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diu\Desktop\"/>
    </mc:Choice>
  </mc:AlternateContent>
  <xr:revisionPtr revIDLastSave="0" documentId="8_{926311F3-3B46-4BB1-B330-EAAA804BA1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put_Sheet" sheetId="31" r:id="rId1"/>
    <sheet name="Historicals --&gt;" sheetId="18" r:id="rId2"/>
    <sheet name="Income Statement" sheetId="1" r:id="rId3"/>
    <sheet name="Balance Sheet" sheetId="2" r:id="rId4"/>
    <sheet name="Forecasts --&gt;" sheetId="19" r:id="rId5"/>
    <sheet name="IS Hist Forecast" sheetId="4" r:id="rId6"/>
    <sheet name="CF Statement Forecast" sheetId="3" r:id="rId7"/>
    <sheet name="BAL Hist Forecast" sheetId="5" r:id="rId8"/>
    <sheet name="Valuations --&gt;" sheetId="20" r:id="rId9"/>
    <sheet name="DCF Analysis" sheetId="7" r:id="rId10"/>
    <sheet name="Support --&gt;" sheetId="10" r:id="rId11"/>
    <sheet name="Supporting Schedules" sheetId="6" r:id="rId12"/>
    <sheet name="Football Field" sheetId="17" r:id="rId13"/>
    <sheet name="Multiple Valuation" sheetId="16" r:id="rId14"/>
    <sheet name="WACC and Growth" sheetId="13" r:id="rId15"/>
    <sheet name="MV Debt and Weighted YTM (Rd)" sheetId="9" r:id="rId16"/>
    <sheet name="Debt details" sheetId="30" r:id="rId17"/>
    <sheet name="Required return equity, Re" sheetId="14" r:id="rId18"/>
    <sheet name="Beta computation" sheetId="12" r:id="rId19"/>
    <sheet name="WACC_growth_HARDCODE" sheetId="25" r:id="rId20"/>
  </sheets>
  <definedNames>
    <definedName name="_xlnm._FilterDatabase" localSheetId="18" hidden="1">'Beta computation'!$C$1:$M$1</definedName>
    <definedName name="_xlnm._FilterDatabase" localSheetId="16" hidden="1">'Debt details'!$B$5:$B$737</definedName>
    <definedName name="DCF">'DCF Analysis'!$B$2:$H$24</definedName>
    <definedName name="DCF_analysis_test">#REF!</definedName>
    <definedName name="_xlnm.Extract" localSheetId="16">'Debt details'!$AF$1</definedName>
    <definedName name="_xlnm.Print_Area" localSheetId="7">'BAL Hist Forecast'!$A$1:$K$62</definedName>
    <definedName name="_xlnm.Print_Area" localSheetId="6">'CF Statement Forecast'!$A$1:$G$34</definedName>
    <definedName name="_xlnm.Print_Area" localSheetId="9">'DCF Analysis'!$A$1:$H$24</definedName>
    <definedName name="_xlnm.Print_Area" localSheetId="5">'IS Hist Forecast'!$A$1:$K$33</definedName>
    <definedName name="_xlnm.Print_Area" localSheetId="13">'Multiple Valuation'!$A$1:$H$79</definedName>
    <definedName name="_xlnm.Print_Area" localSheetId="14">'WACC and Growth'!$A$1:$J$20,'WACC and Growth'!$N$5:$T$17</definedName>
  </definedNames>
  <calcPr calcId="191029" iterate="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5" l="1"/>
  <c r="H32" i="4"/>
  <c r="F30" i="4"/>
  <c r="E30" i="4"/>
  <c r="I22" i="4" l="1"/>
  <c r="J22" i="4"/>
  <c r="H22" i="4"/>
  <c r="D20" i="7"/>
  <c r="F61" i="5"/>
  <c r="E61" i="5"/>
  <c r="J49" i="5"/>
  <c r="I49" i="5"/>
  <c r="I20" i="5"/>
  <c r="J20" i="5"/>
  <c r="H20" i="5"/>
  <c r="I21" i="5"/>
  <c r="J21" i="5"/>
  <c r="H21" i="5"/>
  <c r="H44" i="5"/>
  <c r="E45" i="5"/>
  <c r="F45" i="5"/>
  <c r="D45" i="5"/>
  <c r="F15" i="4"/>
  <c r="H30" i="4"/>
  <c r="F12" i="5"/>
  <c r="F29" i="4"/>
  <c r="I5" i="4"/>
  <c r="J4" i="4"/>
  <c r="J12" i="4"/>
  <c r="I4" i="4"/>
  <c r="I9" i="4" s="1"/>
  <c r="H13" i="4"/>
  <c r="I12" i="4"/>
  <c r="H12" i="4"/>
  <c r="I11" i="4"/>
  <c r="H11" i="4"/>
  <c r="I10" i="4"/>
  <c r="H10" i="4"/>
  <c r="H9" i="4"/>
  <c r="E21" i="4"/>
  <c r="D21" i="4"/>
  <c r="D22" i="4"/>
  <c r="E20" i="4"/>
  <c r="F20" i="4"/>
  <c r="D20" i="4"/>
  <c r="D19" i="4"/>
  <c r="E12" i="5"/>
  <c r="D12" i="5"/>
  <c r="E13" i="5"/>
  <c r="F13" i="5"/>
  <c r="E14" i="5"/>
  <c r="F14" i="5"/>
  <c r="D14" i="5"/>
  <c r="D13" i="5"/>
  <c r="J11" i="4" l="1"/>
  <c r="J9" i="4"/>
  <c r="J10" i="4"/>
  <c r="D32" i="4"/>
  <c r="D13" i="6" l="1"/>
  <c r="D11" i="6"/>
  <c r="D10" i="6"/>
  <c r="E8" i="6"/>
  <c r="D8" i="6"/>
  <c r="E7" i="6"/>
  <c r="D7" i="6"/>
  <c r="E6" i="6"/>
  <c r="D6" i="6"/>
  <c r="D5" i="6"/>
  <c r="E5" i="6"/>
  <c r="D8" i="7"/>
  <c r="D7" i="7"/>
  <c r="D30" i="3"/>
  <c r="D8" i="3"/>
  <c r="D9" i="3"/>
  <c r="D10" i="3"/>
  <c r="D11" i="3"/>
  <c r="D12" i="3"/>
  <c r="D13" i="3"/>
  <c r="D23" i="3"/>
  <c r="D24" i="3"/>
  <c r="D26" i="3"/>
  <c r="E8" i="3"/>
  <c r="E7" i="7" s="1"/>
  <c r="F26" i="3"/>
  <c r="E26" i="3"/>
  <c r="F24" i="3"/>
  <c r="E24" i="3"/>
  <c r="F23" i="3"/>
  <c r="E23" i="3"/>
  <c r="F16" i="5"/>
  <c r="J36" i="5"/>
  <c r="I36" i="5"/>
  <c r="H36" i="5"/>
  <c r="J28" i="5"/>
  <c r="I28" i="5"/>
  <c r="H28" i="5"/>
  <c r="I22" i="5"/>
  <c r="J22" i="5"/>
  <c r="H22" i="5"/>
  <c r="H45" i="5"/>
  <c r="D14" i="3" s="1"/>
  <c r="J34" i="5"/>
  <c r="I34" i="5"/>
  <c r="H34" i="5"/>
  <c r="J33" i="5"/>
  <c r="I33" i="5"/>
  <c r="J31" i="5"/>
  <c r="I31" i="5"/>
  <c r="H31" i="5"/>
  <c r="H27" i="5"/>
  <c r="I26" i="5"/>
  <c r="F8" i="3" s="1"/>
  <c r="F7" i="7" s="1"/>
  <c r="J25" i="5"/>
  <c r="I25" i="5"/>
  <c r="H25" i="5"/>
  <c r="I27" i="5"/>
  <c r="E9" i="3" s="1"/>
  <c r="E8" i="7" s="1"/>
  <c r="J27" i="5"/>
  <c r="J26" i="5"/>
  <c r="H26" i="5"/>
  <c r="H52" i="5"/>
  <c r="I52" i="5" s="1"/>
  <c r="J52" i="5" s="1"/>
  <c r="J51" i="5"/>
  <c r="I51" i="5"/>
  <c r="E52" i="5"/>
  <c r="F52" i="5"/>
  <c r="D52" i="5"/>
  <c r="H51" i="5"/>
  <c r="E51" i="5"/>
  <c r="F51" i="5"/>
  <c r="D51" i="5"/>
  <c r="D16" i="5"/>
  <c r="D49" i="5"/>
  <c r="H49" i="5" s="1"/>
  <c r="H13" i="5" s="1"/>
  <c r="H42" i="5"/>
  <c r="H8" i="5" s="1"/>
  <c r="F42" i="5"/>
  <c r="E42" i="5"/>
  <c r="D42" i="5"/>
  <c r="E49" i="5"/>
  <c r="I13" i="5" s="1"/>
  <c r="F49" i="5"/>
  <c r="I9" i="5"/>
  <c r="J9" i="5"/>
  <c r="F48" i="5"/>
  <c r="E48" i="5"/>
  <c r="H7" i="5"/>
  <c r="I6" i="5"/>
  <c r="F5" i="6" s="1"/>
  <c r="J6" i="5"/>
  <c r="G5" i="6" s="1"/>
  <c r="H6" i="5"/>
  <c r="J44" i="5"/>
  <c r="J41" i="5"/>
  <c r="J40" i="5"/>
  <c r="I44" i="5"/>
  <c r="E13" i="3" s="1"/>
  <c r="I41" i="5"/>
  <c r="I40" i="5"/>
  <c r="H41" i="5"/>
  <c r="H40" i="5"/>
  <c r="E44" i="5"/>
  <c r="F44" i="5"/>
  <c r="D44" i="5"/>
  <c r="I45" i="5" l="1"/>
  <c r="E14" i="3" s="1"/>
  <c r="E10" i="6"/>
  <c r="E11" i="6" s="1"/>
  <c r="E13" i="6" s="1"/>
  <c r="E15" i="6" s="1"/>
  <c r="D11" i="7" s="1"/>
  <c r="F10" i="3"/>
  <c r="E10" i="3"/>
  <c r="F13" i="3"/>
  <c r="F9" i="3"/>
  <c r="F8" i="7" s="1"/>
  <c r="F10" i="6"/>
  <c r="F11" i="6" s="1"/>
  <c r="I42" i="5"/>
  <c r="I8" i="5" s="1"/>
  <c r="J42" i="5"/>
  <c r="J8" i="5" s="1"/>
  <c r="G7" i="6" s="1"/>
  <c r="J13" i="5"/>
  <c r="F41" i="5"/>
  <c r="E41" i="5"/>
  <c r="D41" i="5"/>
  <c r="F40" i="5"/>
  <c r="E40" i="5"/>
  <c r="D40" i="5"/>
  <c r="E19" i="5"/>
  <c r="F19" i="5"/>
  <c r="E20" i="5"/>
  <c r="F20" i="5"/>
  <c r="E21" i="5"/>
  <c r="F21" i="5"/>
  <c r="F23" i="5" s="1"/>
  <c r="F29" i="5" s="1"/>
  <c r="E22" i="5"/>
  <c r="F22" i="5"/>
  <c r="E23" i="5"/>
  <c r="E29" i="5" s="1"/>
  <c r="E25" i="5"/>
  <c r="F25" i="5"/>
  <c r="E26" i="5"/>
  <c r="F26" i="5"/>
  <c r="E27" i="5"/>
  <c r="F27" i="5"/>
  <c r="E28" i="5"/>
  <c r="F28" i="5"/>
  <c r="E31" i="5"/>
  <c r="F31" i="5"/>
  <c r="F35" i="5" s="1"/>
  <c r="E32" i="5"/>
  <c r="F32" i="5"/>
  <c r="E33" i="5"/>
  <c r="E35" i="5" s="1"/>
  <c r="F33" i="5"/>
  <c r="E34" i="5"/>
  <c r="F34" i="5"/>
  <c r="E36" i="5"/>
  <c r="F36" i="5"/>
  <c r="D29" i="5"/>
  <c r="D35" i="5"/>
  <c r="D36" i="5"/>
  <c r="D34" i="5"/>
  <c r="D33" i="5"/>
  <c r="D32" i="5"/>
  <c r="D31" i="5"/>
  <c r="D28" i="5"/>
  <c r="D27" i="5"/>
  <c r="D26" i="5"/>
  <c r="D25" i="5"/>
  <c r="D23" i="5"/>
  <c r="D22" i="5"/>
  <c r="D21" i="5"/>
  <c r="D20" i="5"/>
  <c r="D19" i="5"/>
  <c r="E16" i="5"/>
  <c r="D18" i="5"/>
  <c r="B17" i="2"/>
  <c r="E10" i="5"/>
  <c r="F10" i="5"/>
  <c r="D10" i="5"/>
  <c r="D6" i="5"/>
  <c r="E6" i="5"/>
  <c r="F6" i="5"/>
  <c r="D7" i="5"/>
  <c r="E7" i="5"/>
  <c r="F7" i="5"/>
  <c r="D8" i="5"/>
  <c r="E8" i="5"/>
  <c r="F8" i="5"/>
  <c r="D9" i="5"/>
  <c r="E9" i="5"/>
  <c r="F9" i="5"/>
  <c r="E5" i="5"/>
  <c r="F5" i="5"/>
  <c r="D5" i="5"/>
  <c r="F12" i="3" l="1"/>
  <c r="F7" i="6"/>
  <c r="E12" i="3"/>
  <c r="J45" i="5"/>
  <c r="E37" i="5"/>
  <c r="F37" i="5"/>
  <c r="D37" i="5"/>
  <c r="E19" i="4"/>
  <c r="E32" i="4" s="1"/>
  <c r="D5" i="7"/>
  <c r="H6" i="4"/>
  <c r="I7" i="5"/>
  <c r="J5" i="4"/>
  <c r="J7" i="5" s="1"/>
  <c r="G6" i="6" s="1"/>
  <c r="G8" i="6" s="1"/>
  <c r="H5" i="4"/>
  <c r="I25" i="4"/>
  <c r="J25" i="4"/>
  <c r="I26" i="4"/>
  <c r="J26" i="4"/>
  <c r="I27" i="4"/>
  <c r="J27" i="4"/>
  <c r="I28" i="4"/>
  <c r="J28" i="4"/>
  <c r="I29" i="4"/>
  <c r="J29" i="4"/>
  <c r="H26" i="4"/>
  <c r="H27" i="4"/>
  <c r="H28" i="4"/>
  <c r="H29" i="4"/>
  <c r="H25" i="4"/>
  <c r="H4" i="4"/>
  <c r="F26" i="4"/>
  <c r="F27" i="4"/>
  <c r="F28" i="4"/>
  <c r="E31" i="4"/>
  <c r="E28" i="4"/>
  <c r="E29" i="4"/>
  <c r="E27" i="4"/>
  <c r="E26" i="4"/>
  <c r="F25" i="4"/>
  <c r="E25" i="4"/>
  <c r="F24" i="4"/>
  <c r="E24" i="4"/>
  <c r="D15" i="4"/>
  <c r="D17" i="4" s="1"/>
  <c r="E22" i="4"/>
  <c r="F22" i="4"/>
  <c r="E18" i="4"/>
  <c r="F18" i="4"/>
  <c r="D18" i="4"/>
  <c r="E17" i="4"/>
  <c r="F17" i="4"/>
  <c r="F19" i="4" s="1"/>
  <c r="F13" i="4"/>
  <c r="E13" i="4"/>
  <c r="D13" i="4"/>
  <c r="E11" i="4"/>
  <c r="F11" i="4"/>
  <c r="D11" i="4"/>
  <c r="E12" i="4"/>
  <c r="F12" i="4"/>
  <c r="D12" i="4"/>
  <c r="E6" i="4"/>
  <c r="F6" i="4"/>
  <c r="D6" i="4"/>
  <c r="E15" i="4"/>
  <c r="E10" i="4"/>
  <c r="F10" i="4"/>
  <c r="D10" i="4"/>
  <c r="E9" i="4"/>
  <c r="F9" i="4"/>
  <c r="D9" i="4"/>
  <c r="F5" i="4"/>
  <c r="E5" i="4"/>
  <c r="D5" i="4"/>
  <c r="F4" i="4"/>
  <c r="E4" i="4"/>
  <c r="D4" i="4"/>
  <c r="F21" i="4" l="1"/>
  <c r="F32" i="4" s="1"/>
  <c r="I32" i="4" s="1"/>
  <c r="J32" i="4" s="1"/>
  <c r="F31" i="4"/>
  <c r="J6" i="4"/>
  <c r="J13" i="4" s="1"/>
  <c r="F5" i="7" s="1"/>
  <c r="G10" i="6"/>
  <c r="G11" i="6" s="1"/>
  <c r="G13" i="6" s="1"/>
  <c r="F14" i="3"/>
  <c r="I6" i="4"/>
  <c r="I13" i="4" s="1"/>
  <c r="E5" i="7" s="1"/>
  <c r="E11" i="3"/>
  <c r="F11" i="3"/>
  <c r="F6" i="6"/>
  <c r="F8" i="6" s="1"/>
  <c r="F13" i="6" s="1"/>
  <c r="J30" i="4"/>
  <c r="I30" i="4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X16" i="12"/>
  <c r="E42" i="9"/>
  <c r="F54" i="9"/>
  <c r="H48" i="9"/>
  <c r="D54" i="9"/>
  <c r="H47" i="9"/>
  <c r="AI230" i="12"/>
  <c r="AJ230" i="12" s="1"/>
  <c r="AI231" i="12"/>
  <c r="AJ231" i="12"/>
  <c r="AK231" i="12"/>
  <c r="AL231" i="12"/>
  <c r="AI232" i="12"/>
  <c r="AJ232" i="12" s="1"/>
  <c r="AI233" i="12"/>
  <c r="AJ233" i="12"/>
  <c r="AK233" i="12"/>
  <c r="AL233" i="12"/>
  <c r="AI234" i="12"/>
  <c r="AJ234" i="12" s="1"/>
  <c r="AI235" i="12"/>
  <c r="AJ235" i="12"/>
  <c r="AK235" i="12"/>
  <c r="AL235" i="12"/>
  <c r="AI236" i="12"/>
  <c r="AJ236" i="12" s="1"/>
  <c r="AI237" i="12"/>
  <c r="AJ237" i="12"/>
  <c r="AK237" i="12"/>
  <c r="AL237" i="12"/>
  <c r="AI238" i="12"/>
  <c r="AJ238" i="12" s="1"/>
  <c r="AI239" i="12"/>
  <c r="AJ239" i="12"/>
  <c r="AK239" i="12"/>
  <c r="AL239" i="12"/>
  <c r="AI240" i="12"/>
  <c r="AJ240" i="12" s="1"/>
  <c r="AI241" i="12"/>
  <c r="AJ241" i="12"/>
  <c r="AK241" i="12"/>
  <c r="AL241" i="12"/>
  <c r="AI2" i="12"/>
  <c r="AI229" i="12"/>
  <c r="AI228" i="12"/>
  <c r="AI227" i="12"/>
  <c r="AI226" i="12"/>
  <c r="AI225" i="12"/>
  <c r="AJ225" i="12" s="1"/>
  <c r="AI224" i="12"/>
  <c r="AI223" i="12"/>
  <c r="AI222" i="12"/>
  <c r="AI221" i="12"/>
  <c r="AJ221" i="12" s="1"/>
  <c r="AI220" i="12"/>
  <c r="AI219" i="12"/>
  <c r="AJ219" i="12" s="1"/>
  <c r="AI218" i="12"/>
  <c r="AI217" i="12"/>
  <c r="AI216" i="12"/>
  <c r="AI215" i="12"/>
  <c r="AJ215" i="12" s="1"/>
  <c r="AI214" i="12"/>
  <c r="AI213" i="12"/>
  <c r="AI212" i="12"/>
  <c r="AI211" i="12"/>
  <c r="AI210" i="12"/>
  <c r="AJ209" i="12"/>
  <c r="AI209" i="12"/>
  <c r="AI208" i="12"/>
  <c r="AI207" i="12"/>
  <c r="AJ207" i="12" s="1"/>
  <c r="AI206" i="12"/>
  <c r="AI205" i="12"/>
  <c r="AI204" i="12"/>
  <c r="AJ203" i="12"/>
  <c r="AI203" i="12"/>
  <c r="AI202" i="12"/>
  <c r="AI201" i="12"/>
  <c r="AI200" i="12"/>
  <c r="AI199" i="12"/>
  <c r="AI198" i="12"/>
  <c r="AI197" i="12"/>
  <c r="AI196" i="12"/>
  <c r="AI195" i="12"/>
  <c r="AI194" i="12"/>
  <c r="AI193" i="12"/>
  <c r="AJ193" i="12" s="1"/>
  <c r="AI192" i="12"/>
  <c r="AI191" i="12"/>
  <c r="AJ191" i="12" s="1"/>
  <c r="AI190" i="12"/>
  <c r="AI189" i="12"/>
  <c r="AJ189" i="12" s="1"/>
  <c r="AI188" i="12"/>
  <c r="AI187" i="12"/>
  <c r="AJ187" i="12" s="1"/>
  <c r="AI186" i="12"/>
  <c r="AI185" i="12"/>
  <c r="AI184" i="12"/>
  <c r="AI183" i="12"/>
  <c r="AJ183" i="12" s="1"/>
  <c r="AI182" i="12"/>
  <c r="AI181" i="12"/>
  <c r="AI180" i="12"/>
  <c r="AI179" i="12"/>
  <c r="AI178" i="12"/>
  <c r="AI177" i="12"/>
  <c r="AJ177" i="12" s="1"/>
  <c r="AI176" i="12"/>
  <c r="AI175" i="12"/>
  <c r="AJ175" i="12" s="1"/>
  <c r="AI174" i="12"/>
  <c r="AI173" i="12"/>
  <c r="AJ173" i="12" s="1"/>
  <c r="AI172" i="12"/>
  <c r="AI171" i="12"/>
  <c r="AJ171" i="12" s="1"/>
  <c r="AI170" i="12"/>
  <c r="AI169" i="12"/>
  <c r="AI168" i="12"/>
  <c r="AI167" i="12"/>
  <c r="AJ167" i="12" s="1"/>
  <c r="AI166" i="12"/>
  <c r="AI165" i="12"/>
  <c r="AI164" i="12"/>
  <c r="AI163" i="12"/>
  <c r="AI162" i="12"/>
  <c r="AI161" i="12"/>
  <c r="AJ161" i="12" s="1"/>
  <c r="AI160" i="12"/>
  <c r="AJ159" i="12"/>
  <c r="AI159" i="12"/>
  <c r="AI158" i="12"/>
  <c r="AI157" i="12"/>
  <c r="AJ157" i="12" s="1"/>
  <c r="AI156" i="12"/>
  <c r="AI155" i="12"/>
  <c r="AJ155" i="12" s="1"/>
  <c r="AI154" i="12"/>
  <c r="AI153" i="12"/>
  <c r="AI152" i="12"/>
  <c r="AI151" i="12"/>
  <c r="AJ151" i="12" s="1"/>
  <c r="AI150" i="12"/>
  <c r="AI149" i="12"/>
  <c r="AI148" i="12"/>
  <c r="AI147" i="12"/>
  <c r="AI146" i="12"/>
  <c r="AJ145" i="12"/>
  <c r="AI145" i="12"/>
  <c r="AI144" i="12"/>
  <c r="AI143" i="12"/>
  <c r="AJ143" i="12" s="1"/>
  <c r="AI142" i="12"/>
  <c r="AI141" i="12"/>
  <c r="AJ141" i="12" s="1"/>
  <c r="AI140" i="12"/>
  <c r="AJ139" i="12"/>
  <c r="AI139" i="12"/>
  <c r="AI138" i="12"/>
  <c r="AI137" i="12"/>
  <c r="AI136" i="12"/>
  <c r="AI135" i="12"/>
  <c r="AI134" i="12"/>
  <c r="AI133" i="12"/>
  <c r="AI132" i="12"/>
  <c r="AI131" i="12"/>
  <c r="AI130" i="12"/>
  <c r="AI129" i="12"/>
  <c r="AJ129" i="12" s="1"/>
  <c r="AI128" i="12"/>
  <c r="AI127" i="12"/>
  <c r="AJ127" i="12" s="1"/>
  <c r="AI126" i="12"/>
  <c r="AI125" i="12"/>
  <c r="AJ125" i="12" s="1"/>
  <c r="AI124" i="12"/>
  <c r="AI123" i="12"/>
  <c r="AJ123" i="12" s="1"/>
  <c r="AI122" i="12"/>
  <c r="AI121" i="12"/>
  <c r="AI120" i="12"/>
  <c r="AI119" i="12"/>
  <c r="AJ119" i="12" s="1"/>
  <c r="AI118" i="12"/>
  <c r="AI117" i="12"/>
  <c r="AI116" i="12"/>
  <c r="AI115" i="12"/>
  <c r="AI114" i="12"/>
  <c r="AI113" i="12"/>
  <c r="AJ113" i="12" s="1"/>
  <c r="AI112" i="12"/>
  <c r="AI111" i="12"/>
  <c r="AJ111" i="12" s="1"/>
  <c r="AI110" i="12"/>
  <c r="AI109" i="12"/>
  <c r="AI108" i="12"/>
  <c r="AI107" i="12"/>
  <c r="AJ107" i="12" s="1"/>
  <c r="AI106" i="12"/>
  <c r="AI105" i="12"/>
  <c r="AI104" i="12"/>
  <c r="AI103" i="12"/>
  <c r="AI102" i="12"/>
  <c r="AI101" i="12"/>
  <c r="AI100" i="12"/>
  <c r="AI99" i="12"/>
  <c r="AI98" i="12"/>
  <c r="AI97" i="12"/>
  <c r="AJ97" i="12" s="1"/>
  <c r="AI96" i="12"/>
  <c r="AJ95" i="12"/>
  <c r="AI95" i="12"/>
  <c r="AI94" i="12"/>
  <c r="AI93" i="12"/>
  <c r="AJ93" i="12" s="1"/>
  <c r="AI92" i="12"/>
  <c r="AI91" i="12"/>
  <c r="AJ91" i="12" s="1"/>
  <c r="AI90" i="12"/>
  <c r="AI89" i="12"/>
  <c r="AI88" i="12"/>
  <c r="AI87" i="12"/>
  <c r="AJ87" i="12" s="1"/>
  <c r="AI86" i="12"/>
  <c r="AI85" i="12"/>
  <c r="AI84" i="12"/>
  <c r="AI83" i="12"/>
  <c r="AI82" i="12"/>
  <c r="AJ81" i="12"/>
  <c r="AI81" i="12"/>
  <c r="AI80" i="12"/>
  <c r="AJ79" i="12"/>
  <c r="AI79" i="12"/>
  <c r="AI78" i="12"/>
  <c r="AI77" i="12"/>
  <c r="AJ77" i="12" s="1"/>
  <c r="AI76" i="12"/>
  <c r="AJ75" i="12"/>
  <c r="AI75" i="12"/>
  <c r="AI74" i="12"/>
  <c r="AI73" i="12"/>
  <c r="AI72" i="12"/>
  <c r="AI71" i="12"/>
  <c r="AJ71" i="12" s="1"/>
  <c r="AI70" i="12"/>
  <c r="AI69" i="12"/>
  <c r="AI68" i="12"/>
  <c r="AI67" i="12"/>
  <c r="AI66" i="12"/>
  <c r="AJ65" i="12"/>
  <c r="AI65" i="12"/>
  <c r="AI64" i="12"/>
  <c r="AI63" i="12"/>
  <c r="AJ63" i="12" s="1"/>
  <c r="AI62" i="12"/>
  <c r="AI61" i="12"/>
  <c r="AJ61" i="12" s="1"/>
  <c r="AI60" i="12"/>
  <c r="AJ60" i="12" s="1"/>
  <c r="AI59" i="12"/>
  <c r="AI58" i="12"/>
  <c r="AJ58" i="12" s="1"/>
  <c r="AI57" i="12"/>
  <c r="AI56" i="12"/>
  <c r="AI55" i="12"/>
  <c r="AI54" i="12"/>
  <c r="AI53" i="12"/>
  <c r="AI52" i="12"/>
  <c r="AI51" i="12"/>
  <c r="AI50" i="12"/>
  <c r="AI49" i="12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AI4" i="12"/>
  <c r="AI3" i="12"/>
  <c r="U230" i="12"/>
  <c r="R232" i="12"/>
  <c r="X13" i="12"/>
  <c r="G15" i="6" l="1"/>
  <c r="F11" i="7" s="1"/>
  <c r="F15" i="6"/>
  <c r="E11" i="7" s="1"/>
  <c r="T240" i="12"/>
  <c r="T238" i="12"/>
  <c r="T236" i="12"/>
  <c r="T234" i="12"/>
  <c r="T232" i="12"/>
  <c r="T230" i="12"/>
  <c r="S240" i="12"/>
  <c r="S238" i="12"/>
  <c r="S236" i="12"/>
  <c r="S234" i="12"/>
  <c r="S232" i="12"/>
  <c r="S230" i="12"/>
  <c r="V237" i="12"/>
  <c r="V231" i="12"/>
  <c r="U241" i="12"/>
  <c r="U239" i="12"/>
  <c r="U237" i="12"/>
  <c r="U235" i="12"/>
  <c r="U233" i="12"/>
  <c r="U231" i="12"/>
  <c r="T241" i="12"/>
  <c r="T239" i="12"/>
  <c r="T237" i="12"/>
  <c r="T235" i="12"/>
  <c r="T233" i="12"/>
  <c r="T231" i="12"/>
  <c r="S241" i="12"/>
  <c r="S239" i="12"/>
  <c r="S237" i="12"/>
  <c r="S235" i="12"/>
  <c r="S233" i="12"/>
  <c r="S231" i="12"/>
  <c r="V241" i="12"/>
  <c r="V235" i="12"/>
  <c r="V240" i="12"/>
  <c r="V238" i="12"/>
  <c r="V236" i="12"/>
  <c r="V234" i="12"/>
  <c r="V232" i="12"/>
  <c r="V230" i="12"/>
  <c r="V239" i="12"/>
  <c r="V233" i="12"/>
  <c r="U240" i="12"/>
  <c r="U238" i="12"/>
  <c r="U236" i="12"/>
  <c r="U234" i="12"/>
  <c r="U232" i="12"/>
  <c r="R241" i="12"/>
  <c r="R237" i="12"/>
  <c r="R233" i="12"/>
  <c r="Q236" i="12"/>
  <c r="Q241" i="12"/>
  <c r="Q237" i="12"/>
  <c r="Q233" i="12"/>
  <c r="Q240" i="12"/>
  <c r="R238" i="12"/>
  <c r="R234" i="12"/>
  <c r="R230" i="12"/>
  <c r="Q232" i="12"/>
  <c r="Q238" i="12"/>
  <c r="Q234" i="12"/>
  <c r="Q230" i="12"/>
  <c r="R239" i="12"/>
  <c r="R235" i="12"/>
  <c r="R231" i="12"/>
  <c r="Q239" i="12"/>
  <c r="Q235" i="12"/>
  <c r="Q231" i="12"/>
  <c r="R240" i="12"/>
  <c r="R236" i="12"/>
  <c r="AL236" i="12"/>
  <c r="AL234" i="12"/>
  <c r="AK240" i="12"/>
  <c r="AL240" i="12" s="1"/>
  <c r="AK238" i="12"/>
  <c r="AL238" i="12" s="1"/>
  <c r="AK236" i="12"/>
  <c r="AK234" i="12"/>
  <c r="AK232" i="12"/>
  <c r="AL232" i="12" s="1"/>
  <c r="AK230" i="12"/>
  <c r="AL230" i="12" s="1"/>
  <c r="AK50" i="12"/>
  <c r="AK58" i="12"/>
  <c r="AL58" i="12" s="1"/>
  <c r="AK18" i="12"/>
  <c r="AK60" i="12"/>
  <c r="AL60" i="12"/>
  <c r="AL31" i="12"/>
  <c r="AJ92" i="12"/>
  <c r="AJ66" i="12"/>
  <c r="AJ146" i="12"/>
  <c r="AK146" i="12" s="1"/>
  <c r="AL146" i="12" s="1"/>
  <c r="AJ162" i="12"/>
  <c r="AJ7" i="12"/>
  <c r="AK7" i="12" s="1"/>
  <c r="AJ11" i="12"/>
  <c r="AJ13" i="12"/>
  <c r="AJ15" i="12"/>
  <c r="AJ17" i="12"/>
  <c r="AL17" i="12" s="1"/>
  <c r="AJ19" i="12"/>
  <c r="AL19" i="12" s="1"/>
  <c r="AJ21" i="12"/>
  <c r="AL21" i="12" s="1"/>
  <c r="AJ23" i="12"/>
  <c r="AJ25" i="12"/>
  <c r="AJ27" i="12"/>
  <c r="AJ29" i="12"/>
  <c r="AJ31" i="12"/>
  <c r="AJ33" i="12"/>
  <c r="AJ35" i="12"/>
  <c r="AJ37" i="12"/>
  <c r="AJ39" i="12"/>
  <c r="AJ41" i="12"/>
  <c r="AJ43" i="12"/>
  <c r="AJ45" i="12"/>
  <c r="AJ47" i="12"/>
  <c r="AJ49" i="12"/>
  <c r="AJ51" i="12"/>
  <c r="AJ53" i="12"/>
  <c r="AJ55" i="12"/>
  <c r="AJ57" i="12"/>
  <c r="AJ59" i="12"/>
  <c r="AJ72" i="12"/>
  <c r="AJ88" i="12"/>
  <c r="AJ104" i="12"/>
  <c r="AK104" i="12" s="1"/>
  <c r="AJ109" i="12"/>
  <c r="AK109" i="12" s="1"/>
  <c r="AJ120" i="12"/>
  <c r="AJ136" i="12"/>
  <c r="AJ152" i="12"/>
  <c r="AK152" i="12" s="1"/>
  <c r="AJ168" i="12"/>
  <c r="AK168" i="12" s="1"/>
  <c r="AL168" i="12" s="1"/>
  <c r="AJ205" i="12"/>
  <c r="AK205" i="12" s="1"/>
  <c r="AL205" i="12" s="1"/>
  <c r="AK61" i="12"/>
  <c r="AL61" i="12" s="1"/>
  <c r="AJ82" i="12"/>
  <c r="AK82" i="12" s="1"/>
  <c r="AL82" i="12" s="1"/>
  <c r="AL93" i="12"/>
  <c r="AK93" i="12"/>
  <c r="AJ114" i="12"/>
  <c r="AK141" i="12"/>
  <c r="AL141" i="12" s="1"/>
  <c r="AK173" i="12"/>
  <c r="AL173" i="12" s="1"/>
  <c r="AK189" i="12"/>
  <c r="AL189" i="12" s="1"/>
  <c r="AJ199" i="12"/>
  <c r="AK199" i="12" s="1"/>
  <c r="AL199" i="12" s="1"/>
  <c r="AK15" i="12"/>
  <c r="AK19" i="12"/>
  <c r="AK21" i="12"/>
  <c r="AK23" i="12"/>
  <c r="AK25" i="12"/>
  <c r="AK27" i="12"/>
  <c r="AK29" i="12"/>
  <c r="AK31" i="12"/>
  <c r="AK33" i="12"/>
  <c r="AK35" i="12"/>
  <c r="AK37" i="12"/>
  <c r="AK39" i="12"/>
  <c r="AK41" i="12"/>
  <c r="AK43" i="12"/>
  <c r="AK45" i="12"/>
  <c r="AK47" i="12"/>
  <c r="AK49" i="12"/>
  <c r="AK51" i="12"/>
  <c r="AK53" i="12"/>
  <c r="AK55" i="12"/>
  <c r="AK57" i="12"/>
  <c r="AK59" i="12"/>
  <c r="AK62" i="12"/>
  <c r="AL62" i="12" s="1"/>
  <c r="AJ62" i="12"/>
  <c r="AJ67" i="12"/>
  <c r="AJ78" i="12"/>
  <c r="AK78" i="12" s="1"/>
  <c r="AL78" i="12" s="1"/>
  <c r="AJ83" i="12"/>
  <c r="AK83" i="12" s="1"/>
  <c r="AL83" i="12" s="1"/>
  <c r="AJ94" i="12"/>
  <c r="AK94" i="12" s="1"/>
  <c r="AJ99" i="12"/>
  <c r="AJ110" i="12"/>
  <c r="AJ115" i="12"/>
  <c r="AJ126" i="12"/>
  <c r="AK126" i="12" s="1"/>
  <c r="AL126" i="12" s="1"/>
  <c r="AJ131" i="12"/>
  <c r="AK131" i="12" s="1"/>
  <c r="AL131" i="12" s="1"/>
  <c r="AJ142" i="12"/>
  <c r="AK142" i="12" s="1"/>
  <c r="AL142" i="12" s="1"/>
  <c r="AJ147" i="12"/>
  <c r="AJ158" i="12"/>
  <c r="AK158" i="12" s="1"/>
  <c r="AJ163" i="12"/>
  <c r="AJ179" i="12"/>
  <c r="AJ195" i="12"/>
  <c r="AJ211" i="12"/>
  <c r="AJ227" i="12"/>
  <c r="AK227" i="12" s="1"/>
  <c r="AL227" i="12" s="1"/>
  <c r="AK124" i="12"/>
  <c r="AL124" i="12" s="1"/>
  <c r="AJ124" i="12"/>
  <c r="AJ156" i="12"/>
  <c r="AK77" i="12"/>
  <c r="AL77" i="12" s="1"/>
  <c r="AJ98" i="12"/>
  <c r="AK98" i="12" s="1"/>
  <c r="AL98" i="12" s="1"/>
  <c r="AK125" i="12"/>
  <c r="AL125" i="12" s="1"/>
  <c r="AJ135" i="12"/>
  <c r="AK157" i="12"/>
  <c r="AL157" i="12" s="1"/>
  <c r="AK221" i="12"/>
  <c r="AL221" i="12" s="1"/>
  <c r="AJ3" i="12"/>
  <c r="AJ5" i="12"/>
  <c r="AK5" i="12" s="1"/>
  <c r="AJ9" i="12"/>
  <c r="AK9" i="12" s="1"/>
  <c r="AK17" i="12"/>
  <c r="AK63" i="12"/>
  <c r="AL63" i="12" s="1"/>
  <c r="AJ68" i="12"/>
  <c r="AK68" i="12" s="1"/>
  <c r="AL68" i="12" s="1"/>
  <c r="AJ73" i="12"/>
  <c r="AK73" i="12" s="1"/>
  <c r="AL73" i="12" s="1"/>
  <c r="AK79" i="12"/>
  <c r="AL79" i="12" s="1"/>
  <c r="AJ84" i="12"/>
  <c r="AJ89" i="12"/>
  <c r="AK95" i="12"/>
  <c r="AL95" i="12" s="1"/>
  <c r="AJ100" i="12"/>
  <c r="AK100" i="12" s="1"/>
  <c r="AL100" i="12" s="1"/>
  <c r="AJ105" i="12"/>
  <c r="AK111" i="12"/>
  <c r="AL111" i="12" s="1"/>
  <c r="AJ116" i="12"/>
  <c r="AJ121" i="12"/>
  <c r="AK121" i="12" s="1"/>
  <c r="AL121" i="12" s="1"/>
  <c r="AK127" i="12"/>
  <c r="AL127" i="12" s="1"/>
  <c r="AK132" i="12"/>
  <c r="AL132" i="12" s="1"/>
  <c r="AJ132" i="12"/>
  <c r="AJ137" i="12"/>
  <c r="AK137" i="12" s="1"/>
  <c r="AL137" i="12" s="1"/>
  <c r="AK143" i="12"/>
  <c r="AL143" i="12" s="1"/>
  <c r="AJ148" i="12"/>
  <c r="AJ153" i="12"/>
  <c r="AK159" i="12"/>
  <c r="AL159" i="12" s="1"/>
  <c r="AJ164" i="12"/>
  <c r="AK164" i="12" s="1"/>
  <c r="AL164" i="12" s="1"/>
  <c r="AJ169" i="12"/>
  <c r="AK175" i="12"/>
  <c r="AL175" i="12" s="1"/>
  <c r="AJ185" i="12"/>
  <c r="AL191" i="12"/>
  <c r="AK191" i="12"/>
  <c r="AJ201" i="12"/>
  <c r="AK207" i="12"/>
  <c r="AL207" i="12" s="1"/>
  <c r="AJ217" i="12"/>
  <c r="AK71" i="12"/>
  <c r="AL71" i="12" s="1"/>
  <c r="AJ140" i="12"/>
  <c r="AK140" i="12" s="1"/>
  <c r="AL140" i="12" s="1"/>
  <c r="AK167" i="12"/>
  <c r="AL167" i="12" s="1"/>
  <c r="AJ103" i="12"/>
  <c r="AJ74" i="12"/>
  <c r="AJ90" i="12"/>
  <c r="AK90" i="12" s="1"/>
  <c r="AJ106" i="12"/>
  <c r="AK106" i="12" s="1"/>
  <c r="AL106" i="12" s="1"/>
  <c r="AJ122" i="12"/>
  <c r="AK122" i="12" s="1"/>
  <c r="AL122" i="12" s="1"/>
  <c r="AJ138" i="12"/>
  <c r="AK154" i="12"/>
  <c r="AL154" i="12" s="1"/>
  <c r="AJ154" i="12"/>
  <c r="AJ170" i="12"/>
  <c r="AK170" i="12" s="1"/>
  <c r="AL170" i="12" s="1"/>
  <c r="AJ223" i="12"/>
  <c r="AK87" i="12"/>
  <c r="AL87" i="12" s="1"/>
  <c r="AK119" i="12"/>
  <c r="AL119" i="12" s="1"/>
  <c r="AK151" i="12"/>
  <c r="AL151" i="12" s="1"/>
  <c r="AK183" i="12"/>
  <c r="AL183" i="12" s="1"/>
  <c r="AJ130" i="12"/>
  <c r="AK130" i="12" s="1"/>
  <c r="AL130" i="12" s="1"/>
  <c r="AJ4" i="12"/>
  <c r="AK4" i="12" s="1"/>
  <c r="AJ6" i="12"/>
  <c r="AJ8" i="12"/>
  <c r="AK8" i="12" s="1"/>
  <c r="AJ10" i="12"/>
  <c r="AJ12" i="12"/>
  <c r="AJ14" i="12"/>
  <c r="AJ16" i="12"/>
  <c r="AJ18" i="12"/>
  <c r="AJ20" i="12"/>
  <c r="AK20" i="12" s="1"/>
  <c r="AJ22" i="12"/>
  <c r="AJ24" i="12"/>
  <c r="AK24" i="12" s="1"/>
  <c r="AJ26" i="12"/>
  <c r="AK26" i="12" s="1"/>
  <c r="AJ28" i="12"/>
  <c r="AJ30" i="12"/>
  <c r="AJ32" i="12"/>
  <c r="AJ34" i="12"/>
  <c r="AK34" i="12" s="1"/>
  <c r="AJ36" i="12"/>
  <c r="AK36" i="12" s="1"/>
  <c r="AJ38" i="12"/>
  <c r="AK38" i="12" s="1"/>
  <c r="AJ40" i="12"/>
  <c r="AK40" i="12" s="1"/>
  <c r="AJ42" i="12"/>
  <c r="AJ44" i="12"/>
  <c r="AJ46" i="12"/>
  <c r="AK46" i="12" s="1"/>
  <c r="AJ48" i="12"/>
  <c r="AK48" i="12" s="1"/>
  <c r="AJ50" i="12"/>
  <c r="AJ52" i="12"/>
  <c r="AK52" i="12" s="1"/>
  <c r="AJ54" i="12"/>
  <c r="AK54" i="12" s="1"/>
  <c r="AJ56" i="12"/>
  <c r="AJ64" i="12"/>
  <c r="AJ69" i="12"/>
  <c r="AK69" i="12" s="1"/>
  <c r="AK75" i="12"/>
  <c r="AL75" i="12" s="1"/>
  <c r="AJ80" i="12"/>
  <c r="AK80" i="12" s="1"/>
  <c r="AL80" i="12" s="1"/>
  <c r="AJ85" i="12"/>
  <c r="AK91" i="12"/>
  <c r="AL91" i="12" s="1"/>
  <c r="AJ96" i="12"/>
  <c r="AJ101" i="12"/>
  <c r="AK107" i="12"/>
  <c r="AL107" i="12" s="1"/>
  <c r="AJ112" i="12"/>
  <c r="AK112" i="12" s="1"/>
  <c r="AL112" i="12" s="1"/>
  <c r="AJ117" i="12"/>
  <c r="AK123" i="12"/>
  <c r="AL123" i="12" s="1"/>
  <c r="AJ128" i="12"/>
  <c r="AJ133" i="12"/>
  <c r="AK139" i="12"/>
  <c r="AL139" i="12" s="1"/>
  <c r="AJ144" i="12"/>
  <c r="AK144" i="12" s="1"/>
  <c r="AL144" i="12" s="1"/>
  <c r="AJ149" i="12"/>
  <c r="AK149" i="12" s="1"/>
  <c r="AL149" i="12" s="1"/>
  <c r="AK155" i="12"/>
  <c r="AL155" i="12" s="1"/>
  <c r="AJ160" i="12"/>
  <c r="AJ165" i="12"/>
  <c r="AK171" i="12"/>
  <c r="AL171" i="12" s="1"/>
  <c r="AJ181" i="12"/>
  <c r="AK187" i="12"/>
  <c r="AL187" i="12" s="1"/>
  <c r="AJ197" i="12"/>
  <c r="AK197" i="12" s="1"/>
  <c r="AK203" i="12"/>
  <c r="AL203" i="12" s="1"/>
  <c r="AJ213" i="12"/>
  <c r="AK213" i="12" s="1"/>
  <c r="AK219" i="12"/>
  <c r="AL219" i="12" s="1"/>
  <c r="AJ229" i="12"/>
  <c r="AJ76" i="12"/>
  <c r="AJ108" i="12"/>
  <c r="AK108" i="12" s="1"/>
  <c r="AL108" i="12" s="1"/>
  <c r="AJ172" i="12"/>
  <c r="AK172" i="12" s="1"/>
  <c r="AL172" i="12" s="1"/>
  <c r="AK215" i="12"/>
  <c r="AL215" i="12" s="1"/>
  <c r="AL65" i="12"/>
  <c r="AK65" i="12"/>
  <c r="AJ70" i="12"/>
  <c r="AK70" i="12" s="1"/>
  <c r="AL70" i="12" s="1"/>
  <c r="AK81" i="12"/>
  <c r="AL81" i="12" s="1"/>
  <c r="AJ86" i="12"/>
  <c r="AK86" i="12" s="1"/>
  <c r="AL86" i="12" s="1"/>
  <c r="AK97" i="12"/>
  <c r="AL97" i="12" s="1"/>
  <c r="AJ102" i="12"/>
  <c r="AK113" i="12"/>
  <c r="AL113" i="12" s="1"/>
  <c r="AJ118" i="12"/>
  <c r="AK129" i="12"/>
  <c r="AL129" i="12" s="1"/>
  <c r="AJ134" i="12"/>
  <c r="AK134" i="12" s="1"/>
  <c r="AK145" i="12"/>
  <c r="AL145" i="12" s="1"/>
  <c r="AJ150" i="12"/>
  <c r="AK150" i="12" s="1"/>
  <c r="AL150" i="12" s="1"/>
  <c r="AK161" i="12"/>
  <c r="AL161" i="12" s="1"/>
  <c r="AJ166" i="12"/>
  <c r="AK166" i="12" s="1"/>
  <c r="AL166" i="12" s="1"/>
  <c r="AK177" i="12"/>
  <c r="AL177" i="12" s="1"/>
  <c r="AK193" i="12"/>
  <c r="AL193" i="12" s="1"/>
  <c r="AK209" i="12"/>
  <c r="AL209" i="12" s="1"/>
  <c r="AK225" i="12"/>
  <c r="AL225" i="12" s="1"/>
  <c r="AJ174" i="12"/>
  <c r="AJ176" i="12"/>
  <c r="AJ178" i="12"/>
  <c r="AJ180" i="12"/>
  <c r="AJ182" i="12"/>
  <c r="AJ184" i="12"/>
  <c r="AK184" i="12" s="1"/>
  <c r="AJ186" i="12"/>
  <c r="AJ188" i="12"/>
  <c r="AJ190" i="12"/>
  <c r="AK190" i="12" s="1"/>
  <c r="AL190" i="12" s="1"/>
  <c r="AJ192" i="12"/>
  <c r="AJ194" i="12"/>
  <c r="AK194" i="12" s="1"/>
  <c r="AJ196" i="12"/>
  <c r="AJ198" i="12"/>
  <c r="AJ200" i="12"/>
  <c r="AJ202" i="12"/>
  <c r="AK202" i="12" s="1"/>
  <c r="AJ204" i="12"/>
  <c r="AJ206" i="12"/>
  <c r="AJ208" i="12"/>
  <c r="AJ210" i="12"/>
  <c r="AJ212" i="12"/>
  <c r="AJ214" i="12"/>
  <c r="AJ216" i="12"/>
  <c r="AJ218" i="12"/>
  <c r="AJ220" i="12"/>
  <c r="AJ222" i="12"/>
  <c r="AK222" i="12" s="1"/>
  <c r="AL222" i="12" s="1"/>
  <c r="AJ224" i="12"/>
  <c r="AJ226" i="12"/>
  <c r="AJ228" i="12"/>
  <c r="AJ2" i="12"/>
  <c r="AK178" i="12"/>
  <c r="AK180" i="12"/>
  <c r="AK188" i="12"/>
  <c r="AL188" i="12" s="1"/>
  <c r="AK196" i="12"/>
  <c r="AK198" i="12"/>
  <c r="AL198" i="12" s="1"/>
  <c r="AK200" i="12"/>
  <c r="AK204" i="12"/>
  <c r="AK212" i="12"/>
  <c r="AK220" i="12"/>
  <c r="AK228" i="12"/>
  <c r="O238" i="12"/>
  <c r="O237" i="12"/>
  <c r="O236" i="12"/>
  <c r="O235" i="12"/>
  <c r="O233" i="12"/>
  <c r="O232" i="12"/>
  <c r="O231" i="12"/>
  <c r="O230" i="12"/>
  <c r="AL210" i="12" l="1"/>
  <c r="AL11" i="12"/>
  <c r="AL184" i="12"/>
  <c r="AL35" i="12"/>
  <c r="AK216" i="12"/>
  <c r="AL216" i="12" s="1"/>
  <c r="AL182" i="12"/>
  <c r="AL202" i="12"/>
  <c r="AK179" i="12"/>
  <c r="AL179" i="12" s="1"/>
  <c r="AL49" i="12"/>
  <c r="AL33" i="12"/>
  <c r="AL37" i="12"/>
  <c r="AL200" i="12"/>
  <c r="AL185" i="12"/>
  <c r="AL3" i="12"/>
  <c r="AK185" i="12"/>
  <c r="AL51" i="12"/>
  <c r="AK214" i="12"/>
  <c r="AL214" i="12" s="1"/>
  <c r="AL228" i="12"/>
  <c r="AL212" i="12"/>
  <c r="AL196" i="12"/>
  <c r="AL180" i="12"/>
  <c r="AK117" i="12"/>
  <c r="AL117" i="12" s="1"/>
  <c r="AK11" i="12"/>
  <c r="AL47" i="12"/>
  <c r="AL15" i="12"/>
  <c r="AK218" i="12"/>
  <c r="AL218" i="12" s="1"/>
  <c r="AL226" i="12"/>
  <c r="AL178" i="12"/>
  <c r="AL217" i="12"/>
  <c r="AL45" i="12"/>
  <c r="AK2" i="12"/>
  <c r="AL2" i="12" s="1"/>
  <c r="AK210" i="12"/>
  <c r="AK186" i="12"/>
  <c r="AL186" i="12" s="1"/>
  <c r="AL197" i="12"/>
  <c r="AK13" i="12"/>
  <c r="AL13" i="12" s="1"/>
  <c r="AL59" i="12"/>
  <c r="AL43" i="12"/>
  <c r="AL27" i="12"/>
  <c r="AK165" i="12"/>
  <c r="AL165" i="12" s="1"/>
  <c r="AK3" i="12"/>
  <c r="AK217" i="12"/>
  <c r="AL57" i="12"/>
  <c r="AL41" i="12"/>
  <c r="AL25" i="12"/>
  <c r="AL109" i="12"/>
  <c r="AL53" i="12"/>
  <c r="AL194" i="12"/>
  <c r="AL29" i="12"/>
  <c r="AK226" i="12"/>
  <c r="AK182" i="12"/>
  <c r="AL220" i="12"/>
  <c r="AL204" i="12"/>
  <c r="AL55" i="12"/>
  <c r="AL39" i="12"/>
  <c r="AL23" i="12"/>
  <c r="AL92" i="12"/>
  <c r="AL206" i="12"/>
  <c r="AL181" i="12"/>
  <c r="AL133" i="12"/>
  <c r="AL89" i="12"/>
  <c r="AL229" i="12"/>
  <c r="AL110" i="12"/>
  <c r="AL163" i="12"/>
  <c r="AL134" i="12"/>
  <c r="AK76" i="12"/>
  <c r="AL76" i="12" s="1"/>
  <c r="AK128" i="12"/>
  <c r="AL128" i="12" s="1"/>
  <c r="AK64" i="12"/>
  <c r="AL64" i="12" s="1"/>
  <c r="AK138" i="12"/>
  <c r="AL138" i="12" s="1"/>
  <c r="AL90" i="12"/>
  <c r="AK148" i="12"/>
  <c r="AL148" i="12" s="1"/>
  <c r="AK84" i="12"/>
  <c r="AL84" i="12" s="1"/>
  <c r="AK156" i="12"/>
  <c r="AL156" i="12" s="1"/>
  <c r="AL158" i="12"/>
  <c r="AL94" i="12"/>
  <c r="AK114" i="12"/>
  <c r="AL114" i="12" s="1"/>
  <c r="AK211" i="12"/>
  <c r="AL211" i="12" s="1"/>
  <c r="AL152" i="12"/>
  <c r="AL104" i="12"/>
  <c r="AK92" i="12"/>
  <c r="AL5" i="12"/>
  <c r="AL7" i="12"/>
  <c r="AL9" i="12"/>
  <c r="AK224" i="12"/>
  <c r="AL224" i="12" s="1"/>
  <c r="AK208" i="12"/>
  <c r="AL208" i="12" s="1"/>
  <c r="AK192" i="12"/>
  <c r="AL192" i="12" s="1"/>
  <c r="AK176" i="12"/>
  <c r="AL176" i="12" s="1"/>
  <c r="AK102" i="12"/>
  <c r="AL102" i="12" s="1"/>
  <c r="AL26" i="12"/>
  <c r="AK229" i="12"/>
  <c r="AK85" i="12"/>
  <c r="AL85" i="12" s="1"/>
  <c r="AK153" i="12"/>
  <c r="AL153" i="12" s="1"/>
  <c r="AK110" i="12"/>
  <c r="AK89" i="12"/>
  <c r="AK135" i="12"/>
  <c r="AL135" i="12" s="1"/>
  <c r="AK147" i="12"/>
  <c r="AL147" i="12" s="1"/>
  <c r="AK120" i="12"/>
  <c r="AL120" i="12" s="1"/>
  <c r="AK99" i="12"/>
  <c r="AL99" i="12" s="1"/>
  <c r="AK72" i="12"/>
  <c r="AL72" i="12" s="1"/>
  <c r="AK42" i="12"/>
  <c r="AL42" i="12" s="1"/>
  <c r="AK32" i="12"/>
  <c r="AL32" i="12" s="1"/>
  <c r="AK206" i="12"/>
  <c r="AK174" i="12"/>
  <c r="AL174" i="12" s="1"/>
  <c r="AL40" i="12"/>
  <c r="AL24" i="12"/>
  <c r="AL8" i="12"/>
  <c r="AK133" i="12"/>
  <c r="AK223" i="12"/>
  <c r="AL223" i="12" s="1"/>
  <c r="AK16" i="12"/>
  <c r="AL16" i="12" s="1"/>
  <c r="AL213" i="12"/>
  <c r="AL69" i="12"/>
  <c r="AL54" i="12"/>
  <c r="AL38" i="12"/>
  <c r="AK181" i="12"/>
  <c r="AK201" i="12"/>
  <c r="AL201" i="12" s="1"/>
  <c r="AK169" i="12"/>
  <c r="AL169" i="12" s="1"/>
  <c r="AK105" i="12"/>
  <c r="AL105" i="12" s="1"/>
  <c r="AK103" i="12"/>
  <c r="AL103" i="12" s="1"/>
  <c r="AK115" i="12"/>
  <c r="AL115" i="12" s="1"/>
  <c r="AK67" i="12"/>
  <c r="AL67" i="12" s="1"/>
  <c r="AK162" i="12"/>
  <c r="AL162" i="12" s="1"/>
  <c r="AK66" i="12"/>
  <c r="AL66" i="12" s="1"/>
  <c r="AK44" i="12"/>
  <c r="AL44" i="12" s="1"/>
  <c r="AK14" i="12"/>
  <c r="AL14" i="12" s="1"/>
  <c r="AK30" i="12"/>
  <c r="AL30" i="12" s="1"/>
  <c r="AK118" i="12"/>
  <c r="AL118" i="12" s="1"/>
  <c r="AK160" i="12"/>
  <c r="AL160" i="12" s="1"/>
  <c r="AK96" i="12"/>
  <c r="AL96" i="12" s="1"/>
  <c r="AL52" i="12"/>
  <c r="AL36" i="12"/>
  <c r="AL20" i="12"/>
  <c r="AL4" i="12"/>
  <c r="AK101" i="12"/>
  <c r="AL101" i="12" s="1"/>
  <c r="AK74" i="12"/>
  <c r="AL74" i="12" s="1"/>
  <c r="AK116" i="12"/>
  <c r="AL116" i="12" s="1"/>
  <c r="AK195" i="12"/>
  <c r="AL195" i="12" s="1"/>
  <c r="AK163" i="12"/>
  <c r="AK136" i="12"/>
  <c r="AL136" i="12" s="1"/>
  <c r="AK88" i="12"/>
  <c r="AL88" i="12" s="1"/>
  <c r="AK28" i="12"/>
  <c r="AL28" i="12" s="1"/>
  <c r="AK6" i="12"/>
  <c r="AL6" i="12" s="1"/>
  <c r="AL48" i="12"/>
  <c r="AL46" i="12"/>
  <c r="AL50" i="12"/>
  <c r="AL34" i="12"/>
  <c r="AL18" i="12"/>
  <c r="AK10" i="12"/>
  <c r="AL10" i="12" s="1"/>
  <c r="AK12" i="12"/>
  <c r="AL12" i="12" s="1"/>
  <c r="AK56" i="12"/>
  <c r="AL56" i="12" s="1"/>
  <c r="AK22" i="12"/>
  <c r="AL22" i="12" s="1"/>
  <c r="P231" i="12"/>
  <c r="P235" i="12"/>
  <c r="O239" i="12"/>
  <c r="O240" i="12"/>
  <c r="P230" i="12"/>
  <c r="P234" i="12"/>
  <c r="P238" i="12"/>
  <c r="O241" i="12"/>
  <c r="P241" i="12"/>
  <c r="P239" i="12"/>
  <c r="P232" i="12"/>
  <c r="P236" i="12"/>
  <c r="P233" i="12"/>
  <c r="P237" i="12"/>
  <c r="P240" i="12"/>
  <c r="O234" i="12"/>
  <c r="E38" i="9" l="1"/>
  <c r="H39" i="5"/>
  <c r="B41" i="2"/>
  <c r="C41" i="2"/>
  <c r="D40" i="2"/>
  <c r="D41" i="2" s="1"/>
  <c r="B38" i="2"/>
  <c r="C38" i="2"/>
  <c r="D38" i="2"/>
  <c r="B29" i="2"/>
  <c r="C29" i="2"/>
  <c r="D29" i="2"/>
  <c r="B24" i="2"/>
  <c r="C24" i="2"/>
  <c r="D24" i="2"/>
  <c r="B16" i="2"/>
  <c r="D16" i="2"/>
  <c r="C16" i="2"/>
  <c r="D21" i="1"/>
  <c r="C17" i="1"/>
  <c r="C14" i="1"/>
  <c r="B17" i="1"/>
  <c r="B13" i="1"/>
  <c r="B14" i="1" s="1"/>
  <c r="D4" i="17" l="1"/>
  <c r="D5" i="17"/>
  <c r="E5" i="17"/>
  <c r="B5" i="17"/>
  <c r="C5" i="17"/>
  <c r="C4" i="17" l="1"/>
  <c r="B4" i="17"/>
  <c r="E4" i="17"/>
  <c r="I57" i="5"/>
  <c r="I56" i="5"/>
  <c r="J56" i="5" s="1"/>
  <c r="I55" i="5"/>
  <c r="J57" i="5" l="1"/>
  <c r="J55" i="5"/>
  <c r="E3" i="17" l="1"/>
  <c r="D3" i="17"/>
  <c r="B3" i="17"/>
  <c r="C3" i="17"/>
  <c r="D13" i="1" l="1"/>
  <c r="D14" i="1" s="1"/>
  <c r="E9" i="25" l="1"/>
  <c r="E10" i="25"/>
  <c r="J737" i="30"/>
  <c r="K737" i="30" s="1"/>
  <c r="J738" i="30"/>
  <c r="K738" i="30" s="1"/>
  <c r="J739" i="30"/>
  <c r="K739" i="30" s="1"/>
  <c r="J740" i="30"/>
  <c r="K740" i="30" s="1"/>
  <c r="J741" i="30"/>
  <c r="K741" i="30" s="1"/>
  <c r="J742" i="30"/>
  <c r="K742" i="30" s="1"/>
  <c r="J743" i="30"/>
  <c r="K743" i="30" s="1"/>
  <c r="J744" i="30"/>
  <c r="K744" i="30" s="1"/>
  <c r="J745" i="30"/>
  <c r="K745" i="30" s="1"/>
  <c r="J746" i="30"/>
  <c r="K746" i="30" s="1"/>
  <c r="J747" i="30"/>
  <c r="K747" i="30" s="1"/>
  <c r="J748" i="30"/>
  <c r="K748" i="30" s="1"/>
  <c r="J749" i="30"/>
  <c r="K749" i="30" s="1"/>
  <c r="J750" i="30"/>
  <c r="J751" i="30"/>
  <c r="K751" i="30" s="1"/>
  <c r="J752" i="30"/>
  <c r="K752" i="30" s="1"/>
  <c r="J753" i="30"/>
  <c r="K753" i="30" s="1"/>
  <c r="J754" i="30"/>
  <c r="K754" i="30" s="1"/>
  <c r="J755" i="30"/>
  <c r="K755" i="30" s="1"/>
  <c r="J756" i="30"/>
  <c r="K756" i="30" s="1"/>
  <c r="J757" i="30"/>
  <c r="K757" i="30" s="1"/>
  <c r="J758" i="30"/>
  <c r="K758" i="30" s="1"/>
  <c r="J759" i="30"/>
  <c r="K759" i="30" s="1"/>
  <c r="J760" i="30"/>
  <c r="J761" i="30"/>
  <c r="K761" i="30" s="1"/>
  <c r="J762" i="30"/>
  <c r="J763" i="30"/>
  <c r="J764" i="30"/>
  <c r="K764" i="30" s="1"/>
  <c r="J765" i="30"/>
  <c r="K765" i="30" s="1"/>
  <c r="J766" i="30"/>
  <c r="J767" i="30"/>
  <c r="K767" i="30" s="1"/>
  <c r="J768" i="30"/>
  <c r="J769" i="30"/>
  <c r="K769" i="30" s="1"/>
  <c r="J770" i="30"/>
  <c r="J771" i="30"/>
  <c r="J772" i="30"/>
  <c r="K772" i="30" s="1"/>
  <c r="J773" i="30"/>
  <c r="K773" i="30" s="1"/>
  <c r="J774" i="30"/>
  <c r="J775" i="30"/>
  <c r="K775" i="30" s="1"/>
  <c r="J776" i="30"/>
  <c r="J777" i="30"/>
  <c r="K777" i="30" s="1"/>
  <c r="J778" i="30"/>
  <c r="J779" i="30"/>
  <c r="J780" i="30"/>
  <c r="K780" i="30" s="1"/>
  <c r="J781" i="30"/>
  <c r="K781" i="30" s="1"/>
  <c r="J782" i="30"/>
  <c r="J783" i="30"/>
  <c r="K783" i="30" s="1"/>
  <c r="J784" i="30"/>
  <c r="J785" i="30"/>
  <c r="K785" i="30" s="1"/>
  <c r="J786" i="30"/>
  <c r="J787" i="30"/>
  <c r="J788" i="30"/>
  <c r="K788" i="30" s="1"/>
  <c r="J789" i="30"/>
  <c r="K789" i="30" s="1"/>
  <c r="J790" i="30"/>
  <c r="J791" i="30"/>
  <c r="K791" i="30" s="1"/>
  <c r="J792" i="30"/>
  <c r="J793" i="30"/>
  <c r="K793" i="30" s="1"/>
  <c r="J794" i="30"/>
  <c r="J795" i="30"/>
  <c r="J796" i="30"/>
  <c r="K796" i="30" s="1"/>
  <c r="J797" i="30"/>
  <c r="K797" i="30" s="1"/>
  <c r="J798" i="30"/>
  <c r="J799" i="30"/>
  <c r="K799" i="30" s="1"/>
  <c r="J800" i="30"/>
  <c r="J801" i="30"/>
  <c r="K801" i="30" s="1"/>
  <c r="J802" i="30"/>
  <c r="J803" i="30"/>
  <c r="J804" i="30"/>
  <c r="K804" i="30" s="1"/>
  <c r="J805" i="30"/>
  <c r="K805" i="30" s="1"/>
  <c r="J806" i="30"/>
  <c r="J807" i="30"/>
  <c r="K807" i="30" s="1"/>
  <c r="J808" i="30"/>
  <c r="J809" i="30"/>
  <c r="K809" i="30" s="1"/>
  <c r="J810" i="30"/>
  <c r="J811" i="30"/>
  <c r="J812" i="30"/>
  <c r="K812" i="30" s="1"/>
  <c r="J813" i="30"/>
  <c r="K813" i="30" s="1"/>
  <c r="J814" i="30"/>
  <c r="J815" i="30"/>
  <c r="K815" i="30" s="1"/>
  <c r="J816" i="30"/>
  <c r="J817" i="30"/>
  <c r="K817" i="30" s="1"/>
  <c r="J818" i="30"/>
  <c r="K818" i="30" s="1"/>
  <c r="L818" i="30" s="1"/>
  <c r="J819" i="30"/>
  <c r="K819" i="30"/>
  <c r="L819" i="30" s="1"/>
  <c r="J820" i="30"/>
  <c r="J821" i="30"/>
  <c r="K821" i="30" s="1"/>
  <c r="J822" i="30"/>
  <c r="K822" i="30" s="1"/>
  <c r="L822" i="30" s="1"/>
  <c r="J823" i="30"/>
  <c r="K823" i="30" s="1"/>
  <c r="L823" i="30" s="1"/>
  <c r="J824" i="30"/>
  <c r="J825" i="30"/>
  <c r="J826" i="30"/>
  <c r="K826" i="30" s="1"/>
  <c r="L826" i="30" s="1"/>
  <c r="J827" i="30"/>
  <c r="K827" i="30" s="1"/>
  <c r="J828" i="30"/>
  <c r="J829" i="30"/>
  <c r="J830" i="30"/>
  <c r="K830" i="30" s="1"/>
  <c r="L830" i="30" s="1"/>
  <c r="J831" i="30"/>
  <c r="K831" i="30" s="1"/>
  <c r="L831" i="30" s="1"/>
  <c r="J832" i="30"/>
  <c r="J833" i="30"/>
  <c r="K833" i="30" s="1"/>
  <c r="J834" i="30"/>
  <c r="K834" i="30" s="1"/>
  <c r="L834" i="30" s="1"/>
  <c r="J835" i="30"/>
  <c r="J836" i="30"/>
  <c r="J837" i="30"/>
  <c r="K837" i="30" s="1"/>
  <c r="J838" i="30"/>
  <c r="K838" i="30" s="1"/>
  <c r="L838" i="30" s="1"/>
  <c r="J839" i="30"/>
  <c r="J840" i="30"/>
  <c r="J841" i="30"/>
  <c r="J842" i="30"/>
  <c r="K842" i="30" s="1"/>
  <c r="L842" i="30" s="1"/>
  <c r="J843" i="30"/>
  <c r="J844" i="30"/>
  <c r="J845" i="30"/>
  <c r="J846" i="30"/>
  <c r="K846" i="30" s="1"/>
  <c r="L846" i="30" s="1"/>
  <c r="J847" i="30"/>
  <c r="J848" i="30"/>
  <c r="J849" i="30"/>
  <c r="J850" i="30"/>
  <c r="J851" i="30"/>
  <c r="J852" i="30"/>
  <c r="J853" i="30"/>
  <c r="J854" i="30"/>
  <c r="J855" i="30"/>
  <c r="J856" i="30"/>
  <c r="J857" i="30"/>
  <c r="J858" i="30"/>
  <c r="J859" i="30"/>
  <c r="J860" i="30"/>
  <c r="J861" i="30"/>
  <c r="J862" i="30"/>
  <c r="J863" i="30"/>
  <c r="J864" i="30"/>
  <c r="J865" i="30"/>
  <c r="J866" i="30"/>
  <c r="J867" i="30"/>
  <c r="J868" i="30"/>
  <c r="J869" i="30"/>
  <c r="J870" i="30"/>
  <c r="J871" i="30"/>
  <c r="J872" i="30"/>
  <c r="J873" i="30"/>
  <c r="J874" i="30"/>
  <c r="J875" i="30"/>
  <c r="J876" i="30"/>
  <c r="J877" i="30"/>
  <c r="J878" i="30"/>
  <c r="J879" i="30"/>
  <c r="J880" i="30"/>
  <c r="J881" i="30"/>
  <c r="J882" i="30"/>
  <c r="J883" i="30"/>
  <c r="J884" i="30"/>
  <c r="J885" i="30"/>
  <c r="J886" i="30"/>
  <c r="J887" i="30"/>
  <c r="J888" i="30"/>
  <c r="J889" i="30"/>
  <c r="J890" i="30"/>
  <c r="J891" i="30"/>
  <c r="J892" i="30"/>
  <c r="J893" i="30"/>
  <c r="J894" i="30"/>
  <c r="J895" i="30"/>
  <c r="J896" i="30"/>
  <c r="J897" i="30"/>
  <c r="J898" i="30"/>
  <c r="J899" i="30"/>
  <c r="J900" i="30"/>
  <c r="J901" i="30"/>
  <c r="J902" i="30"/>
  <c r="J903" i="30"/>
  <c r="J904" i="30"/>
  <c r="J905" i="30"/>
  <c r="J906" i="30"/>
  <c r="J907" i="30"/>
  <c r="J908" i="30"/>
  <c r="J909" i="30"/>
  <c r="J910" i="30"/>
  <c r="J911" i="30"/>
  <c r="J912" i="30"/>
  <c r="J913" i="30"/>
  <c r="J914" i="30"/>
  <c r="J915" i="30"/>
  <c r="J916" i="30"/>
  <c r="J917" i="30"/>
  <c r="J918" i="30"/>
  <c r="J919" i="30"/>
  <c r="J920" i="30"/>
  <c r="J921" i="30"/>
  <c r="J922" i="30"/>
  <c r="J923" i="30"/>
  <c r="J924" i="30"/>
  <c r="J925" i="30"/>
  <c r="J926" i="30"/>
  <c r="J927" i="30"/>
  <c r="J928" i="30"/>
  <c r="J929" i="30"/>
  <c r="J930" i="30"/>
  <c r="J931" i="30"/>
  <c r="J932" i="30"/>
  <c r="J933" i="30"/>
  <c r="J934" i="30"/>
  <c r="J935" i="30"/>
  <c r="J936" i="30"/>
  <c r="J937" i="30"/>
  <c r="J938" i="30"/>
  <c r="J939" i="30"/>
  <c r="J940" i="30"/>
  <c r="J941" i="30"/>
  <c r="J942" i="30"/>
  <c r="J943" i="30"/>
  <c r="J944" i="30"/>
  <c r="J945" i="30"/>
  <c r="J946" i="30"/>
  <c r="J947" i="30"/>
  <c r="J948" i="30"/>
  <c r="J949" i="30"/>
  <c r="J950" i="30"/>
  <c r="J951" i="30"/>
  <c r="J952" i="30"/>
  <c r="J953" i="30"/>
  <c r="J954" i="30"/>
  <c r="J955" i="30"/>
  <c r="J956" i="30"/>
  <c r="J957" i="30"/>
  <c r="J958" i="30"/>
  <c r="J959" i="30"/>
  <c r="J960" i="30"/>
  <c r="J961" i="30"/>
  <c r="J962" i="30"/>
  <c r="J963" i="30"/>
  <c r="J964" i="30"/>
  <c r="J965" i="30"/>
  <c r="J966" i="30"/>
  <c r="J967" i="30"/>
  <c r="J968" i="30"/>
  <c r="J969" i="30"/>
  <c r="J970" i="30"/>
  <c r="J971" i="30"/>
  <c r="J972" i="30"/>
  <c r="J973" i="30"/>
  <c r="J974" i="30"/>
  <c r="J975" i="30"/>
  <c r="J976" i="30"/>
  <c r="J977" i="30"/>
  <c r="J978" i="30"/>
  <c r="J979" i="30"/>
  <c r="J980" i="30"/>
  <c r="J981" i="30"/>
  <c r="J982" i="30"/>
  <c r="J983" i="30"/>
  <c r="J984" i="30"/>
  <c r="J985" i="30"/>
  <c r="J986" i="30"/>
  <c r="J987" i="30"/>
  <c r="J988" i="30"/>
  <c r="J989" i="30"/>
  <c r="J990" i="30"/>
  <c r="J991" i="30"/>
  <c r="J992" i="30"/>
  <c r="J993" i="30"/>
  <c r="J994" i="30"/>
  <c r="J995" i="30"/>
  <c r="J996" i="30"/>
  <c r="J997" i="30"/>
  <c r="J998" i="30"/>
  <c r="J999" i="30"/>
  <c r="J1000" i="30"/>
  <c r="J1001" i="30"/>
  <c r="J1002" i="30"/>
  <c r="J1003" i="30"/>
  <c r="J1004" i="30"/>
  <c r="J1005" i="30"/>
  <c r="J1006" i="30"/>
  <c r="J1007" i="30"/>
  <c r="J1008" i="30"/>
  <c r="J1009" i="30"/>
  <c r="J1010" i="30"/>
  <c r="J1011" i="30"/>
  <c r="J1012" i="30"/>
  <c r="J1013" i="30"/>
  <c r="J1014" i="30"/>
  <c r="J1015" i="30"/>
  <c r="J1016" i="30"/>
  <c r="J1017" i="30"/>
  <c r="J1018" i="30"/>
  <c r="J1019" i="30"/>
  <c r="J1020" i="30"/>
  <c r="J1021" i="30"/>
  <c r="J1022" i="30"/>
  <c r="J1023" i="30"/>
  <c r="J1024" i="30"/>
  <c r="J1025" i="30"/>
  <c r="J1026" i="30"/>
  <c r="J1027" i="30"/>
  <c r="J1028" i="30"/>
  <c r="J1029" i="30"/>
  <c r="J1030" i="30"/>
  <c r="J1031" i="30"/>
  <c r="J3" i="30"/>
  <c r="J4" i="30"/>
  <c r="K4" i="30" s="1"/>
  <c r="J5" i="30"/>
  <c r="J6" i="30"/>
  <c r="K6" i="30" s="1"/>
  <c r="J7" i="30"/>
  <c r="K7" i="30" s="1"/>
  <c r="J8" i="30"/>
  <c r="K8" i="30" s="1"/>
  <c r="J9" i="30"/>
  <c r="K9" i="30" s="1"/>
  <c r="L9" i="30" s="1"/>
  <c r="J10" i="30"/>
  <c r="K10" i="30" s="1"/>
  <c r="J11" i="30"/>
  <c r="J12" i="30"/>
  <c r="K12" i="30" s="1"/>
  <c r="J13" i="30"/>
  <c r="J14" i="30"/>
  <c r="K14" i="30" s="1"/>
  <c r="L14" i="30" s="1"/>
  <c r="J15" i="30"/>
  <c r="K15" i="30" s="1"/>
  <c r="J16" i="30"/>
  <c r="J17" i="30"/>
  <c r="J18" i="30"/>
  <c r="K18" i="30" s="1"/>
  <c r="J19" i="30"/>
  <c r="K19" i="30" s="1"/>
  <c r="J20" i="30"/>
  <c r="J21" i="30"/>
  <c r="J22" i="30"/>
  <c r="K22" i="30" s="1"/>
  <c r="J23" i="30"/>
  <c r="K23" i="30" s="1"/>
  <c r="J24" i="30"/>
  <c r="J25" i="30"/>
  <c r="J26" i="30"/>
  <c r="K26" i="30" s="1"/>
  <c r="J27" i="30"/>
  <c r="J28" i="30"/>
  <c r="J29" i="30"/>
  <c r="J30" i="30"/>
  <c r="J31" i="30"/>
  <c r="J32" i="30"/>
  <c r="J33" i="30"/>
  <c r="J34" i="30"/>
  <c r="K34" i="30" s="1"/>
  <c r="J35" i="30"/>
  <c r="J36" i="30"/>
  <c r="J37" i="30"/>
  <c r="J38" i="30"/>
  <c r="K38" i="30" s="1"/>
  <c r="J39" i="30"/>
  <c r="J40" i="30"/>
  <c r="J41" i="30"/>
  <c r="J42" i="30"/>
  <c r="K42" i="30" s="1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K59" i="30" s="1"/>
  <c r="J60" i="30"/>
  <c r="J61" i="30"/>
  <c r="J62" i="30"/>
  <c r="J63" i="30"/>
  <c r="K63" i="30" s="1"/>
  <c r="J64" i="30"/>
  <c r="J65" i="30"/>
  <c r="J66" i="30"/>
  <c r="J67" i="30"/>
  <c r="K67" i="30" s="1"/>
  <c r="J68" i="30"/>
  <c r="J69" i="30"/>
  <c r="J70" i="30"/>
  <c r="K70" i="30" s="1"/>
  <c r="J71" i="30"/>
  <c r="K71" i="30" s="1"/>
  <c r="J72" i="30"/>
  <c r="J73" i="30"/>
  <c r="J74" i="30"/>
  <c r="K74" i="30" s="1"/>
  <c r="J75" i="30"/>
  <c r="J76" i="30"/>
  <c r="J77" i="30"/>
  <c r="J78" i="30"/>
  <c r="J79" i="30"/>
  <c r="J80" i="30"/>
  <c r="J81" i="30"/>
  <c r="J82" i="30"/>
  <c r="K82" i="30" s="1"/>
  <c r="J83" i="30"/>
  <c r="J84" i="30"/>
  <c r="J85" i="30"/>
  <c r="J86" i="30"/>
  <c r="K86" i="30" s="1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K106" i="30" s="1"/>
  <c r="J107" i="30"/>
  <c r="J108" i="30"/>
  <c r="J109" i="30"/>
  <c r="J110" i="30"/>
  <c r="J111" i="30"/>
  <c r="J112" i="30"/>
  <c r="J113" i="30"/>
  <c r="J114" i="30"/>
  <c r="J115" i="30"/>
  <c r="J116" i="30"/>
  <c r="J117" i="30"/>
  <c r="K117" i="30" s="1"/>
  <c r="J118" i="30"/>
  <c r="K118" i="30" s="1"/>
  <c r="J119" i="30"/>
  <c r="J120" i="30"/>
  <c r="J121" i="30"/>
  <c r="J122" i="30"/>
  <c r="J123" i="30"/>
  <c r="J124" i="30"/>
  <c r="J125" i="30"/>
  <c r="J126" i="30"/>
  <c r="J127" i="30"/>
  <c r="J128" i="30"/>
  <c r="J129" i="30"/>
  <c r="K129" i="30" s="1"/>
  <c r="J130" i="30"/>
  <c r="J131" i="30"/>
  <c r="J132" i="30"/>
  <c r="J133" i="30"/>
  <c r="J134" i="30"/>
  <c r="J135" i="30"/>
  <c r="J136" i="30"/>
  <c r="J137" i="30"/>
  <c r="J138" i="30"/>
  <c r="J139" i="30"/>
  <c r="J140" i="30"/>
  <c r="J141" i="30"/>
  <c r="J142" i="30"/>
  <c r="J143" i="30"/>
  <c r="J144" i="30"/>
  <c r="J145" i="30"/>
  <c r="J146" i="30"/>
  <c r="J147" i="30"/>
  <c r="J148" i="30"/>
  <c r="J149" i="30"/>
  <c r="J150" i="30"/>
  <c r="J151" i="30"/>
  <c r="J152" i="30"/>
  <c r="J153" i="30"/>
  <c r="J154" i="30"/>
  <c r="J155" i="30"/>
  <c r="J156" i="30"/>
  <c r="J157" i="30"/>
  <c r="J158" i="30"/>
  <c r="J159" i="30"/>
  <c r="J160" i="30"/>
  <c r="J161" i="30"/>
  <c r="J162" i="30"/>
  <c r="J163" i="30"/>
  <c r="J164" i="30"/>
  <c r="J165" i="30"/>
  <c r="J166" i="30"/>
  <c r="J167" i="30"/>
  <c r="J168" i="30"/>
  <c r="J169" i="30"/>
  <c r="J170" i="30"/>
  <c r="J171" i="30"/>
  <c r="J172" i="30"/>
  <c r="J173" i="30"/>
  <c r="J174" i="30"/>
  <c r="J175" i="30"/>
  <c r="J176" i="30"/>
  <c r="J177" i="30"/>
  <c r="J178" i="30"/>
  <c r="J179" i="30"/>
  <c r="J180" i="30"/>
  <c r="J181" i="30"/>
  <c r="J182" i="30"/>
  <c r="J183" i="30"/>
  <c r="J184" i="30"/>
  <c r="J185" i="30"/>
  <c r="J186" i="30"/>
  <c r="J187" i="30"/>
  <c r="J188" i="30"/>
  <c r="J189" i="30"/>
  <c r="J190" i="30"/>
  <c r="J191" i="30"/>
  <c r="J192" i="30"/>
  <c r="J193" i="30"/>
  <c r="J194" i="30"/>
  <c r="J195" i="30"/>
  <c r="J196" i="30"/>
  <c r="J197" i="30"/>
  <c r="J198" i="30"/>
  <c r="K198" i="30" s="1"/>
  <c r="J199" i="30"/>
  <c r="J200" i="30"/>
  <c r="J201" i="30"/>
  <c r="J202" i="30"/>
  <c r="K202" i="30" s="1"/>
  <c r="J203" i="30"/>
  <c r="J204" i="30"/>
  <c r="J205" i="30"/>
  <c r="J206" i="30"/>
  <c r="K206" i="30" s="1"/>
  <c r="J207" i="30"/>
  <c r="J208" i="30"/>
  <c r="J209" i="30"/>
  <c r="K209" i="30" s="1"/>
  <c r="L209" i="30" s="1"/>
  <c r="J210" i="30"/>
  <c r="K210" i="30" s="1"/>
  <c r="J211" i="30"/>
  <c r="J212" i="30"/>
  <c r="J213" i="30"/>
  <c r="J214" i="30"/>
  <c r="K214" i="30" s="1"/>
  <c r="J215" i="30"/>
  <c r="J216" i="30"/>
  <c r="J217" i="30"/>
  <c r="K217" i="30" s="1"/>
  <c r="J218" i="30"/>
  <c r="K218" i="30" s="1"/>
  <c r="J219" i="30"/>
  <c r="J220" i="30"/>
  <c r="J221" i="30"/>
  <c r="J222" i="30"/>
  <c r="K222" i="30" s="1"/>
  <c r="J223" i="30"/>
  <c r="J224" i="30"/>
  <c r="J225" i="30"/>
  <c r="J226" i="30"/>
  <c r="K226" i="30" s="1"/>
  <c r="J227" i="30"/>
  <c r="J228" i="30"/>
  <c r="J229" i="30"/>
  <c r="J230" i="30"/>
  <c r="K230" i="30" s="1"/>
  <c r="J231" i="30"/>
  <c r="J232" i="30"/>
  <c r="J233" i="30"/>
  <c r="K233" i="30" s="1"/>
  <c r="J234" i="30"/>
  <c r="K234" i="30" s="1"/>
  <c r="J235" i="30"/>
  <c r="J236" i="30"/>
  <c r="J237" i="30"/>
  <c r="J238" i="30"/>
  <c r="K238" i="30" s="1"/>
  <c r="J239" i="30"/>
  <c r="J240" i="30"/>
  <c r="J241" i="30"/>
  <c r="K241" i="30" s="1"/>
  <c r="J242" i="30"/>
  <c r="K242" i="30" s="1"/>
  <c r="J243" i="30"/>
  <c r="J244" i="30"/>
  <c r="J245" i="30"/>
  <c r="J246" i="30"/>
  <c r="K246" i="30" s="1"/>
  <c r="J247" i="30"/>
  <c r="J248" i="30"/>
  <c r="J249" i="30"/>
  <c r="K249" i="30" s="1"/>
  <c r="L249" i="30" s="1"/>
  <c r="J250" i="30"/>
  <c r="K250" i="30" s="1"/>
  <c r="J251" i="30"/>
  <c r="K251" i="30" s="1"/>
  <c r="J252" i="30"/>
  <c r="K252" i="30" s="1"/>
  <c r="J253" i="30"/>
  <c r="K253" i="30" s="1"/>
  <c r="J254" i="30"/>
  <c r="K254" i="30" s="1"/>
  <c r="J255" i="30"/>
  <c r="K255" i="30" s="1"/>
  <c r="J256" i="30"/>
  <c r="K256" i="30" s="1"/>
  <c r="J257" i="30"/>
  <c r="K257" i="30" s="1"/>
  <c r="J258" i="30"/>
  <c r="K258" i="30" s="1"/>
  <c r="J259" i="30"/>
  <c r="K259" i="30" s="1"/>
  <c r="J260" i="30"/>
  <c r="K260" i="30" s="1"/>
  <c r="J261" i="30"/>
  <c r="K261" i="30" s="1"/>
  <c r="L261" i="30" s="1"/>
  <c r="J262" i="30"/>
  <c r="K262" i="30" s="1"/>
  <c r="J263" i="30"/>
  <c r="K263" i="30" s="1"/>
  <c r="J264" i="30"/>
  <c r="K264" i="30" s="1"/>
  <c r="L264" i="30" s="1"/>
  <c r="J265" i="30"/>
  <c r="K265" i="30" s="1"/>
  <c r="J266" i="30"/>
  <c r="K266" i="30" s="1"/>
  <c r="J267" i="30"/>
  <c r="K267" i="30" s="1"/>
  <c r="J268" i="30"/>
  <c r="K268" i="30" s="1"/>
  <c r="J269" i="30"/>
  <c r="K269" i="30" s="1"/>
  <c r="J270" i="30"/>
  <c r="K270" i="30" s="1"/>
  <c r="J271" i="30"/>
  <c r="K271" i="30" s="1"/>
  <c r="J272" i="30"/>
  <c r="K272" i="30" s="1"/>
  <c r="J273" i="30"/>
  <c r="K273" i="30" s="1"/>
  <c r="J274" i="30"/>
  <c r="K274" i="30" s="1"/>
  <c r="L274" i="30" s="1"/>
  <c r="J275" i="30"/>
  <c r="K275" i="30" s="1"/>
  <c r="L275" i="30" s="1"/>
  <c r="J276" i="30"/>
  <c r="K276" i="30" s="1"/>
  <c r="J277" i="30"/>
  <c r="J278" i="30"/>
  <c r="K278" i="30" s="1"/>
  <c r="L278" i="30" s="1"/>
  <c r="J279" i="30"/>
  <c r="K279" i="30" s="1"/>
  <c r="L279" i="30" s="1"/>
  <c r="J280" i="30"/>
  <c r="K280" i="30" s="1"/>
  <c r="J281" i="30"/>
  <c r="J282" i="30"/>
  <c r="K282" i="30" s="1"/>
  <c r="L282" i="30" s="1"/>
  <c r="J283" i="30"/>
  <c r="K283" i="30" s="1"/>
  <c r="J284" i="30"/>
  <c r="K284" i="30" s="1"/>
  <c r="J285" i="30"/>
  <c r="J286" i="30"/>
  <c r="K286" i="30" s="1"/>
  <c r="L286" i="30" s="1"/>
  <c r="J287" i="30"/>
  <c r="K287" i="30" s="1"/>
  <c r="J288" i="30"/>
  <c r="K288" i="30" s="1"/>
  <c r="J289" i="30"/>
  <c r="J290" i="30"/>
  <c r="K290" i="30" s="1"/>
  <c r="L290" i="30" s="1"/>
  <c r="J291" i="30"/>
  <c r="K291" i="30" s="1"/>
  <c r="L291" i="30" s="1"/>
  <c r="J292" i="30"/>
  <c r="K292" i="30" s="1"/>
  <c r="J293" i="30"/>
  <c r="K293" i="30" s="1"/>
  <c r="J294" i="30"/>
  <c r="J295" i="30"/>
  <c r="K295" i="30" s="1"/>
  <c r="J296" i="30"/>
  <c r="J297" i="30"/>
  <c r="K297" i="30" s="1"/>
  <c r="L297" i="30" s="1"/>
  <c r="J298" i="30"/>
  <c r="K298" i="30" s="1"/>
  <c r="L298" i="30" s="1"/>
  <c r="J299" i="30"/>
  <c r="K299" i="30" s="1"/>
  <c r="J300" i="30"/>
  <c r="K300" i="30" s="1"/>
  <c r="J301" i="30"/>
  <c r="J302" i="30"/>
  <c r="J303" i="30"/>
  <c r="K303" i="30" s="1"/>
  <c r="J304" i="30"/>
  <c r="K304" i="30" s="1"/>
  <c r="J305" i="30"/>
  <c r="J306" i="30"/>
  <c r="K306" i="30" s="1"/>
  <c r="J307" i="30"/>
  <c r="K307" i="30" s="1"/>
  <c r="L307" i="30" s="1"/>
  <c r="J308" i="30"/>
  <c r="J309" i="30"/>
  <c r="J310" i="30"/>
  <c r="K310" i="30" s="1"/>
  <c r="J311" i="30"/>
  <c r="J312" i="30"/>
  <c r="K312" i="30" s="1"/>
  <c r="J313" i="30"/>
  <c r="J314" i="30"/>
  <c r="K314" i="30" s="1"/>
  <c r="J315" i="30"/>
  <c r="J316" i="30"/>
  <c r="K316" i="30" s="1"/>
  <c r="J317" i="30"/>
  <c r="J318" i="30"/>
  <c r="J319" i="30"/>
  <c r="K319" i="30" s="1"/>
  <c r="L319" i="30" s="1"/>
  <c r="J320" i="30"/>
  <c r="K320" i="30" s="1"/>
  <c r="J321" i="30"/>
  <c r="J322" i="30"/>
  <c r="K322" i="30" s="1"/>
  <c r="J323" i="30"/>
  <c r="K323" i="30" s="1"/>
  <c r="L323" i="30" s="1"/>
  <c r="J324" i="30"/>
  <c r="K324" i="30" s="1"/>
  <c r="J325" i="30"/>
  <c r="J326" i="30"/>
  <c r="K326" i="30" s="1"/>
  <c r="J327" i="30"/>
  <c r="K327" i="30" s="1"/>
  <c r="J328" i="30"/>
  <c r="K328" i="30" s="1"/>
  <c r="L328" i="30" s="1"/>
  <c r="J329" i="30"/>
  <c r="J330" i="30"/>
  <c r="K330" i="30" s="1"/>
  <c r="J331" i="30"/>
  <c r="K331" i="30" s="1"/>
  <c r="J332" i="30"/>
  <c r="K332" i="30" s="1"/>
  <c r="J333" i="30"/>
  <c r="J334" i="30"/>
  <c r="J335" i="30"/>
  <c r="J336" i="30"/>
  <c r="K336" i="30" s="1"/>
  <c r="J337" i="30"/>
  <c r="J338" i="30"/>
  <c r="K338" i="30" s="1"/>
  <c r="J339" i="30"/>
  <c r="K339" i="30" s="1"/>
  <c r="L339" i="30" s="1"/>
  <c r="J340" i="30"/>
  <c r="K340" i="30" s="1"/>
  <c r="J341" i="30"/>
  <c r="J342" i="30"/>
  <c r="K342" i="30" s="1"/>
  <c r="J343" i="30"/>
  <c r="K343" i="30" s="1"/>
  <c r="J344" i="30"/>
  <c r="K344" i="30" s="1"/>
  <c r="J345" i="30"/>
  <c r="J346" i="30"/>
  <c r="K346" i="30" s="1"/>
  <c r="J347" i="30"/>
  <c r="K347" i="30" s="1"/>
  <c r="L347" i="30" s="1"/>
  <c r="J348" i="30"/>
  <c r="J349" i="30"/>
  <c r="J350" i="30"/>
  <c r="J351" i="30"/>
  <c r="K351" i="30" s="1"/>
  <c r="J352" i="30"/>
  <c r="K352" i="30" s="1"/>
  <c r="J353" i="30"/>
  <c r="J354" i="30"/>
  <c r="K354" i="30" s="1"/>
  <c r="J355" i="30"/>
  <c r="K355" i="30" s="1"/>
  <c r="L355" i="30" s="1"/>
  <c r="J356" i="30"/>
  <c r="K356" i="30" s="1"/>
  <c r="J357" i="30"/>
  <c r="J358" i="30"/>
  <c r="K358" i="30" s="1"/>
  <c r="J359" i="30"/>
  <c r="K359" i="30" s="1"/>
  <c r="J360" i="30"/>
  <c r="K360" i="30" s="1"/>
  <c r="J361" i="30"/>
  <c r="J362" i="30"/>
  <c r="K362" i="30" s="1"/>
  <c r="J363" i="30"/>
  <c r="K363" i="30" s="1"/>
  <c r="J364" i="30"/>
  <c r="K364" i="30" s="1"/>
  <c r="J365" i="30"/>
  <c r="J366" i="30"/>
  <c r="J367" i="30"/>
  <c r="K367" i="30" s="1"/>
  <c r="J368" i="30"/>
  <c r="K368" i="30" s="1"/>
  <c r="J369" i="30"/>
  <c r="J370" i="30"/>
  <c r="K370" i="30" s="1"/>
  <c r="J371" i="30"/>
  <c r="K371" i="30" s="1"/>
  <c r="L371" i="30" s="1"/>
  <c r="J372" i="30"/>
  <c r="K372" i="30" s="1"/>
  <c r="J373" i="30"/>
  <c r="K373" i="30" s="1"/>
  <c r="J374" i="30"/>
  <c r="J375" i="30"/>
  <c r="K375" i="30" s="1"/>
  <c r="L375" i="30" s="1"/>
  <c r="J376" i="30"/>
  <c r="K376" i="30" s="1"/>
  <c r="L376" i="30" s="1"/>
  <c r="J377" i="30"/>
  <c r="K377" i="30" s="1"/>
  <c r="J378" i="30"/>
  <c r="K378" i="30" s="1"/>
  <c r="J379" i="30"/>
  <c r="K379" i="30" s="1"/>
  <c r="L379" i="30" s="1"/>
  <c r="J380" i="30"/>
  <c r="K380" i="30" s="1"/>
  <c r="J381" i="30"/>
  <c r="J382" i="30"/>
  <c r="J383" i="30"/>
  <c r="K383" i="30" s="1"/>
  <c r="L383" i="30" s="1"/>
  <c r="J384" i="30"/>
  <c r="K384" i="30" s="1"/>
  <c r="J385" i="30"/>
  <c r="K385" i="30" s="1"/>
  <c r="J386" i="30"/>
  <c r="K386" i="30" s="1"/>
  <c r="J387" i="30"/>
  <c r="K387" i="30" s="1"/>
  <c r="L387" i="30" s="1"/>
  <c r="J388" i="30"/>
  <c r="K388" i="30" s="1"/>
  <c r="J389" i="30"/>
  <c r="K389" i="30" s="1"/>
  <c r="L389" i="30" s="1"/>
  <c r="J390" i="30"/>
  <c r="J391" i="30"/>
  <c r="K391" i="30" s="1"/>
  <c r="L391" i="30" s="1"/>
  <c r="J392" i="30"/>
  <c r="K392" i="30" s="1"/>
  <c r="J393" i="30"/>
  <c r="K393" i="30" s="1"/>
  <c r="J394" i="30"/>
  <c r="K394" i="30" s="1"/>
  <c r="J395" i="30"/>
  <c r="K395" i="30" s="1"/>
  <c r="L395" i="30" s="1"/>
  <c r="J396" i="30"/>
  <c r="K396" i="30" s="1"/>
  <c r="J397" i="30"/>
  <c r="K397" i="30" s="1"/>
  <c r="J398" i="30"/>
  <c r="K398" i="30" s="1"/>
  <c r="J399" i="30"/>
  <c r="K399" i="30" s="1"/>
  <c r="L399" i="30" s="1"/>
  <c r="J400" i="30"/>
  <c r="J401" i="30"/>
  <c r="K401" i="30" s="1"/>
  <c r="J402" i="30"/>
  <c r="K402" i="30" s="1"/>
  <c r="L402" i="30" s="1"/>
  <c r="J403" i="30"/>
  <c r="K403" i="30" s="1"/>
  <c r="L403" i="30" s="1"/>
  <c r="J404" i="30"/>
  <c r="K404" i="30" s="1"/>
  <c r="J405" i="30"/>
  <c r="K405" i="30" s="1"/>
  <c r="J406" i="30"/>
  <c r="J407" i="30"/>
  <c r="K407" i="30" s="1"/>
  <c r="L407" i="30" s="1"/>
  <c r="J408" i="30"/>
  <c r="K408" i="30" s="1"/>
  <c r="L408" i="30" s="1"/>
  <c r="J409" i="30"/>
  <c r="J410" i="30"/>
  <c r="J411" i="30"/>
  <c r="K411" i="30" s="1"/>
  <c r="L411" i="30" s="1"/>
  <c r="J412" i="30"/>
  <c r="K412" i="30" s="1"/>
  <c r="J413" i="30"/>
  <c r="K413" i="30" s="1"/>
  <c r="J414" i="30"/>
  <c r="J415" i="30"/>
  <c r="K415" i="30" s="1"/>
  <c r="L415" i="30" s="1"/>
  <c r="J416" i="30"/>
  <c r="K416" i="30" s="1"/>
  <c r="J417" i="30"/>
  <c r="K417" i="30" s="1"/>
  <c r="J418" i="30"/>
  <c r="J419" i="30"/>
  <c r="K419" i="30" s="1"/>
  <c r="J420" i="30"/>
  <c r="K420" i="30" s="1"/>
  <c r="J421" i="30"/>
  <c r="K421" i="30" s="1"/>
  <c r="J422" i="30"/>
  <c r="J423" i="30"/>
  <c r="K423" i="30" s="1"/>
  <c r="J424" i="30"/>
  <c r="K424" i="30" s="1"/>
  <c r="L424" i="30" s="1"/>
  <c r="J425" i="30"/>
  <c r="K425" i="30" s="1"/>
  <c r="J426" i="30"/>
  <c r="J427" i="30"/>
  <c r="K427" i="30" s="1"/>
  <c r="J428" i="30"/>
  <c r="K428" i="30" s="1"/>
  <c r="J429" i="30"/>
  <c r="K429" i="30" s="1"/>
  <c r="J430" i="30"/>
  <c r="J431" i="30"/>
  <c r="K431" i="30" s="1"/>
  <c r="J432" i="30"/>
  <c r="J433" i="30"/>
  <c r="J434" i="30"/>
  <c r="J435" i="30"/>
  <c r="K435" i="30" s="1"/>
  <c r="J436" i="30"/>
  <c r="K436" i="30" s="1"/>
  <c r="J437" i="30"/>
  <c r="K437" i="30" s="1"/>
  <c r="J438" i="30"/>
  <c r="J439" i="30"/>
  <c r="K439" i="30" s="1"/>
  <c r="J440" i="30"/>
  <c r="K440" i="30" s="1"/>
  <c r="L440" i="30" s="1"/>
  <c r="J441" i="30"/>
  <c r="K441" i="30" s="1"/>
  <c r="J442" i="30"/>
  <c r="J443" i="30"/>
  <c r="K443" i="30" s="1"/>
  <c r="J444" i="30"/>
  <c r="K444" i="30" s="1"/>
  <c r="J445" i="30"/>
  <c r="K445" i="30" s="1"/>
  <c r="J446" i="30"/>
  <c r="J447" i="30"/>
  <c r="K447" i="30" s="1"/>
  <c r="J448" i="30"/>
  <c r="K448" i="30" s="1"/>
  <c r="J449" i="30"/>
  <c r="K449" i="30" s="1"/>
  <c r="J450" i="30"/>
  <c r="J451" i="30"/>
  <c r="K451" i="30" s="1"/>
  <c r="J452" i="30"/>
  <c r="K452" i="30" s="1"/>
  <c r="J453" i="30"/>
  <c r="K453" i="30" s="1"/>
  <c r="J454" i="30"/>
  <c r="J455" i="30"/>
  <c r="K455" i="30" s="1"/>
  <c r="J456" i="30"/>
  <c r="K456" i="30" s="1"/>
  <c r="J457" i="30"/>
  <c r="K457" i="30" s="1"/>
  <c r="J458" i="30"/>
  <c r="J459" i="30"/>
  <c r="K459" i="30" s="1"/>
  <c r="J460" i="30"/>
  <c r="J461" i="30"/>
  <c r="K461" i="30" s="1"/>
  <c r="L461" i="30" s="1"/>
  <c r="J462" i="30"/>
  <c r="J463" i="30"/>
  <c r="K463" i="30" s="1"/>
  <c r="J464" i="30"/>
  <c r="K464" i="30" s="1"/>
  <c r="J465" i="30"/>
  <c r="K465" i="30" s="1"/>
  <c r="J466" i="30"/>
  <c r="J467" i="30"/>
  <c r="K467" i="30" s="1"/>
  <c r="J468" i="30"/>
  <c r="K468" i="30" s="1"/>
  <c r="J469" i="30"/>
  <c r="J470" i="30"/>
  <c r="J471" i="30"/>
  <c r="K471" i="30" s="1"/>
  <c r="J472" i="30"/>
  <c r="K472" i="30" s="1"/>
  <c r="J473" i="30"/>
  <c r="K473" i="30" s="1"/>
  <c r="J474" i="30"/>
  <c r="J475" i="30"/>
  <c r="K475" i="30" s="1"/>
  <c r="J476" i="30"/>
  <c r="K476" i="30" s="1"/>
  <c r="J477" i="30"/>
  <c r="K477" i="30" s="1"/>
  <c r="L477" i="30" s="1"/>
  <c r="J478" i="30"/>
  <c r="J479" i="30"/>
  <c r="K479" i="30" s="1"/>
  <c r="J480" i="30"/>
  <c r="K480" i="30" s="1"/>
  <c r="J481" i="30"/>
  <c r="K481" i="30" s="1"/>
  <c r="J482" i="30"/>
  <c r="J483" i="30"/>
  <c r="K483" i="30" s="1"/>
  <c r="J484" i="30"/>
  <c r="K484" i="30" s="1"/>
  <c r="J485" i="30"/>
  <c r="K485" i="30" s="1"/>
  <c r="J486" i="30"/>
  <c r="J487" i="30"/>
  <c r="K487" i="30" s="1"/>
  <c r="J488" i="30"/>
  <c r="K488" i="30" s="1"/>
  <c r="J489" i="30"/>
  <c r="J490" i="30"/>
  <c r="J491" i="30"/>
  <c r="K491" i="30" s="1"/>
  <c r="J492" i="30"/>
  <c r="K492" i="30" s="1"/>
  <c r="J493" i="30"/>
  <c r="J494" i="30"/>
  <c r="J495" i="30"/>
  <c r="K495" i="30" s="1"/>
  <c r="J496" i="30"/>
  <c r="J497" i="30"/>
  <c r="K497" i="30" s="1"/>
  <c r="J498" i="30"/>
  <c r="J499" i="30"/>
  <c r="K499" i="30" s="1"/>
  <c r="J500" i="30"/>
  <c r="K500" i="30" s="1"/>
  <c r="J501" i="30"/>
  <c r="K501" i="30" s="1"/>
  <c r="J502" i="30"/>
  <c r="J503" i="30"/>
  <c r="K503" i="30" s="1"/>
  <c r="J504" i="30"/>
  <c r="K504" i="30" s="1"/>
  <c r="L504" i="30" s="1"/>
  <c r="J505" i="30"/>
  <c r="K505" i="30" s="1"/>
  <c r="J506" i="30"/>
  <c r="J507" i="30"/>
  <c r="K507" i="30" s="1"/>
  <c r="J508" i="30"/>
  <c r="K508" i="30" s="1"/>
  <c r="L508" i="30" s="1"/>
  <c r="J509" i="30"/>
  <c r="K509" i="30" s="1"/>
  <c r="L509" i="30" s="1"/>
  <c r="J510" i="30"/>
  <c r="J511" i="30"/>
  <c r="K511" i="30" s="1"/>
  <c r="J512" i="30"/>
  <c r="K512" i="30" s="1"/>
  <c r="J513" i="30"/>
  <c r="J514" i="30"/>
  <c r="J515" i="30"/>
  <c r="K515" i="30" s="1"/>
  <c r="J516" i="30"/>
  <c r="J517" i="30"/>
  <c r="K517" i="30" s="1"/>
  <c r="J518" i="30"/>
  <c r="J519" i="30"/>
  <c r="K519" i="30" s="1"/>
  <c r="J520" i="30"/>
  <c r="J521" i="30"/>
  <c r="K521" i="30" s="1"/>
  <c r="J522" i="30"/>
  <c r="J523" i="30"/>
  <c r="K523" i="30" s="1"/>
  <c r="J524" i="30"/>
  <c r="K524" i="30" s="1"/>
  <c r="L524" i="30" s="1"/>
  <c r="J525" i="30"/>
  <c r="K525" i="30" s="1"/>
  <c r="J526" i="30"/>
  <c r="J527" i="30"/>
  <c r="K527" i="30" s="1"/>
  <c r="J528" i="30"/>
  <c r="K528" i="30" s="1"/>
  <c r="J529" i="30"/>
  <c r="K529" i="30" s="1"/>
  <c r="J530" i="30"/>
  <c r="J531" i="30"/>
  <c r="K531" i="30" s="1"/>
  <c r="J532" i="30"/>
  <c r="K532" i="30" s="1"/>
  <c r="J533" i="30"/>
  <c r="J534" i="30"/>
  <c r="J535" i="30"/>
  <c r="K535" i="30" s="1"/>
  <c r="J536" i="30"/>
  <c r="K536" i="30" s="1"/>
  <c r="J537" i="30"/>
  <c r="K537" i="30" s="1"/>
  <c r="J538" i="30"/>
  <c r="J539" i="30"/>
  <c r="K539" i="30" s="1"/>
  <c r="J540" i="30"/>
  <c r="K540" i="30" s="1"/>
  <c r="J541" i="30"/>
  <c r="K541" i="30" s="1"/>
  <c r="L541" i="30" s="1"/>
  <c r="J542" i="30"/>
  <c r="J543" i="30"/>
  <c r="K543" i="30" s="1"/>
  <c r="J544" i="30"/>
  <c r="K544" i="30" s="1"/>
  <c r="J545" i="30"/>
  <c r="K545" i="30" s="1"/>
  <c r="J546" i="30"/>
  <c r="J547" i="30"/>
  <c r="K547" i="30" s="1"/>
  <c r="J548" i="30"/>
  <c r="K548" i="30" s="1"/>
  <c r="J549" i="30"/>
  <c r="K549" i="30" s="1"/>
  <c r="J550" i="30"/>
  <c r="J551" i="30"/>
  <c r="K551" i="30" s="1"/>
  <c r="J552" i="30"/>
  <c r="K552" i="30" s="1"/>
  <c r="J553" i="30"/>
  <c r="K553" i="30" s="1"/>
  <c r="J554" i="30"/>
  <c r="J555" i="30"/>
  <c r="K555" i="30" s="1"/>
  <c r="J556" i="30"/>
  <c r="J557" i="30"/>
  <c r="K557" i="30" s="1"/>
  <c r="L557" i="30" s="1"/>
  <c r="J558" i="30"/>
  <c r="J559" i="30"/>
  <c r="K559" i="30" s="1"/>
  <c r="J560" i="30"/>
  <c r="J561" i="30"/>
  <c r="K561" i="30" s="1"/>
  <c r="L561" i="30" s="1"/>
  <c r="J562" i="30"/>
  <c r="J563" i="30"/>
  <c r="K563" i="30" s="1"/>
  <c r="J564" i="30"/>
  <c r="K564" i="30" s="1"/>
  <c r="J565" i="30"/>
  <c r="K565" i="30" s="1"/>
  <c r="J566" i="30"/>
  <c r="J567" i="30"/>
  <c r="K567" i="30" s="1"/>
  <c r="J568" i="30"/>
  <c r="K568" i="30" s="1"/>
  <c r="L568" i="30" s="1"/>
  <c r="J569" i="30"/>
  <c r="K569" i="30" s="1"/>
  <c r="J570" i="30"/>
  <c r="J571" i="30"/>
  <c r="K571" i="30" s="1"/>
  <c r="J572" i="30"/>
  <c r="K572" i="30" s="1"/>
  <c r="L572" i="30" s="1"/>
  <c r="J573" i="30"/>
  <c r="J574" i="30"/>
  <c r="J575" i="30"/>
  <c r="K575" i="30" s="1"/>
  <c r="J576" i="30"/>
  <c r="K576" i="30" s="1"/>
  <c r="J577" i="30"/>
  <c r="K577" i="30" s="1"/>
  <c r="L577" i="30" s="1"/>
  <c r="J578" i="30"/>
  <c r="J579" i="30"/>
  <c r="K579" i="30" s="1"/>
  <c r="J580" i="30"/>
  <c r="K580" i="30" s="1"/>
  <c r="J581" i="30"/>
  <c r="K581" i="30" s="1"/>
  <c r="J582" i="30"/>
  <c r="J583" i="30"/>
  <c r="K583" i="30" s="1"/>
  <c r="J584" i="30"/>
  <c r="K584" i="30" s="1"/>
  <c r="L584" i="30" s="1"/>
  <c r="J585" i="30"/>
  <c r="K585" i="30" s="1"/>
  <c r="L585" i="30" s="1"/>
  <c r="J586" i="30"/>
  <c r="J587" i="30"/>
  <c r="K587" i="30" s="1"/>
  <c r="J588" i="30"/>
  <c r="K588" i="30" s="1"/>
  <c r="J589" i="30"/>
  <c r="J590" i="30"/>
  <c r="J591" i="30"/>
  <c r="K591" i="30" s="1"/>
  <c r="J592" i="30"/>
  <c r="K592" i="30" s="1"/>
  <c r="J593" i="30"/>
  <c r="K593" i="30" s="1"/>
  <c r="J594" i="30"/>
  <c r="J595" i="30"/>
  <c r="K595" i="30" s="1"/>
  <c r="J596" i="30"/>
  <c r="K596" i="30" s="1"/>
  <c r="J597" i="30"/>
  <c r="J598" i="30"/>
  <c r="J599" i="30"/>
  <c r="K599" i="30" s="1"/>
  <c r="J600" i="30"/>
  <c r="K600" i="30" s="1"/>
  <c r="J601" i="30"/>
  <c r="K601" i="30" s="1"/>
  <c r="J602" i="30"/>
  <c r="J603" i="30"/>
  <c r="K603" i="30" s="1"/>
  <c r="J604" i="30"/>
  <c r="K604" i="30" s="1"/>
  <c r="J605" i="30"/>
  <c r="K605" i="30" s="1"/>
  <c r="L605" i="30" s="1"/>
  <c r="J606" i="30"/>
  <c r="K606" i="30" s="1"/>
  <c r="L606" i="30" s="1"/>
  <c r="J607" i="30"/>
  <c r="K607" i="30" s="1"/>
  <c r="L607" i="30" s="1"/>
  <c r="J608" i="30"/>
  <c r="K608" i="30" s="1"/>
  <c r="L608" i="30" s="1"/>
  <c r="J609" i="30"/>
  <c r="K609" i="30" s="1"/>
  <c r="L609" i="30" s="1"/>
  <c r="J610" i="30"/>
  <c r="K610" i="30" s="1"/>
  <c r="L610" i="30" s="1"/>
  <c r="J611" i="30"/>
  <c r="K611" i="30" s="1"/>
  <c r="L611" i="30" s="1"/>
  <c r="J612" i="30"/>
  <c r="K612" i="30" s="1"/>
  <c r="L612" i="30" s="1"/>
  <c r="J613" i="30"/>
  <c r="K613" i="30" s="1"/>
  <c r="L613" i="30" s="1"/>
  <c r="J614" i="30"/>
  <c r="K614" i="30" s="1"/>
  <c r="L614" i="30" s="1"/>
  <c r="J615" i="30"/>
  <c r="K615" i="30" s="1"/>
  <c r="L615" i="30" s="1"/>
  <c r="J616" i="30"/>
  <c r="K616" i="30" s="1"/>
  <c r="L616" i="30" s="1"/>
  <c r="J617" i="30"/>
  <c r="K617" i="30" s="1"/>
  <c r="L617" i="30" s="1"/>
  <c r="J618" i="30"/>
  <c r="K618" i="30" s="1"/>
  <c r="L618" i="30" s="1"/>
  <c r="J619" i="30"/>
  <c r="K619" i="30" s="1"/>
  <c r="L619" i="30" s="1"/>
  <c r="J620" i="30"/>
  <c r="K620" i="30" s="1"/>
  <c r="L620" i="30" s="1"/>
  <c r="J621" i="30"/>
  <c r="K621" i="30" s="1"/>
  <c r="L621" i="30" s="1"/>
  <c r="J622" i="30"/>
  <c r="K622" i="30" s="1"/>
  <c r="L622" i="30" s="1"/>
  <c r="J623" i="30"/>
  <c r="K623" i="30" s="1"/>
  <c r="L623" i="30" s="1"/>
  <c r="J624" i="30"/>
  <c r="K624" i="30" s="1"/>
  <c r="L624" i="30" s="1"/>
  <c r="J625" i="30"/>
  <c r="K625" i="30" s="1"/>
  <c r="L625" i="30" s="1"/>
  <c r="J626" i="30"/>
  <c r="K626" i="30" s="1"/>
  <c r="L626" i="30" s="1"/>
  <c r="J627" i="30"/>
  <c r="K627" i="30" s="1"/>
  <c r="L627" i="30" s="1"/>
  <c r="J628" i="30"/>
  <c r="K628" i="30" s="1"/>
  <c r="L628" i="30" s="1"/>
  <c r="J629" i="30"/>
  <c r="K629" i="30" s="1"/>
  <c r="L629" i="30" s="1"/>
  <c r="J630" i="30"/>
  <c r="K630" i="30" s="1"/>
  <c r="L630" i="30" s="1"/>
  <c r="J631" i="30"/>
  <c r="K631" i="30" s="1"/>
  <c r="L631" i="30" s="1"/>
  <c r="J632" i="30"/>
  <c r="K632" i="30" s="1"/>
  <c r="L632" i="30" s="1"/>
  <c r="J633" i="30"/>
  <c r="K633" i="30" s="1"/>
  <c r="L633" i="30" s="1"/>
  <c r="J634" i="30"/>
  <c r="K634" i="30" s="1"/>
  <c r="L634" i="30" s="1"/>
  <c r="J635" i="30"/>
  <c r="K635" i="30" s="1"/>
  <c r="L635" i="30" s="1"/>
  <c r="J636" i="30"/>
  <c r="K636" i="30" s="1"/>
  <c r="L636" i="30" s="1"/>
  <c r="J637" i="30"/>
  <c r="K637" i="30" s="1"/>
  <c r="L637" i="30" s="1"/>
  <c r="J638" i="30"/>
  <c r="K638" i="30" s="1"/>
  <c r="L638" i="30" s="1"/>
  <c r="J639" i="30"/>
  <c r="K639" i="30" s="1"/>
  <c r="L639" i="30" s="1"/>
  <c r="J640" i="30"/>
  <c r="K640" i="30" s="1"/>
  <c r="L640" i="30" s="1"/>
  <c r="J641" i="30"/>
  <c r="K641" i="30" s="1"/>
  <c r="L641" i="30" s="1"/>
  <c r="J642" i="30"/>
  <c r="K642" i="30" s="1"/>
  <c r="L642" i="30" s="1"/>
  <c r="J643" i="30"/>
  <c r="K643" i="30" s="1"/>
  <c r="L643" i="30" s="1"/>
  <c r="J644" i="30"/>
  <c r="K644" i="30" s="1"/>
  <c r="L644" i="30" s="1"/>
  <c r="J645" i="30"/>
  <c r="K645" i="30" s="1"/>
  <c r="L645" i="30" s="1"/>
  <c r="J646" i="30"/>
  <c r="K646" i="30" s="1"/>
  <c r="L646" i="30" s="1"/>
  <c r="J647" i="30"/>
  <c r="K647" i="30" s="1"/>
  <c r="L647" i="30" s="1"/>
  <c r="J648" i="30"/>
  <c r="K648" i="30" s="1"/>
  <c r="L648" i="30" s="1"/>
  <c r="J649" i="30"/>
  <c r="K649" i="30" s="1"/>
  <c r="L649" i="30" s="1"/>
  <c r="J650" i="30"/>
  <c r="K650" i="30" s="1"/>
  <c r="L650" i="30" s="1"/>
  <c r="J651" i="30"/>
  <c r="K651" i="30" s="1"/>
  <c r="L651" i="30" s="1"/>
  <c r="J652" i="30"/>
  <c r="K652" i="30" s="1"/>
  <c r="L652" i="30" s="1"/>
  <c r="J653" i="30"/>
  <c r="K653" i="30" s="1"/>
  <c r="L653" i="30" s="1"/>
  <c r="J654" i="30"/>
  <c r="K654" i="30" s="1"/>
  <c r="L654" i="30" s="1"/>
  <c r="J655" i="30"/>
  <c r="K655" i="30" s="1"/>
  <c r="L655" i="30" s="1"/>
  <c r="J656" i="30"/>
  <c r="K656" i="30" s="1"/>
  <c r="L656" i="30" s="1"/>
  <c r="J657" i="30"/>
  <c r="K657" i="30" s="1"/>
  <c r="L657" i="30" s="1"/>
  <c r="J658" i="30"/>
  <c r="K658" i="30"/>
  <c r="L658" i="30" s="1"/>
  <c r="J659" i="30"/>
  <c r="K659" i="30" s="1"/>
  <c r="L659" i="30" s="1"/>
  <c r="J660" i="30"/>
  <c r="K660" i="30" s="1"/>
  <c r="L660" i="30" s="1"/>
  <c r="J661" i="30"/>
  <c r="K661" i="30" s="1"/>
  <c r="L661" i="30" s="1"/>
  <c r="J662" i="30"/>
  <c r="K662" i="30" s="1"/>
  <c r="L662" i="30" s="1"/>
  <c r="J663" i="30"/>
  <c r="K663" i="30" s="1"/>
  <c r="L663" i="30" s="1"/>
  <c r="J664" i="30"/>
  <c r="K664" i="30" s="1"/>
  <c r="L664" i="30" s="1"/>
  <c r="J665" i="30"/>
  <c r="K665" i="30" s="1"/>
  <c r="L665" i="30" s="1"/>
  <c r="J666" i="30"/>
  <c r="K666" i="30" s="1"/>
  <c r="L666" i="30" s="1"/>
  <c r="J667" i="30"/>
  <c r="K667" i="30" s="1"/>
  <c r="L667" i="30" s="1"/>
  <c r="J668" i="30"/>
  <c r="K668" i="30" s="1"/>
  <c r="L668" i="30" s="1"/>
  <c r="J669" i="30"/>
  <c r="K669" i="30" s="1"/>
  <c r="L669" i="30" s="1"/>
  <c r="J670" i="30"/>
  <c r="K670" i="30" s="1"/>
  <c r="L670" i="30" s="1"/>
  <c r="J671" i="30"/>
  <c r="K671" i="30" s="1"/>
  <c r="L671" i="30" s="1"/>
  <c r="J672" i="30"/>
  <c r="K672" i="30" s="1"/>
  <c r="L672" i="30" s="1"/>
  <c r="J673" i="30"/>
  <c r="K673" i="30" s="1"/>
  <c r="L673" i="30" s="1"/>
  <c r="J674" i="30"/>
  <c r="K674" i="30" s="1"/>
  <c r="L674" i="30" s="1"/>
  <c r="J675" i="30"/>
  <c r="K675" i="30" s="1"/>
  <c r="L675" i="30" s="1"/>
  <c r="J676" i="30"/>
  <c r="K676" i="30" s="1"/>
  <c r="L676" i="30" s="1"/>
  <c r="J677" i="30"/>
  <c r="K677" i="30" s="1"/>
  <c r="L677" i="30" s="1"/>
  <c r="J678" i="30"/>
  <c r="K678" i="30" s="1"/>
  <c r="L678" i="30" s="1"/>
  <c r="J679" i="30"/>
  <c r="K679" i="30" s="1"/>
  <c r="L679" i="30" s="1"/>
  <c r="J680" i="30"/>
  <c r="K680" i="30" s="1"/>
  <c r="L680" i="30" s="1"/>
  <c r="J681" i="30"/>
  <c r="K681" i="30" s="1"/>
  <c r="L681" i="30" s="1"/>
  <c r="J682" i="30"/>
  <c r="K682" i="30" s="1"/>
  <c r="L682" i="30" s="1"/>
  <c r="J683" i="30"/>
  <c r="K683" i="30" s="1"/>
  <c r="L683" i="30" s="1"/>
  <c r="J684" i="30"/>
  <c r="K684" i="30" s="1"/>
  <c r="L684" i="30" s="1"/>
  <c r="J685" i="30"/>
  <c r="K685" i="30" s="1"/>
  <c r="L685" i="30" s="1"/>
  <c r="J686" i="30"/>
  <c r="K686" i="30" s="1"/>
  <c r="L686" i="30" s="1"/>
  <c r="J687" i="30"/>
  <c r="K687" i="30" s="1"/>
  <c r="L687" i="30" s="1"/>
  <c r="J688" i="30"/>
  <c r="K688" i="30" s="1"/>
  <c r="L688" i="30" s="1"/>
  <c r="J689" i="30"/>
  <c r="K689" i="30" s="1"/>
  <c r="L689" i="30" s="1"/>
  <c r="J690" i="30"/>
  <c r="K690" i="30" s="1"/>
  <c r="L690" i="30" s="1"/>
  <c r="J691" i="30"/>
  <c r="K691" i="30" s="1"/>
  <c r="L691" i="30" s="1"/>
  <c r="J692" i="30"/>
  <c r="K692" i="30" s="1"/>
  <c r="L692" i="30" s="1"/>
  <c r="J693" i="30"/>
  <c r="K693" i="30" s="1"/>
  <c r="L693" i="30" s="1"/>
  <c r="J694" i="30"/>
  <c r="K694" i="30" s="1"/>
  <c r="L694" i="30" s="1"/>
  <c r="J695" i="30"/>
  <c r="K695" i="30" s="1"/>
  <c r="L695" i="30" s="1"/>
  <c r="J696" i="30"/>
  <c r="K696" i="30" s="1"/>
  <c r="L696" i="30" s="1"/>
  <c r="J697" i="30"/>
  <c r="K697" i="30" s="1"/>
  <c r="L697" i="30" s="1"/>
  <c r="J698" i="30"/>
  <c r="K698" i="30" s="1"/>
  <c r="L698" i="30" s="1"/>
  <c r="J699" i="30"/>
  <c r="K699" i="30" s="1"/>
  <c r="L699" i="30" s="1"/>
  <c r="J700" i="30"/>
  <c r="K700" i="30" s="1"/>
  <c r="L700" i="30" s="1"/>
  <c r="J701" i="30"/>
  <c r="K701" i="30" s="1"/>
  <c r="L701" i="30" s="1"/>
  <c r="J702" i="30"/>
  <c r="K702" i="30" s="1"/>
  <c r="L702" i="30" s="1"/>
  <c r="J703" i="30"/>
  <c r="K703" i="30" s="1"/>
  <c r="L703" i="30" s="1"/>
  <c r="J704" i="30"/>
  <c r="K704" i="30" s="1"/>
  <c r="L704" i="30" s="1"/>
  <c r="J705" i="30"/>
  <c r="K705" i="30" s="1"/>
  <c r="L705" i="30" s="1"/>
  <c r="J706" i="30"/>
  <c r="K706" i="30" s="1"/>
  <c r="L706" i="30" s="1"/>
  <c r="J707" i="30"/>
  <c r="K707" i="30" s="1"/>
  <c r="L707" i="30" s="1"/>
  <c r="J708" i="30"/>
  <c r="K708" i="30" s="1"/>
  <c r="L708" i="30" s="1"/>
  <c r="J709" i="30"/>
  <c r="K709" i="30" s="1"/>
  <c r="L709" i="30" s="1"/>
  <c r="J710" i="30"/>
  <c r="K710" i="30" s="1"/>
  <c r="L710" i="30" s="1"/>
  <c r="J711" i="30"/>
  <c r="K711" i="30" s="1"/>
  <c r="L711" i="30" s="1"/>
  <c r="J712" i="30"/>
  <c r="K712" i="30" s="1"/>
  <c r="L712" i="30" s="1"/>
  <c r="J713" i="30"/>
  <c r="K713" i="30" s="1"/>
  <c r="L713" i="30" s="1"/>
  <c r="J714" i="30"/>
  <c r="K714" i="30" s="1"/>
  <c r="L714" i="30" s="1"/>
  <c r="J715" i="30"/>
  <c r="K715" i="30" s="1"/>
  <c r="L715" i="30" s="1"/>
  <c r="J716" i="30"/>
  <c r="K716" i="30" s="1"/>
  <c r="L716" i="30" s="1"/>
  <c r="J717" i="30"/>
  <c r="K717" i="30" s="1"/>
  <c r="L717" i="30" s="1"/>
  <c r="J718" i="30"/>
  <c r="K718" i="30" s="1"/>
  <c r="L718" i="30" s="1"/>
  <c r="J719" i="30"/>
  <c r="K719" i="30" s="1"/>
  <c r="L719" i="30" s="1"/>
  <c r="J720" i="30"/>
  <c r="K720" i="30" s="1"/>
  <c r="L720" i="30" s="1"/>
  <c r="J721" i="30"/>
  <c r="K721" i="30" s="1"/>
  <c r="L721" i="30" s="1"/>
  <c r="J722" i="30"/>
  <c r="K722" i="30" s="1"/>
  <c r="L722" i="30" s="1"/>
  <c r="J723" i="30"/>
  <c r="K723" i="30" s="1"/>
  <c r="L723" i="30" s="1"/>
  <c r="J724" i="30"/>
  <c r="K724" i="30" s="1"/>
  <c r="L724" i="30" s="1"/>
  <c r="J725" i="30"/>
  <c r="K725" i="30" s="1"/>
  <c r="L725" i="30" s="1"/>
  <c r="J726" i="30"/>
  <c r="K726" i="30" s="1"/>
  <c r="L726" i="30" s="1"/>
  <c r="J727" i="30"/>
  <c r="K727" i="30" s="1"/>
  <c r="L727" i="30" s="1"/>
  <c r="J728" i="30"/>
  <c r="K728" i="30" s="1"/>
  <c r="L728" i="30" s="1"/>
  <c r="J729" i="30"/>
  <c r="K729" i="30" s="1"/>
  <c r="L729" i="30" s="1"/>
  <c r="J730" i="30"/>
  <c r="K730" i="30" s="1"/>
  <c r="L730" i="30" s="1"/>
  <c r="J731" i="30"/>
  <c r="K731" i="30" s="1"/>
  <c r="L731" i="30" s="1"/>
  <c r="J732" i="30"/>
  <c r="K732" i="30" s="1"/>
  <c r="L732" i="30" s="1"/>
  <c r="J733" i="30"/>
  <c r="K733" i="30" s="1"/>
  <c r="L733" i="30" s="1"/>
  <c r="J734" i="30"/>
  <c r="K734" i="30" s="1"/>
  <c r="L734" i="30" s="1"/>
  <c r="J735" i="30"/>
  <c r="K735" i="30" s="1"/>
  <c r="L735" i="30" s="1"/>
  <c r="J736" i="30"/>
  <c r="K736" i="30" s="1"/>
  <c r="L736" i="30" s="1"/>
  <c r="J2" i="30"/>
  <c r="L233" i="30" l="1"/>
  <c r="L82" i="30"/>
  <c r="M82" i="30" s="1"/>
  <c r="L484" i="30"/>
  <c r="L396" i="30"/>
  <c r="L521" i="30"/>
  <c r="L445" i="30"/>
  <c r="M445" i="30" s="1"/>
  <c r="L472" i="30"/>
  <c r="L320" i="30"/>
  <c r="M320" i="30" s="1"/>
  <c r="L295" i="30"/>
  <c r="M295" i="30" s="1"/>
  <c r="L34" i="30"/>
  <c r="M34" i="30" s="1"/>
  <c r="L19" i="30"/>
  <c r="M19" i="30" s="1"/>
  <c r="L86" i="30"/>
  <c r="M86" i="30" s="1"/>
  <c r="L596" i="30"/>
  <c r="L532" i="30"/>
  <c r="M532" i="30" s="1"/>
  <c r="L129" i="30"/>
  <c r="M129" i="30" s="1"/>
  <c r="L497" i="30"/>
  <c r="M497" i="30" s="1"/>
  <c r="L404" i="30"/>
  <c r="M404" i="30" s="1"/>
  <c r="L386" i="30"/>
  <c r="M386" i="30" s="1"/>
  <c r="L351" i="30"/>
  <c r="L340" i="30"/>
  <c r="L553" i="30"/>
  <c r="L548" i="30"/>
  <c r="M548" i="30" s="1"/>
  <c r="L536" i="30"/>
  <c r="L525" i="30"/>
  <c r="M525" i="30" s="1"/>
  <c r="L468" i="30"/>
  <c r="M468" i="30" s="1"/>
  <c r="L449" i="30"/>
  <c r="L380" i="30"/>
  <c r="L18" i="30"/>
  <c r="M18" i="30" s="1"/>
  <c r="L588" i="30"/>
  <c r="L356" i="30"/>
  <c r="M356" i="30" s="1"/>
  <c r="K78" i="30"/>
  <c r="L580" i="30"/>
  <c r="M580" i="30" s="1"/>
  <c r="L373" i="30"/>
  <c r="L316" i="30"/>
  <c r="K30" i="30"/>
  <c r="L30" i="30" s="1"/>
  <c r="L505" i="30"/>
  <c r="M505" i="30" s="1"/>
  <c r="L488" i="30"/>
  <c r="L441" i="30"/>
  <c r="M441" i="30" s="1"/>
  <c r="L359" i="30"/>
  <c r="L276" i="30"/>
  <c r="K110" i="30"/>
  <c r="L110" i="30" s="1"/>
  <c r="M110" i="30" s="1"/>
  <c r="M233" i="30"/>
  <c r="M14" i="30"/>
  <c r="L827" i="30"/>
  <c r="L492" i="30"/>
  <c r="K348" i="30"/>
  <c r="L348" i="30" s="1"/>
  <c r="L267" i="30"/>
  <c r="M267" i="30" s="1"/>
  <c r="L252" i="30"/>
  <c r="M252" i="30" s="1"/>
  <c r="K433" i="30"/>
  <c r="L433" i="30" s="1"/>
  <c r="L569" i="30"/>
  <c r="M569" i="30" s="1"/>
  <c r="K513" i="30"/>
  <c r="L513" i="30" s="1"/>
  <c r="L456" i="30"/>
  <c r="K311" i="30"/>
  <c r="L311" i="30" s="1"/>
  <c r="K114" i="30"/>
  <c r="L114" i="30" s="1"/>
  <c r="M114" i="30" s="1"/>
  <c r="K382" i="30"/>
  <c r="L382" i="30" s="1"/>
  <c r="K125" i="30"/>
  <c r="L125" i="30" s="1"/>
  <c r="M125" i="30" s="1"/>
  <c r="L600" i="30"/>
  <c r="L545" i="30"/>
  <c r="K489" i="30"/>
  <c r="L489" i="30" s="1"/>
  <c r="M489" i="30" s="1"/>
  <c r="L552" i="30"/>
  <c r="K520" i="30"/>
  <c r="L520" i="30" s="1"/>
  <c r="L481" i="30"/>
  <c r="M481" i="30" s="1"/>
  <c r="L429" i="30"/>
  <c r="L405" i="30"/>
  <c r="M405" i="30" s="1"/>
  <c r="L273" i="30"/>
  <c r="L26" i="30"/>
  <c r="M26" i="30" s="1"/>
  <c r="K308" i="30"/>
  <c r="L308" i="30" s="1"/>
  <c r="K589" i="30"/>
  <c r="L589" i="30" s="1"/>
  <c r="L452" i="30"/>
  <c r="K289" i="30"/>
  <c r="L289" i="30" s="1"/>
  <c r="K225" i="30"/>
  <c r="K121" i="30"/>
  <c r="L121" i="30" s="1"/>
  <c r="M121" i="30" s="1"/>
  <c r="K573" i="30"/>
  <c r="L573" i="30" s="1"/>
  <c r="L255" i="30"/>
  <c r="L360" i="30"/>
  <c r="K315" i="30"/>
  <c r="L315" i="30" s="1"/>
  <c r="K201" i="30"/>
  <c r="L201" i="30" s="1"/>
  <c r="K516" i="30"/>
  <c r="L516" i="30" s="1"/>
  <c r="K460" i="30"/>
  <c r="L460" i="30" s="1"/>
  <c r="L444" i="30"/>
  <c r="M444" i="30" s="1"/>
  <c r="K556" i="30"/>
  <c r="L556" i="30" s="1"/>
  <c r="M556" i="30" s="1"/>
  <c r="K493" i="30"/>
  <c r="L493" i="30" s="1"/>
  <c r="L425" i="30"/>
  <c r="K409" i="30"/>
  <c r="L409" i="30" s="1"/>
  <c r="L393" i="30"/>
  <c r="M393" i="30" s="1"/>
  <c r="M209" i="30"/>
  <c r="L457" i="30"/>
  <c r="L392" i="30"/>
  <c r="M392" i="30" s="1"/>
  <c r="L385" i="30"/>
  <c r="M385" i="30" s="1"/>
  <c r="L364" i="30"/>
  <c r="L343" i="30"/>
  <c r="M343" i="30" s="1"/>
  <c r="L336" i="30"/>
  <c r="L217" i="30"/>
  <c r="M217" i="30" s="1"/>
  <c r="L63" i="30"/>
  <c r="M63" i="30" s="1"/>
  <c r="L42" i="30"/>
  <c r="M42" i="30" s="1"/>
  <c r="L417" i="30"/>
  <c r="M417" i="30" s="1"/>
  <c r="L271" i="30"/>
  <c r="L253" i="30"/>
  <c r="L118" i="30"/>
  <c r="M118" i="30" s="1"/>
  <c r="L71" i="30"/>
  <c r="M71" i="30" s="1"/>
  <c r="L260" i="30"/>
  <c r="M260" i="30" s="1"/>
  <c r="L372" i="30"/>
  <c r="L117" i="30"/>
  <c r="M117" i="30" s="1"/>
  <c r="L70" i="30"/>
  <c r="M70" i="30" s="1"/>
  <c r="L23" i="30"/>
  <c r="M23" i="30" s="1"/>
  <c r="L428" i="30"/>
  <c r="M428" i="30" s="1"/>
  <c r="L401" i="30"/>
  <c r="L300" i="30"/>
  <c r="M300" i="30" s="1"/>
  <c r="L288" i="30"/>
  <c r="L280" i="30"/>
  <c r="L263" i="30"/>
  <c r="L59" i="30"/>
  <c r="M59" i="30" s="1"/>
  <c r="L38" i="30"/>
  <c r="M38" i="30" s="1"/>
  <c r="L22" i="30"/>
  <c r="M22" i="30" s="1"/>
  <c r="L7" i="30"/>
  <c r="M7" i="30" s="1"/>
  <c r="L420" i="30"/>
  <c r="L332" i="30"/>
  <c r="M332" i="30" s="1"/>
  <c r="L268" i="30"/>
  <c r="L251" i="30"/>
  <c r="M251" i="30" s="1"/>
  <c r="L241" i="30"/>
  <c r="M241" i="30" s="1"/>
  <c r="L106" i="30"/>
  <c r="L15" i="30"/>
  <c r="M15" i="30" s="1"/>
  <c r="K229" i="30"/>
  <c r="K109" i="30"/>
  <c r="L512" i="30"/>
  <c r="M512" i="30" s="1"/>
  <c r="L363" i="30"/>
  <c r="K277" i="30"/>
  <c r="L277" i="30" s="1"/>
  <c r="K205" i="30"/>
  <c r="L205" i="30" s="1"/>
  <c r="K113" i="30"/>
  <c r="L113" i="30" s="1"/>
  <c r="K51" i="30"/>
  <c r="L51" i="30" s="1"/>
  <c r="K83" i="30"/>
  <c r="L83" i="30" s="1"/>
  <c r="K3" i="30"/>
  <c r="L3" i="30" s="1"/>
  <c r="M3" i="30" s="1"/>
  <c r="L485" i="30"/>
  <c r="L299" i="30"/>
  <c r="K237" i="30"/>
  <c r="L237" i="30" s="1"/>
  <c r="K122" i="30"/>
  <c r="L122" i="30" s="1"/>
  <c r="K62" i="30"/>
  <c r="L62" i="30" s="1"/>
  <c r="K54" i="30"/>
  <c r="L54" i="30" s="1"/>
  <c r="K46" i="30"/>
  <c r="L46" i="30" s="1"/>
  <c r="K31" i="30"/>
  <c r="L31" i="30" s="1"/>
  <c r="K5" i="30"/>
  <c r="L5" i="30" s="1"/>
  <c r="K27" i="30"/>
  <c r="L27" i="30" s="1"/>
  <c r="M27" i="30" s="1"/>
  <c r="L576" i="30"/>
  <c r="L549" i="30"/>
  <c r="M549" i="30" s="1"/>
  <c r="L448" i="30"/>
  <c r="M448" i="30" s="1"/>
  <c r="L421" i="30"/>
  <c r="M421" i="30" s="1"/>
  <c r="K406" i="30"/>
  <c r="L394" i="30"/>
  <c r="M394" i="30" s="1"/>
  <c r="L384" i="30"/>
  <c r="M384" i="30" s="1"/>
  <c r="L312" i="30"/>
  <c r="L272" i="30"/>
  <c r="K87" i="30"/>
  <c r="K43" i="30"/>
  <c r="L43" i="30" s="1"/>
  <c r="M736" i="30"/>
  <c r="M735" i="30"/>
  <c r="M734" i="30"/>
  <c r="M733" i="30"/>
  <c r="M732" i="30"/>
  <c r="M731" i="30"/>
  <c r="M730" i="30"/>
  <c r="M729" i="30"/>
  <c r="M728" i="30"/>
  <c r="M727" i="30"/>
  <c r="M726" i="30"/>
  <c r="M725" i="30"/>
  <c r="M724" i="30"/>
  <c r="M723" i="30"/>
  <c r="M722" i="30"/>
  <c r="M721" i="30"/>
  <c r="M720" i="30"/>
  <c r="M719" i="30"/>
  <c r="M718" i="30"/>
  <c r="M717" i="30"/>
  <c r="M716" i="30"/>
  <c r="M715" i="30"/>
  <c r="M714" i="30"/>
  <c r="M713" i="30"/>
  <c r="M712" i="30"/>
  <c r="M711" i="30"/>
  <c r="M710" i="30"/>
  <c r="M709" i="30"/>
  <c r="M708" i="30"/>
  <c r="M707" i="30"/>
  <c r="M706" i="30"/>
  <c r="M705" i="30"/>
  <c r="M704" i="30"/>
  <c r="M703" i="30"/>
  <c r="M702" i="30"/>
  <c r="M701" i="30"/>
  <c r="M700" i="30"/>
  <c r="M699" i="30"/>
  <c r="M698" i="30"/>
  <c r="M697" i="30"/>
  <c r="M696" i="30"/>
  <c r="M695" i="30"/>
  <c r="M694" i="30"/>
  <c r="M693" i="30"/>
  <c r="M692" i="30"/>
  <c r="M691" i="30"/>
  <c r="M690" i="30"/>
  <c r="M689" i="30"/>
  <c r="M688" i="30"/>
  <c r="M687" i="30"/>
  <c r="M686" i="30"/>
  <c r="M685" i="30"/>
  <c r="M684" i="30"/>
  <c r="M683" i="30"/>
  <c r="M682" i="30"/>
  <c r="M681" i="30"/>
  <c r="M680" i="30"/>
  <c r="M679" i="30"/>
  <c r="M678" i="30"/>
  <c r="M677" i="30"/>
  <c r="M676" i="30"/>
  <c r="M675" i="30"/>
  <c r="M674" i="30"/>
  <c r="M673" i="30"/>
  <c r="M672" i="30"/>
  <c r="M671" i="30"/>
  <c r="M670" i="30"/>
  <c r="M669" i="30"/>
  <c r="M668" i="30"/>
  <c r="M667" i="30"/>
  <c r="M666" i="30"/>
  <c r="M665" i="30"/>
  <c r="M664" i="30"/>
  <c r="M663" i="30"/>
  <c r="M662" i="30"/>
  <c r="M661" i="30"/>
  <c r="M660" i="30"/>
  <c r="M659" i="30"/>
  <c r="M658" i="30"/>
  <c r="M657" i="30"/>
  <c r="M656" i="30"/>
  <c r="M655" i="30"/>
  <c r="M654" i="30"/>
  <c r="M653" i="30"/>
  <c r="M652" i="30"/>
  <c r="M651" i="30"/>
  <c r="M650" i="30"/>
  <c r="M649" i="30"/>
  <c r="M648" i="30"/>
  <c r="M647" i="30"/>
  <c r="M646" i="30"/>
  <c r="M645" i="30"/>
  <c r="M644" i="30"/>
  <c r="M643" i="30"/>
  <c r="M642" i="30"/>
  <c r="M641" i="30"/>
  <c r="M640" i="30"/>
  <c r="M639" i="30"/>
  <c r="M638" i="30"/>
  <c r="M637" i="30"/>
  <c r="M636" i="30"/>
  <c r="M635" i="30"/>
  <c r="M634" i="30"/>
  <c r="M633" i="30"/>
  <c r="M632" i="30"/>
  <c r="M631" i="30"/>
  <c r="M630" i="30"/>
  <c r="M629" i="30"/>
  <c r="M628" i="30"/>
  <c r="M627" i="30"/>
  <c r="M626" i="30"/>
  <c r="M625" i="30"/>
  <c r="M624" i="30"/>
  <c r="M623" i="30"/>
  <c r="M622" i="30"/>
  <c r="M621" i="30"/>
  <c r="M620" i="30"/>
  <c r="M619" i="30"/>
  <c r="M618" i="30"/>
  <c r="M617" i="30"/>
  <c r="M616" i="30"/>
  <c r="M615" i="30"/>
  <c r="M614" i="30"/>
  <c r="M613" i="30"/>
  <c r="M612" i="30"/>
  <c r="M611" i="30"/>
  <c r="M610" i="30"/>
  <c r="M609" i="30"/>
  <c r="M608" i="30"/>
  <c r="M607" i="30"/>
  <c r="M606" i="30"/>
  <c r="M605" i="30"/>
  <c r="L604" i="30"/>
  <c r="L593" i="30"/>
  <c r="M593" i="30" s="1"/>
  <c r="L592" i="30"/>
  <c r="M592" i="30" s="1"/>
  <c r="L565" i="30"/>
  <c r="L540" i="30"/>
  <c r="M540" i="30" s="1"/>
  <c r="L529" i="30"/>
  <c r="L528" i="30"/>
  <c r="L501" i="30"/>
  <c r="M501" i="30" s="1"/>
  <c r="L476" i="30"/>
  <c r="L465" i="30"/>
  <c r="M465" i="30" s="1"/>
  <c r="L464" i="30"/>
  <c r="M464" i="30" s="1"/>
  <c r="L437" i="30"/>
  <c r="L413" i="30"/>
  <c r="M413" i="30" s="1"/>
  <c r="K390" i="30"/>
  <c r="L388" i="30"/>
  <c r="L378" i="30"/>
  <c r="M378" i="30" s="1"/>
  <c r="L368" i="30"/>
  <c r="L367" i="30"/>
  <c r="L327" i="30"/>
  <c r="M327" i="30" s="1"/>
  <c r="L304" i="30"/>
  <c r="L303" i="30"/>
  <c r="M303" i="30" s="1"/>
  <c r="M297" i="30"/>
  <c r="L293" i="30"/>
  <c r="M293" i="30" s="1"/>
  <c r="L284" i="30"/>
  <c r="M284" i="30" s="1"/>
  <c r="L257" i="30"/>
  <c r="K245" i="30"/>
  <c r="K213" i="30"/>
  <c r="L213" i="30" s="1"/>
  <c r="K126" i="30"/>
  <c r="K105" i="30"/>
  <c r="L105" i="30" s="1"/>
  <c r="M105" i="30" s="1"/>
  <c r="K75" i="30"/>
  <c r="K66" i="30"/>
  <c r="K35" i="30"/>
  <c r="K11" i="30"/>
  <c r="L11" i="30" s="1"/>
  <c r="L601" i="30"/>
  <c r="K597" i="30"/>
  <c r="L597" i="30" s="1"/>
  <c r="L581" i="30"/>
  <c r="L564" i="30"/>
  <c r="M564" i="30" s="1"/>
  <c r="K560" i="30"/>
  <c r="L560" i="30" s="1"/>
  <c r="L544" i="30"/>
  <c r="L537" i="30"/>
  <c r="M537" i="30" s="1"/>
  <c r="K533" i="30"/>
  <c r="L533" i="30" s="1"/>
  <c r="L517" i="30"/>
  <c r="L500" i="30"/>
  <c r="M500" i="30" s="1"/>
  <c r="K496" i="30"/>
  <c r="L496" i="30" s="1"/>
  <c r="L480" i="30"/>
  <c r="M480" i="30" s="1"/>
  <c r="L473" i="30"/>
  <c r="K469" i="30"/>
  <c r="L469" i="30" s="1"/>
  <c r="L453" i="30"/>
  <c r="M453" i="30" s="1"/>
  <c r="L436" i="30"/>
  <c r="K432" i="30"/>
  <c r="L432" i="30" s="1"/>
  <c r="L416" i="30"/>
  <c r="K414" i="30"/>
  <c r="L412" i="30"/>
  <c r="M412" i="30" s="1"/>
  <c r="K410" i="30"/>
  <c r="K400" i="30"/>
  <c r="L400" i="30" s="1"/>
  <c r="L398" i="30"/>
  <c r="M398" i="30" s="1"/>
  <c r="L397" i="30"/>
  <c r="K381" i="30"/>
  <c r="L381" i="30" s="1"/>
  <c r="L377" i="30"/>
  <c r="M377" i="30" s="1"/>
  <c r="K374" i="30"/>
  <c r="L374" i="30" s="1"/>
  <c r="L352" i="30"/>
  <c r="M352" i="30" s="1"/>
  <c r="L344" i="30"/>
  <c r="K335" i="30"/>
  <c r="L335" i="30" s="1"/>
  <c r="L331" i="30"/>
  <c r="M331" i="30" s="1"/>
  <c r="L324" i="30"/>
  <c r="K296" i="30"/>
  <c r="L296" i="30" s="1"/>
  <c r="K294" i="30"/>
  <c r="L292" i="30"/>
  <c r="L287" i="30"/>
  <c r="M287" i="30" s="1"/>
  <c r="K285" i="30"/>
  <c r="L285" i="30" s="1"/>
  <c r="L283" i="30"/>
  <c r="K281" i="30"/>
  <c r="M278" i="30"/>
  <c r="M273" i="30"/>
  <c r="L269" i="30"/>
  <c r="M269" i="30" s="1"/>
  <c r="L265" i="30"/>
  <c r="L256" i="30"/>
  <c r="M256" i="30" s="1"/>
  <c r="L229" i="30"/>
  <c r="M229" i="30" s="1"/>
  <c r="K221" i="30"/>
  <c r="L221" i="30" s="1"/>
  <c r="K130" i="30"/>
  <c r="L109" i="30"/>
  <c r="M109" i="30" s="1"/>
  <c r="M106" i="30"/>
  <c r="M83" i="30"/>
  <c r="K79" i="30"/>
  <c r="L79" i="30" s="1"/>
  <c r="L74" i="30"/>
  <c r="M74" i="30" s="1"/>
  <c r="L67" i="30"/>
  <c r="M67" i="30" s="1"/>
  <c r="K58" i="30"/>
  <c r="L58" i="30" s="1"/>
  <c r="M58" i="30" s="1"/>
  <c r="K55" i="30"/>
  <c r="L55" i="30" s="1"/>
  <c r="K50" i="30"/>
  <c r="L50" i="30" s="1"/>
  <c r="K47" i="30"/>
  <c r="L47" i="30" s="1"/>
  <c r="K39" i="30"/>
  <c r="L39" i="30" s="1"/>
  <c r="K13" i="30"/>
  <c r="L13" i="30" s="1"/>
  <c r="L10" i="30"/>
  <c r="M10" i="30" s="1"/>
  <c r="L6" i="30"/>
  <c r="M6" i="30" s="1"/>
  <c r="M402" i="30"/>
  <c r="K1028" i="30"/>
  <c r="L1028" i="30" s="1"/>
  <c r="M1028" i="30" s="1"/>
  <c r="N1028" i="30" s="1"/>
  <c r="K1024" i="30"/>
  <c r="L1024" i="30"/>
  <c r="K1020" i="30"/>
  <c r="L1020" i="30" s="1"/>
  <c r="K1016" i="30"/>
  <c r="L1016" i="30" s="1"/>
  <c r="M1016" i="30" s="1"/>
  <c r="N1016" i="30" s="1"/>
  <c r="K1012" i="30"/>
  <c r="L1012" i="30" s="1"/>
  <c r="M1012" i="30" s="1"/>
  <c r="N1012" i="30" s="1"/>
  <c r="K1008" i="30"/>
  <c r="L1008" i="30" s="1"/>
  <c r="K1004" i="30"/>
  <c r="L1004" i="30" s="1"/>
  <c r="K1000" i="30"/>
  <c r="L1000" i="30" s="1"/>
  <c r="M1000" i="30" s="1"/>
  <c r="N1000" i="30" s="1"/>
  <c r="K996" i="30"/>
  <c r="L996" i="30" s="1"/>
  <c r="M996" i="30" s="1"/>
  <c r="N996" i="30" s="1"/>
  <c r="K992" i="30"/>
  <c r="L992" i="30" s="1"/>
  <c r="K988" i="30"/>
  <c r="L988" i="30" s="1"/>
  <c r="K984" i="30"/>
  <c r="L984" i="30" s="1"/>
  <c r="M984" i="30" s="1"/>
  <c r="N984" i="30" s="1"/>
  <c r="K980" i="30"/>
  <c r="L980" i="30" s="1"/>
  <c r="M980" i="30" s="1"/>
  <c r="N980" i="30" s="1"/>
  <c r="K976" i="30"/>
  <c r="L976" i="30" s="1"/>
  <c r="K972" i="30"/>
  <c r="L972" i="30" s="1"/>
  <c r="K968" i="30"/>
  <c r="L968" i="30" s="1"/>
  <c r="M968" i="30" s="1"/>
  <c r="N968" i="30" s="1"/>
  <c r="K964" i="30"/>
  <c r="L964" i="30" s="1"/>
  <c r="M964" i="30" s="1"/>
  <c r="N964" i="30" s="1"/>
  <c r="K960" i="30"/>
  <c r="L960" i="30" s="1"/>
  <c r="K956" i="30"/>
  <c r="L956" i="30" s="1"/>
  <c r="K952" i="30"/>
  <c r="L952" i="30" s="1"/>
  <c r="M952" i="30" s="1"/>
  <c r="N952" i="30" s="1"/>
  <c r="K948" i="30"/>
  <c r="L948" i="30" s="1"/>
  <c r="M948" i="30" s="1"/>
  <c r="N948" i="30" s="1"/>
  <c r="K944" i="30"/>
  <c r="L944" i="30" s="1"/>
  <c r="K940" i="30"/>
  <c r="L940" i="30" s="1"/>
  <c r="K936" i="30"/>
  <c r="L936" i="30" s="1"/>
  <c r="M936" i="30" s="1"/>
  <c r="N936" i="30" s="1"/>
  <c r="K932" i="30"/>
  <c r="L932" i="30" s="1"/>
  <c r="M932" i="30" s="1"/>
  <c r="N932" i="30" s="1"/>
  <c r="K928" i="30"/>
  <c r="L928" i="30" s="1"/>
  <c r="K924" i="30"/>
  <c r="L924" i="30" s="1"/>
  <c r="K920" i="30"/>
  <c r="L920" i="30" s="1"/>
  <c r="M920" i="30" s="1"/>
  <c r="N920" i="30" s="1"/>
  <c r="K916" i="30"/>
  <c r="L916" i="30" s="1"/>
  <c r="M916" i="30" s="1"/>
  <c r="N916" i="30" s="1"/>
  <c r="K912" i="30"/>
  <c r="L912" i="30"/>
  <c r="K908" i="30"/>
  <c r="L908" i="30" s="1"/>
  <c r="K904" i="30"/>
  <c r="L904" i="30" s="1"/>
  <c r="M904" i="30" s="1"/>
  <c r="N904" i="30" s="1"/>
  <c r="K900" i="30"/>
  <c r="L900" i="30" s="1"/>
  <c r="M900" i="30" s="1"/>
  <c r="N900" i="30" s="1"/>
  <c r="K896" i="30"/>
  <c r="L896" i="30" s="1"/>
  <c r="K892" i="30"/>
  <c r="L892" i="30" s="1"/>
  <c r="K888" i="30"/>
  <c r="L888" i="30" s="1"/>
  <c r="M888" i="30" s="1"/>
  <c r="N888" i="30" s="1"/>
  <c r="K884" i="30"/>
  <c r="L884" i="30" s="1"/>
  <c r="M884" i="30" s="1"/>
  <c r="N884" i="30" s="1"/>
  <c r="K880" i="30"/>
  <c r="L880" i="30" s="1"/>
  <c r="K876" i="30"/>
  <c r="L876" i="30" s="1"/>
  <c r="K872" i="30"/>
  <c r="L872" i="30" s="1"/>
  <c r="M872" i="30" s="1"/>
  <c r="N872" i="30" s="1"/>
  <c r="K868" i="30"/>
  <c r="L868" i="30" s="1"/>
  <c r="M868" i="30" s="1"/>
  <c r="N868" i="30" s="1"/>
  <c r="K864" i="30"/>
  <c r="L864" i="30" s="1"/>
  <c r="K860" i="30"/>
  <c r="L860" i="30" s="1"/>
  <c r="K856" i="30"/>
  <c r="L856" i="30" s="1"/>
  <c r="M856" i="30" s="1"/>
  <c r="N856" i="30" s="1"/>
  <c r="K852" i="30"/>
  <c r="L852" i="30" s="1"/>
  <c r="M852" i="30" s="1"/>
  <c r="N852" i="30" s="1"/>
  <c r="K848" i="30"/>
  <c r="L848" i="30" s="1"/>
  <c r="K750" i="30"/>
  <c r="L750" i="30" s="1"/>
  <c r="M750" i="30" s="1"/>
  <c r="N750" i="30" s="1"/>
  <c r="K1031" i="30"/>
  <c r="L1031" i="30" s="1"/>
  <c r="M1031" i="30" s="1"/>
  <c r="N1031" i="30" s="1"/>
  <c r="K1027" i="30"/>
  <c r="L1027" i="30" s="1"/>
  <c r="K1023" i="30"/>
  <c r="L1023" i="30" s="1"/>
  <c r="K1019" i="30"/>
  <c r="L1019" i="30" s="1"/>
  <c r="M1019" i="30" s="1"/>
  <c r="N1019" i="30" s="1"/>
  <c r="K1015" i="30"/>
  <c r="L1015" i="30" s="1"/>
  <c r="M1015" i="30" s="1"/>
  <c r="N1015" i="30" s="1"/>
  <c r="K1011" i="30"/>
  <c r="L1011" i="30" s="1"/>
  <c r="K1007" i="30"/>
  <c r="L1007" i="30" s="1"/>
  <c r="K1003" i="30"/>
  <c r="L1003" i="30" s="1"/>
  <c r="M1003" i="30" s="1"/>
  <c r="N1003" i="30" s="1"/>
  <c r="K999" i="30"/>
  <c r="L999" i="30" s="1"/>
  <c r="M999" i="30" s="1"/>
  <c r="N999" i="30" s="1"/>
  <c r="K995" i="30"/>
  <c r="L995" i="30" s="1"/>
  <c r="K991" i="30"/>
  <c r="L991" i="30" s="1"/>
  <c r="K987" i="30"/>
  <c r="L987" i="30" s="1"/>
  <c r="M987" i="30" s="1"/>
  <c r="N987" i="30" s="1"/>
  <c r="K983" i="30"/>
  <c r="L983" i="30" s="1"/>
  <c r="M983" i="30" s="1"/>
  <c r="N983" i="30" s="1"/>
  <c r="K979" i="30"/>
  <c r="L979" i="30" s="1"/>
  <c r="K975" i="30"/>
  <c r="L975" i="30" s="1"/>
  <c r="K971" i="30"/>
  <c r="L971" i="30" s="1"/>
  <c r="M971" i="30" s="1"/>
  <c r="N971" i="30" s="1"/>
  <c r="K967" i="30"/>
  <c r="L967" i="30" s="1"/>
  <c r="M967" i="30" s="1"/>
  <c r="N967" i="30" s="1"/>
  <c r="K963" i="30"/>
  <c r="L963" i="30" s="1"/>
  <c r="K959" i="30"/>
  <c r="L959" i="30" s="1"/>
  <c r="K955" i="30"/>
  <c r="L955" i="30" s="1"/>
  <c r="M955" i="30" s="1"/>
  <c r="N955" i="30" s="1"/>
  <c r="K951" i="30"/>
  <c r="L951" i="30" s="1"/>
  <c r="M951" i="30" s="1"/>
  <c r="N951" i="30" s="1"/>
  <c r="K947" i="30"/>
  <c r="L947" i="30" s="1"/>
  <c r="K943" i="30"/>
  <c r="L943" i="30" s="1"/>
  <c r="K939" i="30"/>
  <c r="L939" i="30" s="1"/>
  <c r="M939" i="30" s="1"/>
  <c r="N939" i="30" s="1"/>
  <c r="K935" i="30"/>
  <c r="L935" i="30" s="1"/>
  <c r="M935" i="30" s="1"/>
  <c r="N935" i="30" s="1"/>
  <c r="K931" i="30"/>
  <c r="L931" i="30" s="1"/>
  <c r="K927" i="30"/>
  <c r="L927" i="30" s="1"/>
  <c r="K923" i="30"/>
  <c r="L923" i="30" s="1"/>
  <c r="M923" i="30" s="1"/>
  <c r="N923" i="30" s="1"/>
  <c r="K919" i="30"/>
  <c r="L919" i="30" s="1"/>
  <c r="M919" i="30" s="1"/>
  <c r="N919" i="30" s="1"/>
  <c r="K915" i="30"/>
  <c r="L915" i="30" s="1"/>
  <c r="K911" i="30"/>
  <c r="L911" i="30" s="1"/>
  <c r="K907" i="30"/>
  <c r="L907" i="30" s="1"/>
  <c r="M907" i="30" s="1"/>
  <c r="N907" i="30" s="1"/>
  <c r="K903" i="30"/>
  <c r="L903" i="30" s="1"/>
  <c r="M903" i="30" s="1"/>
  <c r="N903" i="30" s="1"/>
  <c r="K899" i="30"/>
  <c r="L899" i="30" s="1"/>
  <c r="K895" i="30"/>
  <c r="L895" i="30" s="1"/>
  <c r="K891" i="30"/>
  <c r="L891" i="30" s="1"/>
  <c r="M891" i="30" s="1"/>
  <c r="N891" i="30" s="1"/>
  <c r="K887" i="30"/>
  <c r="L887" i="30" s="1"/>
  <c r="M887" i="30" s="1"/>
  <c r="N887" i="30" s="1"/>
  <c r="K883" i="30"/>
  <c r="L883" i="30" s="1"/>
  <c r="K879" i="30"/>
  <c r="L879" i="30" s="1"/>
  <c r="K875" i="30"/>
  <c r="L875" i="30" s="1"/>
  <c r="M875" i="30" s="1"/>
  <c r="N875" i="30" s="1"/>
  <c r="K871" i="30"/>
  <c r="L871" i="30" s="1"/>
  <c r="M871" i="30" s="1"/>
  <c r="N871" i="30" s="1"/>
  <c r="K867" i="30"/>
  <c r="L867" i="30" s="1"/>
  <c r="K863" i="30"/>
  <c r="L863" i="30" s="1"/>
  <c r="K859" i="30"/>
  <c r="L859" i="30" s="1"/>
  <c r="M859" i="30" s="1"/>
  <c r="N859" i="30" s="1"/>
  <c r="K855" i="30"/>
  <c r="L855" i="30" s="1"/>
  <c r="M855" i="30" s="1"/>
  <c r="N855" i="30" s="1"/>
  <c r="K851" i="30"/>
  <c r="L851" i="30" s="1"/>
  <c r="K847" i="30"/>
  <c r="L847" i="30" s="1"/>
  <c r="K839" i="30"/>
  <c r="L839" i="30" s="1"/>
  <c r="M839" i="30" s="1"/>
  <c r="N839" i="30" s="1"/>
  <c r="K1030" i="30"/>
  <c r="L1030" i="30" s="1"/>
  <c r="K1026" i="30"/>
  <c r="L1026" i="30" s="1"/>
  <c r="K1022" i="30"/>
  <c r="L1022" i="30" s="1"/>
  <c r="M1022" i="30" s="1"/>
  <c r="N1022" i="30" s="1"/>
  <c r="K1018" i="30"/>
  <c r="L1018" i="30" s="1"/>
  <c r="M1018" i="30" s="1"/>
  <c r="N1018" i="30" s="1"/>
  <c r="K1014" i="30"/>
  <c r="L1014" i="30" s="1"/>
  <c r="K1010" i="30"/>
  <c r="L1010" i="30" s="1"/>
  <c r="K1006" i="30"/>
  <c r="L1006" i="30" s="1"/>
  <c r="M1006" i="30" s="1"/>
  <c r="N1006" i="30" s="1"/>
  <c r="K1002" i="30"/>
  <c r="L1002" i="30" s="1"/>
  <c r="M1002" i="30" s="1"/>
  <c r="N1002" i="30" s="1"/>
  <c r="K998" i="30"/>
  <c r="L998" i="30" s="1"/>
  <c r="K994" i="30"/>
  <c r="L994" i="30" s="1"/>
  <c r="K990" i="30"/>
  <c r="L990" i="30" s="1"/>
  <c r="M990" i="30" s="1"/>
  <c r="N990" i="30" s="1"/>
  <c r="K986" i="30"/>
  <c r="L986" i="30" s="1"/>
  <c r="M986" i="30" s="1"/>
  <c r="N986" i="30" s="1"/>
  <c r="K982" i="30"/>
  <c r="L982" i="30" s="1"/>
  <c r="K978" i="30"/>
  <c r="L978" i="30" s="1"/>
  <c r="K974" i="30"/>
  <c r="L974" i="30" s="1"/>
  <c r="M974" i="30" s="1"/>
  <c r="N974" i="30" s="1"/>
  <c r="K970" i="30"/>
  <c r="L970" i="30" s="1"/>
  <c r="M970" i="30" s="1"/>
  <c r="N970" i="30" s="1"/>
  <c r="K966" i="30"/>
  <c r="L966" i="30" s="1"/>
  <c r="K962" i="30"/>
  <c r="L962" i="30" s="1"/>
  <c r="K958" i="30"/>
  <c r="L958" i="30" s="1"/>
  <c r="M958" i="30" s="1"/>
  <c r="N958" i="30" s="1"/>
  <c r="K954" i="30"/>
  <c r="L954" i="30" s="1"/>
  <c r="M954" i="30" s="1"/>
  <c r="N954" i="30" s="1"/>
  <c r="K950" i="30"/>
  <c r="L950" i="30" s="1"/>
  <c r="K946" i="30"/>
  <c r="L946" i="30" s="1"/>
  <c r="K942" i="30"/>
  <c r="L942" i="30" s="1"/>
  <c r="M942" i="30" s="1"/>
  <c r="N942" i="30" s="1"/>
  <c r="K938" i="30"/>
  <c r="L938" i="30" s="1"/>
  <c r="M938" i="30" s="1"/>
  <c r="N938" i="30" s="1"/>
  <c r="K934" i="30"/>
  <c r="L934" i="30" s="1"/>
  <c r="K930" i="30"/>
  <c r="L930" i="30" s="1"/>
  <c r="K926" i="30"/>
  <c r="L926" i="30" s="1"/>
  <c r="M926" i="30" s="1"/>
  <c r="N926" i="30" s="1"/>
  <c r="K922" i="30"/>
  <c r="L922" i="30" s="1"/>
  <c r="M922" i="30" s="1"/>
  <c r="N922" i="30" s="1"/>
  <c r="K918" i="30"/>
  <c r="L918" i="30" s="1"/>
  <c r="K914" i="30"/>
  <c r="L914" i="30" s="1"/>
  <c r="K910" i="30"/>
  <c r="L910" i="30" s="1"/>
  <c r="M910" i="30" s="1"/>
  <c r="N910" i="30" s="1"/>
  <c r="K906" i="30"/>
  <c r="L906" i="30" s="1"/>
  <c r="M906" i="30" s="1"/>
  <c r="N906" i="30" s="1"/>
  <c r="K902" i="30"/>
  <c r="L902" i="30" s="1"/>
  <c r="K898" i="30"/>
  <c r="L898" i="30" s="1"/>
  <c r="K894" i="30"/>
  <c r="L894" i="30" s="1"/>
  <c r="M894" i="30" s="1"/>
  <c r="N894" i="30" s="1"/>
  <c r="K890" i="30"/>
  <c r="L890" i="30" s="1"/>
  <c r="M890" i="30" s="1"/>
  <c r="N890" i="30" s="1"/>
  <c r="K886" i="30"/>
  <c r="L886" i="30" s="1"/>
  <c r="K882" i="30"/>
  <c r="L882" i="30" s="1"/>
  <c r="K878" i="30"/>
  <c r="L878" i="30" s="1"/>
  <c r="M878" i="30" s="1"/>
  <c r="N878" i="30" s="1"/>
  <c r="K874" i="30"/>
  <c r="L874" i="30" s="1"/>
  <c r="M874" i="30" s="1"/>
  <c r="N874" i="30" s="1"/>
  <c r="K870" i="30"/>
  <c r="L870" i="30" s="1"/>
  <c r="K866" i="30"/>
  <c r="L866" i="30" s="1"/>
  <c r="K862" i="30"/>
  <c r="L862" i="30" s="1"/>
  <c r="M862" i="30" s="1"/>
  <c r="N862" i="30" s="1"/>
  <c r="K858" i="30"/>
  <c r="L858" i="30" s="1"/>
  <c r="M858" i="30" s="1"/>
  <c r="N858" i="30" s="1"/>
  <c r="K854" i="30"/>
  <c r="L854" i="30" s="1"/>
  <c r="K850" i="30"/>
  <c r="L850" i="30" s="1"/>
  <c r="K835" i="30"/>
  <c r="L835" i="30" s="1"/>
  <c r="M835" i="30" s="1"/>
  <c r="N835" i="30" s="1"/>
  <c r="K1029" i="30"/>
  <c r="L1029" i="30" s="1"/>
  <c r="K1025" i="30"/>
  <c r="L1025" i="30" s="1"/>
  <c r="M1025" i="30" s="1"/>
  <c r="N1025" i="30" s="1"/>
  <c r="K1021" i="30"/>
  <c r="L1021" i="30" s="1"/>
  <c r="M1021" i="30" s="1"/>
  <c r="N1021" i="30" s="1"/>
  <c r="K1017" i="30"/>
  <c r="L1017" i="30" s="1"/>
  <c r="K1013" i="30"/>
  <c r="L1013" i="30" s="1"/>
  <c r="K1009" i="30"/>
  <c r="L1009" i="30" s="1"/>
  <c r="M1009" i="30" s="1"/>
  <c r="N1009" i="30" s="1"/>
  <c r="K1005" i="30"/>
  <c r="L1005" i="30" s="1"/>
  <c r="M1005" i="30" s="1"/>
  <c r="N1005" i="30" s="1"/>
  <c r="K1001" i="30"/>
  <c r="L1001" i="30" s="1"/>
  <c r="K997" i="30"/>
  <c r="L997" i="30" s="1"/>
  <c r="K993" i="30"/>
  <c r="L993" i="30" s="1"/>
  <c r="M993" i="30" s="1"/>
  <c r="N993" i="30" s="1"/>
  <c r="K989" i="30"/>
  <c r="L989" i="30" s="1"/>
  <c r="M989" i="30" s="1"/>
  <c r="N989" i="30" s="1"/>
  <c r="K985" i="30"/>
  <c r="L985" i="30" s="1"/>
  <c r="K981" i="30"/>
  <c r="L981" i="30" s="1"/>
  <c r="K977" i="30"/>
  <c r="L977" i="30" s="1"/>
  <c r="M977" i="30" s="1"/>
  <c r="N977" i="30" s="1"/>
  <c r="K973" i="30"/>
  <c r="L973" i="30" s="1"/>
  <c r="M973" i="30" s="1"/>
  <c r="N973" i="30" s="1"/>
  <c r="K969" i="30"/>
  <c r="L969" i="30" s="1"/>
  <c r="K965" i="30"/>
  <c r="L965" i="30" s="1"/>
  <c r="K961" i="30"/>
  <c r="L961" i="30" s="1"/>
  <c r="M961" i="30" s="1"/>
  <c r="N961" i="30" s="1"/>
  <c r="K957" i="30"/>
  <c r="L957" i="30" s="1"/>
  <c r="M957" i="30" s="1"/>
  <c r="N957" i="30" s="1"/>
  <c r="K953" i="30"/>
  <c r="L953" i="30" s="1"/>
  <c r="K949" i="30"/>
  <c r="L949" i="30" s="1"/>
  <c r="K945" i="30"/>
  <c r="L945" i="30" s="1"/>
  <c r="M945" i="30" s="1"/>
  <c r="N945" i="30" s="1"/>
  <c r="K941" i="30"/>
  <c r="L941" i="30" s="1"/>
  <c r="M941" i="30" s="1"/>
  <c r="N941" i="30" s="1"/>
  <c r="K937" i="30"/>
  <c r="L937" i="30" s="1"/>
  <c r="K933" i="30"/>
  <c r="L933" i="30" s="1"/>
  <c r="K929" i="30"/>
  <c r="L929" i="30" s="1"/>
  <c r="M929" i="30" s="1"/>
  <c r="N929" i="30" s="1"/>
  <c r="K925" i="30"/>
  <c r="L925" i="30" s="1"/>
  <c r="M925" i="30" s="1"/>
  <c r="N925" i="30" s="1"/>
  <c r="K921" i="30"/>
  <c r="L921" i="30" s="1"/>
  <c r="K917" i="30"/>
  <c r="L917" i="30" s="1"/>
  <c r="K913" i="30"/>
  <c r="L913" i="30" s="1"/>
  <c r="M913" i="30" s="1"/>
  <c r="N913" i="30" s="1"/>
  <c r="K909" i="30"/>
  <c r="L909" i="30" s="1"/>
  <c r="M909" i="30" s="1"/>
  <c r="N909" i="30" s="1"/>
  <c r="K905" i="30"/>
  <c r="L905" i="30" s="1"/>
  <c r="K901" i="30"/>
  <c r="L901" i="30" s="1"/>
  <c r="K897" i="30"/>
  <c r="L897" i="30" s="1"/>
  <c r="M897" i="30" s="1"/>
  <c r="N897" i="30" s="1"/>
  <c r="K893" i="30"/>
  <c r="L893" i="30" s="1"/>
  <c r="M893" i="30" s="1"/>
  <c r="N893" i="30" s="1"/>
  <c r="K889" i="30"/>
  <c r="L889" i="30" s="1"/>
  <c r="K885" i="30"/>
  <c r="L885" i="30" s="1"/>
  <c r="K881" i="30"/>
  <c r="L881" i="30" s="1"/>
  <c r="M881" i="30" s="1"/>
  <c r="N881" i="30" s="1"/>
  <c r="K877" i="30"/>
  <c r="L877" i="30" s="1"/>
  <c r="M877" i="30" s="1"/>
  <c r="N877" i="30" s="1"/>
  <c r="K873" i="30"/>
  <c r="L873" i="30" s="1"/>
  <c r="K869" i="30"/>
  <c r="L869" i="30" s="1"/>
  <c r="K865" i="30"/>
  <c r="L865" i="30" s="1"/>
  <c r="M865" i="30" s="1"/>
  <c r="N865" i="30" s="1"/>
  <c r="K861" i="30"/>
  <c r="L861" i="30" s="1"/>
  <c r="M861" i="30" s="1"/>
  <c r="N861" i="30" s="1"/>
  <c r="K857" i="30"/>
  <c r="L857" i="30" s="1"/>
  <c r="K853" i="30"/>
  <c r="L853" i="30" s="1"/>
  <c r="K849" i="30"/>
  <c r="L849" i="30" s="1"/>
  <c r="M849" i="30" s="1"/>
  <c r="N849" i="30" s="1"/>
  <c r="K843" i="30"/>
  <c r="L843" i="30" s="1"/>
  <c r="M843" i="30" s="1"/>
  <c r="N843" i="30" s="1"/>
  <c r="L755" i="30"/>
  <c r="M755" i="30" s="1"/>
  <c r="N755" i="30" s="1"/>
  <c r="L742" i="30"/>
  <c r="M742" i="30" s="1"/>
  <c r="N742" i="30" s="1"/>
  <c r="L744" i="30"/>
  <c r="M744" i="30" s="1"/>
  <c r="N744" i="30" s="1"/>
  <c r="L751" i="30"/>
  <c r="M751" i="30" s="1"/>
  <c r="N751" i="30" s="1"/>
  <c r="L746" i="30"/>
  <c r="M746" i="30" s="1"/>
  <c r="N746" i="30" s="1"/>
  <c r="L738" i="30"/>
  <c r="M738" i="30" s="1"/>
  <c r="N738" i="30" s="1"/>
  <c r="L758" i="30"/>
  <c r="M758" i="30" s="1"/>
  <c r="N758" i="30" s="1"/>
  <c r="L756" i="30"/>
  <c r="M756" i="30" s="1"/>
  <c r="N756" i="30" s="1"/>
  <c r="L754" i="30"/>
  <c r="M754" i="30" s="1"/>
  <c r="N754" i="30" s="1"/>
  <c r="K803" i="30"/>
  <c r="L803" i="30" s="1"/>
  <c r="K760" i="30"/>
  <c r="L760" i="30" s="1"/>
  <c r="K795" i="30"/>
  <c r="L795" i="30" s="1"/>
  <c r="M795" i="30" s="1"/>
  <c r="N795" i="30" s="1"/>
  <c r="K790" i="30"/>
  <c r="L790" i="30" s="1"/>
  <c r="M790" i="30" s="1"/>
  <c r="N790" i="30" s="1"/>
  <c r="K784" i="30"/>
  <c r="L784" i="30" s="1"/>
  <c r="M784" i="30" s="1"/>
  <c r="N784" i="30" s="1"/>
  <c r="K766" i="30"/>
  <c r="L766" i="30" s="1"/>
  <c r="K844" i="30"/>
  <c r="L844" i="30" s="1"/>
  <c r="M844" i="30" s="1"/>
  <c r="N844" i="30" s="1"/>
  <c r="K832" i="30"/>
  <c r="L832" i="30" s="1"/>
  <c r="M832" i="30" s="1"/>
  <c r="N832" i="30" s="1"/>
  <c r="K828" i="30"/>
  <c r="L828" i="30" s="1"/>
  <c r="M828" i="30" s="1"/>
  <c r="N828" i="30" s="1"/>
  <c r="K816" i="30"/>
  <c r="L816" i="30" s="1"/>
  <c r="M816" i="30" s="1"/>
  <c r="N816" i="30" s="1"/>
  <c r="K798" i="30"/>
  <c r="L798" i="30" s="1"/>
  <c r="K763" i="30"/>
  <c r="L763" i="30" s="1"/>
  <c r="K845" i="30"/>
  <c r="L845" i="30" s="1"/>
  <c r="M845" i="30" s="1"/>
  <c r="N845" i="30" s="1"/>
  <c r="K841" i="30"/>
  <c r="K829" i="30"/>
  <c r="L829" i="30" s="1"/>
  <c r="M829" i="30" s="1"/>
  <c r="N829" i="30" s="1"/>
  <c r="K825" i="30"/>
  <c r="K792" i="30"/>
  <c r="K771" i="30"/>
  <c r="L771" i="30" s="1"/>
  <c r="K840" i="30"/>
  <c r="L837" i="30"/>
  <c r="M837" i="30" s="1"/>
  <c r="N837" i="30" s="1"/>
  <c r="K824" i="30"/>
  <c r="L821" i="30"/>
  <c r="M821" i="30" s="1"/>
  <c r="N821" i="30" s="1"/>
  <c r="K811" i="30"/>
  <c r="L811" i="30" s="1"/>
  <c r="M811" i="30" s="1"/>
  <c r="N811" i="30" s="1"/>
  <c r="K806" i="30"/>
  <c r="L806" i="30" s="1"/>
  <c r="M806" i="30" s="1"/>
  <c r="N806" i="30" s="1"/>
  <c r="K800" i="30"/>
  <c r="L800" i="30" s="1"/>
  <c r="M800" i="30" s="1"/>
  <c r="N800" i="30" s="1"/>
  <c r="K779" i="30"/>
  <c r="L779" i="30" s="1"/>
  <c r="K774" i="30"/>
  <c r="L774" i="30" s="1"/>
  <c r="M774" i="30" s="1"/>
  <c r="N774" i="30" s="1"/>
  <c r="K768" i="30"/>
  <c r="L748" i="30"/>
  <c r="M748" i="30" s="1"/>
  <c r="N748" i="30" s="1"/>
  <c r="L739" i="30"/>
  <c r="M739" i="30" s="1"/>
  <c r="N739" i="30" s="1"/>
  <c r="K836" i="30"/>
  <c r="L836" i="30" s="1"/>
  <c r="L833" i="30"/>
  <c r="M833" i="30" s="1"/>
  <c r="N833" i="30" s="1"/>
  <c r="K820" i="30"/>
  <c r="L820" i="30" s="1"/>
  <c r="L817" i="30"/>
  <c r="M817" i="30" s="1"/>
  <c r="N817" i="30" s="1"/>
  <c r="K814" i="30"/>
  <c r="K808" i="30"/>
  <c r="L808" i="30" s="1"/>
  <c r="M808" i="30" s="1"/>
  <c r="N808" i="30" s="1"/>
  <c r="K787" i="30"/>
  <c r="L787" i="30" s="1"/>
  <c r="K782" i="30"/>
  <c r="L782" i="30" s="1"/>
  <c r="M782" i="30" s="1"/>
  <c r="N782" i="30" s="1"/>
  <c r="K776" i="30"/>
  <c r="L776" i="30" s="1"/>
  <c r="M776" i="30" s="1"/>
  <c r="N776" i="30" s="1"/>
  <c r="M846" i="30"/>
  <c r="N846" i="30" s="1"/>
  <c r="M842" i="30"/>
  <c r="N842" i="30" s="1"/>
  <c r="M838" i="30"/>
  <c r="N838" i="30" s="1"/>
  <c r="M834" i="30"/>
  <c r="N834" i="30" s="1"/>
  <c r="M830" i="30"/>
  <c r="N830" i="30" s="1"/>
  <c r="M826" i="30"/>
  <c r="N826" i="30" s="1"/>
  <c r="M822" i="30"/>
  <c r="N822" i="30" s="1"/>
  <c r="M818" i="30"/>
  <c r="N818" i="30" s="1"/>
  <c r="L815" i="30"/>
  <c r="M815" i="30" s="1"/>
  <c r="N815" i="30" s="1"/>
  <c r="L812" i="30"/>
  <c r="M812" i="30" s="1"/>
  <c r="N812" i="30" s="1"/>
  <c r="K810" i="30"/>
  <c r="L810" i="30" s="1"/>
  <c r="L807" i="30"/>
  <c r="M807" i="30" s="1"/>
  <c r="N807" i="30" s="1"/>
  <c r="L804" i="30"/>
  <c r="M804" i="30" s="1"/>
  <c r="N804" i="30" s="1"/>
  <c r="K802" i="30"/>
  <c r="L799" i="30"/>
  <c r="M799" i="30" s="1"/>
  <c r="N799" i="30" s="1"/>
  <c r="L796" i="30"/>
  <c r="M796" i="30" s="1"/>
  <c r="N796" i="30" s="1"/>
  <c r="K794" i="30"/>
  <c r="L791" i="30"/>
  <c r="M791" i="30" s="1"/>
  <c r="N791" i="30" s="1"/>
  <c r="L788" i="30"/>
  <c r="M788" i="30" s="1"/>
  <c r="N788" i="30" s="1"/>
  <c r="K786" i="30"/>
  <c r="L783" i="30"/>
  <c r="M783" i="30" s="1"/>
  <c r="N783" i="30" s="1"/>
  <c r="L780" i="30"/>
  <c r="M780" i="30" s="1"/>
  <c r="N780" i="30" s="1"/>
  <c r="K778" i="30"/>
  <c r="L778" i="30" s="1"/>
  <c r="L775" i="30"/>
  <c r="M775" i="30" s="1"/>
  <c r="N775" i="30" s="1"/>
  <c r="L772" i="30"/>
  <c r="M772" i="30" s="1"/>
  <c r="N772" i="30" s="1"/>
  <c r="K770" i="30"/>
  <c r="L767" i="30"/>
  <c r="M767" i="30" s="1"/>
  <c r="N767" i="30" s="1"/>
  <c r="L764" i="30"/>
  <c r="M764" i="30" s="1"/>
  <c r="N764" i="30" s="1"/>
  <c r="K762" i="30"/>
  <c r="L759" i="30"/>
  <c r="M759" i="30" s="1"/>
  <c r="N759" i="30" s="1"/>
  <c r="L752" i="30"/>
  <c r="M752" i="30" s="1"/>
  <c r="N752" i="30" s="1"/>
  <c r="L743" i="30"/>
  <c r="M743" i="30" s="1"/>
  <c r="N743" i="30" s="1"/>
  <c r="M831" i="30"/>
  <c r="N831" i="30" s="1"/>
  <c r="M827" i="30"/>
  <c r="N827" i="30" s="1"/>
  <c r="M823" i="30"/>
  <c r="N823" i="30" s="1"/>
  <c r="M819" i="30"/>
  <c r="N819" i="30" s="1"/>
  <c r="L747" i="30"/>
  <c r="M747" i="30" s="1"/>
  <c r="N747" i="30" s="1"/>
  <c r="L740" i="30"/>
  <c r="M740" i="30" s="1"/>
  <c r="N740" i="30" s="1"/>
  <c r="L813" i="30"/>
  <c r="M813" i="30" s="1"/>
  <c r="N813" i="30" s="1"/>
  <c r="L809" i="30"/>
  <c r="M809" i="30" s="1"/>
  <c r="N809" i="30" s="1"/>
  <c r="L805" i="30"/>
  <c r="M805" i="30" s="1"/>
  <c r="N805" i="30" s="1"/>
  <c r="L801" i="30"/>
  <c r="M801" i="30" s="1"/>
  <c r="N801" i="30" s="1"/>
  <c r="L797" i="30"/>
  <c r="M797" i="30" s="1"/>
  <c r="N797" i="30" s="1"/>
  <c r="L793" i="30"/>
  <c r="M793" i="30" s="1"/>
  <c r="N793" i="30" s="1"/>
  <c r="L789" i="30"/>
  <c r="M789" i="30" s="1"/>
  <c r="N789" i="30" s="1"/>
  <c r="L785" i="30"/>
  <c r="M785" i="30" s="1"/>
  <c r="N785" i="30" s="1"/>
  <c r="L781" i="30"/>
  <c r="M781" i="30" s="1"/>
  <c r="N781" i="30" s="1"/>
  <c r="L777" i="30"/>
  <c r="M777" i="30" s="1"/>
  <c r="N777" i="30" s="1"/>
  <c r="L773" i="30"/>
  <c r="M773" i="30" s="1"/>
  <c r="N773" i="30" s="1"/>
  <c r="L769" i="30"/>
  <c r="M769" i="30" s="1"/>
  <c r="N769" i="30" s="1"/>
  <c r="L765" i="30"/>
  <c r="M765" i="30" s="1"/>
  <c r="N765" i="30" s="1"/>
  <c r="L761" i="30"/>
  <c r="M761" i="30" s="1"/>
  <c r="N761" i="30" s="1"/>
  <c r="L757" i="30"/>
  <c r="M757" i="30" s="1"/>
  <c r="N757" i="30" s="1"/>
  <c r="L753" i="30"/>
  <c r="M753" i="30" s="1"/>
  <c r="N753" i="30" s="1"/>
  <c r="L749" i="30"/>
  <c r="M749" i="30" s="1"/>
  <c r="N749" i="30" s="1"/>
  <c r="L745" i="30"/>
  <c r="M745" i="30" s="1"/>
  <c r="N745" i="30" s="1"/>
  <c r="L741" i="30"/>
  <c r="M741" i="30" s="1"/>
  <c r="N741" i="30" s="1"/>
  <c r="L737" i="30"/>
  <c r="M737" i="30" s="1"/>
  <c r="N737" i="30" s="1"/>
  <c r="K369" i="30"/>
  <c r="L369" i="30" s="1"/>
  <c r="K353" i="30"/>
  <c r="L353" i="30" s="1"/>
  <c r="M353" i="30" s="1"/>
  <c r="K337" i="30"/>
  <c r="L337" i="30" s="1"/>
  <c r="M337" i="30" s="1"/>
  <c r="K321" i="30"/>
  <c r="K305" i="30"/>
  <c r="L305" i="30" s="1"/>
  <c r="L266" i="30"/>
  <c r="M266" i="30" s="1"/>
  <c r="L250" i="30"/>
  <c r="M250" i="30" s="1"/>
  <c r="K193" i="30"/>
  <c r="L193" i="30" s="1"/>
  <c r="M193" i="30" s="1"/>
  <c r="K183" i="30"/>
  <c r="L183" i="30" s="1"/>
  <c r="K177" i="30"/>
  <c r="L177" i="30" s="1"/>
  <c r="K167" i="30"/>
  <c r="L167" i="30" s="1"/>
  <c r="K161" i="30"/>
  <c r="L161" i="30" s="1"/>
  <c r="K151" i="30"/>
  <c r="L151" i="30" s="1"/>
  <c r="M151" i="30" s="1"/>
  <c r="K145" i="30"/>
  <c r="L145" i="30" s="1"/>
  <c r="M145" i="30" s="1"/>
  <c r="K135" i="30"/>
  <c r="L135" i="30" s="1"/>
  <c r="K102" i="30"/>
  <c r="L102" i="30" s="1"/>
  <c r="M102" i="30" s="1"/>
  <c r="K49" i="30"/>
  <c r="K37" i="30"/>
  <c r="L37" i="30" s="1"/>
  <c r="M37" i="30" s="1"/>
  <c r="L4" i="30"/>
  <c r="M4" i="30" s="1"/>
  <c r="M415" i="30"/>
  <c r="M411" i="30"/>
  <c r="M407" i="30"/>
  <c r="M403" i="30"/>
  <c r="M399" i="30"/>
  <c r="M395" i="30"/>
  <c r="M391" i="30"/>
  <c r="M387" i="30"/>
  <c r="M383" i="30"/>
  <c r="M379" i="30"/>
  <c r="M375" i="30"/>
  <c r="M371" i="30"/>
  <c r="K365" i="30"/>
  <c r="L362" i="30"/>
  <c r="M362" i="30" s="1"/>
  <c r="K349" i="30"/>
  <c r="L346" i="30"/>
  <c r="M346" i="30" s="1"/>
  <c r="K333" i="30"/>
  <c r="L333" i="30" s="1"/>
  <c r="L330" i="30"/>
  <c r="M330" i="30" s="1"/>
  <c r="K317" i="30"/>
  <c r="L317" i="30" s="1"/>
  <c r="M317" i="30" s="1"/>
  <c r="L314" i="30"/>
  <c r="M314" i="30" s="1"/>
  <c r="K301" i="30"/>
  <c r="L301" i="30" s="1"/>
  <c r="M298" i="30"/>
  <c r="M282" i="30"/>
  <c r="L270" i="30"/>
  <c r="M270" i="30" s="1"/>
  <c r="M263" i="30"/>
  <c r="L254" i="30"/>
  <c r="M254" i="30" s="1"/>
  <c r="K56" i="30"/>
  <c r="L56" i="30" s="1"/>
  <c r="M56" i="30" s="1"/>
  <c r="K52" i="30"/>
  <c r="L52" i="30" s="1"/>
  <c r="K40" i="30"/>
  <c r="L40" i="30" s="1"/>
  <c r="K36" i="30"/>
  <c r="L36" i="30" s="1"/>
  <c r="K33" i="30"/>
  <c r="L33" i="30" s="1"/>
  <c r="K21" i="30"/>
  <c r="L21" i="30" s="1"/>
  <c r="K2" i="30"/>
  <c r="L2" i="30" s="1"/>
  <c r="M604" i="30"/>
  <c r="M600" i="30"/>
  <c r="M596" i="30"/>
  <c r="M588" i="30"/>
  <c r="M584" i="30"/>
  <c r="M576" i="30"/>
  <c r="M572" i="30"/>
  <c r="M568" i="30"/>
  <c r="M560" i="30"/>
  <c r="M552" i="30"/>
  <c r="M544" i="30"/>
  <c r="M536" i="30"/>
  <c r="M528" i="30"/>
  <c r="M524" i="30"/>
  <c r="M520" i="30"/>
  <c r="M516" i="30"/>
  <c r="M508" i="30"/>
  <c r="M504" i="30"/>
  <c r="M496" i="30"/>
  <c r="M492" i="30"/>
  <c r="M488" i="30"/>
  <c r="M484" i="30"/>
  <c r="M476" i="30"/>
  <c r="M472" i="30"/>
  <c r="M460" i="30"/>
  <c r="M456" i="30"/>
  <c r="M452" i="30"/>
  <c r="M440" i="30"/>
  <c r="M436" i="30"/>
  <c r="M432" i="30"/>
  <c r="M424" i="30"/>
  <c r="M420" i="30"/>
  <c r="M416" i="30"/>
  <c r="M408" i="30"/>
  <c r="M400" i="30"/>
  <c r="M396" i="30"/>
  <c r="M388" i="30"/>
  <c r="M380" i="30"/>
  <c r="M376" i="30"/>
  <c r="M372" i="30"/>
  <c r="K361" i="30"/>
  <c r="L361" i="30" s="1"/>
  <c r="M361" i="30" s="1"/>
  <c r="L358" i="30"/>
  <c r="M358" i="30" s="1"/>
  <c r="K345" i="30"/>
  <c r="L342" i="30"/>
  <c r="M342" i="30" s="1"/>
  <c r="K329" i="30"/>
  <c r="L329" i="30" s="1"/>
  <c r="M329" i="30" s="1"/>
  <c r="L326" i="30"/>
  <c r="M326" i="30" s="1"/>
  <c r="K313" i="30"/>
  <c r="L313" i="30" s="1"/>
  <c r="M313" i="30" s="1"/>
  <c r="L310" i="30"/>
  <c r="M310" i="30" s="1"/>
  <c r="M286" i="30"/>
  <c r="L258" i="30"/>
  <c r="M258" i="30" s="1"/>
  <c r="K191" i="30"/>
  <c r="L191" i="30" s="1"/>
  <c r="M191" i="30" s="1"/>
  <c r="K185" i="30"/>
  <c r="L185" i="30" s="1"/>
  <c r="K175" i="30"/>
  <c r="K169" i="30"/>
  <c r="L169" i="30" s="1"/>
  <c r="K159" i="30"/>
  <c r="L159" i="30" s="1"/>
  <c r="K153" i="30"/>
  <c r="L153" i="30" s="1"/>
  <c r="K143" i="30"/>
  <c r="L143" i="30" s="1"/>
  <c r="M143" i="30" s="1"/>
  <c r="K137" i="30"/>
  <c r="L603" i="30"/>
  <c r="M603" i="30" s="1"/>
  <c r="K602" i="30"/>
  <c r="L602" i="30" s="1"/>
  <c r="M601" i="30"/>
  <c r="L599" i="30"/>
  <c r="M599" i="30" s="1"/>
  <c r="K598" i="30"/>
  <c r="L598" i="30" s="1"/>
  <c r="M597" i="30"/>
  <c r="L595" i="30"/>
  <c r="M595" i="30" s="1"/>
  <c r="K594" i="30"/>
  <c r="L594" i="30" s="1"/>
  <c r="L591" i="30"/>
  <c r="M591" i="30" s="1"/>
  <c r="K590" i="30"/>
  <c r="M589" i="30"/>
  <c r="L587" i="30"/>
  <c r="M587" i="30" s="1"/>
  <c r="K586" i="30"/>
  <c r="L586" i="30" s="1"/>
  <c r="M585" i="30"/>
  <c r="L583" i="30"/>
  <c r="M583" i="30" s="1"/>
  <c r="K582" i="30"/>
  <c r="M581" i="30"/>
  <c r="L579" i="30"/>
  <c r="M579" i="30" s="1"/>
  <c r="K578" i="30"/>
  <c r="L578" i="30" s="1"/>
  <c r="M577" i="30"/>
  <c r="L575" i="30"/>
  <c r="M575" i="30" s="1"/>
  <c r="K574" i="30"/>
  <c r="M573" i="30"/>
  <c r="L571" i="30"/>
  <c r="M571" i="30" s="1"/>
  <c r="K570" i="30"/>
  <c r="L570" i="30" s="1"/>
  <c r="L567" i="30"/>
  <c r="M567" i="30" s="1"/>
  <c r="K566" i="30"/>
  <c r="M565" i="30"/>
  <c r="L563" i="30"/>
  <c r="M563" i="30" s="1"/>
  <c r="K562" i="30"/>
  <c r="L562" i="30" s="1"/>
  <c r="M561" i="30"/>
  <c r="L559" i="30"/>
  <c r="M559" i="30" s="1"/>
  <c r="K558" i="30"/>
  <c r="M557" i="30"/>
  <c r="L555" i="30"/>
  <c r="M555" i="30" s="1"/>
  <c r="K554" i="30"/>
  <c r="L554" i="30" s="1"/>
  <c r="M553" i="30"/>
  <c r="L551" i="30"/>
  <c r="M551" i="30" s="1"/>
  <c r="K550" i="30"/>
  <c r="L550" i="30" s="1"/>
  <c r="L547" i="30"/>
  <c r="M547" i="30" s="1"/>
  <c r="K546" i="30"/>
  <c r="M545" i="30"/>
  <c r="L543" i="30"/>
  <c r="M543" i="30" s="1"/>
  <c r="K542" i="30"/>
  <c r="L542" i="30" s="1"/>
  <c r="M541" i="30"/>
  <c r="L539" i="30"/>
  <c r="M539" i="30" s="1"/>
  <c r="K538" i="30"/>
  <c r="L535" i="30"/>
  <c r="M535" i="30" s="1"/>
  <c r="K534" i="30"/>
  <c r="M533" i="30"/>
  <c r="L531" i="30"/>
  <c r="M531" i="30" s="1"/>
  <c r="K530" i="30"/>
  <c r="M529" i="30"/>
  <c r="L527" i="30"/>
  <c r="M527" i="30" s="1"/>
  <c r="K526" i="30"/>
  <c r="L526" i="30" s="1"/>
  <c r="L523" i="30"/>
  <c r="M523" i="30" s="1"/>
  <c r="K522" i="30"/>
  <c r="M521" i="30"/>
  <c r="L519" i="30"/>
  <c r="M519" i="30" s="1"/>
  <c r="K518" i="30"/>
  <c r="M517" i="30"/>
  <c r="L515" i="30"/>
  <c r="M515" i="30" s="1"/>
  <c r="K514" i="30"/>
  <c r="M513" i="30"/>
  <c r="L511" i="30"/>
  <c r="M511" i="30" s="1"/>
  <c r="K510" i="30"/>
  <c r="L510" i="30" s="1"/>
  <c r="M509" i="30"/>
  <c r="L507" i="30"/>
  <c r="M507" i="30" s="1"/>
  <c r="K506" i="30"/>
  <c r="L503" i="30"/>
  <c r="M503" i="30" s="1"/>
  <c r="K502" i="30"/>
  <c r="L499" i="30"/>
  <c r="M499" i="30" s="1"/>
  <c r="K498" i="30"/>
  <c r="L495" i="30"/>
  <c r="M495" i="30" s="1"/>
  <c r="K494" i="30"/>
  <c r="L494" i="30" s="1"/>
  <c r="M493" i="30"/>
  <c r="L491" i="30"/>
  <c r="M491" i="30" s="1"/>
  <c r="K490" i="30"/>
  <c r="L487" i="30"/>
  <c r="M487" i="30" s="1"/>
  <c r="K486" i="30"/>
  <c r="M485" i="30"/>
  <c r="L483" i="30"/>
  <c r="M483" i="30" s="1"/>
  <c r="K482" i="30"/>
  <c r="L479" i="30"/>
  <c r="M479" i="30" s="1"/>
  <c r="K478" i="30"/>
  <c r="L478" i="30" s="1"/>
  <c r="M477" i="30"/>
  <c r="L475" i="30"/>
  <c r="M475" i="30" s="1"/>
  <c r="K474" i="30"/>
  <c r="M473" i="30"/>
  <c r="L471" i="30"/>
  <c r="M471" i="30" s="1"/>
  <c r="K470" i="30"/>
  <c r="M469" i="30"/>
  <c r="L467" i="30"/>
  <c r="M467" i="30" s="1"/>
  <c r="K466" i="30"/>
  <c r="L463" i="30"/>
  <c r="M463" i="30" s="1"/>
  <c r="K462" i="30"/>
  <c r="L462" i="30" s="1"/>
  <c r="M461" i="30"/>
  <c r="L459" i="30"/>
  <c r="M459" i="30" s="1"/>
  <c r="K458" i="30"/>
  <c r="M457" i="30"/>
  <c r="L455" i="30"/>
  <c r="M455" i="30" s="1"/>
  <c r="K454" i="30"/>
  <c r="L451" i="30"/>
  <c r="M451" i="30" s="1"/>
  <c r="K450" i="30"/>
  <c r="M449" i="30"/>
  <c r="L447" i="30"/>
  <c r="M447" i="30" s="1"/>
  <c r="K446" i="30"/>
  <c r="L446" i="30" s="1"/>
  <c r="L443" i="30"/>
  <c r="M443" i="30" s="1"/>
  <c r="K442" i="30"/>
  <c r="L439" i="30"/>
  <c r="M439" i="30" s="1"/>
  <c r="K438" i="30"/>
  <c r="M437" i="30"/>
  <c r="L435" i="30"/>
  <c r="M435" i="30" s="1"/>
  <c r="K434" i="30"/>
  <c r="M433" i="30"/>
  <c r="L431" i="30"/>
  <c r="M431" i="30" s="1"/>
  <c r="K430" i="30"/>
  <c r="L430" i="30" s="1"/>
  <c r="M429" i="30"/>
  <c r="L427" i="30"/>
  <c r="M427" i="30" s="1"/>
  <c r="K426" i="30"/>
  <c r="M425" i="30"/>
  <c r="L423" i="30"/>
  <c r="M423" i="30" s="1"/>
  <c r="K422" i="30"/>
  <c r="L419" i="30"/>
  <c r="M419" i="30" s="1"/>
  <c r="K418" i="30"/>
  <c r="M409" i="30"/>
  <c r="M401" i="30"/>
  <c r="M397" i="30"/>
  <c r="M389" i="30"/>
  <c r="M381" i="30"/>
  <c r="M373" i="30"/>
  <c r="L370" i="30"/>
  <c r="M370" i="30" s="1"/>
  <c r="K366" i="30"/>
  <c r="K357" i="30"/>
  <c r="L354" i="30"/>
  <c r="M354" i="30" s="1"/>
  <c r="K350" i="30"/>
  <c r="K341" i="30"/>
  <c r="L341" i="30" s="1"/>
  <c r="M341" i="30" s="1"/>
  <c r="L338" i="30"/>
  <c r="M338" i="30" s="1"/>
  <c r="K334" i="30"/>
  <c r="L334" i="30" s="1"/>
  <c r="K325" i="30"/>
  <c r="L322" i="30"/>
  <c r="M322" i="30" s="1"/>
  <c r="K318" i="30"/>
  <c r="K309" i="30"/>
  <c r="L309" i="30" s="1"/>
  <c r="M309" i="30" s="1"/>
  <c r="L306" i="30"/>
  <c r="M306" i="30" s="1"/>
  <c r="K302" i="30"/>
  <c r="M290" i="30"/>
  <c r="M274" i="30"/>
  <c r="L262" i="30"/>
  <c r="M262" i="30" s="1"/>
  <c r="L259" i="30"/>
  <c r="M259" i="30" s="1"/>
  <c r="M255" i="30"/>
  <c r="K92" i="30"/>
  <c r="M367" i="30"/>
  <c r="M363" i="30"/>
  <c r="M359" i="30"/>
  <c r="M355" i="30"/>
  <c r="M351" i="30"/>
  <c r="M347" i="30"/>
  <c r="M339" i="30"/>
  <c r="M335" i="30"/>
  <c r="M323" i="30"/>
  <c r="M319" i="30"/>
  <c r="M315" i="30"/>
  <c r="M311" i="30"/>
  <c r="M307" i="30"/>
  <c r="M299" i="30"/>
  <c r="M291" i="30"/>
  <c r="M283" i="30"/>
  <c r="M279" i="30"/>
  <c r="M275" i="30"/>
  <c r="M271" i="30"/>
  <c r="M268" i="30"/>
  <c r="M264" i="30"/>
  <c r="K248" i="30"/>
  <c r="L248" i="30" s="1"/>
  <c r="K244" i="30"/>
  <c r="L244" i="30" s="1"/>
  <c r="K240" i="30"/>
  <c r="L240" i="30" s="1"/>
  <c r="K236" i="30"/>
  <c r="L236" i="30" s="1"/>
  <c r="K232" i="30"/>
  <c r="L232" i="30" s="1"/>
  <c r="K228" i="30"/>
  <c r="L228" i="30" s="1"/>
  <c r="K224" i="30"/>
  <c r="L224" i="30" s="1"/>
  <c r="K220" i="30"/>
  <c r="L220" i="30" s="1"/>
  <c r="K216" i="30"/>
  <c r="L216" i="30" s="1"/>
  <c r="K212" i="30"/>
  <c r="L212" i="30" s="1"/>
  <c r="K208" i="30"/>
  <c r="L208" i="30" s="1"/>
  <c r="K204" i="30"/>
  <c r="L204" i="30" s="1"/>
  <c r="K200" i="30"/>
  <c r="L200" i="30" s="1"/>
  <c r="K195" i="30"/>
  <c r="L195" i="30" s="1"/>
  <c r="K187" i="30"/>
  <c r="L187" i="30" s="1"/>
  <c r="K179" i="30"/>
  <c r="K171" i="30"/>
  <c r="L171" i="30" s="1"/>
  <c r="K163" i="30"/>
  <c r="L163" i="30" s="1"/>
  <c r="K155" i="30"/>
  <c r="L155" i="30" s="1"/>
  <c r="K147" i="30"/>
  <c r="K139" i="30"/>
  <c r="L139" i="30" s="1"/>
  <c r="K131" i="30"/>
  <c r="K128" i="30"/>
  <c r="L128" i="30" s="1"/>
  <c r="K116" i="30"/>
  <c r="K85" i="30"/>
  <c r="L85" i="30" s="1"/>
  <c r="M85" i="30" s="1"/>
  <c r="M368" i="30"/>
  <c r="M364" i="30"/>
  <c r="M360" i="30"/>
  <c r="M344" i="30"/>
  <c r="M340" i="30"/>
  <c r="M336" i="30"/>
  <c r="M328" i="30"/>
  <c r="M324" i="30"/>
  <c r="M316" i="30"/>
  <c r="M312" i="30"/>
  <c r="M308" i="30"/>
  <c r="M304" i="30"/>
  <c r="M296" i="30"/>
  <c r="M292" i="30"/>
  <c r="M288" i="30"/>
  <c r="M280" i="30"/>
  <c r="M276" i="30"/>
  <c r="M272" i="30"/>
  <c r="M265" i="30"/>
  <c r="M261" i="30"/>
  <c r="M257" i="30"/>
  <c r="M253" i="30"/>
  <c r="M249" i="30"/>
  <c r="K247" i="30"/>
  <c r="L247" i="30" s="1"/>
  <c r="K243" i="30"/>
  <c r="L243" i="30" s="1"/>
  <c r="K239" i="30"/>
  <c r="K235" i="30"/>
  <c r="L235" i="30" s="1"/>
  <c r="M235" i="30" s="1"/>
  <c r="K231" i="30"/>
  <c r="L231" i="30" s="1"/>
  <c r="M231" i="30" s="1"/>
  <c r="K227" i="30"/>
  <c r="L227" i="30" s="1"/>
  <c r="K223" i="30"/>
  <c r="K219" i="30"/>
  <c r="L219" i="30" s="1"/>
  <c r="M219" i="30" s="1"/>
  <c r="K215" i="30"/>
  <c r="L215" i="30" s="1"/>
  <c r="M215" i="30" s="1"/>
  <c r="K211" i="30"/>
  <c r="L211" i="30" s="1"/>
  <c r="K207" i="30"/>
  <c r="K203" i="30"/>
  <c r="L203" i="30" s="1"/>
  <c r="M203" i="30" s="1"/>
  <c r="K199" i="30"/>
  <c r="L199" i="30" s="1"/>
  <c r="K197" i="30"/>
  <c r="K189" i="30"/>
  <c r="L189" i="30" s="1"/>
  <c r="K181" i="30"/>
  <c r="L181" i="30" s="1"/>
  <c r="K173" i="30"/>
  <c r="L173" i="30" s="1"/>
  <c r="K165" i="30"/>
  <c r="K157" i="30"/>
  <c r="L157" i="30" s="1"/>
  <c r="K149" i="30"/>
  <c r="L149" i="30" s="1"/>
  <c r="K141" i="30"/>
  <c r="L141" i="30" s="1"/>
  <c r="K133" i="30"/>
  <c r="L133" i="30" s="1"/>
  <c r="K119" i="30"/>
  <c r="L119" i="30" s="1"/>
  <c r="M119" i="30" s="1"/>
  <c r="K115" i="30"/>
  <c r="L115" i="30" s="1"/>
  <c r="K112" i="30"/>
  <c r="L112" i="30" s="1"/>
  <c r="K100" i="30"/>
  <c r="L100" i="30" s="1"/>
  <c r="M100" i="30" s="1"/>
  <c r="K94" i="30"/>
  <c r="L94" i="30" s="1"/>
  <c r="L246" i="30"/>
  <c r="M246" i="30" s="1"/>
  <c r="L242" i="30"/>
  <c r="M242" i="30" s="1"/>
  <c r="L238" i="30"/>
  <c r="M238" i="30" s="1"/>
  <c r="L234" i="30"/>
  <c r="M234" i="30" s="1"/>
  <c r="L230" i="30"/>
  <c r="M230" i="30" s="1"/>
  <c r="L226" i="30"/>
  <c r="M226" i="30" s="1"/>
  <c r="L222" i="30"/>
  <c r="M222" i="30" s="1"/>
  <c r="L218" i="30"/>
  <c r="M218" i="30" s="1"/>
  <c r="L214" i="30"/>
  <c r="M214" i="30" s="1"/>
  <c r="L210" i="30"/>
  <c r="M210" i="30" s="1"/>
  <c r="L206" i="30"/>
  <c r="M206" i="30" s="1"/>
  <c r="L202" i="30"/>
  <c r="M202" i="30" s="1"/>
  <c r="L198" i="30"/>
  <c r="M198" i="30" s="1"/>
  <c r="K127" i="30"/>
  <c r="L127" i="30" s="1"/>
  <c r="K124" i="30"/>
  <c r="K111" i="30"/>
  <c r="L111" i="30" s="1"/>
  <c r="M111" i="30" s="1"/>
  <c r="K108" i="30"/>
  <c r="L108" i="30" s="1"/>
  <c r="K104" i="30"/>
  <c r="L104" i="30" s="1"/>
  <c r="M104" i="30" s="1"/>
  <c r="K96" i="30"/>
  <c r="L96" i="30" s="1"/>
  <c r="K88" i="30"/>
  <c r="K84" i="30"/>
  <c r="L84" i="30" s="1"/>
  <c r="K81" i="30"/>
  <c r="L81" i="30" s="1"/>
  <c r="K69" i="30"/>
  <c r="K24" i="30"/>
  <c r="L24" i="30" s="1"/>
  <c r="K20" i="30"/>
  <c r="L20" i="30" s="1"/>
  <c r="M20" i="30" s="1"/>
  <c r="K17" i="30"/>
  <c r="L17" i="30" s="1"/>
  <c r="K196" i="30"/>
  <c r="L196" i="30" s="1"/>
  <c r="K194" i="30"/>
  <c r="K192" i="30"/>
  <c r="L192" i="30" s="1"/>
  <c r="K190" i="30"/>
  <c r="K188" i="30"/>
  <c r="L188" i="30" s="1"/>
  <c r="K186" i="30"/>
  <c r="K184" i="30"/>
  <c r="L184" i="30" s="1"/>
  <c r="K182" i="30"/>
  <c r="K180" i="30"/>
  <c r="L180" i="30" s="1"/>
  <c r="K178" i="30"/>
  <c r="K176" i="30"/>
  <c r="L176" i="30" s="1"/>
  <c r="K174" i="30"/>
  <c r="K172" i="30"/>
  <c r="L172" i="30" s="1"/>
  <c r="K170" i="30"/>
  <c r="L170" i="30" s="1"/>
  <c r="K168" i="30"/>
  <c r="L168" i="30" s="1"/>
  <c r="K166" i="30"/>
  <c r="L166" i="30" s="1"/>
  <c r="K164" i="30"/>
  <c r="L164" i="30" s="1"/>
  <c r="K162" i="30"/>
  <c r="L162" i="30" s="1"/>
  <c r="K160" i="30"/>
  <c r="L160" i="30" s="1"/>
  <c r="K158" i="30"/>
  <c r="L158" i="30" s="1"/>
  <c r="K156" i="30"/>
  <c r="L156" i="30" s="1"/>
  <c r="K154" i="30"/>
  <c r="L154" i="30" s="1"/>
  <c r="K152" i="30"/>
  <c r="L152" i="30" s="1"/>
  <c r="K150" i="30"/>
  <c r="L150" i="30" s="1"/>
  <c r="K148" i="30"/>
  <c r="L148" i="30" s="1"/>
  <c r="K146" i="30"/>
  <c r="L146" i="30" s="1"/>
  <c r="K144" i="30"/>
  <c r="L144" i="30" s="1"/>
  <c r="K142" i="30"/>
  <c r="L142" i="30" s="1"/>
  <c r="K140" i="30"/>
  <c r="L140" i="30" s="1"/>
  <c r="K138" i="30"/>
  <c r="L138" i="30" s="1"/>
  <c r="K136" i="30"/>
  <c r="L136" i="30" s="1"/>
  <c r="K134" i="30"/>
  <c r="L134" i="30" s="1"/>
  <c r="K132" i="30"/>
  <c r="L132" i="30" s="1"/>
  <c r="K123" i="30"/>
  <c r="L123" i="30" s="1"/>
  <c r="M123" i="30" s="1"/>
  <c r="K120" i="30"/>
  <c r="L120" i="30" s="1"/>
  <c r="K107" i="30"/>
  <c r="K98" i="30"/>
  <c r="L98" i="30" s="1"/>
  <c r="M98" i="30" s="1"/>
  <c r="K90" i="30"/>
  <c r="L90" i="30" s="1"/>
  <c r="M90" i="30" s="1"/>
  <c r="K72" i="30"/>
  <c r="L72" i="30" s="1"/>
  <c r="K68" i="30"/>
  <c r="K65" i="30"/>
  <c r="L65" i="30" s="1"/>
  <c r="K53" i="30"/>
  <c r="L53" i="30" s="1"/>
  <c r="M53" i="30" s="1"/>
  <c r="L8" i="30"/>
  <c r="M8" i="30" s="1"/>
  <c r="K103" i="30"/>
  <c r="L103" i="30" s="1"/>
  <c r="K101" i="30"/>
  <c r="L101" i="30" s="1"/>
  <c r="K99" i="30"/>
  <c r="L99" i="30" s="1"/>
  <c r="K97" i="30"/>
  <c r="K95" i="30"/>
  <c r="L95" i="30" s="1"/>
  <c r="K93" i="30"/>
  <c r="L93" i="30" s="1"/>
  <c r="K91" i="30"/>
  <c r="L91" i="30" s="1"/>
  <c r="K89" i="30"/>
  <c r="L89" i="30" s="1"/>
  <c r="K80" i="30"/>
  <c r="L80" i="30" s="1"/>
  <c r="M80" i="30" s="1"/>
  <c r="K77" i="30"/>
  <c r="L77" i="30" s="1"/>
  <c r="K64" i="30"/>
  <c r="L64" i="30" s="1"/>
  <c r="M64" i="30" s="1"/>
  <c r="K61" i="30"/>
  <c r="L61" i="30" s="1"/>
  <c r="K48" i="30"/>
  <c r="K45" i="30"/>
  <c r="L45" i="30" s="1"/>
  <c r="K32" i="30"/>
  <c r="L32" i="30" s="1"/>
  <c r="K29" i="30"/>
  <c r="L29" i="30" s="1"/>
  <c r="K16" i="30"/>
  <c r="L16" i="30" s="1"/>
  <c r="M16" i="30" s="1"/>
  <c r="K76" i="30"/>
  <c r="L76" i="30" s="1"/>
  <c r="M76" i="30" s="1"/>
  <c r="K73" i="30"/>
  <c r="L73" i="30" s="1"/>
  <c r="K60" i="30"/>
  <c r="L60" i="30" s="1"/>
  <c r="M60" i="30" s="1"/>
  <c r="K57" i="30"/>
  <c r="L57" i="30" s="1"/>
  <c r="K44" i="30"/>
  <c r="L44" i="30" s="1"/>
  <c r="K41" i="30"/>
  <c r="L41" i="30" s="1"/>
  <c r="K28" i="30"/>
  <c r="K25" i="30"/>
  <c r="L25" i="30" s="1"/>
  <c r="L12" i="30"/>
  <c r="M12" i="30" s="1"/>
  <c r="M9" i="30"/>
  <c r="M348" i="30" l="1"/>
  <c r="M289" i="30"/>
  <c r="M13" i="30"/>
  <c r="M81" i="30"/>
  <c r="L406" i="30"/>
  <c r="M406" i="30" s="1"/>
  <c r="M204" i="30"/>
  <c r="M43" i="30"/>
  <c r="M236" i="30"/>
  <c r="L66" i="30"/>
  <c r="M66" i="30" s="1"/>
  <c r="M382" i="30"/>
  <c r="M113" i="30"/>
  <c r="M201" i="30"/>
  <c r="L78" i="30"/>
  <c r="M78" i="30" s="1"/>
  <c r="M30" i="30"/>
  <c r="M247" i="30"/>
  <c r="M36" i="30"/>
  <c r="M177" i="30"/>
  <c r="M77" i="30"/>
  <c r="M848" i="30"/>
  <c r="N848" i="30" s="1"/>
  <c r="M880" i="30"/>
  <c r="N880" i="30" s="1"/>
  <c r="M912" i="30"/>
  <c r="N912" i="30" s="1"/>
  <c r="M944" i="30"/>
  <c r="N944" i="30" s="1"/>
  <c r="M976" i="30"/>
  <c r="N976" i="30" s="1"/>
  <c r="M1008" i="30"/>
  <c r="N1008" i="30" s="1"/>
  <c r="M244" i="30"/>
  <c r="M96" i="30"/>
  <c r="M212" i="30"/>
  <c r="M864" i="30"/>
  <c r="N864" i="30" s="1"/>
  <c r="M896" i="30"/>
  <c r="N896" i="30" s="1"/>
  <c r="M928" i="30"/>
  <c r="N928" i="30" s="1"/>
  <c r="M960" i="30"/>
  <c r="N960" i="30" s="1"/>
  <c r="M992" i="30"/>
  <c r="N992" i="30" s="1"/>
  <c r="M1024" i="30"/>
  <c r="N1024" i="30" s="1"/>
  <c r="M41" i="30"/>
  <c r="M228" i="30"/>
  <c r="M374" i="30"/>
  <c r="M285" i="30"/>
  <c r="M213" i="30"/>
  <c r="L225" i="30"/>
  <c r="M225" i="30" s="1"/>
  <c r="L75" i="30"/>
  <c r="M75" i="30" s="1"/>
  <c r="L390" i="30"/>
  <c r="M390" i="30" s="1"/>
  <c r="M40" i="30"/>
  <c r="M183" i="30"/>
  <c r="M820" i="30"/>
  <c r="N820" i="30" s="1"/>
  <c r="M836" i="30"/>
  <c r="N836" i="30" s="1"/>
  <c r="M763" i="30"/>
  <c r="N763" i="30" s="1"/>
  <c r="M760" i="30"/>
  <c r="N760" i="30" s="1"/>
  <c r="M857" i="30"/>
  <c r="N857" i="30" s="1"/>
  <c r="M873" i="30"/>
  <c r="N873" i="30" s="1"/>
  <c r="M889" i="30"/>
  <c r="N889" i="30" s="1"/>
  <c r="M905" i="30"/>
  <c r="N905" i="30" s="1"/>
  <c r="M921" i="30"/>
  <c r="N921" i="30" s="1"/>
  <c r="M937" i="30"/>
  <c r="N937" i="30" s="1"/>
  <c r="M953" i="30"/>
  <c r="N953" i="30" s="1"/>
  <c r="M969" i="30"/>
  <c r="N969" i="30" s="1"/>
  <c r="M985" i="30"/>
  <c r="N985" i="30" s="1"/>
  <c r="M1001" i="30"/>
  <c r="N1001" i="30" s="1"/>
  <c r="M1017" i="30"/>
  <c r="N1017" i="30" s="1"/>
  <c r="M854" i="30"/>
  <c r="N854" i="30" s="1"/>
  <c r="M870" i="30"/>
  <c r="N870" i="30" s="1"/>
  <c r="M886" i="30"/>
  <c r="N886" i="30" s="1"/>
  <c r="M902" i="30"/>
  <c r="N902" i="30" s="1"/>
  <c r="M918" i="30"/>
  <c r="N918" i="30" s="1"/>
  <c r="M934" i="30"/>
  <c r="N934" i="30" s="1"/>
  <c r="M950" i="30"/>
  <c r="N950" i="30" s="1"/>
  <c r="M966" i="30"/>
  <c r="N966" i="30" s="1"/>
  <c r="M982" i="30"/>
  <c r="N982" i="30" s="1"/>
  <c r="M998" i="30"/>
  <c r="N998" i="30" s="1"/>
  <c r="M1014" i="30"/>
  <c r="N1014" i="30" s="1"/>
  <c r="M1030" i="30"/>
  <c r="N1030" i="30" s="1"/>
  <c r="M851" i="30"/>
  <c r="N851" i="30" s="1"/>
  <c r="M867" i="30"/>
  <c r="N867" i="30" s="1"/>
  <c r="M883" i="30"/>
  <c r="N883" i="30" s="1"/>
  <c r="M899" i="30"/>
  <c r="N899" i="30" s="1"/>
  <c r="M915" i="30"/>
  <c r="N915" i="30" s="1"/>
  <c r="M931" i="30"/>
  <c r="N931" i="30" s="1"/>
  <c r="M947" i="30"/>
  <c r="N947" i="30" s="1"/>
  <c r="M963" i="30"/>
  <c r="N963" i="30" s="1"/>
  <c r="M979" i="30"/>
  <c r="N979" i="30" s="1"/>
  <c r="M995" i="30"/>
  <c r="N995" i="30" s="1"/>
  <c r="M1011" i="30"/>
  <c r="N1011" i="30" s="1"/>
  <c r="M1027" i="30"/>
  <c r="N1027" i="30" s="1"/>
  <c r="L130" i="30"/>
  <c r="M130" i="30" s="1"/>
  <c r="L410" i="30"/>
  <c r="M410" i="30" s="1"/>
  <c r="M32" i="30"/>
  <c r="M65" i="30"/>
  <c r="M72" i="30"/>
  <c r="M199" i="30"/>
  <c r="M161" i="30"/>
  <c r="M2" i="30"/>
  <c r="M301" i="30"/>
  <c r="M135" i="30"/>
  <c r="M766" i="30"/>
  <c r="N766" i="30" s="1"/>
  <c r="M853" i="30"/>
  <c r="N853" i="30" s="1"/>
  <c r="M869" i="30"/>
  <c r="N869" i="30" s="1"/>
  <c r="M885" i="30"/>
  <c r="N885" i="30" s="1"/>
  <c r="M901" i="30"/>
  <c r="N901" i="30" s="1"/>
  <c r="M917" i="30"/>
  <c r="N917" i="30" s="1"/>
  <c r="M933" i="30"/>
  <c r="N933" i="30" s="1"/>
  <c r="M949" i="30"/>
  <c r="N949" i="30" s="1"/>
  <c r="M965" i="30"/>
  <c r="N965" i="30" s="1"/>
  <c r="M981" i="30"/>
  <c r="N981" i="30" s="1"/>
  <c r="M997" i="30"/>
  <c r="N997" i="30" s="1"/>
  <c r="M1013" i="30"/>
  <c r="N1013" i="30" s="1"/>
  <c r="M1029" i="30"/>
  <c r="N1029" i="30" s="1"/>
  <c r="M850" i="30"/>
  <c r="N850" i="30" s="1"/>
  <c r="M866" i="30"/>
  <c r="N866" i="30" s="1"/>
  <c r="M882" i="30"/>
  <c r="N882" i="30" s="1"/>
  <c r="M898" i="30"/>
  <c r="N898" i="30" s="1"/>
  <c r="M914" i="30"/>
  <c r="N914" i="30" s="1"/>
  <c r="M930" i="30"/>
  <c r="N930" i="30" s="1"/>
  <c r="M946" i="30"/>
  <c r="N946" i="30" s="1"/>
  <c r="M962" i="30"/>
  <c r="N962" i="30" s="1"/>
  <c r="M978" i="30"/>
  <c r="N978" i="30" s="1"/>
  <c r="M994" i="30"/>
  <c r="N994" i="30" s="1"/>
  <c r="M1010" i="30"/>
  <c r="N1010" i="30" s="1"/>
  <c r="M1026" i="30"/>
  <c r="N1026" i="30" s="1"/>
  <c r="M847" i="30"/>
  <c r="N847" i="30" s="1"/>
  <c r="M863" i="30"/>
  <c r="N863" i="30" s="1"/>
  <c r="M879" i="30"/>
  <c r="N879" i="30" s="1"/>
  <c r="M895" i="30"/>
  <c r="N895" i="30" s="1"/>
  <c r="M911" i="30"/>
  <c r="N911" i="30" s="1"/>
  <c r="M927" i="30"/>
  <c r="N927" i="30" s="1"/>
  <c r="M943" i="30"/>
  <c r="N943" i="30" s="1"/>
  <c r="M959" i="30"/>
  <c r="N959" i="30" s="1"/>
  <c r="M975" i="30"/>
  <c r="N975" i="30" s="1"/>
  <c r="M991" i="30"/>
  <c r="N991" i="30" s="1"/>
  <c r="M1007" i="30"/>
  <c r="N1007" i="30" s="1"/>
  <c r="M1023" i="30"/>
  <c r="N1023" i="30" s="1"/>
  <c r="M860" i="30"/>
  <c r="N860" i="30" s="1"/>
  <c r="M876" i="30"/>
  <c r="N876" i="30" s="1"/>
  <c r="M892" i="30"/>
  <c r="N892" i="30" s="1"/>
  <c r="M908" i="30"/>
  <c r="N908" i="30" s="1"/>
  <c r="M924" i="30"/>
  <c r="N924" i="30" s="1"/>
  <c r="M940" i="30"/>
  <c r="N940" i="30" s="1"/>
  <c r="M956" i="30"/>
  <c r="N956" i="30" s="1"/>
  <c r="M972" i="30"/>
  <c r="N972" i="30" s="1"/>
  <c r="M988" i="30"/>
  <c r="N988" i="30" s="1"/>
  <c r="M1004" i="30"/>
  <c r="N1004" i="30" s="1"/>
  <c r="M1020" i="30"/>
  <c r="N1020" i="30" s="1"/>
  <c r="M47" i="30"/>
  <c r="M55" i="30"/>
  <c r="M221" i="30"/>
  <c r="L281" i="30"/>
  <c r="M281" i="30" s="1"/>
  <c r="L245" i="30"/>
  <c r="M245" i="30" s="1"/>
  <c r="L28" i="30"/>
  <c r="M28" i="30" s="1"/>
  <c r="M73" i="30"/>
  <c r="M45" i="30"/>
  <c r="M128" i="30"/>
  <c r="M220" i="30"/>
  <c r="L365" i="30"/>
  <c r="M365" i="30" s="1"/>
  <c r="L321" i="30"/>
  <c r="M321" i="30" s="1"/>
  <c r="L824" i="30"/>
  <c r="M824" i="30" s="1"/>
  <c r="N824" i="30" s="1"/>
  <c r="L840" i="30"/>
  <c r="M840" i="30" s="1"/>
  <c r="N840" i="30" s="1"/>
  <c r="M798" i="30"/>
  <c r="N798" i="30" s="1"/>
  <c r="L825" i="30"/>
  <c r="M825" i="30" s="1"/>
  <c r="N825" i="30" s="1"/>
  <c r="L841" i="30"/>
  <c r="M841" i="30" s="1"/>
  <c r="N841" i="30" s="1"/>
  <c r="L294" i="30"/>
  <c r="M294" i="30" s="1"/>
  <c r="L414" i="30"/>
  <c r="M414" i="30" s="1"/>
  <c r="L126" i="30"/>
  <c r="M126" i="30" s="1"/>
  <c r="L87" i="30"/>
  <c r="M87" i="30" s="1"/>
  <c r="M62" i="30"/>
  <c r="M237" i="30"/>
  <c r="M5" i="30"/>
  <c r="M46" i="30"/>
  <c r="M11" i="30"/>
  <c r="N11" i="30" s="1"/>
  <c r="M277" i="30"/>
  <c r="M39" i="30"/>
  <c r="M50" i="30"/>
  <c r="M79" i="30"/>
  <c r="L35" i="30"/>
  <c r="M35" i="30" s="1"/>
  <c r="M31" i="30"/>
  <c r="M54" i="30"/>
  <c r="M122" i="30"/>
  <c r="M51" i="30"/>
  <c r="M205" i="30"/>
  <c r="M787" i="30"/>
  <c r="N787" i="30" s="1"/>
  <c r="M771" i="30"/>
  <c r="N771" i="30" s="1"/>
  <c r="M803" i="30"/>
  <c r="N803" i="30" s="1"/>
  <c r="L814" i="30"/>
  <c r="M814" i="30" s="1"/>
  <c r="N814" i="30" s="1"/>
  <c r="L792" i="30"/>
  <c r="M792" i="30" s="1"/>
  <c r="N792" i="30" s="1"/>
  <c r="L762" i="30"/>
  <c r="M762" i="30" s="1"/>
  <c r="N762" i="30" s="1"/>
  <c r="L794" i="30"/>
  <c r="M794" i="30" s="1"/>
  <c r="N794" i="30" s="1"/>
  <c r="M779" i="30"/>
  <c r="N779" i="30" s="1"/>
  <c r="L786" i="30"/>
  <c r="M786" i="30" s="1"/>
  <c r="N786" i="30" s="1"/>
  <c r="L768" i="30"/>
  <c r="M768" i="30" s="1"/>
  <c r="N768" i="30" s="1"/>
  <c r="L770" i="30"/>
  <c r="M770" i="30" s="1"/>
  <c r="N770" i="30" s="1"/>
  <c r="M778" i="30"/>
  <c r="N778" i="30" s="1"/>
  <c r="L802" i="30"/>
  <c r="M802" i="30" s="1"/>
  <c r="N802" i="30" s="1"/>
  <c r="M810" i="30"/>
  <c r="N810" i="30" s="1"/>
  <c r="L174" i="30"/>
  <c r="M174" i="30" s="1"/>
  <c r="L190" i="30"/>
  <c r="M190" i="30" s="1"/>
  <c r="M44" i="30"/>
  <c r="M25" i="30"/>
  <c r="M29" i="30"/>
  <c r="L48" i="30"/>
  <c r="M48" i="30" s="1"/>
  <c r="L97" i="30"/>
  <c r="M97" i="30" s="1"/>
  <c r="L68" i="30"/>
  <c r="M68" i="30" s="1"/>
  <c r="L107" i="30"/>
  <c r="M107" i="30" s="1"/>
  <c r="M132" i="30"/>
  <c r="M136" i="30"/>
  <c r="M140" i="30"/>
  <c r="M144" i="30"/>
  <c r="M148" i="30"/>
  <c r="M152" i="30"/>
  <c r="M156" i="30"/>
  <c r="M160" i="30"/>
  <c r="M164" i="30"/>
  <c r="M168" i="30"/>
  <c r="M172" i="30"/>
  <c r="L178" i="30"/>
  <c r="M178" i="30" s="1"/>
  <c r="M188" i="30"/>
  <c r="M24" i="30"/>
  <c r="M89" i="30"/>
  <c r="M101" i="30"/>
  <c r="M84" i="30"/>
  <c r="M57" i="30"/>
  <c r="M61" i="30"/>
  <c r="M120" i="30"/>
  <c r="M134" i="30"/>
  <c r="M138" i="30"/>
  <c r="M142" i="30"/>
  <c r="M146" i="30"/>
  <c r="M150" i="30"/>
  <c r="M154" i="30"/>
  <c r="M158" i="30"/>
  <c r="M162" i="30"/>
  <c r="M166" i="30"/>
  <c r="M170" i="30"/>
  <c r="M180" i="30"/>
  <c r="L186" i="30"/>
  <c r="M186" i="30" s="1"/>
  <c r="M196" i="30"/>
  <c r="L88" i="30"/>
  <c r="M88" i="30" s="1"/>
  <c r="L124" i="30"/>
  <c r="M124" i="30" s="1"/>
  <c r="M93" i="30"/>
  <c r="M184" i="30"/>
  <c r="L69" i="30"/>
  <c r="M69" i="30" s="1"/>
  <c r="M91" i="30"/>
  <c r="M95" i="30"/>
  <c r="M99" i="30"/>
  <c r="M103" i="30"/>
  <c r="M176" i="30"/>
  <c r="L182" i="30"/>
  <c r="M182" i="30" s="1"/>
  <c r="M192" i="30"/>
  <c r="M112" i="30"/>
  <c r="L207" i="30"/>
  <c r="M207" i="30" s="1"/>
  <c r="L223" i="30"/>
  <c r="M223" i="30" s="1"/>
  <c r="L239" i="30"/>
  <c r="M239" i="30" s="1"/>
  <c r="L92" i="30"/>
  <c r="M92" i="30" s="1"/>
  <c r="L325" i="30"/>
  <c r="M325" i="30" s="1"/>
  <c r="L357" i="30"/>
  <c r="M357" i="30" s="1"/>
  <c r="L175" i="30"/>
  <c r="M175" i="30" s="1"/>
  <c r="L345" i="30"/>
  <c r="M345" i="30" s="1"/>
  <c r="L418" i="30"/>
  <c r="M418" i="30" s="1"/>
  <c r="L426" i="30"/>
  <c r="M426" i="30" s="1"/>
  <c r="L434" i="30"/>
  <c r="M434" i="30" s="1"/>
  <c r="L442" i="30"/>
  <c r="M442" i="30" s="1"/>
  <c r="L450" i="30"/>
  <c r="M450" i="30" s="1"/>
  <c r="L458" i="30"/>
  <c r="M458" i="30" s="1"/>
  <c r="L466" i="30"/>
  <c r="M466" i="30" s="1"/>
  <c r="L474" i="30"/>
  <c r="M474" i="30" s="1"/>
  <c r="L482" i="30"/>
  <c r="M482" i="30" s="1"/>
  <c r="L490" i="30"/>
  <c r="M490" i="30" s="1"/>
  <c r="L498" i="30"/>
  <c r="M498" i="30" s="1"/>
  <c r="L506" i="30"/>
  <c r="M506" i="30" s="1"/>
  <c r="L514" i="30"/>
  <c r="M514" i="30" s="1"/>
  <c r="L522" i="30"/>
  <c r="M522" i="30" s="1"/>
  <c r="L530" i="30"/>
  <c r="M530" i="30" s="1"/>
  <c r="L538" i="30"/>
  <c r="M538" i="30" s="1"/>
  <c r="L546" i="30"/>
  <c r="M546" i="30" s="1"/>
  <c r="M570" i="30"/>
  <c r="M21" i="30"/>
  <c r="L349" i="30"/>
  <c r="M349" i="30" s="1"/>
  <c r="M554" i="30"/>
  <c r="M602" i="30"/>
  <c r="M334" i="30"/>
  <c r="L350" i="30"/>
  <c r="M350" i="30" s="1"/>
  <c r="M542" i="30"/>
  <c r="M586" i="30"/>
  <c r="M133" i="30"/>
  <c r="M157" i="30"/>
  <c r="M189" i="30"/>
  <c r="M171" i="30"/>
  <c r="M550" i="30"/>
  <c r="M153" i="30"/>
  <c r="L558" i="30"/>
  <c r="M558" i="30" s="1"/>
  <c r="L566" i="30"/>
  <c r="M566" i="30" s="1"/>
  <c r="L574" i="30"/>
  <c r="M574" i="30" s="1"/>
  <c r="L582" i="30"/>
  <c r="M582" i="30" s="1"/>
  <c r="L590" i="30"/>
  <c r="M590" i="30" s="1"/>
  <c r="M333" i="30"/>
  <c r="L302" i="30"/>
  <c r="M302" i="30" s="1"/>
  <c r="M305" i="30"/>
  <c r="L366" i="30"/>
  <c r="M366" i="30" s="1"/>
  <c r="M369" i="30"/>
  <c r="M430" i="30"/>
  <c r="M446" i="30"/>
  <c r="M462" i="30"/>
  <c r="M478" i="30"/>
  <c r="M494" i="30"/>
  <c r="M510" i="30"/>
  <c r="M526" i="30"/>
  <c r="L194" i="30"/>
  <c r="M194" i="30" s="1"/>
  <c r="M17" i="30"/>
  <c r="M127" i="30"/>
  <c r="M94" i="30"/>
  <c r="M115" i="30"/>
  <c r="M149" i="30"/>
  <c r="M181" i="30"/>
  <c r="M211" i="30"/>
  <c r="M227" i="30"/>
  <c r="M243" i="30"/>
  <c r="L116" i="30"/>
  <c r="M116" i="30" s="1"/>
  <c r="M139" i="30"/>
  <c r="M163" i="30"/>
  <c r="M195" i="30"/>
  <c r="M598" i="30"/>
  <c r="M159" i="30"/>
  <c r="M169" i="30"/>
  <c r="L422" i="30"/>
  <c r="M422" i="30" s="1"/>
  <c r="L438" i="30"/>
  <c r="M438" i="30" s="1"/>
  <c r="L454" i="30"/>
  <c r="M454" i="30" s="1"/>
  <c r="L470" i="30"/>
  <c r="M470" i="30" s="1"/>
  <c r="L486" i="30"/>
  <c r="M486" i="30" s="1"/>
  <c r="L502" i="30"/>
  <c r="M502" i="30" s="1"/>
  <c r="L518" i="30"/>
  <c r="M518" i="30" s="1"/>
  <c r="L534" i="30"/>
  <c r="M534" i="30" s="1"/>
  <c r="M594" i="30"/>
  <c r="M33" i="30"/>
  <c r="M52" i="30"/>
  <c r="M578" i="30"/>
  <c r="L49" i="30"/>
  <c r="M49" i="30" s="1"/>
  <c r="M167" i="30"/>
  <c r="L318" i="30"/>
  <c r="M318" i="30" s="1"/>
  <c r="M562" i="30"/>
  <c r="M108" i="30"/>
  <c r="M141" i="30"/>
  <c r="L165" i="30"/>
  <c r="M165" i="30" s="1"/>
  <c r="M173" i="30"/>
  <c r="L197" i="30"/>
  <c r="M197" i="30" s="1"/>
  <c r="L131" i="30"/>
  <c r="M131" i="30" s="1"/>
  <c r="L147" i="30"/>
  <c r="M147" i="30" s="1"/>
  <c r="M155" i="30"/>
  <c r="L179" i="30"/>
  <c r="M179" i="30" s="1"/>
  <c r="M187" i="30"/>
  <c r="M200" i="30"/>
  <c r="M208" i="30"/>
  <c r="M216" i="30"/>
  <c r="M224" i="30"/>
  <c r="M232" i="30"/>
  <c r="M240" i="30"/>
  <c r="M248" i="30"/>
  <c r="L137" i="30"/>
  <c r="M137" i="30" s="1"/>
  <c r="M185" i="30"/>
  <c r="N227" i="12" l="1"/>
  <c r="N223" i="12"/>
  <c r="N217" i="12"/>
  <c r="N229" i="12"/>
  <c r="N225" i="12"/>
  <c r="N221" i="12"/>
  <c r="N219" i="12"/>
  <c r="N215" i="12"/>
  <c r="N228" i="12"/>
  <c r="N226" i="12"/>
  <c r="N224" i="12"/>
  <c r="N222" i="12"/>
  <c r="N220" i="12"/>
  <c r="N218" i="12"/>
  <c r="N216" i="12"/>
  <c r="N209" i="12"/>
  <c r="N207" i="12"/>
  <c r="N203" i="12"/>
  <c r="N201" i="12"/>
  <c r="N199" i="12"/>
  <c r="N195" i="12"/>
  <c r="N211" i="12"/>
  <c r="N212" i="12"/>
  <c r="N208" i="12"/>
  <c r="N204" i="12"/>
  <c r="N200" i="12"/>
  <c r="N198" i="12"/>
  <c r="N196" i="12"/>
  <c r="N213" i="12"/>
  <c r="N205" i="12"/>
  <c r="N197" i="12"/>
  <c r="G36" i="9"/>
  <c r="G34" i="9"/>
  <c r="N202" i="12" l="1"/>
  <c r="N210" i="12"/>
  <c r="N194" i="12"/>
  <c r="N206" i="12"/>
  <c r="N214" i="12"/>
  <c r="N2" i="30" l="1"/>
  <c r="N3" i="30"/>
  <c r="N4" i="30"/>
  <c r="N5" i="30"/>
  <c r="N6" i="30"/>
  <c r="N7" i="30"/>
  <c r="N8" i="30"/>
  <c r="N9" i="30"/>
  <c r="N10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N63" i="30"/>
  <c r="N64" i="30"/>
  <c r="N65" i="30"/>
  <c r="N66" i="30"/>
  <c r="N67" i="30"/>
  <c r="N68" i="30"/>
  <c r="N69" i="30"/>
  <c r="N70" i="30"/>
  <c r="N71" i="30"/>
  <c r="N72" i="30"/>
  <c r="N73" i="30"/>
  <c r="N74" i="30"/>
  <c r="N75" i="30"/>
  <c r="N76" i="30"/>
  <c r="N77" i="30"/>
  <c r="N78" i="30"/>
  <c r="N79" i="30"/>
  <c r="N80" i="30"/>
  <c r="N81" i="30"/>
  <c r="N82" i="30"/>
  <c r="N83" i="30"/>
  <c r="N84" i="30"/>
  <c r="N85" i="30"/>
  <c r="N86" i="30"/>
  <c r="N87" i="30"/>
  <c r="N88" i="30"/>
  <c r="N89" i="30"/>
  <c r="N90" i="30"/>
  <c r="N91" i="30"/>
  <c r="N92" i="30"/>
  <c r="N93" i="30"/>
  <c r="N94" i="30"/>
  <c r="N95" i="30"/>
  <c r="N96" i="30"/>
  <c r="N97" i="30"/>
  <c r="N98" i="30"/>
  <c r="N99" i="30"/>
  <c r="N100" i="30"/>
  <c r="N101" i="30"/>
  <c r="N102" i="30"/>
  <c r="N103" i="30"/>
  <c r="N104" i="30"/>
  <c r="N105" i="30"/>
  <c r="N106" i="30"/>
  <c r="N107" i="30"/>
  <c r="N108" i="30"/>
  <c r="N109" i="30"/>
  <c r="N110" i="30"/>
  <c r="N111" i="30"/>
  <c r="N112" i="30"/>
  <c r="N113" i="30"/>
  <c r="N114" i="30"/>
  <c r="N115" i="30"/>
  <c r="N116" i="30"/>
  <c r="N117" i="30"/>
  <c r="N118" i="30"/>
  <c r="N119" i="30"/>
  <c r="N120" i="30"/>
  <c r="N121" i="30"/>
  <c r="N122" i="30"/>
  <c r="N123" i="30"/>
  <c r="N124" i="30"/>
  <c r="N125" i="30"/>
  <c r="N126" i="30"/>
  <c r="N127" i="30"/>
  <c r="N128" i="30"/>
  <c r="N129" i="30"/>
  <c r="N130" i="30"/>
  <c r="N131" i="30"/>
  <c r="N132" i="30"/>
  <c r="N133" i="30"/>
  <c r="N134" i="30"/>
  <c r="N135" i="30"/>
  <c r="N136" i="30"/>
  <c r="N137" i="30"/>
  <c r="N138" i="30"/>
  <c r="N139" i="30"/>
  <c r="N140" i="30"/>
  <c r="N141" i="30"/>
  <c r="N142" i="30"/>
  <c r="N143" i="30"/>
  <c r="N144" i="30"/>
  <c r="N145" i="30"/>
  <c r="N146" i="30"/>
  <c r="N147" i="30"/>
  <c r="N148" i="30"/>
  <c r="N149" i="30"/>
  <c r="N150" i="30"/>
  <c r="N151" i="30"/>
  <c r="N152" i="30"/>
  <c r="N153" i="30"/>
  <c r="N154" i="30"/>
  <c r="N155" i="30"/>
  <c r="N156" i="30"/>
  <c r="N157" i="30"/>
  <c r="N158" i="30"/>
  <c r="N159" i="30"/>
  <c r="N160" i="30"/>
  <c r="N161" i="30"/>
  <c r="N162" i="30"/>
  <c r="N163" i="30"/>
  <c r="N164" i="30"/>
  <c r="N165" i="30"/>
  <c r="N166" i="30"/>
  <c r="N167" i="30"/>
  <c r="N168" i="30"/>
  <c r="N169" i="30"/>
  <c r="N170" i="30"/>
  <c r="N171" i="30"/>
  <c r="N172" i="30"/>
  <c r="N173" i="30"/>
  <c r="N174" i="30"/>
  <c r="N175" i="30"/>
  <c r="N176" i="30"/>
  <c r="N177" i="30"/>
  <c r="N178" i="30"/>
  <c r="N179" i="30"/>
  <c r="N180" i="30"/>
  <c r="N181" i="30"/>
  <c r="N182" i="30"/>
  <c r="N183" i="30"/>
  <c r="N184" i="30"/>
  <c r="N185" i="30"/>
  <c r="N186" i="30"/>
  <c r="N187" i="30"/>
  <c r="N188" i="30"/>
  <c r="N189" i="30"/>
  <c r="N190" i="30"/>
  <c r="N191" i="30"/>
  <c r="N192" i="30"/>
  <c r="N193" i="30"/>
  <c r="N194" i="30"/>
  <c r="N195" i="30"/>
  <c r="N196" i="30"/>
  <c r="N197" i="30"/>
  <c r="N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N223" i="30"/>
  <c r="N224" i="30"/>
  <c r="N225" i="30"/>
  <c r="N226" i="30"/>
  <c r="N227" i="30"/>
  <c r="N228" i="30"/>
  <c r="N229" i="30"/>
  <c r="N230" i="30"/>
  <c r="N231" i="30"/>
  <c r="N232" i="30"/>
  <c r="N233" i="30"/>
  <c r="N234" i="30"/>
  <c r="N235" i="30"/>
  <c r="N236" i="30"/>
  <c r="N237" i="30"/>
  <c r="N238" i="30"/>
  <c r="N239" i="30"/>
  <c r="N240" i="30"/>
  <c r="N241" i="30"/>
  <c r="N242" i="30"/>
  <c r="N243" i="30"/>
  <c r="N244" i="30"/>
  <c r="N245" i="30"/>
  <c r="N246" i="30"/>
  <c r="N247" i="30"/>
  <c r="N248" i="30"/>
  <c r="N249" i="30"/>
  <c r="N250" i="30"/>
  <c r="N251" i="30"/>
  <c r="N252" i="30"/>
  <c r="N253" i="30"/>
  <c r="N254" i="30"/>
  <c r="N255" i="30"/>
  <c r="N256" i="30"/>
  <c r="N257" i="30"/>
  <c r="N258" i="30"/>
  <c r="N259" i="30"/>
  <c r="N260" i="30"/>
  <c r="N261" i="30"/>
  <c r="N262" i="30"/>
  <c r="N263" i="30"/>
  <c r="N264" i="30"/>
  <c r="N265" i="30"/>
  <c r="N266" i="30"/>
  <c r="N267" i="30"/>
  <c r="N268" i="30"/>
  <c r="N269" i="30"/>
  <c r="N270" i="30"/>
  <c r="N271" i="30"/>
  <c r="N272" i="30"/>
  <c r="N273" i="30"/>
  <c r="N274" i="30"/>
  <c r="N275" i="30"/>
  <c r="N276" i="30"/>
  <c r="N277" i="30"/>
  <c r="N278" i="30"/>
  <c r="N279" i="30"/>
  <c r="N280" i="30"/>
  <c r="N281" i="30"/>
  <c r="N282" i="30"/>
  <c r="N283" i="30"/>
  <c r="N284" i="30"/>
  <c r="N285" i="30"/>
  <c r="N286" i="30"/>
  <c r="N287" i="30"/>
  <c r="N288" i="30"/>
  <c r="N289" i="30"/>
  <c r="N290" i="30"/>
  <c r="N291" i="30"/>
  <c r="N292" i="30"/>
  <c r="N293" i="30"/>
  <c r="N294" i="30"/>
  <c r="N295" i="30"/>
  <c r="N296" i="30"/>
  <c r="N297" i="30"/>
  <c r="N298" i="30"/>
  <c r="N299" i="30"/>
  <c r="N300" i="30"/>
  <c r="N301" i="30"/>
  <c r="N302" i="30"/>
  <c r="N303" i="30"/>
  <c r="N304" i="30"/>
  <c r="N305" i="30"/>
  <c r="N306" i="30"/>
  <c r="N307" i="30"/>
  <c r="N308" i="30"/>
  <c r="N309" i="30"/>
  <c r="N310" i="30"/>
  <c r="N311" i="30"/>
  <c r="N312" i="30"/>
  <c r="N313" i="30"/>
  <c r="N314" i="30"/>
  <c r="N315" i="30"/>
  <c r="N316" i="30"/>
  <c r="N317" i="30"/>
  <c r="N318" i="30"/>
  <c r="N319" i="30"/>
  <c r="N320" i="30"/>
  <c r="N321" i="30"/>
  <c r="N322" i="30"/>
  <c r="N323" i="30"/>
  <c r="N324" i="30"/>
  <c r="N325" i="30"/>
  <c r="N326" i="30"/>
  <c r="N327" i="30"/>
  <c r="N328" i="30"/>
  <c r="N329" i="30"/>
  <c r="N330" i="30"/>
  <c r="N331" i="30"/>
  <c r="N332" i="30"/>
  <c r="N333" i="30"/>
  <c r="N334" i="30"/>
  <c r="N335" i="30"/>
  <c r="N336" i="30"/>
  <c r="N337" i="30"/>
  <c r="N338" i="30"/>
  <c r="N339" i="30"/>
  <c r="N340" i="30"/>
  <c r="N341" i="30"/>
  <c r="N342" i="30"/>
  <c r="N343" i="30"/>
  <c r="N344" i="30"/>
  <c r="N345" i="30"/>
  <c r="N346" i="30"/>
  <c r="N347" i="30"/>
  <c r="N348" i="30"/>
  <c r="N349" i="30"/>
  <c r="N350" i="30"/>
  <c r="N351" i="30"/>
  <c r="N352" i="30"/>
  <c r="N353" i="30"/>
  <c r="N354" i="30"/>
  <c r="N355" i="30"/>
  <c r="N356" i="30"/>
  <c r="N357" i="30"/>
  <c r="N358" i="30"/>
  <c r="N359" i="30"/>
  <c r="N360" i="30"/>
  <c r="N361" i="30"/>
  <c r="N362" i="30"/>
  <c r="N363" i="30"/>
  <c r="N364" i="30"/>
  <c r="N365" i="30"/>
  <c r="N366" i="30"/>
  <c r="N367" i="30"/>
  <c r="N368" i="30"/>
  <c r="N369" i="30"/>
  <c r="N370" i="30"/>
  <c r="N371" i="30"/>
  <c r="N372" i="30"/>
  <c r="N373" i="30"/>
  <c r="N374" i="30"/>
  <c r="N375" i="30"/>
  <c r="N376" i="30"/>
  <c r="N377" i="30"/>
  <c r="N378" i="30"/>
  <c r="N379" i="30"/>
  <c r="N380" i="30"/>
  <c r="N381" i="30"/>
  <c r="N382" i="30"/>
  <c r="N383" i="30"/>
  <c r="N384" i="30"/>
  <c r="N385" i="30"/>
  <c r="N386" i="30"/>
  <c r="N387" i="30"/>
  <c r="N388" i="30"/>
  <c r="N389" i="30"/>
  <c r="N390" i="30"/>
  <c r="N391" i="30"/>
  <c r="N392" i="30"/>
  <c r="N393" i="30"/>
  <c r="N394" i="30"/>
  <c r="N395" i="30"/>
  <c r="N396" i="30"/>
  <c r="N397" i="30"/>
  <c r="N398" i="30"/>
  <c r="N399" i="30"/>
  <c r="N400" i="30"/>
  <c r="N401" i="30"/>
  <c r="N402" i="30"/>
  <c r="N403" i="30"/>
  <c r="N404" i="30"/>
  <c r="N405" i="30"/>
  <c r="N406" i="30"/>
  <c r="N407" i="30"/>
  <c r="N408" i="30"/>
  <c r="N409" i="30"/>
  <c r="N410" i="30"/>
  <c r="N411" i="30"/>
  <c r="N412" i="30"/>
  <c r="N413" i="30"/>
  <c r="N414" i="30"/>
  <c r="N415" i="30"/>
  <c r="N416" i="30"/>
  <c r="N417" i="30"/>
  <c r="N418" i="30"/>
  <c r="N419" i="30"/>
  <c r="N420" i="30"/>
  <c r="N421" i="30"/>
  <c r="N422" i="30"/>
  <c r="N423" i="30"/>
  <c r="N424" i="30"/>
  <c r="N425" i="30"/>
  <c r="N426" i="30"/>
  <c r="N427" i="30"/>
  <c r="N428" i="30"/>
  <c r="N429" i="30"/>
  <c r="N430" i="30"/>
  <c r="N431" i="30"/>
  <c r="N432" i="30"/>
  <c r="N433" i="30"/>
  <c r="N434" i="30"/>
  <c r="N435" i="30"/>
  <c r="N436" i="30"/>
  <c r="N437" i="30"/>
  <c r="N438" i="30"/>
  <c r="N439" i="30"/>
  <c r="N440" i="30"/>
  <c r="N441" i="30"/>
  <c r="N442" i="30"/>
  <c r="N443" i="30"/>
  <c r="N444" i="30"/>
  <c r="N445" i="30"/>
  <c r="N446" i="30"/>
  <c r="N447" i="30"/>
  <c r="N448" i="30"/>
  <c r="N449" i="30"/>
  <c r="N450" i="30"/>
  <c r="N451" i="30"/>
  <c r="N452" i="30"/>
  <c r="N453" i="30"/>
  <c r="N454" i="30"/>
  <c r="N455" i="30"/>
  <c r="N456" i="30"/>
  <c r="N457" i="30"/>
  <c r="N458" i="30"/>
  <c r="N459" i="30"/>
  <c r="N460" i="30"/>
  <c r="N461" i="30"/>
  <c r="N462" i="30"/>
  <c r="N463" i="30"/>
  <c r="N464" i="30"/>
  <c r="N465" i="30"/>
  <c r="N466" i="30"/>
  <c r="N467" i="30"/>
  <c r="N468" i="30"/>
  <c r="N469" i="30"/>
  <c r="N470" i="30"/>
  <c r="N471" i="30"/>
  <c r="N472" i="30"/>
  <c r="N473" i="30"/>
  <c r="N474" i="30"/>
  <c r="N475" i="30"/>
  <c r="N476" i="30"/>
  <c r="N477" i="30"/>
  <c r="N478" i="30"/>
  <c r="N479" i="30"/>
  <c r="N480" i="30"/>
  <c r="N481" i="30"/>
  <c r="N482" i="30"/>
  <c r="N483" i="30"/>
  <c r="N484" i="30"/>
  <c r="N485" i="30"/>
  <c r="N486" i="30"/>
  <c r="N487" i="30"/>
  <c r="N488" i="30"/>
  <c r="N489" i="30"/>
  <c r="N490" i="30"/>
  <c r="N491" i="30"/>
  <c r="N492" i="30"/>
  <c r="N493" i="30"/>
  <c r="N494" i="30"/>
  <c r="N495" i="30"/>
  <c r="N496" i="30"/>
  <c r="N497" i="30"/>
  <c r="N498" i="30"/>
  <c r="N499" i="30"/>
  <c r="N500" i="30"/>
  <c r="N501" i="30"/>
  <c r="N502" i="30"/>
  <c r="N503" i="30"/>
  <c r="N504" i="30"/>
  <c r="N505" i="30"/>
  <c r="N506" i="30"/>
  <c r="N507" i="30"/>
  <c r="N508" i="30"/>
  <c r="N509" i="30"/>
  <c r="N510" i="30"/>
  <c r="N511" i="30"/>
  <c r="N512" i="30"/>
  <c r="N513" i="30"/>
  <c r="N514" i="30"/>
  <c r="N515" i="30"/>
  <c r="N516" i="30"/>
  <c r="N517" i="30"/>
  <c r="N518" i="30"/>
  <c r="N519" i="30"/>
  <c r="N520" i="30"/>
  <c r="N521" i="30"/>
  <c r="N522" i="30"/>
  <c r="N523" i="30"/>
  <c r="N524" i="30"/>
  <c r="N525" i="30"/>
  <c r="N526" i="30"/>
  <c r="N527" i="30"/>
  <c r="N528" i="30"/>
  <c r="N529" i="30"/>
  <c r="N530" i="30"/>
  <c r="N531" i="30"/>
  <c r="N532" i="30"/>
  <c r="N533" i="30"/>
  <c r="N534" i="30"/>
  <c r="N535" i="30"/>
  <c r="N536" i="30"/>
  <c r="N537" i="30"/>
  <c r="N538" i="30"/>
  <c r="N539" i="30"/>
  <c r="N540" i="30"/>
  <c r="N541" i="30"/>
  <c r="N542" i="30"/>
  <c r="N543" i="30"/>
  <c r="N544" i="30"/>
  <c r="N545" i="30"/>
  <c r="N546" i="30"/>
  <c r="N547" i="30"/>
  <c r="N548" i="30"/>
  <c r="N549" i="30"/>
  <c r="N550" i="30"/>
  <c r="N551" i="30"/>
  <c r="N552" i="30"/>
  <c r="N553" i="30"/>
  <c r="N554" i="30"/>
  <c r="N555" i="30"/>
  <c r="N556" i="30"/>
  <c r="N557" i="30"/>
  <c r="N558" i="30"/>
  <c r="N559" i="30"/>
  <c r="N560" i="30"/>
  <c r="N561" i="30"/>
  <c r="N562" i="30"/>
  <c r="N563" i="30"/>
  <c r="N564" i="30"/>
  <c r="N565" i="30"/>
  <c r="N566" i="30"/>
  <c r="N567" i="30"/>
  <c r="N568" i="30"/>
  <c r="N569" i="30"/>
  <c r="N570" i="30"/>
  <c r="N571" i="30"/>
  <c r="N572" i="30"/>
  <c r="N573" i="30"/>
  <c r="N574" i="30"/>
  <c r="N575" i="30"/>
  <c r="N576" i="30"/>
  <c r="N577" i="30"/>
  <c r="N578" i="30"/>
  <c r="N579" i="30"/>
  <c r="N580" i="30"/>
  <c r="N581" i="30"/>
  <c r="N582" i="30"/>
  <c r="N583" i="30"/>
  <c r="N584" i="30"/>
  <c r="N585" i="30"/>
  <c r="N586" i="30"/>
  <c r="N587" i="30"/>
  <c r="N588" i="30"/>
  <c r="N589" i="30"/>
  <c r="N590" i="30"/>
  <c r="N591" i="30"/>
  <c r="N592" i="30"/>
  <c r="N593" i="30"/>
  <c r="N594" i="30"/>
  <c r="N595" i="30"/>
  <c r="N596" i="30"/>
  <c r="N597" i="30"/>
  <c r="N598" i="30"/>
  <c r="N599" i="30"/>
  <c r="N600" i="30"/>
  <c r="N601" i="30"/>
  <c r="N602" i="30"/>
  <c r="N603" i="30"/>
  <c r="N604" i="30"/>
  <c r="N605" i="30"/>
  <c r="N606" i="30"/>
  <c r="N607" i="30"/>
  <c r="N608" i="30"/>
  <c r="N609" i="30"/>
  <c r="N610" i="30"/>
  <c r="N611" i="30"/>
  <c r="N612" i="30"/>
  <c r="N613" i="30"/>
  <c r="N614" i="30"/>
  <c r="N615" i="30"/>
  <c r="N616" i="30"/>
  <c r="N617" i="30"/>
  <c r="N618" i="30"/>
  <c r="N619" i="30"/>
  <c r="N620" i="30"/>
  <c r="N621" i="30"/>
  <c r="N622" i="30"/>
  <c r="N623" i="30"/>
  <c r="N624" i="30"/>
  <c r="N625" i="30"/>
  <c r="N626" i="30"/>
  <c r="N627" i="30"/>
  <c r="N628" i="30"/>
  <c r="N629" i="30"/>
  <c r="N630" i="30"/>
  <c r="N631" i="30"/>
  <c r="N632" i="30"/>
  <c r="N633" i="30"/>
  <c r="N634" i="30"/>
  <c r="N635" i="30"/>
  <c r="N636" i="30"/>
  <c r="N637" i="30"/>
  <c r="N638" i="30"/>
  <c r="N639" i="30"/>
  <c r="N640" i="30"/>
  <c r="N641" i="30"/>
  <c r="N642" i="30"/>
  <c r="N643" i="30"/>
  <c r="N644" i="30"/>
  <c r="N645" i="30"/>
  <c r="N646" i="30"/>
  <c r="N647" i="30"/>
  <c r="N648" i="30"/>
  <c r="N649" i="30"/>
  <c r="N650" i="30"/>
  <c r="N651" i="30"/>
  <c r="N652" i="30"/>
  <c r="N653" i="30"/>
  <c r="N654" i="30"/>
  <c r="N655" i="30"/>
  <c r="N656" i="30"/>
  <c r="N657" i="30"/>
  <c r="N658" i="30"/>
  <c r="N659" i="30"/>
  <c r="N660" i="30"/>
  <c r="N661" i="30"/>
  <c r="N662" i="30"/>
  <c r="N663" i="30"/>
  <c r="N664" i="30"/>
  <c r="N665" i="30"/>
  <c r="N666" i="30"/>
  <c r="N667" i="30"/>
  <c r="N668" i="30"/>
  <c r="N669" i="30"/>
  <c r="N670" i="30"/>
  <c r="N671" i="30"/>
  <c r="N672" i="30"/>
  <c r="N673" i="30"/>
  <c r="N674" i="30"/>
  <c r="N675" i="30"/>
  <c r="N676" i="30"/>
  <c r="N677" i="30"/>
  <c r="N678" i="30"/>
  <c r="N679" i="30"/>
  <c r="N680" i="30"/>
  <c r="N681" i="30"/>
  <c r="N682" i="30"/>
  <c r="N683" i="30"/>
  <c r="N684" i="30"/>
  <c r="N685" i="30"/>
  <c r="N686" i="30"/>
  <c r="N687" i="30"/>
  <c r="N688" i="30"/>
  <c r="N689" i="30"/>
  <c r="N690" i="30"/>
  <c r="N691" i="30"/>
  <c r="N692" i="30"/>
  <c r="N693" i="30"/>
  <c r="N694" i="30"/>
  <c r="N695" i="30"/>
  <c r="N696" i="30"/>
  <c r="N697" i="30"/>
  <c r="N698" i="30"/>
  <c r="N699" i="30"/>
  <c r="N700" i="30"/>
  <c r="N701" i="30"/>
  <c r="N702" i="30"/>
  <c r="N703" i="30"/>
  <c r="N704" i="30"/>
  <c r="N705" i="30"/>
  <c r="N706" i="30"/>
  <c r="N707" i="30"/>
  <c r="N708" i="30"/>
  <c r="N709" i="30"/>
  <c r="N710" i="30"/>
  <c r="N711" i="30"/>
  <c r="N712" i="30"/>
  <c r="N713" i="30"/>
  <c r="N714" i="30"/>
  <c r="N715" i="30"/>
  <c r="N716" i="30"/>
  <c r="N717" i="30"/>
  <c r="N718" i="30"/>
  <c r="N719" i="30"/>
  <c r="N720" i="30"/>
  <c r="N721" i="30"/>
  <c r="N722" i="30"/>
  <c r="N723" i="30"/>
  <c r="N724" i="30"/>
  <c r="N725" i="30"/>
  <c r="N726" i="30"/>
  <c r="N727" i="30"/>
  <c r="N728" i="30"/>
  <c r="N729" i="30"/>
  <c r="N730" i="30"/>
  <c r="N731" i="30"/>
  <c r="N732" i="30"/>
  <c r="N733" i="30"/>
  <c r="N734" i="30"/>
  <c r="N735" i="30"/>
  <c r="N736" i="30"/>
  <c r="C13" i="13"/>
  <c r="P8" i="9" l="1"/>
  <c r="P9" i="9"/>
  <c r="P7" i="9"/>
  <c r="N3" i="12"/>
  <c r="N5" i="12"/>
  <c r="N7" i="12"/>
  <c r="N11" i="12"/>
  <c r="N12" i="12"/>
  <c r="N13" i="12"/>
  <c r="N14" i="12"/>
  <c r="N45" i="12"/>
  <c r="N53" i="12"/>
  <c r="N59" i="12"/>
  <c r="N120" i="12"/>
  <c r="N126" i="12"/>
  <c r="N131" i="12"/>
  <c r="N150" i="12"/>
  <c r="N179" i="12"/>
  <c r="N190" i="12"/>
  <c r="N152" i="12"/>
  <c r="N144" i="12"/>
  <c r="N140" i="12"/>
  <c r="N19" i="12"/>
  <c r="N174" i="12"/>
  <c r="N21" i="12"/>
  <c r="N129" i="12"/>
  <c r="N119" i="12"/>
  <c r="N117" i="12"/>
  <c r="N115" i="12"/>
  <c r="N107" i="12"/>
  <c r="N102" i="12"/>
  <c r="N94" i="12"/>
  <c r="N90" i="12"/>
  <c r="N88" i="12"/>
  <c r="N60" i="12"/>
  <c r="N121" i="12"/>
  <c r="N118" i="12"/>
  <c r="N105" i="12"/>
  <c r="N101" i="12"/>
  <c r="N97" i="12"/>
  <c r="N93" i="12"/>
  <c r="N91" i="12"/>
  <c r="N81" i="12"/>
  <c r="N79" i="12"/>
  <c r="N73" i="12"/>
  <c r="N71" i="12"/>
  <c r="N69" i="12"/>
  <c r="N65" i="12"/>
  <c r="N63" i="12"/>
  <c r="N57" i="12"/>
  <c r="N51" i="12"/>
  <c r="N43" i="12"/>
  <c r="N39" i="12"/>
  <c r="N37" i="12"/>
  <c r="N35" i="12"/>
  <c r="N33" i="12"/>
  <c r="N31" i="12"/>
  <c r="N29" i="12"/>
  <c r="N27" i="12"/>
  <c r="N23" i="12"/>
  <c r="N16" i="12"/>
  <c r="N82" i="12"/>
  <c r="N133" i="12"/>
  <c r="N137" i="12"/>
  <c r="N141" i="12"/>
  <c r="N169" i="12"/>
  <c r="N173" i="12"/>
  <c r="N181" i="12"/>
  <c r="N64" i="12"/>
  <c r="N80" i="12"/>
  <c r="N84" i="12"/>
  <c r="I39" i="5"/>
  <c r="J39" i="5" s="1"/>
  <c r="D11" i="14"/>
  <c r="P11" i="9" l="1"/>
  <c r="P12" i="9"/>
  <c r="P18" i="9"/>
  <c r="P13" i="9"/>
  <c r="P17" i="9"/>
  <c r="P15" i="9"/>
  <c r="P10" i="9"/>
  <c r="P16" i="9"/>
  <c r="P14" i="9"/>
  <c r="N127" i="12"/>
  <c r="N74" i="12"/>
  <c r="N165" i="12"/>
  <c r="N85" i="12"/>
  <c r="N112" i="12"/>
  <c r="N100" i="12"/>
  <c r="N149" i="12"/>
  <c r="N77" i="12"/>
  <c r="N142" i="12"/>
  <c r="N66" i="12"/>
  <c r="N4" i="12"/>
  <c r="N104" i="12"/>
  <c r="N110" i="12"/>
  <c r="N106" i="12"/>
  <c r="N116" i="12"/>
  <c r="N122" i="12"/>
  <c r="N153" i="12"/>
  <c r="N185" i="12"/>
  <c r="N163" i="12"/>
  <c r="N123" i="12"/>
  <c r="N158" i="12"/>
  <c r="N146" i="12"/>
  <c r="N147" i="12"/>
  <c r="N114" i="12"/>
  <c r="N189" i="12"/>
  <c r="N157" i="12"/>
  <c r="N124" i="12"/>
  <c r="N108" i="12"/>
  <c r="N130" i="12"/>
  <c r="N15" i="12"/>
  <c r="N155" i="12"/>
  <c r="N138" i="12"/>
  <c r="N68" i="12"/>
  <c r="N61" i="12"/>
  <c r="N9" i="12"/>
  <c r="N76" i="12"/>
  <c r="N170" i="12"/>
  <c r="N178" i="12"/>
  <c r="N171" i="12"/>
  <c r="N134" i="12"/>
  <c r="N113" i="12"/>
  <c r="N75" i="12"/>
  <c r="N41" i="12"/>
  <c r="N25" i="12"/>
  <c r="N17" i="12"/>
  <c r="N8" i="12"/>
  <c r="N160" i="12"/>
  <c r="N103" i="12"/>
  <c r="N92" i="12"/>
  <c r="N70" i="12"/>
  <c r="N67" i="12"/>
  <c r="N62" i="12"/>
  <c r="N98" i="12"/>
  <c r="N111" i="12"/>
  <c r="N187" i="12"/>
  <c r="N182" i="12"/>
  <c r="N162" i="12"/>
  <c r="N136" i="12"/>
  <c r="N166" i="12"/>
  <c r="N139" i="12"/>
  <c r="N99" i="12"/>
  <c r="N95" i="12"/>
  <c r="N6" i="12"/>
  <c r="B63" i="9"/>
  <c r="N78" i="12"/>
  <c r="N10" i="12"/>
  <c r="N109" i="12"/>
  <c r="N125" i="12"/>
  <c r="N143" i="12"/>
  <c r="N159" i="12"/>
  <c r="N175" i="12"/>
  <c r="N191" i="12"/>
  <c r="N132" i="12"/>
  <c r="N55" i="12"/>
  <c r="N47" i="12"/>
  <c r="N18" i="12"/>
  <c r="N20" i="12"/>
  <c r="N49" i="12"/>
  <c r="N135" i="12"/>
  <c r="N151" i="12"/>
  <c r="N167" i="12"/>
  <c r="N183" i="12"/>
  <c r="N164" i="12"/>
  <c r="N87" i="12"/>
  <c r="N176" i="12"/>
  <c r="N168" i="12"/>
  <c r="N58" i="12"/>
  <c r="N56" i="12"/>
  <c r="N54" i="12"/>
  <c r="N52" i="12"/>
  <c r="N50" i="12"/>
  <c r="N48" i="12"/>
  <c r="N46" i="12"/>
  <c r="N44" i="12"/>
  <c r="N42" i="12"/>
  <c r="N40" i="12"/>
  <c r="N38" i="12"/>
  <c r="N36" i="12"/>
  <c r="N34" i="12"/>
  <c r="N32" i="12"/>
  <c r="N30" i="12"/>
  <c r="N28" i="12"/>
  <c r="N26" i="12"/>
  <c r="N24" i="12"/>
  <c r="N22" i="12"/>
  <c r="N184" i="12"/>
  <c r="V34" i="12" l="1"/>
  <c r="V135" i="12"/>
  <c r="U135" i="12"/>
  <c r="V109" i="12"/>
  <c r="T109" i="12"/>
  <c r="U166" i="12"/>
  <c r="U187" i="12"/>
  <c r="V187" i="12"/>
  <c r="U67" i="12"/>
  <c r="V67" i="12"/>
  <c r="S160" i="12"/>
  <c r="U160" i="12"/>
  <c r="V41" i="12"/>
  <c r="U41" i="12"/>
  <c r="T171" i="12"/>
  <c r="V171" i="12"/>
  <c r="V138" i="12"/>
  <c r="U138" i="12"/>
  <c r="T108" i="12"/>
  <c r="S108" i="12"/>
  <c r="V114" i="12"/>
  <c r="S114" i="12"/>
  <c r="V123" i="12"/>
  <c r="T123" i="12"/>
  <c r="V122" i="12"/>
  <c r="V104" i="12"/>
  <c r="T104" i="12"/>
  <c r="S104" i="12"/>
  <c r="U77" i="12"/>
  <c r="V77" i="12"/>
  <c r="T77" i="12"/>
  <c r="T85" i="12"/>
  <c r="V26" i="12"/>
  <c r="U26" i="12"/>
  <c r="S26" i="12"/>
  <c r="S50" i="12"/>
  <c r="V50" i="12"/>
  <c r="U50" i="12"/>
  <c r="S164" i="12"/>
  <c r="U164" i="12"/>
  <c r="U28" i="12"/>
  <c r="S28" i="12"/>
  <c r="T28" i="12"/>
  <c r="T36" i="12"/>
  <c r="U36" i="12"/>
  <c r="U44" i="12"/>
  <c r="V44" i="12"/>
  <c r="S44" i="12"/>
  <c r="U52" i="12"/>
  <c r="V52" i="12"/>
  <c r="S52" i="12"/>
  <c r="S168" i="12"/>
  <c r="U168" i="12"/>
  <c r="S183" i="12"/>
  <c r="T183" i="12"/>
  <c r="V183" i="12"/>
  <c r="V49" i="12"/>
  <c r="U49" i="12"/>
  <c r="S49" i="12"/>
  <c r="U55" i="12"/>
  <c r="V55" i="12"/>
  <c r="T55" i="12"/>
  <c r="S159" i="12"/>
  <c r="T159" i="12"/>
  <c r="U159" i="12"/>
  <c r="U95" i="12"/>
  <c r="V95" i="12"/>
  <c r="T95" i="12"/>
  <c r="S136" i="12"/>
  <c r="T136" i="12"/>
  <c r="U136" i="12"/>
  <c r="U111" i="12"/>
  <c r="V111" i="12"/>
  <c r="T111" i="12"/>
  <c r="V70" i="12"/>
  <c r="T70" i="12"/>
  <c r="S70" i="12"/>
  <c r="U75" i="12"/>
  <c r="V75" i="12"/>
  <c r="T75" i="12"/>
  <c r="T178" i="12"/>
  <c r="V178" i="12"/>
  <c r="U178" i="12"/>
  <c r="V155" i="12"/>
  <c r="S155" i="12"/>
  <c r="U155" i="12"/>
  <c r="V124" i="12"/>
  <c r="T124" i="12"/>
  <c r="S124" i="12"/>
  <c r="V147" i="12"/>
  <c r="S147" i="12"/>
  <c r="U147" i="12"/>
  <c r="S163" i="12"/>
  <c r="T163" i="12"/>
  <c r="U163" i="12"/>
  <c r="U116" i="12"/>
  <c r="V116" i="12"/>
  <c r="S116" i="12"/>
  <c r="S149" i="12"/>
  <c r="T149" i="12"/>
  <c r="U149" i="12"/>
  <c r="V165" i="12"/>
  <c r="S165" i="12"/>
  <c r="U165" i="12"/>
  <c r="S42" i="12"/>
  <c r="U42" i="12"/>
  <c r="V42" i="12"/>
  <c r="T47" i="12"/>
  <c r="U47" i="12"/>
  <c r="S47" i="12"/>
  <c r="T184" i="12"/>
  <c r="V184" i="12"/>
  <c r="U184" i="12"/>
  <c r="T22" i="12"/>
  <c r="S22" i="12"/>
  <c r="V22" i="12"/>
  <c r="U22" i="12"/>
  <c r="T30" i="12"/>
  <c r="U30" i="12"/>
  <c r="S30" i="12"/>
  <c r="T38" i="12"/>
  <c r="S38" i="12"/>
  <c r="V38" i="12"/>
  <c r="U38" i="12"/>
  <c r="T46" i="12"/>
  <c r="S46" i="12"/>
  <c r="V46" i="12"/>
  <c r="U46" i="12"/>
  <c r="U54" i="12"/>
  <c r="V54" i="12"/>
  <c r="T54" i="12"/>
  <c r="S54" i="12"/>
  <c r="S176" i="12"/>
  <c r="T176" i="12"/>
  <c r="V176" i="12"/>
  <c r="U176" i="12"/>
  <c r="V167" i="12"/>
  <c r="S167" i="12"/>
  <c r="T167" i="12"/>
  <c r="U167" i="12"/>
  <c r="V20" i="12"/>
  <c r="U20" i="12"/>
  <c r="S20" i="12"/>
  <c r="T20" i="12"/>
  <c r="V132" i="12"/>
  <c r="S132" i="12"/>
  <c r="T132" i="12"/>
  <c r="U132" i="12"/>
  <c r="V143" i="12"/>
  <c r="S143" i="12"/>
  <c r="T143" i="12"/>
  <c r="U143" i="12"/>
  <c r="U78" i="12"/>
  <c r="V78" i="12"/>
  <c r="T78" i="12"/>
  <c r="S78" i="12"/>
  <c r="U99" i="12"/>
  <c r="V99" i="12"/>
  <c r="S99" i="12"/>
  <c r="T99" i="12"/>
  <c r="V162" i="12"/>
  <c r="S162" i="12"/>
  <c r="T162" i="12"/>
  <c r="U162" i="12"/>
  <c r="U98" i="12"/>
  <c r="V98" i="12"/>
  <c r="T98" i="12"/>
  <c r="S98" i="12"/>
  <c r="U92" i="12"/>
  <c r="V92" i="12"/>
  <c r="T92" i="12"/>
  <c r="S92" i="12"/>
  <c r="U113" i="12"/>
  <c r="V113" i="12"/>
  <c r="S113" i="12"/>
  <c r="T113" i="12"/>
  <c r="V170" i="12"/>
  <c r="S170" i="12"/>
  <c r="T170" i="12"/>
  <c r="U170" i="12"/>
  <c r="U61" i="12"/>
  <c r="V61" i="12"/>
  <c r="S61" i="12"/>
  <c r="T61" i="12"/>
  <c r="V157" i="12"/>
  <c r="S157" i="12"/>
  <c r="T157" i="12"/>
  <c r="U157" i="12"/>
  <c r="V146" i="12"/>
  <c r="S146" i="12"/>
  <c r="T146" i="12"/>
  <c r="U146" i="12"/>
  <c r="S185" i="12"/>
  <c r="T185" i="12"/>
  <c r="U185" i="12"/>
  <c r="V185" i="12"/>
  <c r="U106" i="12"/>
  <c r="V106" i="12"/>
  <c r="T106" i="12"/>
  <c r="S106" i="12"/>
  <c r="U66" i="12"/>
  <c r="V66" i="12"/>
  <c r="T66" i="12"/>
  <c r="S66" i="12"/>
  <c r="U100" i="12"/>
  <c r="V100" i="12"/>
  <c r="T100" i="12"/>
  <c r="S100" i="12"/>
  <c r="U74" i="12"/>
  <c r="V74" i="12"/>
  <c r="T74" i="12"/>
  <c r="S74" i="12"/>
  <c r="U58" i="12"/>
  <c r="V58" i="12"/>
  <c r="T58" i="12"/>
  <c r="S58" i="12"/>
  <c r="S175" i="12"/>
  <c r="T175" i="12"/>
  <c r="U175" i="12"/>
  <c r="V175" i="12"/>
  <c r="T24" i="12"/>
  <c r="S24" i="12"/>
  <c r="V24" i="12"/>
  <c r="U24" i="12"/>
  <c r="S32" i="12"/>
  <c r="U32" i="12"/>
  <c r="V32" i="12"/>
  <c r="T32" i="12"/>
  <c r="T40" i="12"/>
  <c r="U40" i="12"/>
  <c r="V40" i="12"/>
  <c r="S40" i="12"/>
  <c r="T48" i="12"/>
  <c r="U48" i="12"/>
  <c r="V48" i="12"/>
  <c r="S48" i="12"/>
  <c r="U56" i="12"/>
  <c r="V56" i="12"/>
  <c r="T56" i="12"/>
  <c r="S56" i="12"/>
  <c r="U87" i="12"/>
  <c r="V87" i="12"/>
  <c r="S87" i="12"/>
  <c r="T87" i="12"/>
  <c r="V151" i="12"/>
  <c r="S151" i="12"/>
  <c r="T151" i="12"/>
  <c r="U151" i="12"/>
  <c r="V18" i="12"/>
  <c r="U18" i="12"/>
  <c r="T18" i="12"/>
  <c r="S18" i="12"/>
  <c r="S191" i="12"/>
  <c r="T191" i="12"/>
  <c r="U191" i="12"/>
  <c r="V191" i="12"/>
  <c r="U125" i="12"/>
  <c r="V125" i="12"/>
  <c r="S125" i="12"/>
  <c r="T125" i="12"/>
  <c r="V139" i="12"/>
  <c r="S139" i="12"/>
  <c r="T139" i="12"/>
  <c r="U139" i="12"/>
  <c r="S182" i="12"/>
  <c r="T182" i="12"/>
  <c r="V182" i="12"/>
  <c r="U182" i="12"/>
  <c r="U62" i="12"/>
  <c r="V62" i="12"/>
  <c r="T62" i="12"/>
  <c r="S62" i="12"/>
  <c r="U103" i="12"/>
  <c r="V103" i="12"/>
  <c r="S103" i="12"/>
  <c r="T103" i="12"/>
  <c r="U25" i="12"/>
  <c r="V25" i="12"/>
  <c r="T25" i="12"/>
  <c r="S25" i="12"/>
  <c r="V134" i="12"/>
  <c r="S134" i="12"/>
  <c r="T134" i="12"/>
  <c r="U134" i="12"/>
  <c r="U76" i="12"/>
  <c r="V76" i="12"/>
  <c r="T76" i="12"/>
  <c r="S76" i="12"/>
  <c r="U68" i="12"/>
  <c r="V68" i="12"/>
  <c r="T68" i="12"/>
  <c r="S68" i="12"/>
  <c r="V130" i="12"/>
  <c r="S130" i="12"/>
  <c r="T130" i="12"/>
  <c r="U130" i="12"/>
  <c r="S189" i="12"/>
  <c r="T189" i="12"/>
  <c r="U189" i="12"/>
  <c r="V189" i="12"/>
  <c r="V158" i="12"/>
  <c r="S158" i="12"/>
  <c r="T158" i="12"/>
  <c r="U158" i="12"/>
  <c r="V153" i="12"/>
  <c r="S153" i="12"/>
  <c r="T153" i="12"/>
  <c r="U153" i="12"/>
  <c r="U110" i="12"/>
  <c r="V110" i="12"/>
  <c r="T110" i="12"/>
  <c r="S110" i="12"/>
  <c r="V142" i="12"/>
  <c r="S142" i="12"/>
  <c r="T142" i="12"/>
  <c r="U142" i="12"/>
  <c r="U112" i="12"/>
  <c r="V112" i="12"/>
  <c r="T112" i="12"/>
  <c r="S112" i="12"/>
  <c r="U127" i="12"/>
  <c r="V127" i="12"/>
  <c r="S127" i="12"/>
  <c r="T127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R211" i="12"/>
  <c r="R210" i="12"/>
  <c r="R209" i="12"/>
  <c r="R208" i="12"/>
  <c r="R207" i="12"/>
  <c r="R206" i="12"/>
  <c r="R205" i="12"/>
  <c r="R204" i="12"/>
  <c r="R203" i="12"/>
  <c r="R202" i="12"/>
  <c r="R201" i="12"/>
  <c r="R200" i="12"/>
  <c r="R199" i="12"/>
  <c r="R198" i="12"/>
  <c r="R197" i="12"/>
  <c r="R196" i="12"/>
  <c r="R195" i="12"/>
  <c r="R194" i="12"/>
  <c r="R191" i="12"/>
  <c r="R190" i="12"/>
  <c r="R189" i="12"/>
  <c r="R187" i="12"/>
  <c r="R185" i="12"/>
  <c r="R184" i="12"/>
  <c r="R183" i="12"/>
  <c r="R182" i="12"/>
  <c r="R181" i="12"/>
  <c r="R179" i="12"/>
  <c r="R178" i="12"/>
  <c r="R176" i="12"/>
  <c r="R175" i="12"/>
  <c r="R174" i="12"/>
  <c r="R173" i="12"/>
  <c r="R171" i="12"/>
  <c r="R170" i="12"/>
  <c r="R169" i="12"/>
  <c r="R168" i="12"/>
  <c r="R167" i="12"/>
  <c r="R166" i="12"/>
  <c r="R165" i="12"/>
  <c r="R164" i="12"/>
  <c r="R163" i="12"/>
  <c r="R162" i="12"/>
  <c r="R160" i="12"/>
  <c r="R159" i="12"/>
  <c r="R158" i="12"/>
  <c r="R157" i="12"/>
  <c r="R155" i="12"/>
  <c r="R153" i="12"/>
  <c r="R152" i="12"/>
  <c r="R151" i="12"/>
  <c r="R150" i="12"/>
  <c r="R149" i="12"/>
  <c r="R147" i="12"/>
  <c r="R146" i="12"/>
  <c r="Q229" i="12"/>
  <c r="Q228" i="12"/>
  <c r="Q227" i="12"/>
  <c r="Q226" i="12"/>
  <c r="Q225" i="12"/>
  <c r="Q224" i="12"/>
  <c r="Q223" i="12"/>
  <c r="Q222" i="12"/>
  <c r="Q221" i="12"/>
  <c r="Q220" i="12"/>
  <c r="Q219" i="12"/>
  <c r="Q218" i="12"/>
  <c r="Q217" i="12"/>
  <c r="Q216" i="12"/>
  <c r="Q215" i="12"/>
  <c r="Q214" i="12"/>
  <c r="Q213" i="12"/>
  <c r="Q212" i="12"/>
  <c r="Q211" i="12"/>
  <c r="Q210" i="12"/>
  <c r="Q209" i="12"/>
  <c r="Q208" i="12"/>
  <c r="Q207" i="12"/>
  <c r="Q206" i="12"/>
  <c r="Q205" i="12"/>
  <c r="Q204" i="12"/>
  <c r="Q203" i="12"/>
  <c r="Q202" i="12"/>
  <c r="Q201" i="12"/>
  <c r="Q200" i="12"/>
  <c r="Q199" i="12"/>
  <c r="Q198" i="12"/>
  <c r="Q197" i="12"/>
  <c r="Q196" i="12"/>
  <c r="Q195" i="12"/>
  <c r="Q194" i="12"/>
  <c r="Q191" i="12"/>
  <c r="Q190" i="12"/>
  <c r="Q189" i="12"/>
  <c r="Q187" i="12"/>
  <c r="Q185" i="12"/>
  <c r="Q184" i="12"/>
  <c r="Q183" i="12"/>
  <c r="Q182" i="12"/>
  <c r="Q181" i="12"/>
  <c r="Q179" i="12"/>
  <c r="Q178" i="12"/>
  <c r="Q176" i="12"/>
  <c r="Q175" i="12"/>
  <c r="Q174" i="12"/>
  <c r="Q173" i="12"/>
  <c r="Q171" i="12"/>
  <c r="Q170" i="12"/>
  <c r="Q169" i="12"/>
  <c r="Q168" i="12"/>
  <c r="Q167" i="12"/>
  <c r="Q166" i="12"/>
  <c r="Q165" i="12"/>
  <c r="Q164" i="12"/>
  <c r="Q163" i="12"/>
  <c r="Q162" i="12"/>
  <c r="Q160" i="12"/>
  <c r="Q159" i="12"/>
  <c r="Q158" i="12"/>
  <c r="Q157" i="12"/>
  <c r="P229" i="12"/>
  <c r="P227" i="12"/>
  <c r="P225" i="12"/>
  <c r="P223" i="12"/>
  <c r="P221" i="12"/>
  <c r="P219" i="12"/>
  <c r="P217" i="12"/>
  <c r="P215" i="12"/>
  <c r="P213" i="12"/>
  <c r="P211" i="12"/>
  <c r="P209" i="12"/>
  <c r="P207" i="12"/>
  <c r="P205" i="12"/>
  <c r="P203" i="12"/>
  <c r="P201" i="12"/>
  <c r="P199" i="12"/>
  <c r="P197" i="12"/>
  <c r="P195" i="12"/>
  <c r="P191" i="12"/>
  <c r="P189" i="12"/>
  <c r="P187" i="12"/>
  <c r="P185" i="12"/>
  <c r="P183" i="12"/>
  <c r="P181" i="12"/>
  <c r="P179" i="12"/>
  <c r="P175" i="12"/>
  <c r="P173" i="12"/>
  <c r="P171" i="12"/>
  <c r="P169" i="12"/>
  <c r="P167" i="12"/>
  <c r="P165" i="12"/>
  <c r="P163" i="12"/>
  <c r="P159" i="12"/>
  <c r="P157" i="12"/>
  <c r="Q155" i="12"/>
  <c r="O153" i="12"/>
  <c r="Q151" i="12"/>
  <c r="P150" i="12"/>
  <c r="O149" i="12"/>
  <c r="Q147" i="12"/>
  <c r="P146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5" i="12"/>
  <c r="O94" i="12"/>
  <c r="O93" i="12"/>
  <c r="O92" i="12"/>
  <c r="O91" i="12"/>
  <c r="O90" i="12"/>
  <c r="O88" i="12"/>
  <c r="O87" i="12"/>
  <c r="O85" i="12"/>
  <c r="O84" i="12"/>
  <c r="O82" i="12"/>
  <c r="O81" i="12"/>
  <c r="O80" i="12"/>
  <c r="O79" i="12"/>
  <c r="O78" i="12"/>
  <c r="O77" i="12"/>
  <c r="O76" i="12"/>
  <c r="O75" i="12"/>
  <c r="O74" i="12"/>
  <c r="O73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29" i="12"/>
  <c r="O227" i="12"/>
  <c r="O225" i="12"/>
  <c r="O223" i="12"/>
  <c r="O221" i="12"/>
  <c r="O219" i="12"/>
  <c r="O217" i="12"/>
  <c r="O215" i="12"/>
  <c r="O213" i="12"/>
  <c r="O211" i="12"/>
  <c r="O209" i="12"/>
  <c r="O207" i="12"/>
  <c r="P228" i="12"/>
  <c r="P224" i="12"/>
  <c r="P220" i="12"/>
  <c r="P216" i="12"/>
  <c r="P212" i="12"/>
  <c r="P208" i="12"/>
  <c r="O205" i="12"/>
  <c r="P202" i="12"/>
  <c r="O200" i="12"/>
  <c r="O197" i="12"/>
  <c r="P194" i="12"/>
  <c r="O189" i="12"/>
  <c r="O184" i="12"/>
  <c r="O181" i="12"/>
  <c r="P178" i="12"/>
  <c r="O176" i="12"/>
  <c r="O173" i="12"/>
  <c r="P170" i="12"/>
  <c r="O168" i="12"/>
  <c r="O165" i="12"/>
  <c r="P162" i="12"/>
  <c r="O160" i="12"/>
  <c r="O157" i="12"/>
  <c r="O155" i="12"/>
  <c r="P153" i="12"/>
  <c r="P151" i="12"/>
  <c r="Q149" i="12"/>
  <c r="O146" i="12"/>
  <c r="Q144" i="12"/>
  <c r="P143" i="12"/>
  <c r="R141" i="12"/>
  <c r="Q140" i="12"/>
  <c r="P139" i="12"/>
  <c r="R137" i="12"/>
  <c r="Q136" i="12"/>
  <c r="P135" i="12"/>
  <c r="R133" i="12"/>
  <c r="Q132" i="12"/>
  <c r="P131" i="12"/>
  <c r="R129" i="12"/>
  <c r="P127" i="12"/>
  <c r="R125" i="12"/>
  <c r="Q124" i="12"/>
  <c r="P123" i="12"/>
  <c r="R121" i="12"/>
  <c r="Q120" i="12"/>
  <c r="P119" i="12"/>
  <c r="R117" i="12"/>
  <c r="Q116" i="12"/>
  <c r="P115" i="12"/>
  <c r="R113" i="12"/>
  <c r="Q112" i="12"/>
  <c r="P111" i="12"/>
  <c r="R109" i="12"/>
  <c r="Q108" i="12"/>
  <c r="P107" i="12"/>
  <c r="R105" i="12"/>
  <c r="Q104" i="12"/>
  <c r="P103" i="12"/>
  <c r="R101" i="12"/>
  <c r="Q100" i="12"/>
  <c r="P99" i="12"/>
  <c r="R97" i="12"/>
  <c r="P95" i="12"/>
  <c r="R93" i="12"/>
  <c r="Q92" i="12"/>
  <c r="P91" i="12"/>
  <c r="Q88" i="12"/>
  <c r="P87" i="12"/>
  <c r="R85" i="12"/>
  <c r="Q84" i="12"/>
  <c r="R81" i="12"/>
  <c r="Q80" i="12"/>
  <c r="P79" i="12"/>
  <c r="R77" i="12"/>
  <c r="Q76" i="12"/>
  <c r="P75" i="12"/>
  <c r="R73" i="12"/>
  <c r="P71" i="12"/>
  <c r="R69" i="12"/>
  <c r="Q68" i="12"/>
  <c r="P67" i="12"/>
  <c r="R65" i="12"/>
  <c r="Q64" i="12"/>
  <c r="P63" i="12"/>
  <c r="R61" i="12"/>
  <c r="Q60" i="12"/>
  <c r="O228" i="12"/>
  <c r="O224" i="12"/>
  <c r="O220" i="12"/>
  <c r="O216" i="12"/>
  <c r="O212" i="12"/>
  <c r="O208" i="12"/>
  <c r="P204" i="12"/>
  <c r="O202" i="12"/>
  <c r="O199" i="12"/>
  <c r="P196" i="12"/>
  <c r="O194" i="12"/>
  <c r="O191" i="12"/>
  <c r="O183" i="12"/>
  <c r="O178" i="12"/>
  <c r="O175" i="12"/>
  <c r="O170" i="12"/>
  <c r="O167" i="12"/>
  <c r="P164" i="12"/>
  <c r="O162" i="12"/>
  <c r="O159" i="12"/>
  <c r="Q152" i="12"/>
  <c r="O151" i="12"/>
  <c r="P149" i="12"/>
  <c r="P147" i="12"/>
  <c r="P144" i="12"/>
  <c r="R142" i="12"/>
  <c r="Q141" i="12"/>
  <c r="P140" i="12"/>
  <c r="R138" i="12"/>
  <c r="Q137" i="12"/>
  <c r="P136" i="12"/>
  <c r="R134" i="12"/>
  <c r="Q133" i="12"/>
  <c r="P132" i="12"/>
  <c r="R130" i="12"/>
  <c r="Q129" i="12"/>
  <c r="R126" i="12"/>
  <c r="Q125" i="12"/>
  <c r="P124" i="12"/>
  <c r="R122" i="12"/>
  <c r="Q121" i="12"/>
  <c r="P120" i="12"/>
  <c r="R118" i="12"/>
  <c r="Q117" i="12"/>
  <c r="P116" i="12"/>
  <c r="R114" i="12"/>
  <c r="Q113" i="12"/>
  <c r="P112" i="12"/>
  <c r="R110" i="12"/>
  <c r="Q109" i="12"/>
  <c r="P108" i="12"/>
  <c r="R106" i="12"/>
  <c r="Q105" i="12"/>
  <c r="P104" i="12"/>
  <c r="R102" i="12"/>
  <c r="Q101" i="12"/>
  <c r="P100" i="12"/>
  <c r="R98" i="12"/>
  <c r="Q97" i="12"/>
  <c r="R94" i="12"/>
  <c r="Q93" i="12"/>
  <c r="P92" i="12"/>
  <c r="R90" i="12"/>
  <c r="P88" i="12"/>
  <c r="Q85" i="12"/>
  <c r="P84" i="12"/>
  <c r="R82" i="12"/>
  <c r="Q81" i="12"/>
  <c r="P80" i="12"/>
  <c r="R78" i="12"/>
  <c r="Q77" i="12"/>
  <c r="P76" i="12"/>
  <c r="R74" i="12"/>
  <c r="Q73" i="12"/>
  <c r="P226" i="12"/>
  <c r="P218" i="12"/>
  <c r="P210" i="12"/>
  <c r="O204" i="12"/>
  <c r="P198" i="12"/>
  <c r="P182" i="12"/>
  <c r="P166" i="12"/>
  <c r="P152" i="12"/>
  <c r="Q142" i="12"/>
  <c r="R139" i="12"/>
  <c r="P137" i="12"/>
  <c r="Q134" i="12"/>
  <c r="R131" i="12"/>
  <c r="P129" i="12"/>
  <c r="Q126" i="12"/>
  <c r="R123" i="12"/>
  <c r="P121" i="12"/>
  <c r="Q118" i="12"/>
  <c r="R115" i="12"/>
  <c r="P113" i="12"/>
  <c r="Q110" i="12"/>
  <c r="R107" i="12"/>
  <c r="P105" i="12"/>
  <c r="Q102" i="12"/>
  <c r="R99" i="12"/>
  <c r="P97" i="12"/>
  <c r="Q94" i="12"/>
  <c r="R91" i="12"/>
  <c r="P81" i="12"/>
  <c r="Q78" i="12"/>
  <c r="R75" i="12"/>
  <c r="P73" i="12"/>
  <c r="Q71" i="12"/>
  <c r="Q69" i="12"/>
  <c r="R67" i="12"/>
  <c r="P66" i="12"/>
  <c r="P64" i="12"/>
  <c r="Q62" i="12"/>
  <c r="R60" i="12"/>
  <c r="P59" i="12"/>
  <c r="R57" i="12"/>
  <c r="Q56" i="12"/>
  <c r="P55" i="12"/>
  <c r="R53" i="12"/>
  <c r="Q52" i="12"/>
  <c r="P51" i="12"/>
  <c r="R49" i="12"/>
  <c r="Q48" i="12"/>
  <c r="P47" i="12"/>
  <c r="R45" i="12"/>
  <c r="Q44" i="12"/>
  <c r="P43" i="12"/>
  <c r="R41" i="12"/>
  <c r="Q40" i="12"/>
  <c r="P39" i="12"/>
  <c r="R37" i="12"/>
  <c r="Q36" i="12"/>
  <c r="P35" i="12"/>
  <c r="R33" i="12"/>
  <c r="Q32" i="12"/>
  <c r="P31" i="12"/>
  <c r="R29" i="12"/>
  <c r="Q28" i="12"/>
  <c r="P27" i="12"/>
  <c r="R25" i="12"/>
  <c r="Q24" i="12"/>
  <c r="P23" i="12"/>
  <c r="R21" i="12"/>
  <c r="Q20" i="12"/>
  <c r="Q19" i="12"/>
  <c r="O226" i="12"/>
  <c r="O218" i="12"/>
  <c r="O210" i="12"/>
  <c r="O203" i="12"/>
  <c r="O198" i="12"/>
  <c r="O187" i="12"/>
  <c r="O182" i="12"/>
  <c r="P176" i="12"/>
  <c r="O171" i="12"/>
  <c r="O166" i="12"/>
  <c r="P160" i="12"/>
  <c r="P155" i="12"/>
  <c r="O152" i="12"/>
  <c r="R144" i="12"/>
  <c r="P142" i="12"/>
  <c r="Q139" i="12"/>
  <c r="R136" i="12"/>
  <c r="P134" i="12"/>
  <c r="Q131" i="12"/>
  <c r="P126" i="12"/>
  <c r="Q123" i="12"/>
  <c r="R120" i="12"/>
  <c r="P118" i="12"/>
  <c r="Q115" i="12"/>
  <c r="R112" i="12"/>
  <c r="P110" i="12"/>
  <c r="Q107" i="12"/>
  <c r="R104" i="12"/>
  <c r="P102" i="12"/>
  <c r="Q99" i="12"/>
  <c r="P94" i="12"/>
  <c r="Q91" i="12"/>
  <c r="R88" i="12"/>
  <c r="R80" i="12"/>
  <c r="P78" i="12"/>
  <c r="Q75" i="12"/>
  <c r="R70" i="12"/>
  <c r="P69" i="12"/>
  <c r="Q67" i="12"/>
  <c r="Q65" i="12"/>
  <c r="R63" i="12"/>
  <c r="P62" i="12"/>
  <c r="P60" i="12"/>
  <c r="R58" i="12"/>
  <c r="Q57" i="12"/>
  <c r="P56" i="12"/>
  <c r="R54" i="12"/>
  <c r="Q53" i="12"/>
  <c r="P52" i="12"/>
  <c r="R50" i="12"/>
  <c r="Q49" i="12"/>
  <c r="P48" i="12"/>
  <c r="R46" i="12"/>
  <c r="Q45" i="12"/>
  <c r="P44" i="12"/>
  <c r="R42" i="12"/>
  <c r="Q41" i="12"/>
  <c r="P40" i="12"/>
  <c r="R38" i="12"/>
  <c r="Q37" i="12"/>
  <c r="P36" i="12"/>
  <c r="R34" i="12"/>
  <c r="Q33" i="12"/>
  <c r="P32" i="12"/>
  <c r="R30" i="12"/>
  <c r="Q29" i="12"/>
  <c r="P28" i="12"/>
  <c r="R26" i="12"/>
  <c r="Q25" i="12"/>
  <c r="P24" i="12"/>
  <c r="R22" i="12"/>
  <c r="Q21" i="12"/>
  <c r="P20" i="12"/>
  <c r="P19" i="12"/>
  <c r="P222" i="12"/>
  <c r="P214" i="12"/>
  <c r="P206" i="12"/>
  <c r="O201" i="12"/>
  <c r="O196" i="12"/>
  <c r="P190" i="12"/>
  <c r="O185" i="12"/>
  <c r="P174" i="12"/>
  <c r="O169" i="12"/>
  <c r="O164" i="12"/>
  <c r="P158" i="12"/>
  <c r="Q150" i="12"/>
  <c r="O147" i="12"/>
  <c r="R143" i="12"/>
  <c r="P141" i="12"/>
  <c r="Q138" i="12"/>
  <c r="R135" i="12"/>
  <c r="P133" i="12"/>
  <c r="Q130" i="12"/>
  <c r="R127" i="12"/>
  <c r="P125" i="12"/>
  <c r="Q122" i="12"/>
  <c r="R119" i="12"/>
  <c r="P117" i="12"/>
  <c r="Q114" i="12"/>
  <c r="R111" i="12"/>
  <c r="P109" i="12"/>
  <c r="Q106" i="12"/>
  <c r="R103" i="12"/>
  <c r="P101" i="12"/>
  <c r="Q98" i="12"/>
  <c r="R95" i="12"/>
  <c r="P93" i="12"/>
  <c r="Q90" i="12"/>
  <c r="R87" i="12"/>
  <c r="P85" i="12"/>
  <c r="Q82" i="12"/>
  <c r="R79" i="12"/>
  <c r="P77" i="12"/>
  <c r="Q74" i="12"/>
  <c r="Q70" i="12"/>
  <c r="R68" i="12"/>
  <c r="R66" i="12"/>
  <c r="P65" i="12"/>
  <c r="Q63" i="12"/>
  <c r="Q61" i="12"/>
  <c r="R59" i="12"/>
  <c r="Q58" i="12"/>
  <c r="P57" i="12"/>
  <c r="R55" i="12"/>
  <c r="Q54" i="12"/>
  <c r="P53" i="12"/>
  <c r="R51" i="12"/>
  <c r="Q50" i="12"/>
  <c r="P49" i="12"/>
  <c r="R47" i="12"/>
  <c r="Q46" i="12"/>
  <c r="P45" i="12"/>
  <c r="R43" i="12"/>
  <c r="Q42" i="12"/>
  <c r="P41" i="12"/>
  <c r="R39" i="12"/>
  <c r="Q38" i="12"/>
  <c r="P37" i="12"/>
  <c r="R35" i="12"/>
  <c r="Q34" i="12"/>
  <c r="P33" i="12"/>
  <c r="R31" i="12"/>
  <c r="Q30" i="12"/>
  <c r="P29" i="12"/>
  <c r="R27" i="12"/>
  <c r="Q26" i="12"/>
  <c r="P25" i="12"/>
  <c r="R23" i="12"/>
  <c r="Q22" i="12"/>
  <c r="P21" i="12"/>
  <c r="O20" i="12"/>
  <c r="O19" i="12"/>
  <c r="O222" i="12"/>
  <c r="O206" i="12"/>
  <c r="P200" i="12"/>
  <c r="O195" i="12"/>
  <c r="O190" i="12"/>
  <c r="P184" i="12"/>
  <c r="O179" i="12"/>
  <c r="O174" i="12"/>
  <c r="O214" i="12"/>
  <c r="Q153" i="12"/>
  <c r="R140" i="12"/>
  <c r="P130" i="12"/>
  <c r="Q119" i="12"/>
  <c r="R108" i="12"/>
  <c r="P98" i="12"/>
  <c r="Q87" i="12"/>
  <c r="R76" i="12"/>
  <c r="P68" i="12"/>
  <c r="P61" i="12"/>
  <c r="Q55" i="12"/>
  <c r="P50" i="12"/>
  <c r="R44" i="12"/>
  <c r="Q39" i="12"/>
  <c r="P34" i="12"/>
  <c r="R28" i="12"/>
  <c r="Q23" i="12"/>
  <c r="R64" i="12"/>
  <c r="P26" i="12"/>
  <c r="Q143" i="12"/>
  <c r="R56" i="12"/>
  <c r="R40" i="12"/>
  <c r="P30" i="12"/>
  <c r="R19" i="12"/>
  <c r="P168" i="12"/>
  <c r="O150" i="12"/>
  <c r="P138" i="12"/>
  <c r="Q127" i="12"/>
  <c r="R116" i="12"/>
  <c r="P106" i="12"/>
  <c r="Q95" i="12"/>
  <c r="R84" i="12"/>
  <c r="P74" i="12"/>
  <c r="Q66" i="12"/>
  <c r="Q59" i="12"/>
  <c r="P54" i="12"/>
  <c r="R48" i="12"/>
  <c r="Q43" i="12"/>
  <c r="P38" i="12"/>
  <c r="R32" i="12"/>
  <c r="Q27" i="12"/>
  <c r="P22" i="12"/>
  <c r="O163" i="12"/>
  <c r="Q146" i="12"/>
  <c r="Q135" i="12"/>
  <c r="R124" i="12"/>
  <c r="P114" i="12"/>
  <c r="Q103" i="12"/>
  <c r="R92" i="12"/>
  <c r="P82" i="12"/>
  <c r="R71" i="12"/>
  <c r="P58" i="12"/>
  <c r="R52" i="12"/>
  <c r="Q47" i="12"/>
  <c r="P42" i="12"/>
  <c r="R36" i="12"/>
  <c r="Q31" i="12"/>
  <c r="R20" i="12"/>
  <c r="O158" i="12"/>
  <c r="R132" i="12"/>
  <c r="P122" i="12"/>
  <c r="Q111" i="12"/>
  <c r="R100" i="12"/>
  <c r="P90" i="12"/>
  <c r="Q79" i="12"/>
  <c r="P70" i="12"/>
  <c r="R62" i="12"/>
  <c r="Q51" i="12"/>
  <c r="P46" i="12"/>
  <c r="Q35" i="12"/>
  <c r="R24" i="12"/>
  <c r="N96" i="12"/>
  <c r="O96" i="12" s="1"/>
  <c r="N192" i="12"/>
  <c r="Q192" i="12" s="1"/>
  <c r="N72" i="12"/>
  <c r="O72" i="12" s="1"/>
  <c r="N186" i="12"/>
  <c r="O186" i="12" s="1"/>
  <c r="N83" i="12"/>
  <c r="O83" i="12" s="1"/>
  <c r="N180" i="12"/>
  <c r="Q180" i="12" s="1"/>
  <c r="N86" i="12"/>
  <c r="R86" i="12" s="1"/>
  <c r="N154" i="12"/>
  <c r="P154" i="12" s="1"/>
  <c r="N2" i="12"/>
  <c r="N128" i="12"/>
  <c r="P128" i="12" s="1"/>
  <c r="N89" i="12"/>
  <c r="R89" i="12" s="1"/>
  <c r="N145" i="12"/>
  <c r="N161" i="12"/>
  <c r="Q161" i="12" s="1"/>
  <c r="N156" i="12"/>
  <c r="R156" i="12" s="1"/>
  <c r="N188" i="12"/>
  <c r="R188" i="12" s="1"/>
  <c r="N177" i="12"/>
  <c r="Q177" i="12" s="1"/>
  <c r="N193" i="12"/>
  <c r="O193" i="12" s="1"/>
  <c r="N172" i="12"/>
  <c r="R172" i="12" s="1"/>
  <c r="N148" i="12"/>
  <c r="R148" i="12" s="1"/>
  <c r="O180" i="12" l="1"/>
  <c r="G38" i="9"/>
  <c r="S135" i="12"/>
  <c r="T168" i="12"/>
  <c r="S36" i="12"/>
  <c r="V164" i="12"/>
  <c r="V85" i="12"/>
  <c r="U122" i="12"/>
  <c r="V108" i="12"/>
  <c r="T41" i="12"/>
  <c r="T187" i="12"/>
  <c r="U34" i="12"/>
  <c r="S123" i="12"/>
  <c r="S138" i="12"/>
  <c r="T160" i="12"/>
  <c r="S166" i="12"/>
  <c r="S85" i="12"/>
  <c r="S122" i="12"/>
  <c r="U114" i="12"/>
  <c r="U171" i="12"/>
  <c r="T67" i="12"/>
  <c r="V166" i="12"/>
  <c r="S34" i="12"/>
  <c r="S109" i="12"/>
  <c r="S213" i="12"/>
  <c r="S201" i="12"/>
  <c r="S222" i="12"/>
  <c r="S229" i="12"/>
  <c r="V208" i="12"/>
  <c r="T203" i="12"/>
  <c r="T224" i="12"/>
  <c r="S198" i="12"/>
  <c r="U226" i="12"/>
  <c r="U217" i="12"/>
  <c r="U200" i="12"/>
  <c r="U199" i="12"/>
  <c r="T220" i="12"/>
  <c r="T225" i="12"/>
  <c r="S209" i="12"/>
  <c r="V221" i="12"/>
  <c r="V216" i="12"/>
  <c r="S226" i="12"/>
  <c r="V223" i="12"/>
  <c r="T226" i="12"/>
  <c r="V209" i="12"/>
  <c r="S224" i="12"/>
  <c r="S225" i="12"/>
  <c r="T213" i="12"/>
  <c r="T201" i="12"/>
  <c r="T222" i="12"/>
  <c r="T229" i="12"/>
  <c r="U208" i="12"/>
  <c r="U203" i="12"/>
  <c r="V224" i="12"/>
  <c r="T198" i="12"/>
  <c r="S218" i="12"/>
  <c r="S221" i="12"/>
  <c r="S211" i="12"/>
  <c r="V199" i="12"/>
  <c r="V220" i="12"/>
  <c r="U225" i="12"/>
  <c r="S204" i="12"/>
  <c r="U218" i="12"/>
  <c r="U195" i="12"/>
  <c r="S217" i="12"/>
  <c r="V207" i="12"/>
  <c r="U197" i="12"/>
  <c r="U228" i="12"/>
  <c r="S203" i="12"/>
  <c r="V200" i="12"/>
  <c r="U213" i="12"/>
  <c r="U201" i="12"/>
  <c r="V222" i="12"/>
  <c r="U229" i="12"/>
  <c r="S196" i="12"/>
  <c r="V203" i="12"/>
  <c r="U224" i="12"/>
  <c r="V198" i="12"/>
  <c r="T218" i="12"/>
  <c r="T221" i="12"/>
  <c r="T211" i="12"/>
  <c r="S207" i="12"/>
  <c r="U220" i="12"/>
  <c r="V225" i="12"/>
  <c r="S227" i="12"/>
  <c r="V196" i="12"/>
  <c r="T216" i="12"/>
  <c r="S197" i="12"/>
  <c r="U207" i="12"/>
  <c r="T223" i="12"/>
  <c r="U196" i="12"/>
  <c r="T212" i="12"/>
  <c r="V228" i="12"/>
  <c r="V212" i="12"/>
  <c r="V227" i="12"/>
  <c r="V197" i="12"/>
  <c r="S220" i="12"/>
  <c r="V213" i="12"/>
  <c r="V201" i="12"/>
  <c r="U222" i="12"/>
  <c r="V229" i="12"/>
  <c r="S205" i="12"/>
  <c r="T196" i="12"/>
  <c r="S195" i="12"/>
  <c r="S216" i="12"/>
  <c r="S219" i="12"/>
  <c r="U198" i="12"/>
  <c r="V218" i="12"/>
  <c r="U221" i="12"/>
  <c r="U211" i="12"/>
  <c r="T207" i="12"/>
  <c r="S228" i="12"/>
  <c r="S223" i="12"/>
  <c r="S215" i="12"/>
  <c r="T195" i="12"/>
  <c r="T219" i="12"/>
  <c r="S212" i="12"/>
  <c r="V211" i="12"/>
  <c r="T228" i="12"/>
  <c r="T227" i="12"/>
  <c r="S200" i="12"/>
  <c r="T217" i="12"/>
  <c r="V215" i="12"/>
  <c r="U212" i="12"/>
  <c r="T205" i="12"/>
  <c r="V219" i="12"/>
  <c r="U223" i="12"/>
  <c r="T208" i="12"/>
  <c r="V217" i="12"/>
  <c r="T204" i="12"/>
  <c r="T209" i="12"/>
  <c r="T215" i="12"/>
  <c r="U205" i="12"/>
  <c r="U219" i="12"/>
  <c r="T197" i="12"/>
  <c r="S199" i="12"/>
  <c r="U204" i="12"/>
  <c r="V226" i="12"/>
  <c r="V204" i="12"/>
  <c r="U209" i="12"/>
  <c r="U215" i="12"/>
  <c r="U227" i="12"/>
  <c r="V205" i="12"/>
  <c r="S208" i="12"/>
  <c r="V195" i="12"/>
  <c r="U216" i="12"/>
  <c r="T200" i="12"/>
  <c r="T199" i="12"/>
  <c r="S210" i="12"/>
  <c r="S202" i="12"/>
  <c r="S214" i="12"/>
  <c r="T202" i="12"/>
  <c r="V202" i="12"/>
  <c r="V214" i="12"/>
  <c r="U202" i="12"/>
  <c r="S206" i="12"/>
  <c r="T206" i="12"/>
  <c r="V206" i="12"/>
  <c r="U206" i="12"/>
  <c r="T210" i="12"/>
  <c r="T214" i="12"/>
  <c r="V210" i="12"/>
  <c r="U210" i="12"/>
  <c r="U214" i="12"/>
  <c r="S194" i="12"/>
  <c r="T194" i="12"/>
  <c r="V194" i="12"/>
  <c r="U194" i="12"/>
  <c r="S57" i="12"/>
  <c r="T80" i="12"/>
  <c r="T82" i="12"/>
  <c r="S33" i="12"/>
  <c r="S65" i="12"/>
  <c r="S97" i="12"/>
  <c r="T94" i="12"/>
  <c r="V174" i="12"/>
  <c r="T131" i="12"/>
  <c r="S27" i="12"/>
  <c r="S51" i="12"/>
  <c r="S81" i="12"/>
  <c r="T60" i="12"/>
  <c r="S119" i="12"/>
  <c r="V190" i="12"/>
  <c r="S45" i="12"/>
  <c r="T141" i="12"/>
  <c r="S37" i="12"/>
  <c r="S107" i="12"/>
  <c r="U179" i="12"/>
  <c r="T137" i="12"/>
  <c r="S71" i="12"/>
  <c r="T140" i="12"/>
  <c r="U173" i="12"/>
  <c r="V31" i="12"/>
  <c r="S63" i="12"/>
  <c r="S93" i="12"/>
  <c r="T90" i="12"/>
  <c r="T21" i="12"/>
  <c r="T150" i="12"/>
  <c r="T57" i="12"/>
  <c r="S80" i="12"/>
  <c r="S82" i="12"/>
  <c r="U33" i="12"/>
  <c r="T65" i="12"/>
  <c r="T97" i="12"/>
  <c r="S94" i="12"/>
  <c r="U174" i="12"/>
  <c r="U131" i="12"/>
  <c r="V27" i="12"/>
  <c r="T51" i="12"/>
  <c r="T81" i="12"/>
  <c r="S60" i="12"/>
  <c r="T119" i="12"/>
  <c r="U190" i="12"/>
  <c r="U45" i="12"/>
  <c r="U141" i="12"/>
  <c r="U37" i="12"/>
  <c r="T107" i="12"/>
  <c r="V179" i="12"/>
  <c r="U137" i="12"/>
  <c r="T71" i="12"/>
  <c r="U140" i="12"/>
  <c r="V173" i="12"/>
  <c r="U31" i="12"/>
  <c r="T63" i="12"/>
  <c r="T93" i="12"/>
  <c r="S90" i="12"/>
  <c r="S21" i="12"/>
  <c r="U150" i="12"/>
  <c r="U105" i="12"/>
  <c r="V169" i="12"/>
  <c r="U23" i="12"/>
  <c r="T43" i="12"/>
  <c r="U79" i="12"/>
  <c r="U121" i="12"/>
  <c r="U117" i="12"/>
  <c r="V152" i="12"/>
  <c r="U53" i="12"/>
  <c r="T35" i="12"/>
  <c r="U69" i="12"/>
  <c r="U101" i="12"/>
  <c r="U102" i="12"/>
  <c r="V19" i="12"/>
  <c r="U126" i="12"/>
  <c r="U64" i="12"/>
  <c r="S181" i="12"/>
  <c r="U91" i="12"/>
  <c r="V129" i="12"/>
  <c r="U120" i="12"/>
  <c r="U29" i="12"/>
  <c r="U88" i="12"/>
  <c r="U84" i="12"/>
  <c r="V133" i="12"/>
  <c r="T39" i="12"/>
  <c r="U73" i="12"/>
  <c r="U118" i="12"/>
  <c r="U115" i="12"/>
  <c r="V144" i="12"/>
  <c r="U59" i="12"/>
  <c r="V105" i="12"/>
  <c r="S169" i="12"/>
  <c r="T23" i="12"/>
  <c r="U43" i="12"/>
  <c r="V79" i="12"/>
  <c r="V121" i="12"/>
  <c r="V117" i="12"/>
  <c r="S152" i="12"/>
  <c r="V53" i="12"/>
  <c r="U35" i="12"/>
  <c r="V69" i="12"/>
  <c r="V101" i="12"/>
  <c r="V102" i="12"/>
  <c r="U19" i="12"/>
  <c r="V126" i="12"/>
  <c r="V64" i="12"/>
  <c r="T181" i="12"/>
  <c r="V91" i="12"/>
  <c r="S129" i="12"/>
  <c r="V120" i="12"/>
  <c r="V29" i="12"/>
  <c r="V88" i="12"/>
  <c r="V84" i="12"/>
  <c r="S133" i="12"/>
  <c r="U39" i="12"/>
  <c r="V73" i="12"/>
  <c r="V118" i="12"/>
  <c r="V115" i="12"/>
  <c r="S144" i="12"/>
  <c r="V59" i="12"/>
  <c r="S105" i="12"/>
  <c r="T169" i="12"/>
  <c r="S23" i="12"/>
  <c r="S43" i="12"/>
  <c r="S79" i="12"/>
  <c r="S121" i="12"/>
  <c r="S117" i="12"/>
  <c r="T152" i="12"/>
  <c r="S53" i="12"/>
  <c r="V35" i="12"/>
  <c r="S69" i="12"/>
  <c r="S101" i="12"/>
  <c r="T102" i="12"/>
  <c r="T19" i="12"/>
  <c r="T126" i="12"/>
  <c r="T64" i="12"/>
  <c r="U181" i="12"/>
  <c r="S91" i="12"/>
  <c r="T129" i="12"/>
  <c r="T120" i="12"/>
  <c r="T29" i="12"/>
  <c r="T88" i="12"/>
  <c r="T84" i="12"/>
  <c r="T133" i="12"/>
  <c r="S39" i="12"/>
  <c r="S73" i="12"/>
  <c r="T118" i="12"/>
  <c r="S115" i="12"/>
  <c r="T144" i="12"/>
  <c r="S59" i="12"/>
  <c r="T105" i="12"/>
  <c r="U169" i="12"/>
  <c r="V23" i="12"/>
  <c r="V43" i="12"/>
  <c r="T79" i="12"/>
  <c r="T121" i="12"/>
  <c r="T117" i="12"/>
  <c r="U152" i="12"/>
  <c r="T53" i="12"/>
  <c r="S35" i="12"/>
  <c r="T69" i="12"/>
  <c r="T101" i="12"/>
  <c r="S102" i="12"/>
  <c r="S19" i="12"/>
  <c r="S126" i="12"/>
  <c r="S64" i="12"/>
  <c r="V181" i="12"/>
  <c r="T91" i="12"/>
  <c r="U129" i="12"/>
  <c r="S120" i="12"/>
  <c r="S29" i="12"/>
  <c r="S88" i="12"/>
  <c r="S84" i="12"/>
  <c r="U133" i="12"/>
  <c r="V39" i="12"/>
  <c r="T73" i="12"/>
  <c r="S118" i="12"/>
  <c r="T115" i="12"/>
  <c r="U144" i="12"/>
  <c r="T59" i="12"/>
  <c r="U57" i="12"/>
  <c r="U80" i="12"/>
  <c r="U82" i="12"/>
  <c r="T33" i="12"/>
  <c r="U65" i="12"/>
  <c r="U97" i="12"/>
  <c r="U94" i="12"/>
  <c r="S174" i="12"/>
  <c r="V131" i="12"/>
  <c r="U27" i="12"/>
  <c r="U51" i="12"/>
  <c r="U81" i="12"/>
  <c r="U60" i="12"/>
  <c r="U119" i="12"/>
  <c r="S190" i="12"/>
  <c r="T45" i="12"/>
  <c r="V141" i="12"/>
  <c r="T37" i="12"/>
  <c r="U107" i="12"/>
  <c r="S179" i="12"/>
  <c r="V137" i="12"/>
  <c r="U71" i="12"/>
  <c r="V140" i="12"/>
  <c r="S173" i="12"/>
  <c r="T31" i="12"/>
  <c r="U63" i="12"/>
  <c r="U93" i="12"/>
  <c r="U90" i="12"/>
  <c r="U21" i="12"/>
  <c r="V150" i="12"/>
  <c r="V57" i="12"/>
  <c r="V80" i="12"/>
  <c r="V82" i="12"/>
  <c r="V33" i="12"/>
  <c r="V65" i="12"/>
  <c r="V97" i="12"/>
  <c r="V94" i="12"/>
  <c r="T174" i="12"/>
  <c r="S131" i="12"/>
  <c r="T27" i="12"/>
  <c r="V51" i="12"/>
  <c r="V81" i="12"/>
  <c r="V60" i="12"/>
  <c r="V119" i="12"/>
  <c r="T190" i="12"/>
  <c r="V45" i="12"/>
  <c r="S141" i="12"/>
  <c r="V37" i="12"/>
  <c r="V107" i="12"/>
  <c r="T179" i="12"/>
  <c r="S137" i="12"/>
  <c r="V71" i="12"/>
  <c r="S140" i="12"/>
  <c r="T173" i="12"/>
  <c r="S31" i="12"/>
  <c r="V63" i="12"/>
  <c r="V93" i="12"/>
  <c r="V90" i="12"/>
  <c r="V21" i="12"/>
  <c r="S150" i="12"/>
  <c r="V30" i="12"/>
  <c r="S184" i="12"/>
  <c r="T42" i="12"/>
  <c r="V149" i="12"/>
  <c r="V163" i="12"/>
  <c r="U124" i="12"/>
  <c r="S178" i="12"/>
  <c r="U70" i="12"/>
  <c r="V136" i="12"/>
  <c r="V159" i="12"/>
  <c r="T49" i="12"/>
  <c r="V168" i="12"/>
  <c r="T44" i="12"/>
  <c r="V28" i="12"/>
  <c r="T50" i="12"/>
  <c r="U85" i="12"/>
  <c r="U104" i="12"/>
  <c r="U123" i="12"/>
  <c r="U108" i="12"/>
  <c r="S171" i="12"/>
  <c r="V160" i="12"/>
  <c r="S187" i="12"/>
  <c r="U109" i="12"/>
  <c r="T34" i="12"/>
  <c r="V47" i="12"/>
  <c r="T165" i="12"/>
  <c r="T116" i="12"/>
  <c r="T147" i="12"/>
  <c r="T155" i="12"/>
  <c r="S75" i="12"/>
  <c r="S111" i="12"/>
  <c r="S95" i="12"/>
  <c r="S55" i="12"/>
  <c r="U183" i="12"/>
  <c r="T52" i="12"/>
  <c r="V36" i="12"/>
  <c r="T164" i="12"/>
  <c r="T26" i="12"/>
  <c r="S77" i="12"/>
  <c r="T122" i="12"/>
  <c r="T114" i="12"/>
  <c r="T138" i="12"/>
  <c r="S41" i="12"/>
  <c r="S67" i="12"/>
  <c r="T166" i="12"/>
  <c r="T135" i="12"/>
  <c r="O154" i="12"/>
  <c r="P86" i="12"/>
  <c r="R96" i="12"/>
  <c r="R128" i="12"/>
  <c r="P192" i="12"/>
  <c r="R83" i="12"/>
  <c r="Q148" i="12"/>
  <c r="O188" i="12"/>
  <c r="P96" i="12"/>
  <c r="P180" i="12"/>
  <c r="O86" i="12"/>
  <c r="R154" i="12"/>
  <c r="R186" i="12"/>
  <c r="V145" i="12"/>
  <c r="S145" i="12"/>
  <c r="T145" i="12"/>
  <c r="U145" i="12"/>
  <c r="Q86" i="12"/>
  <c r="O172" i="12"/>
  <c r="Q145" i="12"/>
  <c r="P172" i="12"/>
  <c r="Q72" i="12"/>
  <c r="P83" i="12"/>
  <c r="O148" i="12"/>
  <c r="P186" i="12"/>
  <c r="Q156" i="12"/>
  <c r="Q172" i="12"/>
  <c r="Q188" i="12"/>
  <c r="S193" i="12"/>
  <c r="T193" i="12"/>
  <c r="U193" i="12"/>
  <c r="V193" i="12"/>
  <c r="U128" i="12"/>
  <c r="V128" i="12"/>
  <c r="T128" i="12"/>
  <c r="S128" i="12"/>
  <c r="S180" i="12"/>
  <c r="T180" i="12"/>
  <c r="V180" i="12"/>
  <c r="U180" i="12"/>
  <c r="S192" i="12"/>
  <c r="T192" i="12"/>
  <c r="V192" i="12"/>
  <c r="U192" i="12"/>
  <c r="P72" i="12"/>
  <c r="P89" i="12"/>
  <c r="O156" i="12"/>
  <c r="O177" i="12"/>
  <c r="Q154" i="12"/>
  <c r="O128" i="12"/>
  <c r="P161" i="12"/>
  <c r="P177" i="12"/>
  <c r="P193" i="12"/>
  <c r="Q193" i="12"/>
  <c r="R180" i="12"/>
  <c r="R192" i="12"/>
  <c r="V148" i="12"/>
  <c r="S148" i="12"/>
  <c r="T148" i="12"/>
  <c r="U148" i="12"/>
  <c r="S188" i="12"/>
  <c r="T188" i="12"/>
  <c r="V188" i="12"/>
  <c r="U188" i="12"/>
  <c r="V154" i="12"/>
  <c r="S154" i="12"/>
  <c r="T154" i="12"/>
  <c r="U154" i="12"/>
  <c r="S186" i="12"/>
  <c r="T186" i="12"/>
  <c r="V186" i="12"/>
  <c r="U186" i="12"/>
  <c r="S172" i="12"/>
  <c r="T172" i="12"/>
  <c r="V172" i="12"/>
  <c r="U172" i="12"/>
  <c r="V156" i="12"/>
  <c r="S156" i="12"/>
  <c r="T156" i="12"/>
  <c r="U156" i="12"/>
  <c r="U89" i="12"/>
  <c r="V89" i="12"/>
  <c r="S89" i="12"/>
  <c r="T89" i="12"/>
  <c r="U86" i="12"/>
  <c r="V86" i="12"/>
  <c r="T86" i="12"/>
  <c r="S86" i="12"/>
  <c r="U72" i="12"/>
  <c r="V72" i="12"/>
  <c r="T72" i="12"/>
  <c r="S72" i="12"/>
  <c r="S177" i="12"/>
  <c r="T177" i="12"/>
  <c r="U177" i="12"/>
  <c r="V177" i="12"/>
  <c r="V161" i="12"/>
  <c r="S161" i="12"/>
  <c r="T161" i="12"/>
  <c r="U161" i="12"/>
  <c r="U83" i="12"/>
  <c r="V83" i="12"/>
  <c r="S83" i="12"/>
  <c r="T83" i="12"/>
  <c r="U96" i="12"/>
  <c r="V96" i="12"/>
  <c r="T96" i="12"/>
  <c r="S96" i="12"/>
  <c r="R72" i="12"/>
  <c r="Q83" i="12"/>
  <c r="P148" i="12"/>
  <c r="P145" i="12"/>
  <c r="O161" i="12"/>
  <c r="Q89" i="12"/>
  <c r="P156" i="12"/>
  <c r="P188" i="12"/>
  <c r="Q96" i="12"/>
  <c r="Q128" i="12"/>
  <c r="O192" i="12"/>
  <c r="O89" i="12"/>
  <c r="O145" i="12"/>
  <c r="Q186" i="12"/>
  <c r="R145" i="12"/>
  <c r="R161" i="12"/>
  <c r="R177" i="12"/>
  <c r="R193" i="12"/>
  <c r="I54" i="9"/>
  <c r="D63" i="9" s="1"/>
  <c r="G54" i="9"/>
  <c r="B62" i="9" l="1"/>
  <c r="B64" i="9" s="1"/>
  <c r="U2" i="12"/>
  <c r="T2" i="12"/>
  <c r="S2" i="12"/>
  <c r="O10" i="12"/>
  <c r="O18" i="12"/>
  <c r="O17" i="12"/>
  <c r="O16" i="12"/>
  <c r="O9" i="12"/>
  <c r="O4" i="12"/>
  <c r="O12" i="12"/>
  <c r="O3" i="12"/>
  <c r="O5" i="12"/>
  <c r="O7" i="12"/>
  <c r="O11" i="12"/>
  <c r="O6" i="12"/>
  <c r="O14" i="12"/>
  <c r="O13" i="12"/>
  <c r="O15" i="12"/>
  <c r="O8" i="12"/>
  <c r="O2" i="12"/>
  <c r="Q12" i="12"/>
  <c r="R14" i="12"/>
  <c r="P7" i="12"/>
  <c r="P5" i="12"/>
  <c r="R4" i="12"/>
  <c r="Q7" i="12"/>
  <c r="P3" i="12"/>
  <c r="R13" i="12"/>
  <c r="P11" i="12"/>
  <c r="P4" i="12"/>
  <c r="Q5" i="12"/>
  <c r="P13" i="12"/>
  <c r="Q14" i="12"/>
  <c r="R11" i="12"/>
  <c r="Q13" i="12"/>
  <c r="P14" i="12"/>
  <c r="R16" i="12"/>
  <c r="P16" i="12"/>
  <c r="Q3" i="12"/>
  <c r="Q11" i="12"/>
  <c r="R12" i="12"/>
  <c r="P12" i="12"/>
  <c r="Q16" i="12"/>
  <c r="Q4" i="12"/>
  <c r="R5" i="12"/>
  <c r="R7" i="12"/>
  <c r="R3" i="12"/>
  <c r="Q18" i="12"/>
  <c r="Q10" i="12"/>
  <c r="Q6" i="12"/>
  <c r="Q17" i="12"/>
  <c r="P17" i="12"/>
  <c r="R6" i="12"/>
  <c r="P18" i="12"/>
  <c r="P10" i="12"/>
  <c r="P6" i="12"/>
  <c r="R17" i="12"/>
  <c r="R18" i="12"/>
  <c r="R10" i="12"/>
  <c r="R9" i="12"/>
  <c r="P15" i="12"/>
  <c r="Q15" i="12"/>
  <c r="P8" i="12"/>
  <c r="R8" i="12"/>
  <c r="Q8" i="12"/>
  <c r="Q9" i="12"/>
  <c r="P9" i="12"/>
  <c r="R15" i="12"/>
  <c r="R2" i="12"/>
  <c r="P2" i="12"/>
  <c r="V11" i="12"/>
  <c r="S11" i="12"/>
  <c r="V13" i="12"/>
  <c r="S13" i="12"/>
  <c r="S12" i="12"/>
  <c r="T12" i="12"/>
  <c r="U16" i="12"/>
  <c r="T13" i="12"/>
  <c r="U12" i="12"/>
  <c r="T11" i="12"/>
  <c r="U11" i="12"/>
  <c r="U13" i="12"/>
  <c r="V12" i="12"/>
  <c r="S14" i="12"/>
  <c r="T14" i="12"/>
  <c r="V16" i="12"/>
  <c r="U14" i="12"/>
  <c r="S16" i="12"/>
  <c r="V4" i="12"/>
  <c r="S7" i="12"/>
  <c r="U7" i="12"/>
  <c r="U5" i="12"/>
  <c r="V14" i="12"/>
  <c r="T16" i="12"/>
  <c r="V7" i="12"/>
  <c r="S4" i="12"/>
  <c r="T7" i="12"/>
  <c r="V5" i="12"/>
  <c r="U4" i="12"/>
  <c r="T5" i="12"/>
  <c r="T3" i="12"/>
  <c r="U3" i="12"/>
  <c r="T4" i="12"/>
  <c r="S5" i="12"/>
  <c r="V3" i="12"/>
  <c r="S3" i="12"/>
  <c r="V17" i="12"/>
  <c r="S10" i="12"/>
  <c r="U10" i="12"/>
  <c r="V10" i="12"/>
  <c r="U6" i="12"/>
  <c r="U17" i="12"/>
  <c r="S17" i="12"/>
  <c r="S6" i="12"/>
  <c r="T17" i="12"/>
  <c r="T10" i="12"/>
  <c r="T6" i="12"/>
  <c r="V6" i="12"/>
  <c r="V8" i="12"/>
  <c r="T8" i="12"/>
  <c r="S15" i="12"/>
  <c r="U8" i="12"/>
  <c r="T9" i="12"/>
  <c r="V15" i="12"/>
  <c r="S8" i="12"/>
  <c r="V9" i="12"/>
  <c r="T15" i="12"/>
  <c r="U9" i="12"/>
  <c r="S9" i="12"/>
  <c r="U15" i="12"/>
  <c r="V2" i="12"/>
  <c r="Q2" i="12"/>
  <c r="H61" i="5"/>
  <c r="I61" i="5" s="1"/>
  <c r="J61" i="5" s="1"/>
  <c r="C63" i="9" l="1"/>
  <c r="E63" i="9" s="1"/>
  <c r="H38" i="9"/>
  <c r="J38" i="9"/>
  <c r="D62" i="9" s="1"/>
  <c r="C62" i="9"/>
  <c r="C64" i="9" l="1"/>
  <c r="E62" i="9"/>
  <c r="E64" i="9" s="1"/>
  <c r="D25" i="3" l="1"/>
  <c r="E25" i="3" l="1"/>
  <c r="F25" i="3"/>
  <c r="H5" i="5"/>
  <c r="I5" i="5"/>
  <c r="J5" i="5"/>
  <c r="H10" i="5"/>
  <c r="I10" i="5"/>
  <c r="J10" i="5"/>
  <c r="H12" i="5"/>
  <c r="I12" i="5"/>
  <c r="J12" i="5"/>
  <c r="K12" i="5"/>
  <c r="H16" i="5"/>
  <c r="I16" i="5"/>
  <c r="J16" i="5"/>
  <c r="H19" i="5"/>
  <c r="I19" i="5"/>
  <c r="J19" i="5"/>
  <c r="K19" i="5"/>
  <c r="L19" i="5"/>
  <c r="H23" i="5"/>
  <c r="I23" i="5"/>
  <c r="J23" i="5"/>
  <c r="H29" i="5"/>
  <c r="I29" i="5"/>
  <c r="J29" i="5"/>
  <c r="H32" i="5"/>
  <c r="I32" i="5"/>
  <c r="J32" i="5"/>
  <c r="L32" i="5"/>
  <c r="H35" i="5"/>
  <c r="I35" i="5"/>
  <c r="J35" i="5"/>
  <c r="H37" i="5"/>
  <c r="I37" i="5"/>
  <c r="J37" i="5"/>
  <c r="L37" i="5"/>
  <c r="D6" i="3"/>
  <c r="E6" i="3"/>
  <c r="F6" i="3"/>
  <c r="D15" i="3"/>
  <c r="E15" i="3"/>
  <c r="F15" i="3"/>
  <c r="D18" i="3"/>
  <c r="E18" i="3"/>
  <c r="F18" i="3"/>
  <c r="D19" i="3"/>
  <c r="E19" i="3"/>
  <c r="F19" i="3"/>
  <c r="D22" i="3"/>
  <c r="E22" i="3"/>
  <c r="F22" i="3"/>
  <c r="D27" i="3"/>
  <c r="E27" i="3"/>
  <c r="F27" i="3"/>
  <c r="D29" i="3"/>
  <c r="E29" i="3"/>
  <c r="F29" i="3"/>
  <c r="E30" i="3"/>
  <c r="F30" i="3"/>
  <c r="D31" i="3"/>
  <c r="E31" i="3"/>
  <c r="F31" i="3"/>
  <c r="D33" i="3"/>
  <c r="E33" i="3"/>
  <c r="F33" i="3"/>
  <c r="D6" i="7"/>
  <c r="E6" i="7"/>
  <c r="F6" i="7"/>
  <c r="D9" i="7"/>
  <c r="E9" i="7"/>
  <c r="F9" i="7"/>
  <c r="D12" i="7"/>
  <c r="E12" i="7"/>
  <c r="F12" i="7"/>
  <c r="D14" i="7"/>
  <c r="E14" i="7"/>
  <c r="F14" i="7"/>
  <c r="F15" i="7"/>
  <c r="D16" i="7"/>
  <c r="E16" i="7"/>
  <c r="F16" i="7"/>
  <c r="D19" i="7"/>
  <c r="D21" i="7"/>
  <c r="D22" i="7"/>
  <c r="H15" i="4"/>
  <c r="I15" i="4"/>
  <c r="J15" i="4"/>
  <c r="H17" i="4"/>
  <c r="I17" i="4"/>
  <c r="J17" i="4"/>
  <c r="H18" i="4"/>
  <c r="I18" i="4"/>
  <c r="J18" i="4"/>
  <c r="H19" i="4"/>
  <c r="I19" i="4"/>
  <c r="J19" i="4"/>
  <c r="H21" i="4"/>
  <c r="I21" i="4"/>
  <c r="J21" i="4"/>
  <c r="E18" i="6"/>
  <c r="F18" i="6"/>
  <c r="G18" i="6"/>
  <c r="O8" i="13"/>
  <c r="E3" i="25"/>
</calcChain>
</file>

<file path=xl/sharedStrings.xml><?xml version="1.0" encoding="utf-8"?>
<sst xmlns="http://schemas.openxmlformats.org/spreadsheetml/2006/main" count="6419" uniqueCount="1032">
  <si>
    <t>shares in Millions, $ in Millions</t>
  </si>
  <si>
    <t>12 Months Ended</t>
  </si>
  <si>
    <t>Net sales</t>
  </si>
  <si>
    <t>Costs and expenses</t>
  </si>
  <si>
    <t>Cost of products sold</t>
  </si>
  <si>
    <t>Marketing and selling expenses</t>
  </si>
  <si>
    <t>Administrative expenses</t>
  </si>
  <si>
    <t>Research and development expenses</t>
  </si>
  <si>
    <t>Other expenses / (income)</t>
  </si>
  <si>
    <t>Restructuring charges</t>
  </si>
  <si>
    <t>Total costs and expenses</t>
  </si>
  <si>
    <t>Earnings before interest and taxes</t>
  </si>
  <si>
    <t>Interest expense</t>
  </si>
  <si>
    <t>Interest income</t>
  </si>
  <si>
    <t>Earnings before taxes</t>
  </si>
  <si>
    <t>Taxes on earnings</t>
  </si>
  <si>
    <t>Earnings from continuing operations</t>
  </si>
  <si>
    <t>Earnings from discontinued operations</t>
  </si>
  <si>
    <t>Net earnings</t>
  </si>
  <si>
    <t>Current assets</t>
  </si>
  <si>
    <t>Cash and cash equivalents</t>
  </si>
  <si>
    <t>Accounts receivable, net</t>
  </si>
  <si>
    <t>Inventories</t>
  </si>
  <si>
    <t>Other current assets</t>
  </si>
  <si>
    <t>Total current assets</t>
  </si>
  <si>
    <t>Plant assets, net of depreciation</t>
  </si>
  <si>
    <t>Goodwill</t>
  </si>
  <si>
    <t>Other intangible assets, net of amortization</t>
  </si>
  <si>
    <t>Total assets</t>
  </si>
  <si>
    <t>Current liabilities</t>
  </si>
  <si>
    <t>Short-term borrowings</t>
  </si>
  <si>
    <t>Payable to suppliers and others</t>
  </si>
  <si>
    <t>Accrued liabilities</t>
  </si>
  <si>
    <t>Accrued income taxes</t>
  </si>
  <si>
    <t>Total current liabilities</t>
  </si>
  <si>
    <t>Long-term debt</t>
  </si>
  <si>
    <t>Deferred taxes</t>
  </si>
  <si>
    <t>Total liabilities</t>
  </si>
  <si>
    <t>Commitments and contingencies</t>
  </si>
  <si>
    <t>Campbell Soup Company shareholders' equity</t>
  </si>
  <si>
    <t>Preferred stock; authorized 40 shares; none issued</t>
  </si>
  <si>
    <t>Capital stock, $.0375 par value; authorized 560 shares; issued 323 shares</t>
  </si>
  <si>
    <t>Additional paid-in capital</t>
  </si>
  <si>
    <t>Earnings retained in the business</t>
  </si>
  <si>
    <t>Capital stock in treasury, at cost</t>
  </si>
  <si>
    <t>Accumulated other comprehensive loss</t>
  </si>
  <si>
    <t>Total Campbell Soup Company shareholders' equity</t>
  </si>
  <si>
    <t>Noncontrolling interests</t>
  </si>
  <si>
    <t>Total equity</t>
  </si>
  <si>
    <t>Total liabilities and equity</t>
  </si>
  <si>
    <t>Preferred Stock, Shares Authorized</t>
  </si>
  <si>
    <t>Preferred Stock, Shares Issued</t>
  </si>
  <si>
    <t>Common Stock, Par or Stated Value Per Share</t>
  </si>
  <si>
    <t>Capital Stock, Shares Authorized</t>
  </si>
  <si>
    <t>Consolidated Statements of Cash Flows - USD ($)</t>
  </si>
  <si>
    <t>$ in Millions</t>
  </si>
  <si>
    <t>Cash flows from operating activities:</t>
  </si>
  <si>
    <t>Adjustments to reconcile net earnings to operating cash flow</t>
  </si>
  <si>
    <t>Deferred income taxes</t>
  </si>
  <si>
    <t>Accounts receivable</t>
  </si>
  <si>
    <t>Accounts payable and accrued liabilities</t>
  </si>
  <si>
    <t>Other</t>
  </si>
  <si>
    <t>Net cash provided by operating activities</t>
  </si>
  <si>
    <t>Cash flows from investing activities:</t>
  </si>
  <si>
    <t>Net cash used in investing activities</t>
  </si>
  <si>
    <t>Cash flows from financing activities:</t>
  </si>
  <si>
    <t>Net short-term borrowings (repayments)</t>
  </si>
  <si>
    <t>Long-term borrowings (repayments)</t>
  </si>
  <si>
    <t>Dividends paid</t>
  </si>
  <si>
    <t>Net cash used in financing activities</t>
  </si>
  <si>
    <t>Cash and cash equivalents continuing operations - beginning of period</t>
  </si>
  <si>
    <t>Cash and cash equivalents continuing operations - end of period</t>
  </si>
  <si>
    <t>Revenue</t>
  </si>
  <si>
    <t>Cost of Goods Sold</t>
  </si>
  <si>
    <t>Gross Profit</t>
  </si>
  <si>
    <t>EBIT</t>
  </si>
  <si>
    <t>Net interest exp/income</t>
  </si>
  <si>
    <t>Unusual/non-ordinary items</t>
  </si>
  <si>
    <t>EBT</t>
  </si>
  <si>
    <t>Taxes</t>
  </si>
  <si>
    <t>R&amp;D expenses</t>
  </si>
  <si>
    <t>Forecast</t>
  </si>
  <si>
    <t>Historicals</t>
  </si>
  <si>
    <t>General &amp; administration</t>
  </si>
  <si>
    <t>Marketing/selling</t>
  </si>
  <si>
    <t xml:space="preserve"> </t>
  </si>
  <si>
    <t>Earnings from continuing ops</t>
  </si>
  <si>
    <t>Earnings from discontinued ops</t>
  </si>
  <si>
    <t>Cash</t>
  </si>
  <si>
    <t xml:space="preserve">Receivables </t>
  </si>
  <si>
    <t xml:space="preserve">Inventory </t>
  </si>
  <si>
    <t>Net PPE</t>
  </si>
  <si>
    <t>Other Long term assets</t>
  </si>
  <si>
    <t>Assets</t>
  </si>
  <si>
    <t>Liabilities + Stockholder's Equity</t>
  </si>
  <si>
    <t>Short term borrowings</t>
  </si>
  <si>
    <t>Accounts payable</t>
  </si>
  <si>
    <t>Accruals</t>
  </si>
  <si>
    <t>LT Debt</t>
  </si>
  <si>
    <t>Other LT liabilities</t>
  </si>
  <si>
    <t>Total liabilitites</t>
  </si>
  <si>
    <t>Retained Earnings</t>
  </si>
  <si>
    <t>Treasury Stock</t>
  </si>
  <si>
    <t>Accumulated other loss</t>
  </si>
  <si>
    <t>Total CPB shareholder equity</t>
  </si>
  <si>
    <t>Non-controlling interest</t>
  </si>
  <si>
    <t>Total L &amp; E</t>
  </si>
  <si>
    <t>Revenue growth</t>
  </si>
  <si>
    <t>COGS % Revenues</t>
  </si>
  <si>
    <t>R&amp;D % Revenues</t>
  </si>
  <si>
    <t>SG&amp;A % Revenues</t>
  </si>
  <si>
    <t>Marketing % Revenues</t>
  </si>
  <si>
    <t>Other exp % Revenues</t>
  </si>
  <si>
    <t>Days sales in receivables</t>
  </si>
  <si>
    <t>Other accruals % of revenues</t>
  </si>
  <si>
    <t>Issues from LTD</t>
  </si>
  <si>
    <t>Payoff LTD</t>
  </si>
  <si>
    <t>New issues of stock</t>
  </si>
  <si>
    <t>Buyback of stock</t>
  </si>
  <si>
    <t>% dividends</t>
  </si>
  <si>
    <t>Dividends</t>
  </si>
  <si>
    <t>Payout ratios</t>
  </si>
  <si>
    <t>Other CA</t>
  </si>
  <si>
    <t>Interest % ST and LT Debt</t>
  </si>
  <si>
    <t>Other long term liabilities</t>
  </si>
  <si>
    <t>Min cash balance</t>
  </si>
  <si>
    <t>Common stock (par + excess capital)</t>
  </si>
  <si>
    <t>Deferred taxes % revenues</t>
  </si>
  <si>
    <t>Other LT L % revenues</t>
  </si>
  <si>
    <t>Other LTA % revenues</t>
  </si>
  <si>
    <t>Accounts payable days</t>
  </si>
  <si>
    <t>Purchase/sale of plant assets</t>
  </si>
  <si>
    <t xml:space="preserve">Total change in cash </t>
  </si>
  <si>
    <t>CPB Balance Sheet From 10-K</t>
  </si>
  <si>
    <t>Historical</t>
  </si>
  <si>
    <t>Campbell Soup</t>
  </si>
  <si>
    <t>Consolidated Statements of Earnings - USD ($) (Source:  10-K)</t>
  </si>
  <si>
    <t>Income Statements</t>
  </si>
  <si>
    <t>Balance Sheets</t>
  </si>
  <si>
    <t xml:space="preserve">Checks to Balance sheet?  </t>
  </si>
  <si>
    <t>Non controlling interest</t>
  </si>
  <si>
    <t>Supporting schedules: Change in NWC and Net Capital Expenditures</t>
  </si>
  <si>
    <t>Net working Capital</t>
  </si>
  <si>
    <t>Accounts Receivable</t>
  </si>
  <si>
    <t>Inventory</t>
  </si>
  <si>
    <t>Total Current assets</t>
  </si>
  <si>
    <t>Accounts payable/accruals</t>
  </si>
  <si>
    <t>Total Current liabilities</t>
  </si>
  <si>
    <t>NWC</t>
  </si>
  <si>
    <t>Change NWC</t>
  </si>
  <si>
    <t>Capital Expenditures</t>
  </si>
  <si>
    <t>Discounted Cash Flow Analysis</t>
  </si>
  <si>
    <t>Taxes expensed</t>
  </si>
  <si>
    <t>Change in Long term liabilities</t>
  </si>
  <si>
    <t>EBIT after tax</t>
  </si>
  <si>
    <t>Change in net working capital</t>
  </si>
  <si>
    <t>Net capital expenditures</t>
  </si>
  <si>
    <t>FCF</t>
  </si>
  <si>
    <t>Terminal value</t>
  </si>
  <si>
    <t>Total CFs</t>
  </si>
  <si>
    <t>Value of the firm</t>
  </si>
  <si>
    <t>Less value of debt</t>
  </si>
  <si>
    <t>Value of equity</t>
  </si>
  <si>
    <t>Per share price</t>
  </si>
  <si>
    <t>Total MV debt</t>
  </si>
  <si>
    <t>ST debt</t>
  </si>
  <si>
    <t>LT debt</t>
  </si>
  <si>
    <t>Wt x YTM</t>
  </si>
  <si>
    <t>YTM</t>
  </si>
  <si>
    <t>Weight</t>
  </si>
  <si>
    <t>MV</t>
  </si>
  <si>
    <t>Capital leases</t>
  </si>
  <si>
    <t>Commercial paper</t>
  </si>
  <si>
    <t>Campbell Soup, from 10K, Short-term debt</t>
  </si>
  <si>
    <t>Variable</t>
  </si>
  <si>
    <t>CPB3884445</t>
  </si>
  <si>
    <t>Notes</t>
  </si>
  <si>
    <t>CPB4222994</t>
  </si>
  <si>
    <t>CPB3884444</t>
  </si>
  <si>
    <t>Debentures</t>
  </si>
  <si>
    <t>YTM x Weight</t>
  </si>
  <si>
    <t>Market value</t>
  </si>
  <si>
    <t>Price</t>
  </si>
  <si>
    <t>Rate</t>
  </si>
  <si>
    <t>Fiscal Year of Maturity</t>
  </si>
  <si>
    <t>Campbell Soup, from 10K, Long-term debt</t>
  </si>
  <si>
    <t>WACC</t>
  </si>
  <si>
    <t>CAMPBELL SOUP CO</t>
  </si>
  <si>
    <t>CPB</t>
  </si>
  <si>
    <t>Betas</t>
  </si>
  <si>
    <t>Time/Market</t>
  </si>
  <si>
    <t>Series 2 End</t>
  </si>
  <si>
    <t>Series 2 Beg</t>
  </si>
  <si>
    <t>Series 1 End</t>
  </si>
  <si>
    <t>Series 1 Beg</t>
  </si>
  <si>
    <t>Months prior #2</t>
  </si>
  <si>
    <t>Months prior #1</t>
  </si>
  <si>
    <t>Month to use for last trade date</t>
  </si>
  <si>
    <t>S&amp;P Series 2</t>
  </si>
  <si>
    <t>EW Series 2</t>
  </si>
  <si>
    <t>VW Series 2</t>
  </si>
  <si>
    <t>Returns for Series 2</t>
  </si>
  <si>
    <t>S&amp;P Series 1</t>
  </si>
  <si>
    <t>EW Series 1</t>
  </si>
  <si>
    <t>VW Series 1</t>
  </si>
  <si>
    <t>Returns for Series 1</t>
  </si>
  <si>
    <t>Formatted date</t>
  </si>
  <si>
    <t>Return on the S&amp;P 500 Index</t>
  </si>
  <si>
    <t>Equal-Weighted Return-incl. dividends</t>
  </si>
  <si>
    <t>Value-Weighted Return-incl. dividends</t>
  </si>
  <si>
    <t>Returns</t>
  </si>
  <si>
    <t>Price or Bid/Ask Average</t>
  </si>
  <si>
    <t>Dividend Cash Amount</t>
  </si>
  <si>
    <t>CUSIP Header</t>
  </si>
  <si>
    <t>Company Name</t>
  </si>
  <si>
    <t>Ticker Symbol</t>
  </si>
  <si>
    <t>Names Date</t>
  </si>
  <si>
    <t>PERMNO</t>
  </si>
  <si>
    <t>Beta</t>
  </si>
  <si>
    <t>Risk-free rate</t>
  </si>
  <si>
    <t>Market risk premium</t>
  </si>
  <si>
    <t>Re</t>
  </si>
  <si>
    <t>Tax rate</t>
  </si>
  <si>
    <t>Shares outstanding</t>
  </si>
  <si>
    <t>Market value of equity</t>
  </si>
  <si>
    <t>Market value of debt</t>
  </si>
  <si>
    <t>WACC, CPB</t>
  </si>
  <si>
    <t>Comparable Analysis</t>
  </si>
  <si>
    <t>Sales</t>
  </si>
  <si>
    <t>Weighted average shares outstanding</t>
  </si>
  <si>
    <t>Sales per share</t>
  </si>
  <si>
    <t>Kellogg</t>
  </si>
  <si>
    <t>General Mills</t>
  </si>
  <si>
    <t>Share price</t>
  </si>
  <si>
    <t>Price-to-Sales ratio</t>
  </si>
  <si>
    <t>Book value per share</t>
  </si>
  <si>
    <t>Book value of equity</t>
  </si>
  <si>
    <t>Price-to-Earnings ratio</t>
  </si>
  <si>
    <t>Price-to-Book ratio</t>
  </si>
  <si>
    <t>EPS</t>
  </si>
  <si>
    <t>J M Smucker Company</t>
  </si>
  <si>
    <t>Preferred dividends</t>
  </si>
  <si>
    <t>Price-to-Sales</t>
  </si>
  <si>
    <t>Price-to-Book</t>
  </si>
  <si>
    <t>Price-to-Earnings</t>
  </si>
  <si>
    <t>JM Smucker</t>
  </si>
  <si>
    <t>P/E</t>
  </si>
  <si>
    <t>P/B</t>
  </si>
  <si>
    <t>P/Sales</t>
  </si>
  <si>
    <t>Min</t>
  </si>
  <si>
    <t>Quartile 1</t>
  </si>
  <si>
    <t>Median</t>
  </si>
  <si>
    <t>Quartile 3</t>
  </si>
  <si>
    <t>Max</t>
  </si>
  <si>
    <t>Implied Price</t>
  </si>
  <si>
    <t>Operating expenses:</t>
  </si>
  <si>
    <t>Data</t>
  </si>
  <si>
    <t>Campbell Soup Company</t>
  </si>
  <si>
    <t>A</t>
  </si>
  <si>
    <t>L/E</t>
  </si>
  <si>
    <t>Short term</t>
  </si>
  <si>
    <t>Long term</t>
  </si>
  <si>
    <t>Issuance of common stock</t>
  </si>
  <si>
    <t>Treasury stock purchases</t>
  </si>
  <si>
    <t>Growth</t>
  </si>
  <si>
    <t>Market value of firm</t>
  </si>
  <si>
    <t>MV firm</t>
  </si>
  <si>
    <t>Mil</t>
  </si>
  <si>
    <t>Price for Campbell Soup???</t>
  </si>
  <si>
    <t xml:space="preserve">Multiple of another firm </t>
  </si>
  <si>
    <t xml:space="preserve">Apply this to CPB </t>
  </si>
  <si>
    <t>Obtain implied per share price (CPB)</t>
  </si>
  <si>
    <t>Implied Price CPB / (Sales/share) = P/S for competitor</t>
  </si>
  <si>
    <t>Implied Price CPB  = (Sales/share)  x  P/S for competitor</t>
  </si>
  <si>
    <t>CUSIP ID</t>
  </si>
  <si>
    <t>TRACE Bond Symbol</t>
  </si>
  <si>
    <t>Company Symbol (issuer stock ticker)</t>
  </si>
  <si>
    <t>Execution Date</t>
  </si>
  <si>
    <t>Execution Time</t>
  </si>
  <si>
    <t>Quantity</t>
  </si>
  <si>
    <t>Yield</t>
  </si>
  <si>
    <t>Year</t>
  </si>
  <si>
    <t>Month</t>
  </si>
  <si>
    <t>Day</t>
  </si>
  <si>
    <t>Date</t>
  </si>
  <si>
    <t>Date+ Time</t>
  </si>
  <si>
    <t>134429AG4</t>
  </si>
  <si>
    <t>CPB.GA</t>
  </si>
  <si>
    <t>Format as date and time (non-military)</t>
  </si>
  <si>
    <t>Change the time to 11:59:59 p.m</t>
  </si>
  <si>
    <t>5MM+</t>
  </si>
  <si>
    <t>15:54:01</t>
  </si>
  <si>
    <t>15:00:36</t>
  </si>
  <si>
    <t>134429AY5</t>
  </si>
  <si>
    <t>12:00:00</t>
  </si>
  <si>
    <t>12:39:44</t>
  </si>
  <si>
    <t>134429AZ2</t>
  </si>
  <si>
    <t>134429BA6</t>
  </si>
  <si>
    <t>Beta computation period</t>
  </si>
  <si>
    <t>Choice of market returns</t>
  </si>
  <si>
    <t>VW</t>
  </si>
  <si>
    <r>
      <t>R</t>
    </r>
    <r>
      <rPr>
        <vertAlign val="subscript"/>
        <sz val="14"/>
        <color theme="1"/>
        <rFont val="Arial"/>
        <family val="2"/>
      </rPr>
      <t>e</t>
    </r>
    <r>
      <rPr>
        <sz val="14"/>
        <color theme="1"/>
        <rFont val="Arial"/>
        <family val="2"/>
      </rPr>
      <t xml:space="preserve"> = R</t>
    </r>
    <r>
      <rPr>
        <vertAlign val="subscript"/>
        <sz val="14"/>
        <color theme="1"/>
        <rFont val="Arial"/>
        <family val="2"/>
      </rPr>
      <t>f</t>
    </r>
    <r>
      <rPr>
        <sz val="14"/>
        <color theme="1"/>
        <rFont val="Arial"/>
        <family val="2"/>
      </rPr>
      <t xml:space="preserve"> + Beta (R</t>
    </r>
    <r>
      <rPr>
        <vertAlign val="subscript"/>
        <sz val="14"/>
        <color theme="1"/>
        <rFont val="Arial"/>
        <family val="2"/>
      </rPr>
      <t>m</t>
    </r>
    <r>
      <rPr>
        <sz val="14"/>
        <color theme="1"/>
        <rFont val="Arial"/>
        <family val="2"/>
      </rPr>
      <t xml:space="preserve"> - R</t>
    </r>
    <r>
      <rPr>
        <vertAlign val="subscript"/>
        <sz val="14"/>
        <color theme="1"/>
        <rFont val="Arial"/>
        <family val="2"/>
      </rPr>
      <t>f</t>
    </r>
    <r>
      <rPr>
        <sz val="14"/>
        <color theme="1"/>
        <rFont val="Arial"/>
        <family val="2"/>
      </rPr>
      <t>)</t>
    </r>
  </si>
  <si>
    <t>Required return on equity</t>
  </si>
  <si>
    <t>Pull from Multiple Valuation Worksheet</t>
  </si>
  <si>
    <t>Pull from MV Debt and Weighted YTM worksheet</t>
  </si>
  <si>
    <t xml:space="preserve">We regress Company returns on Market Index returns: </t>
  </si>
  <si>
    <t>Where CPB returns = dependent variable</t>
  </si>
  <si>
    <t xml:space="preserve">Market returns = independent variable. </t>
  </si>
  <si>
    <t>We will use the slope function in excel</t>
  </si>
  <si>
    <t xml:space="preserve">  </t>
  </si>
  <si>
    <t>Prove that the covariance divided by variance returns same value</t>
  </si>
  <si>
    <t>V = D + E</t>
  </si>
  <si>
    <r>
      <t>WACC = D/V x R</t>
    </r>
    <r>
      <rPr>
        <b/>
        <vertAlign val="subscript"/>
        <sz val="14"/>
        <color theme="1"/>
        <rFont val="Arial"/>
        <family val="2"/>
      </rPr>
      <t>d</t>
    </r>
    <r>
      <rPr>
        <b/>
        <sz val="14"/>
        <color theme="1"/>
        <rFont val="Arial"/>
        <family val="2"/>
      </rPr>
      <t xml:space="preserve"> (1-T) + E/V x R</t>
    </r>
    <r>
      <rPr>
        <b/>
        <vertAlign val="subscript"/>
        <sz val="14"/>
        <color theme="1"/>
        <rFont val="Arial"/>
        <family val="2"/>
      </rPr>
      <t>e</t>
    </r>
  </si>
  <si>
    <r>
      <t>R</t>
    </r>
    <r>
      <rPr>
        <vertAlign val="subscript"/>
        <sz val="12"/>
        <color theme="1"/>
        <rFont val="Arial"/>
        <family val="2"/>
      </rPr>
      <t>d</t>
    </r>
  </si>
  <si>
    <r>
      <t>R</t>
    </r>
    <r>
      <rPr>
        <vertAlign val="subscript"/>
        <sz val="12"/>
        <color theme="1"/>
        <rFont val="Arial"/>
        <family val="2"/>
      </rPr>
      <t>e</t>
    </r>
  </si>
  <si>
    <t>Stock price</t>
  </si>
  <si>
    <t>Beta Worksheet</t>
  </si>
  <si>
    <r>
      <t xml:space="preserve">Returns (CPB) = </t>
    </r>
    <r>
      <rPr>
        <b/>
        <sz val="11"/>
        <color indexed="8"/>
        <rFont val="Calibri"/>
        <family val="2"/>
      </rPr>
      <t>β</t>
    </r>
    <r>
      <rPr>
        <b/>
        <vertAlign val="subscript"/>
        <sz val="11"/>
        <color indexed="8"/>
        <rFont val="Calibri"/>
        <family val="2"/>
      </rPr>
      <t>1</t>
    </r>
    <r>
      <rPr>
        <b/>
        <sz val="11"/>
        <color indexed="8"/>
        <rFont val="Calibri"/>
        <family val="2"/>
      </rPr>
      <t xml:space="preserve"> Market returns</t>
    </r>
  </si>
  <si>
    <t>Pull from Beta computation worksheet</t>
  </si>
  <si>
    <t>Total short-term debt</t>
  </si>
  <si>
    <t>weighted average YTM for short term debt</t>
  </si>
  <si>
    <t>Trace symbols</t>
  </si>
  <si>
    <t>Pull from Required return Equity worksheet</t>
  </si>
  <si>
    <t>Market returns</t>
  </si>
  <si>
    <t>EW</t>
  </si>
  <si>
    <t>S&amp;P</t>
  </si>
  <si>
    <t>Formulas are in black</t>
  </si>
  <si>
    <t>Direct links to another spreadsheet green</t>
  </si>
  <si>
    <t>Inputs/hardcoded items that need user attention:  Highlight in yellow, black box around them</t>
  </si>
  <si>
    <t>Hardcoded items and input items are in blue</t>
  </si>
  <si>
    <t xml:space="preserve"> Pull from IS Hist Forecast</t>
  </si>
  <si>
    <t>Pull the price from the stock return sheet; multiply by shares o/s</t>
  </si>
  <si>
    <t>Jul. 29, 2018</t>
  </si>
  <si>
    <t>Type</t>
  </si>
  <si>
    <r>
      <t>Other</t>
    </r>
    <r>
      <rPr>
        <sz val="7"/>
        <color theme="1"/>
        <rFont val="Inherit"/>
      </rPr>
      <t>(1)</t>
    </r>
  </si>
  <si>
    <t>Total</t>
  </si>
  <si>
    <t>Total long-term debt</t>
  </si>
  <si>
    <t>Campbell Soup, from 10K, Long and Short Term Debt</t>
  </si>
  <si>
    <t>Summary and Computation of Weighted Average YTM (Overall)</t>
  </si>
  <si>
    <t>Trace Symbol</t>
  </si>
  <si>
    <t>cpb.ga</t>
  </si>
  <si>
    <t>n/a</t>
  </si>
  <si>
    <t>CPB4610083</t>
  </si>
  <si>
    <t>CPB4610084</t>
  </si>
  <si>
    <t>CPB4610085</t>
  </si>
  <si>
    <t>CPB4610086</t>
  </si>
  <si>
    <t>CPB4610082</t>
  </si>
  <si>
    <t>CUSIP</t>
  </si>
  <si>
    <t>PERMCO</t>
  </si>
  <si>
    <t>120 month VW</t>
  </si>
  <si>
    <t>120 month EW</t>
  </si>
  <si>
    <t>120 month S&amp;P</t>
  </si>
  <si>
    <t>10:36:25</t>
  </si>
  <si>
    <t>14:10:45</t>
  </si>
  <si>
    <t>11:44:10</t>
  </si>
  <si>
    <t>15:00:11</t>
  </si>
  <si>
    <t>16:00:45</t>
  </si>
  <si>
    <t>15:22:58</t>
  </si>
  <si>
    <t>11:54:17</t>
  </si>
  <si>
    <t>12:53:37</t>
  </si>
  <si>
    <t>12:08:25</t>
  </si>
  <si>
    <t>14:09:04</t>
  </si>
  <si>
    <t>10:48:34</t>
  </si>
  <si>
    <t>11:00:08</t>
  </si>
  <si>
    <t>9:29:05</t>
  </si>
  <si>
    <t>14:52:29</t>
  </si>
  <si>
    <t>11:24:12</t>
  </si>
  <si>
    <t>15:03:01</t>
  </si>
  <si>
    <t>15:35:54</t>
  </si>
  <si>
    <t>15:35:55</t>
  </si>
  <si>
    <t>15:00:13</t>
  </si>
  <si>
    <t>11:31:32</t>
  </si>
  <si>
    <t>15:52:31</t>
  </si>
  <si>
    <t>13:28:44</t>
  </si>
  <si>
    <t>11:07:25</t>
  </si>
  <si>
    <t>14:20:46</t>
  </si>
  <si>
    <t>12:48:29</t>
  </si>
  <si>
    <t>134429BC2</t>
  </si>
  <si>
    <t>CPB4610081</t>
  </si>
  <si>
    <t>9:00:05</t>
  </si>
  <si>
    <t>15:17:23</t>
  </si>
  <si>
    <t>10:24:24</t>
  </si>
  <si>
    <t>134429BD0</t>
  </si>
  <si>
    <t>16:17:24</t>
  </si>
  <si>
    <t>10:26:29</t>
  </si>
  <si>
    <t>11:24:05</t>
  </si>
  <si>
    <t>12:37:01</t>
  </si>
  <si>
    <t>10:59:01</t>
  </si>
  <si>
    <t>12:37:02</t>
  </si>
  <si>
    <t>15:17:13</t>
  </si>
  <si>
    <t>10:54:44</t>
  </si>
  <si>
    <t>15:21:41</t>
  </si>
  <si>
    <t>11:50:20</t>
  </si>
  <si>
    <t>16:34:06</t>
  </si>
  <si>
    <t>11:19:56</t>
  </si>
  <si>
    <t>14:53:13</t>
  </si>
  <si>
    <t>15:03:38</t>
  </si>
  <si>
    <t>15:14:47</t>
  </si>
  <si>
    <t>13:19:29</t>
  </si>
  <si>
    <t>11:30:56</t>
  </si>
  <si>
    <t>134429BE8</t>
  </si>
  <si>
    <t>13:32:41</t>
  </si>
  <si>
    <t>13:29:00</t>
  </si>
  <si>
    <t>10:10:28</t>
  </si>
  <si>
    <t>13:37:15</t>
  </si>
  <si>
    <t>13:13:20</t>
  </si>
  <si>
    <t>15:46:15</t>
  </si>
  <si>
    <t>15:13:34</t>
  </si>
  <si>
    <t>13:58:25</t>
  </si>
  <si>
    <t>11:58:20</t>
  </si>
  <si>
    <t>16:05:10</t>
  </si>
  <si>
    <t>12:05:28</t>
  </si>
  <si>
    <t>14:48:11</t>
  </si>
  <si>
    <t>13:34:54</t>
  </si>
  <si>
    <t>15:00:07</t>
  </si>
  <si>
    <t>15:00:08</t>
  </si>
  <si>
    <t>14:30:30</t>
  </si>
  <si>
    <t>12:03:48</t>
  </si>
  <si>
    <t>15:50:03</t>
  </si>
  <si>
    <t>15:00:53</t>
  </si>
  <si>
    <t>10:37:29</t>
  </si>
  <si>
    <t>134429BF5</t>
  </si>
  <si>
    <t>13:27:07</t>
  </si>
  <si>
    <t>9:56:43</t>
  </si>
  <si>
    <t>11:20:48</t>
  </si>
  <si>
    <t>15:01:50</t>
  </si>
  <si>
    <t>15:00:12</t>
  </si>
  <si>
    <t>11:22:00</t>
  </si>
  <si>
    <t>14:42:39</t>
  </si>
  <si>
    <t>134429BG3</t>
  </si>
  <si>
    <t>14:30:00</t>
  </si>
  <si>
    <t>9:39:32</t>
  </si>
  <si>
    <t>14:42:38</t>
  </si>
  <si>
    <t>10:53:36</t>
  </si>
  <si>
    <t>15:00:03</t>
  </si>
  <si>
    <t>16:09:36</t>
  </si>
  <si>
    <t>15:56:34</t>
  </si>
  <si>
    <t>134429BH1</t>
  </si>
  <si>
    <t>15:00:17</t>
  </si>
  <si>
    <t>10:51:30</t>
  </si>
  <si>
    <t>15:51:00</t>
  </si>
  <si>
    <t>Dividend 0/1</t>
  </si>
  <si>
    <t>Dividends ($)</t>
  </si>
  <si>
    <t xml:space="preserve">Source Detail </t>
  </si>
  <si>
    <t>Source Detail</t>
  </si>
  <si>
    <t>Growth in FCF</t>
  </si>
  <si>
    <t>Stock price closest to date of 10-K without going past</t>
  </si>
  <si>
    <t>Con-Agra</t>
  </si>
  <si>
    <t>10-K, closest to the date of CPB's 10-K but not after</t>
  </si>
  <si>
    <t>Note: We! are using Con-Agra NOT Kraft-Heinz</t>
  </si>
  <si>
    <t>MV Debt less cash</t>
  </si>
  <si>
    <t xml:space="preserve">L/E </t>
  </si>
  <si>
    <t>Group</t>
  </si>
  <si>
    <t>ID</t>
  </si>
  <si>
    <t xml:space="preserve">Please write this out as One or Two, etc. </t>
  </si>
  <si>
    <t>GTID of the submitter!</t>
  </si>
  <si>
    <t>Remember, just submit one file per group!</t>
  </si>
  <si>
    <t>Tax rate (% of EBT)</t>
  </si>
  <si>
    <t>Jul. 28, 2019</t>
  </si>
  <si>
    <t>Aug 2, 2020</t>
  </si>
  <si>
    <t>Current assets of discontinued operations</t>
  </si>
  <si>
    <t>Other assets ($76 as of 2019 and $77 as of 2018 attributable to variable interest entity)</t>
  </si>
  <si>
    <t>Noncurrent assets of discontinued operations</t>
  </si>
  <si>
    <t>Dividends payable</t>
  </si>
  <si>
    <t>Current liabilities of discontinued operations</t>
  </si>
  <si>
    <t>Noncurrent liabilities of discontinued operations</t>
  </si>
  <si>
    <t>Common Stock, Shares, Issued</t>
  </si>
  <si>
    <t xml:space="preserve">   Noncurrent assets of discontinued ops    </t>
  </si>
  <si>
    <t xml:space="preserve">   Noncurrent liabilties of discontinued ops    </t>
  </si>
  <si>
    <t xml:space="preserve">  Current liabilities of discontinued operations</t>
  </si>
  <si>
    <t>Current assets disc'd ops</t>
  </si>
  <si>
    <t>Current liab dis'd ops</t>
  </si>
  <si>
    <t>Non current assets disc'd ops</t>
  </si>
  <si>
    <t>Other current assets % revenues</t>
  </si>
  <si>
    <t>Total Current Assets</t>
  </si>
  <si>
    <t>Noncurrent liab from discontinued</t>
  </si>
  <si>
    <t>9:29:03</t>
  </si>
  <si>
    <t>15:56:33</t>
  </si>
  <si>
    <t>11:17:35</t>
  </si>
  <si>
    <t>15:04:01</t>
  </si>
  <si>
    <t>13:48:55</t>
  </si>
  <si>
    <t>15:02:00</t>
  </si>
  <si>
    <t>15:42:23</t>
  </si>
  <si>
    <t>16:00:24</t>
  </si>
  <si>
    <t>13:53:20</t>
  </si>
  <si>
    <t>13:53:22</t>
  </si>
  <si>
    <t>10:01:26</t>
  </si>
  <si>
    <t>15:24:12</t>
  </si>
  <si>
    <t>16:04:00</t>
  </si>
  <si>
    <t>16:05:26</t>
  </si>
  <si>
    <t>10:14:59</t>
  </si>
  <si>
    <t>14:35:02</t>
  </si>
  <si>
    <t>12:28:38</t>
  </si>
  <si>
    <t>13:20:03</t>
  </si>
  <si>
    <t>13:45:46</t>
  </si>
  <si>
    <t>14:42:21</t>
  </si>
  <si>
    <t>14:42:29</t>
  </si>
  <si>
    <t>9:59:38</t>
  </si>
  <si>
    <t>10:57:04</t>
  </si>
  <si>
    <t>11:10:14</t>
  </si>
  <si>
    <t>11:54:58</t>
  </si>
  <si>
    <t>13:20:01</t>
  </si>
  <si>
    <t>13:32:11</t>
  </si>
  <si>
    <t>15:11:19</t>
  </si>
  <si>
    <t>15:11:55</t>
  </si>
  <si>
    <t>15:54:37</t>
  </si>
  <si>
    <t>9:46:40</t>
  </si>
  <si>
    <t>13:41:38</t>
  </si>
  <si>
    <t>11:14:27</t>
  </si>
  <si>
    <t>13:33:34</t>
  </si>
  <si>
    <t>15:46:13</t>
  </si>
  <si>
    <t>11:30:04</t>
  </si>
  <si>
    <t>11:00:17</t>
  </si>
  <si>
    <t>12:06:10</t>
  </si>
  <si>
    <t>10:47:43</t>
  </si>
  <si>
    <t>13:37:53</t>
  </si>
  <si>
    <t>12:14:46</t>
  </si>
  <si>
    <t>13:50:18</t>
  </si>
  <si>
    <t>14:23:46</t>
  </si>
  <si>
    <t>11:55:36</t>
  </si>
  <si>
    <t>14:36:11</t>
  </si>
  <si>
    <t>11:34:04</t>
  </si>
  <si>
    <t>14:37:36</t>
  </si>
  <si>
    <t>14:37:37</t>
  </si>
  <si>
    <t>11:06:45</t>
  </si>
  <si>
    <t>11:07:56</t>
  </si>
  <si>
    <t>14:53:35</t>
  </si>
  <si>
    <t>14:53:36</t>
  </si>
  <si>
    <t>14:53:37</t>
  </si>
  <si>
    <t>14:55:14</t>
  </si>
  <si>
    <t>10:34:05</t>
  </si>
  <si>
    <t>13:25:18</t>
  </si>
  <si>
    <t>13:58:30</t>
  </si>
  <si>
    <t>13:59:33</t>
  </si>
  <si>
    <t>14:52:31</t>
  </si>
  <si>
    <t>15:43:26</t>
  </si>
  <si>
    <t>15:43:28</t>
  </si>
  <si>
    <t>10:51:58</t>
  </si>
  <si>
    <t>15:46:32</t>
  </si>
  <si>
    <t>15:46:40</t>
  </si>
  <si>
    <t>14:21:56</t>
  </si>
  <si>
    <t>10:47:02</t>
  </si>
  <si>
    <t>9:56:19</t>
  </si>
  <si>
    <t>9:56:22</t>
  </si>
  <si>
    <t>11:08:41</t>
  </si>
  <si>
    <t>11:08:43</t>
  </si>
  <si>
    <t>12:34:48</t>
  </si>
  <si>
    <t>13:55:31</t>
  </si>
  <si>
    <t>13:55:33</t>
  </si>
  <si>
    <t>15:00:05</t>
  </si>
  <si>
    <t>11:11:16</t>
  </si>
  <si>
    <t>12:30:29</t>
  </si>
  <si>
    <t>8:55:01</t>
  </si>
  <si>
    <t>12:53:35</t>
  </si>
  <si>
    <t>10:10:37</t>
  </si>
  <si>
    <t>10:10:38</t>
  </si>
  <si>
    <t>11:24:53</t>
  </si>
  <si>
    <t>10:53:31</t>
  </si>
  <si>
    <t>10:37:30</t>
  </si>
  <si>
    <t>8:39:44</t>
  </si>
  <si>
    <t>12:52:48</t>
  </si>
  <si>
    <t>13:33:44</t>
  </si>
  <si>
    <t>13:33:47</t>
  </si>
  <si>
    <t>14:48:32</t>
  </si>
  <si>
    <t>16:10:37</t>
  </si>
  <si>
    <t>10:24:11</t>
  </si>
  <si>
    <t>9:48:38</t>
  </si>
  <si>
    <t>13:25:47</t>
  </si>
  <si>
    <t>9:58:22</t>
  </si>
  <si>
    <t>11:49:07</t>
  </si>
  <si>
    <t>11:27:00</t>
  </si>
  <si>
    <t>15:23:30</t>
  </si>
  <si>
    <t>11:41:46</t>
  </si>
  <si>
    <t>7:47:25</t>
  </si>
  <si>
    <t>11:11:26</t>
  </si>
  <si>
    <t>14:45:17</t>
  </si>
  <si>
    <t>16:09:45</t>
  </si>
  <si>
    <t>11:01:33</t>
  </si>
  <si>
    <t>15:52:16</t>
  </si>
  <si>
    <t>16:19:58</t>
  </si>
  <si>
    <t>11:36:10</t>
  </si>
  <si>
    <t>11:36:11</t>
  </si>
  <si>
    <t>7:03:01</t>
  </si>
  <si>
    <t>10:49:33</t>
  </si>
  <si>
    <t>13:41:09</t>
  </si>
  <si>
    <t>10:21:52</t>
  </si>
  <si>
    <t>11:46:39</t>
  </si>
  <si>
    <t>11:46:40</t>
  </si>
  <si>
    <t>12:10:41</t>
  </si>
  <si>
    <t>12:34:50</t>
  </si>
  <si>
    <t>13:16:51</t>
  </si>
  <si>
    <t>13:39:23</t>
  </si>
  <si>
    <t>14:26:48</t>
  </si>
  <si>
    <t>10:54:39</t>
  </si>
  <si>
    <t>11:36:01</t>
  </si>
  <si>
    <t>13:38:12</t>
  </si>
  <si>
    <t>9:43:01</t>
  </si>
  <si>
    <t>10:34:38</t>
  </si>
  <si>
    <t>11:24:34</t>
  </si>
  <si>
    <t>16:14:52</t>
  </si>
  <si>
    <t>11:41:07</t>
  </si>
  <si>
    <t>12:28:18</t>
  </si>
  <si>
    <t>12:36:20</t>
  </si>
  <si>
    <t>12:45:14</t>
  </si>
  <si>
    <t>12:47:57</t>
  </si>
  <si>
    <t>12:55:51</t>
  </si>
  <si>
    <t>11:27:06</t>
  </si>
  <si>
    <t>13:40:37</t>
  </si>
  <si>
    <t>13:55:26</t>
  </si>
  <si>
    <t>8:38:20</t>
  </si>
  <si>
    <t>10:34:10</t>
  </si>
  <si>
    <t>11:33:27</t>
  </si>
  <si>
    <t>11:43:03</t>
  </si>
  <si>
    <t>12:24:40</t>
  </si>
  <si>
    <t>12:26:14</t>
  </si>
  <si>
    <t>14:02:38</t>
  </si>
  <si>
    <t>14:02:40</t>
  </si>
  <si>
    <t>9:16:26</t>
  </si>
  <si>
    <t>12:54:45</t>
  </si>
  <si>
    <t>14:46:26</t>
  </si>
  <si>
    <t>12:46:16</t>
  </si>
  <si>
    <t>12:32:39</t>
  </si>
  <si>
    <t>8:33:20</t>
  </si>
  <si>
    <t>15:14:31</t>
  </si>
  <si>
    <t>9:51:03</t>
  </si>
  <si>
    <t>13:04:56</t>
  </si>
  <si>
    <t>11:10:04</t>
  </si>
  <si>
    <t>11:25:55</t>
  </si>
  <si>
    <t>12:23:54</t>
  </si>
  <si>
    <t>14:35:40</t>
  </si>
  <si>
    <t>14:35:42</t>
  </si>
  <si>
    <t>15:01:15</t>
  </si>
  <si>
    <t>16:06:02</t>
  </si>
  <si>
    <t>8:16:15</t>
  </si>
  <si>
    <t>10:05:12</t>
  </si>
  <si>
    <t>10:05:13</t>
  </si>
  <si>
    <t>10:12:31</t>
  </si>
  <si>
    <t>13:45:08</t>
  </si>
  <si>
    <t>14:02:35</t>
  </si>
  <si>
    <t>15:45:17</t>
  </si>
  <si>
    <t>10:33:23</t>
  </si>
  <si>
    <t>8:35:55</t>
  </si>
  <si>
    <t>11:44:43</t>
  </si>
  <si>
    <t>13:51:15</t>
  </si>
  <si>
    <t>13:51:26</t>
  </si>
  <si>
    <t>11:11:41</t>
  </si>
  <si>
    <t>11:11:44</t>
  </si>
  <si>
    <t>12:00:02</t>
  </si>
  <si>
    <t>15:03:26</t>
  </si>
  <si>
    <t>12:38:10</t>
  </si>
  <si>
    <t>12:38:11</t>
  </si>
  <si>
    <t>14:14:24</t>
  </si>
  <si>
    <t>14:39:52</t>
  </si>
  <si>
    <t>9:39:31</t>
  </si>
  <si>
    <t>11:59:45</t>
  </si>
  <si>
    <t>10:44:00</t>
  </si>
  <si>
    <t>10:44:01</t>
  </si>
  <si>
    <t>11:16:50</t>
  </si>
  <si>
    <t>11:37:59</t>
  </si>
  <si>
    <t>11:39:31</t>
  </si>
  <si>
    <t>15:01:03</t>
  </si>
  <si>
    <t>15:02:33</t>
  </si>
  <si>
    <t>15:27:10</t>
  </si>
  <si>
    <t>15:27:11</t>
  </si>
  <si>
    <t>15:36:35</t>
  </si>
  <si>
    <t>12:26:20</t>
  </si>
  <si>
    <t>12:51:41</t>
  </si>
  <si>
    <t>14:20:05</t>
  </si>
  <si>
    <t>11:38:27</t>
  </si>
  <si>
    <t>11:57:06</t>
  </si>
  <si>
    <t>12:31:35</t>
  </si>
  <si>
    <t>13:28:08</t>
  </si>
  <si>
    <t>13:34:57</t>
  </si>
  <si>
    <t>13:35:21</t>
  </si>
  <si>
    <t>14:39:59</t>
  </si>
  <si>
    <t>10:56:44</t>
  </si>
  <si>
    <t>10:56:45</t>
  </si>
  <si>
    <t>10:56:46</t>
  </si>
  <si>
    <t>12:30:25</t>
  </si>
  <si>
    <t>16:26:13</t>
  </si>
  <si>
    <t>8:58:53</t>
  </si>
  <si>
    <t>9:00:41</t>
  </si>
  <si>
    <t>11:13:01</t>
  </si>
  <si>
    <t>14:54:26</t>
  </si>
  <si>
    <t>15:39:09</t>
  </si>
  <si>
    <t>10:38:07</t>
  </si>
  <si>
    <t>10:48:33</t>
  </si>
  <si>
    <t>15:42:10</t>
  </si>
  <si>
    <t>16:25:16</t>
  </si>
  <si>
    <t>11:02:55</t>
  </si>
  <si>
    <t>16:47:49</t>
  </si>
  <si>
    <t>9:55:46</t>
  </si>
  <si>
    <t>10:07:30</t>
  </si>
  <si>
    <t>14:15:40</t>
  </si>
  <si>
    <t>9:02:20</t>
  </si>
  <si>
    <t>10:31:29</t>
  </si>
  <si>
    <t>11:21:15</t>
  </si>
  <si>
    <t>9:01:01</t>
  </si>
  <si>
    <t>9:01:02</t>
  </si>
  <si>
    <t>14:08:48</t>
  </si>
  <si>
    <t>14:19:22</t>
  </si>
  <si>
    <t>15:46:01</t>
  </si>
  <si>
    <t>15:46:02</t>
  </si>
  <si>
    <t>16:04:16</t>
  </si>
  <si>
    <t>10:09:08</t>
  </si>
  <si>
    <t>10:09:12</t>
  </si>
  <si>
    <t>10:49:01</t>
  </si>
  <si>
    <t>11:30:38</t>
  </si>
  <si>
    <t>11:30:39</t>
  </si>
  <si>
    <t>14:03:33</t>
  </si>
  <si>
    <t>9:49:01</t>
  </si>
  <si>
    <t>12:10:28</t>
  </si>
  <si>
    <t>11:00:05</t>
  </si>
  <si>
    <t>12:36:18</t>
  </si>
  <si>
    <t>14:13:49</t>
  </si>
  <si>
    <t>14:38:23</t>
  </si>
  <si>
    <t>15:11:53</t>
  </si>
  <si>
    <t>11:14:32</t>
  </si>
  <si>
    <t>13:44:13</t>
  </si>
  <si>
    <t>15:32:16</t>
  </si>
  <si>
    <t>15:32:24</t>
  </si>
  <si>
    <t>10:30:10</t>
  </si>
  <si>
    <t>15:50:41</t>
  </si>
  <si>
    <t>16:00:02</t>
  </si>
  <si>
    <t>9:23:20</t>
  </si>
  <si>
    <t>9:23:21</t>
  </si>
  <si>
    <t>14:59:47</t>
  </si>
  <si>
    <t>15:00:14</t>
  </si>
  <si>
    <t>15:23:39</t>
  </si>
  <si>
    <t>15:30:00</t>
  </si>
  <si>
    <t>7:24:06</t>
  </si>
  <si>
    <t>11:40:39</t>
  </si>
  <si>
    <t>13:53:48</t>
  </si>
  <si>
    <t>13:54:46</t>
  </si>
  <si>
    <t>14:02:30</t>
  </si>
  <si>
    <t>14:22:29</t>
  </si>
  <si>
    <t>15:03:57</t>
  </si>
  <si>
    <t>9:02:42</t>
  </si>
  <si>
    <t>9:02:44</t>
  </si>
  <si>
    <t>10:56:17</t>
  </si>
  <si>
    <t>15:28:05</t>
  </si>
  <si>
    <t>16:37:03</t>
  </si>
  <si>
    <t>10:08:53</t>
  </si>
  <si>
    <t>10:25:20</t>
  </si>
  <si>
    <t>10:25:40</t>
  </si>
  <si>
    <t>11:44:04</t>
  </si>
  <si>
    <t>12:03:08</t>
  </si>
  <si>
    <t>14:00:12</t>
  </si>
  <si>
    <t>15:50:37</t>
  </si>
  <si>
    <t>9:37:22</t>
  </si>
  <si>
    <t>9:37:24</t>
  </si>
  <si>
    <t>11:12:58</t>
  </si>
  <si>
    <t>15:16:27</t>
  </si>
  <si>
    <t>9:11:34</t>
  </si>
  <si>
    <t>9:44:46</t>
  </si>
  <si>
    <t>14:43:16</t>
  </si>
  <si>
    <t>16:40:22</t>
  </si>
  <si>
    <t>10:32:30</t>
  </si>
  <si>
    <t>12:03:38</t>
  </si>
  <si>
    <t>12:47:43</t>
  </si>
  <si>
    <t>15:45:28</t>
  </si>
  <si>
    <t>9:28:39</t>
  </si>
  <si>
    <t>12:26:53</t>
  </si>
  <si>
    <t>13:49:56</t>
  </si>
  <si>
    <t>15:17:02</t>
  </si>
  <si>
    <t>9:15:42</t>
  </si>
  <si>
    <t>11:53:04</t>
  </si>
  <si>
    <t>14:27:32</t>
  </si>
  <si>
    <t>14:37:06</t>
  </si>
  <si>
    <t>14:37:07</t>
  </si>
  <si>
    <t>15:19:33</t>
  </si>
  <si>
    <t>15:54:40</t>
  </si>
  <si>
    <t>16:09:41</t>
  </si>
  <si>
    <t>13:36:00</t>
  </si>
  <si>
    <t>14:39:02</t>
  </si>
  <si>
    <t>15:28:17</t>
  </si>
  <si>
    <t>15:30:55</t>
  </si>
  <si>
    <t>16:26:32</t>
  </si>
  <si>
    <t>16:50:22</t>
  </si>
  <si>
    <t>10:18:24</t>
  </si>
  <si>
    <t>12:05:39</t>
  </si>
  <si>
    <t>11:35:32</t>
  </si>
  <si>
    <t>15:00:19</t>
  </si>
  <si>
    <t>15:00:37</t>
  </si>
  <si>
    <t>15:22:56</t>
  </si>
  <si>
    <t>16:24:42</t>
  </si>
  <si>
    <t>9:12:46</t>
  </si>
  <si>
    <t>10:01:32</t>
  </si>
  <si>
    <t>16:18:43</t>
  </si>
  <si>
    <t>9:19:26</t>
  </si>
  <si>
    <t>14:30:23</t>
  </si>
  <si>
    <t>15:00:10</t>
  </si>
  <si>
    <t>11:22:15</t>
  </si>
  <si>
    <t>13:08:58</t>
  </si>
  <si>
    <t>13:14:03</t>
  </si>
  <si>
    <t>14:10:14</t>
  </si>
  <si>
    <t>16:08:10</t>
  </si>
  <si>
    <t>16:13:48</t>
  </si>
  <si>
    <t>16:44:00</t>
  </si>
  <si>
    <t>10:11:53</t>
  </si>
  <si>
    <t>13:51:25</t>
  </si>
  <si>
    <t>10:28:07</t>
  </si>
  <si>
    <t>12:44:09</t>
  </si>
  <si>
    <t>16:53:51</t>
  </si>
  <si>
    <t>16:25:21</t>
  </si>
  <si>
    <t>8:27:11</t>
  </si>
  <si>
    <t>10:22:58</t>
  </si>
  <si>
    <t>13:50:45</t>
  </si>
  <si>
    <t>13:55:57</t>
  </si>
  <si>
    <t>8:18:56</t>
  </si>
  <si>
    <t>12:51:54</t>
  </si>
  <si>
    <t>9:39:16</t>
  </si>
  <si>
    <t>13:56:17</t>
  </si>
  <si>
    <t>14:52:17</t>
  </si>
  <si>
    <t>16:23:56</t>
  </si>
  <si>
    <t>10:39:56</t>
  </si>
  <si>
    <t>10:39:57</t>
  </si>
  <si>
    <t>11:33:55</t>
  </si>
  <si>
    <t>13:33:27</t>
  </si>
  <si>
    <t>11:19:16</t>
  </si>
  <si>
    <t>11:28:20</t>
  </si>
  <si>
    <t>8:14:17</t>
  </si>
  <si>
    <t>11:09:28</t>
  </si>
  <si>
    <t>12:48:59</t>
  </si>
  <si>
    <t>15:06:43</t>
  </si>
  <si>
    <t>9:30:30</t>
  </si>
  <si>
    <t>16:03:47</t>
  </si>
  <si>
    <t>16:03:48</t>
  </si>
  <si>
    <t>11:33:00</t>
  </si>
  <si>
    <t>13:18:04</t>
  </si>
  <si>
    <t>14:30:45</t>
  </si>
  <si>
    <t>15:00:16</t>
  </si>
  <si>
    <t>8:17:31</t>
  </si>
  <si>
    <t>8:17:53</t>
  </si>
  <si>
    <t>8:18:07</t>
  </si>
  <si>
    <t>11:23:03</t>
  </si>
  <si>
    <t>11:24:49</t>
  </si>
  <si>
    <t>11:35:59</t>
  </si>
  <si>
    <t>16:09:37</t>
  </si>
  <si>
    <t>16:54:41</t>
  </si>
  <si>
    <t>13:11:48</t>
  </si>
  <si>
    <t>15:29:16</t>
  </si>
  <si>
    <t>15:56:50</t>
  </si>
  <si>
    <t>16:30:07</t>
  </si>
  <si>
    <t>9:38:26</t>
  </si>
  <si>
    <t>12:31:41</t>
  </si>
  <si>
    <t>13:57:03</t>
  </si>
  <si>
    <t>14:34:38</t>
  </si>
  <si>
    <t>9:32:32</t>
  </si>
  <si>
    <t>12:24:18</t>
  </si>
  <si>
    <t>15:00:20</t>
  </si>
  <si>
    <t>16:45:20</t>
  </si>
  <si>
    <t>16:35:01</t>
  </si>
  <si>
    <t>11:52:59</t>
  </si>
  <si>
    <t>11:53:36</t>
  </si>
  <si>
    <t>12:31:39</t>
  </si>
  <si>
    <t>13:21:25</t>
  </si>
  <si>
    <t>13:22:14</t>
  </si>
  <si>
    <t>15:00:31</t>
  </si>
  <si>
    <t>8:34:38</t>
  </si>
  <si>
    <t>13:47:21</t>
  </si>
  <si>
    <t>15:01:43</t>
  </si>
  <si>
    <t>15:42:58</t>
  </si>
  <si>
    <t>9:17:49</t>
  </si>
  <si>
    <t>15:00:04</t>
  </si>
  <si>
    <t>12:45:58</t>
  </si>
  <si>
    <t>13:06:39</t>
  </si>
  <si>
    <t>9:56:42</t>
  </si>
  <si>
    <t>9:58:18</t>
  </si>
  <si>
    <t>15:00:24</t>
  </si>
  <si>
    <t>10:19:43</t>
  </si>
  <si>
    <t>15:00:26</t>
  </si>
  <si>
    <t>15:30:53</t>
  </si>
  <si>
    <t>9:53:53</t>
  </si>
  <si>
    <t>16:04:27</t>
  </si>
  <si>
    <t>14:53:28</t>
  </si>
  <si>
    <t>15:49:13</t>
  </si>
  <si>
    <t>12:05:25</t>
  </si>
  <si>
    <t>13:16:07</t>
  </si>
  <si>
    <t>16:30:19</t>
  </si>
  <si>
    <t>9:50:56</t>
  </si>
  <si>
    <t>9:55:24</t>
  </si>
  <si>
    <t>15:00:21</t>
  </si>
  <si>
    <t>15:04:20</t>
  </si>
  <si>
    <t>16:58:09</t>
  </si>
  <si>
    <t>134429BJ7</t>
  </si>
  <si>
    <t>CPB4978498</t>
  </si>
  <si>
    <t>13:40:46</t>
  </si>
  <si>
    <t>10:59:41</t>
  </si>
  <si>
    <t>12:48:50</t>
  </si>
  <si>
    <t>10:17:15</t>
  </si>
  <si>
    <t>11:37:47</t>
  </si>
  <si>
    <t>17:34:39</t>
  </si>
  <si>
    <t>8:00:39</t>
  </si>
  <si>
    <t>10:12:50</t>
  </si>
  <si>
    <t>14:24:15</t>
  </si>
  <si>
    <t>12:13:51</t>
  </si>
  <si>
    <t>14:26:40</t>
  </si>
  <si>
    <t>14:55:38</t>
  </si>
  <si>
    <t>8:18:52</t>
  </si>
  <si>
    <t>8:25:01</t>
  </si>
  <si>
    <t>8:47:18</t>
  </si>
  <si>
    <t>10:07:24</t>
  </si>
  <si>
    <t>11:21:03</t>
  </si>
  <si>
    <t>12:58:57</t>
  </si>
  <si>
    <t>14:17:00</t>
  </si>
  <si>
    <t>14:17:51</t>
  </si>
  <si>
    <t>15:00:52</t>
  </si>
  <si>
    <t>15:22:34</t>
  </si>
  <si>
    <t>15:22:42</t>
  </si>
  <si>
    <t>15:26:45</t>
  </si>
  <si>
    <t>10:26:02</t>
  </si>
  <si>
    <t>12:37:24</t>
  </si>
  <si>
    <t>15:51:36</t>
  </si>
  <si>
    <t>17:09:07</t>
  </si>
  <si>
    <t>10:54:53</t>
  </si>
  <si>
    <t>11:00:09</t>
  </si>
  <si>
    <t>13:59:14</t>
  </si>
  <si>
    <t>14:55:01</t>
  </si>
  <si>
    <t>15:55:21</t>
  </si>
  <si>
    <t>10:57:30</t>
  </si>
  <si>
    <t>14:34:32</t>
  </si>
  <si>
    <t>14:59:26</t>
  </si>
  <si>
    <t>10:22:36</t>
  </si>
  <si>
    <t>11:59:33</t>
  </si>
  <si>
    <t>14:39:56</t>
  </si>
  <si>
    <t>10:08:40</t>
  </si>
  <si>
    <t>10:10:36</t>
  </si>
  <si>
    <t>13:53:35</t>
  </si>
  <si>
    <t>10:46:33</t>
  </si>
  <si>
    <t>15:00:15</t>
  </si>
  <si>
    <t>15:45:22</t>
  </si>
  <si>
    <t>10:28:19</t>
  </si>
  <si>
    <t>13:09:26</t>
  </si>
  <si>
    <t>15:01:14</t>
  </si>
  <si>
    <t>15:53:55</t>
  </si>
  <si>
    <t>9:22:08</t>
  </si>
  <si>
    <t>9:22:37</t>
  </si>
  <si>
    <t>11:17:12</t>
  </si>
  <si>
    <t>13:12:34</t>
  </si>
  <si>
    <t>13:27:03</t>
  </si>
  <si>
    <t>15:08:05</t>
  </si>
  <si>
    <t>16:59:10</t>
  </si>
  <si>
    <t>11:11:47</t>
  </si>
  <si>
    <t>14:04:01</t>
  </si>
  <si>
    <t>11:09:13</t>
  </si>
  <si>
    <t>12:11:16</t>
  </si>
  <si>
    <t>12:58:51</t>
  </si>
  <si>
    <t>13:19:02</t>
  </si>
  <si>
    <t>16:24:21</t>
  </si>
  <si>
    <t>16:33:18</t>
  </si>
  <si>
    <t>16:50:55</t>
  </si>
  <si>
    <t>9:25:04</t>
  </si>
  <si>
    <t>12:12:50</t>
  </si>
  <si>
    <t>12:37:17</t>
  </si>
  <si>
    <t>12:48:32</t>
  </si>
  <si>
    <t>12:48:35</t>
  </si>
  <si>
    <t>12:48:44</t>
  </si>
  <si>
    <t>13:13:54</t>
  </si>
  <si>
    <t>134429BK4</t>
  </si>
  <si>
    <t>CPB4978499</t>
  </si>
  <si>
    <t>11:21:44</t>
  </si>
  <si>
    <t>13:55:44</t>
  </si>
  <si>
    <t>14:00:33</t>
  </si>
  <si>
    <t>12:45:04</t>
  </si>
  <si>
    <t>13:20:20</t>
  </si>
  <si>
    <t>13:45:43</t>
  </si>
  <si>
    <t>9:51:04</t>
  </si>
  <si>
    <t>12:21:48</t>
  </si>
  <si>
    <t>12:51:55</t>
  </si>
  <si>
    <t>14:11:45</t>
  </si>
  <si>
    <t>11:11:09</t>
  </si>
  <si>
    <t>13:15:13</t>
  </si>
  <si>
    <t>13:15:15</t>
  </si>
  <si>
    <t>14:38:44</t>
  </si>
  <si>
    <t>9:31:08</t>
  </si>
  <si>
    <t>10:15:15</t>
  </si>
  <si>
    <t>10:06:57</t>
  </si>
  <si>
    <t>11:53:22</t>
  </si>
  <si>
    <t>15:08:06</t>
  </si>
  <si>
    <t>9:52:39</t>
  </si>
  <si>
    <t>11:38:43</t>
  </si>
  <si>
    <t>11:41:25</t>
  </si>
  <si>
    <t>10:15:25</t>
  </si>
  <si>
    <t>15:39:33</t>
  </si>
  <si>
    <t>16:02:37</t>
  </si>
  <si>
    <t>16:02:39</t>
  </si>
  <si>
    <t>15:53:49</t>
  </si>
  <si>
    <t>15:00:23</t>
  </si>
  <si>
    <t>13:55:29</t>
  </si>
  <si>
    <t>9:07:06</t>
  </si>
  <si>
    <t>9:07:28</t>
  </si>
  <si>
    <t>11:43:25</t>
  </si>
  <si>
    <t>12:18:07</t>
  </si>
  <si>
    <t>15:00:30</t>
  </si>
  <si>
    <t>15:01:02</t>
  </si>
  <si>
    <t>16:22:23</t>
  </si>
  <si>
    <t>9:29:55</t>
  </si>
  <si>
    <t>14:54:07</t>
  </si>
  <si>
    <t>16:30:08</t>
  </si>
  <si>
    <t>9:57:10</t>
  </si>
  <si>
    <t>11:21:24</t>
  </si>
  <si>
    <t>16:00:15</t>
  </si>
  <si>
    <t>16:02:12</t>
  </si>
  <si>
    <t>15:11:14</t>
  </si>
  <si>
    <t>16:30:17</t>
  </si>
  <si>
    <t>9:03:39</t>
  </si>
  <si>
    <t>9:06:11</t>
  </si>
  <si>
    <t>10:33:52</t>
  </si>
  <si>
    <t>12:29:31</t>
  </si>
  <si>
    <t>13:47:32</t>
  </si>
  <si>
    <t>14:39:48</t>
  </si>
  <si>
    <t>End date</t>
  </si>
  <si>
    <t>End of data</t>
  </si>
  <si>
    <t>30 year treasury as of end of 2019</t>
  </si>
  <si>
    <t>KPMG Source</t>
  </si>
  <si>
    <t xml:space="preserve">Finance leases </t>
  </si>
  <si>
    <t>36 month VW</t>
  </si>
  <si>
    <t>36 month EW</t>
  </si>
  <si>
    <t>36 month S&amp;P</t>
  </si>
  <si>
    <t>Yahoo Close Price (not adjusted close)</t>
  </si>
  <si>
    <t>Note:  This worksheet has slightly changed from Videos due to availability of data!</t>
  </si>
  <si>
    <t>Use EDATE function</t>
  </si>
  <si>
    <t>Perpetual growth</t>
  </si>
  <si>
    <t xml:space="preserve">Hardcoded; assume this. </t>
  </si>
  <si>
    <t>Book value Aug 2, 2020</t>
  </si>
  <si>
    <t>Make sure these formulas are anchored/not anchored as they are here; once row 8 is correct, you can copy down to rows 9 -19</t>
  </si>
  <si>
    <t>estimate as of Aug 2, 2020</t>
  </si>
  <si>
    <t>Days COGS in inventory</t>
  </si>
  <si>
    <t>Change in Net Cap ex % of EBIT(1-T)</t>
  </si>
  <si>
    <t>Noncurrent assets from discontinued</t>
  </si>
  <si>
    <t>Eighteen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</si>
</sst>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_(&quot;$&quot;* #,##0_);_(&quot;$&quot;* \(#,##0\);_(&quot;$&quot;* &quot;-&quot;??_);_(@_)"/>
    <numFmt numFmtId="168" formatCode="_(* #,##0.0000_);_(* \(#,##0.0000\);_(* &quot;-&quot;??_);_(@_)"/>
    <numFmt numFmtId="169" formatCode="_(* #,##0.000000000000000_);_(* \(#,##0.000000000000000\);_(* &quot;-&quot;??_);_(@_)"/>
    <numFmt numFmtId="170" formatCode="_(&quot;$&quot;* #,##0.0_);_(&quot;$&quot;* \(#,##0.0\);_(&quot;$&quot;* &quot;-&quot;?_);_(@_)"/>
    <numFmt numFmtId="171" formatCode="0.0000"/>
    <numFmt numFmtId="172" formatCode="0.00000"/>
    <numFmt numFmtId="173" formatCode="0.0\x"/>
    <numFmt numFmtId="174" formatCode="0.0000%"/>
    <numFmt numFmtId="175" formatCode="0.000%"/>
    <numFmt numFmtId="176" formatCode="0.0000\x"/>
    <numFmt numFmtId="177" formatCode="[$-409]m/d/yy\ h:mm\ AM/PM;@"/>
    <numFmt numFmtId="178" formatCode="_(* #,##0.0_);_(* \(#,##0.0\);_(* &quot;-&quot;??_);_(@_)"/>
    <numFmt numFmtId="179" formatCode="&quot;$&quot;#,##0.00"/>
    <numFmt numFmtId="180" formatCode="#,##0.000"/>
    <numFmt numFmtId="181" formatCode="_(&quot;$ &quot;#,##0_);_(&quot;$ &quot;\(#,##0\)"/>
    <numFmt numFmtId="182" formatCode="_(&quot;$ &quot;#,##0.0000_);_(&quot;$ &quot;\(#,##0.0000\)"/>
    <numFmt numFmtId="183" formatCode="0.00000%"/>
    <numFmt numFmtId="184" formatCode="_(&quot;$ &quot;#,##0.00_);_(&quot;$ &quot;\(#,##0.00\)"/>
    <numFmt numFmtId="185" formatCode="_(* #,##0.0_);_(* \(#,##0.0\);_(* &quot;-&quot;?_);_(@_)"/>
  </numFmts>
  <fonts count="6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 val="singleAccounting"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theme="4" tint="-0.249977111117893"/>
      <name val="Arial"/>
      <family val="2"/>
    </font>
    <font>
      <b/>
      <u/>
      <sz val="11"/>
      <color indexed="8"/>
      <name val="Arial"/>
      <family val="2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b/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vertAlign val="subscript"/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vertAlign val="subscript"/>
      <sz val="14"/>
      <color theme="1"/>
      <name val="Arial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color rgb="FF00B050"/>
      <name val="Arial"/>
      <family val="2"/>
    </font>
    <font>
      <sz val="10"/>
      <color theme="4" tint="-0.249977111117893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2"/>
      <color theme="4"/>
      <name val="Arial"/>
      <family val="2"/>
    </font>
    <font>
      <sz val="12"/>
      <color rgb="FF00B050"/>
      <name val="Arial"/>
      <family val="2"/>
    </font>
    <font>
      <sz val="11"/>
      <color theme="4"/>
      <name val="Calibri"/>
      <family val="2"/>
      <scheme val="minor"/>
    </font>
    <font>
      <b/>
      <sz val="12"/>
      <name val="Calibri"/>
      <family val="2"/>
    </font>
    <font>
      <sz val="11"/>
      <color theme="4"/>
      <name val="Calibri"/>
      <family val="2"/>
    </font>
    <font>
      <sz val="11"/>
      <name val="Calibri"/>
      <family val="2"/>
    </font>
    <font>
      <b/>
      <u/>
      <sz val="8"/>
      <color theme="1"/>
      <name val="Inherit"/>
    </font>
    <font>
      <sz val="10"/>
      <color theme="1"/>
      <name val="Inherit"/>
    </font>
    <font>
      <b/>
      <sz val="8"/>
      <color theme="1"/>
      <name val="Inherit"/>
    </font>
    <font>
      <b/>
      <sz val="10"/>
      <color theme="1"/>
      <name val="Inherit"/>
    </font>
    <font>
      <sz val="7"/>
      <color theme="1"/>
      <name val="Inherit"/>
    </font>
    <font>
      <b/>
      <sz val="12"/>
      <color theme="9"/>
      <name val="Arial"/>
      <family val="2"/>
    </font>
    <font>
      <b/>
      <sz val="12"/>
      <color theme="4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</font>
    <font>
      <sz val="12"/>
      <color rgb="FF0070C0"/>
      <name val="Arial"/>
      <family val="2"/>
    </font>
    <font>
      <b/>
      <sz val="11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b/>
      <sz val="11"/>
      <color rgb="FFFF0000"/>
      <name val="Arial"/>
      <family val="2"/>
    </font>
    <font>
      <b/>
      <sz val="11"/>
      <color theme="4"/>
      <name val="Arial"/>
      <family val="2"/>
    </font>
    <font>
      <b/>
      <sz val="10"/>
      <color theme="4"/>
      <name val="Calibri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sz val="11"/>
      <color rgb="FF1D1C1D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E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8" fillId="0" borderId="0"/>
    <xf numFmtId="0" fontId="8" fillId="0" borderId="0"/>
  </cellStyleXfs>
  <cellXfs count="463">
    <xf numFmtId="0" fontId="0" fillId="0" borderId="0" xfId="0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vertical="center" wrapText="1"/>
    </xf>
    <xf numFmtId="0" fontId="7" fillId="0" borderId="0" xfId="0" applyFont="1"/>
    <xf numFmtId="0" fontId="9" fillId="4" borderId="0" xfId="4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2" xfId="0" applyFont="1" applyBorder="1"/>
    <xf numFmtId="166" fontId="2" fillId="0" borderId="0" xfId="0" applyNumberFormat="1" applyFont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center" indent="5" readingOrder="1"/>
    </xf>
    <xf numFmtId="166" fontId="2" fillId="0" borderId="0" xfId="2" applyNumberFormat="1" applyFont="1"/>
    <xf numFmtId="166" fontId="2" fillId="0" borderId="1" xfId="2" applyNumberFormat="1" applyFont="1" applyBorder="1"/>
    <xf numFmtId="166" fontId="10" fillId="0" borderId="0" xfId="2" applyNumberFormat="1" applyFont="1"/>
    <xf numFmtId="166" fontId="12" fillId="0" borderId="0" xfId="2" applyNumberFormat="1" applyFont="1"/>
    <xf numFmtId="165" fontId="13" fillId="0" borderId="0" xfId="0" applyNumberFormat="1" applyFont="1"/>
    <xf numFmtId="165" fontId="2" fillId="0" borderId="0" xfId="0" applyNumberFormat="1" applyFont="1"/>
    <xf numFmtId="164" fontId="2" fillId="0" borderId="0" xfId="1" applyNumberFormat="1" applyFont="1"/>
    <xf numFmtId="164" fontId="13" fillId="0" borderId="0" xfId="1" applyNumberFormat="1" applyFont="1"/>
    <xf numFmtId="8" fontId="2" fillId="0" borderId="0" xfId="0" applyNumberFormat="1" applyFont="1"/>
    <xf numFmtId="165" fontId="14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Continuous"/>
    </xf>
    <xf numFmtId="0" fontId="10" fillId="0" borderId="0" xfId="0" applyFont="1"/>
    <xf numFmtId="170" fontId="2" fillId="0" borderId="0" xfId="0" applyNumberFormat="1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43" fontId="2" fillId="0" borderId="0" xfId="0" applyNumberFormat="1" applyFont="1"/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43" fontId="2" fillId="0" borderId="0" xfId="2" applyFont="1"/>
    <xf numFmtId="0" fontId="10" fillId="2" borderId="0" xfId="0" applyFont="1" applyFill="1"/>
    <xf numFmtId="169" fontId="2" fillId="0" borderId="0" xfId="2" applyNumberFormat="1" applyFont="1"/>
    <xf numFmtId="168" fontId="2" fillId="0" borderId="0" xfId="2" applyNumberFormat="1" applyFont="1"/>
    <xf numFmtId="42" fontId="2" fillId="0" borderId="0" xfId="2" applyNumberFormat="1" applyFont="1"/>
    <xf numFmtId="0" fontId="10" fillId="0" borderId="1" xfId="0" applyFont="1" applyBorder="1" applyAlignment="1">
      <alignment horizontal="centerContinuous"/>
    </xf>
    <xf numFmtId="44" fontId="2" fillId="0" borderId="0" xfId="0" applyNumberFormat="1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 indent="2"/>
    </xf>
    <xf numFmtId="0" fontId="2" fillId="0" borderId="4" xfId="0" applyFont="1" applyBorder="1" applyAlignment="1">
      <alignment horizontal="left" indent="2"/>
    </xf>
    <xf numFmtId="173" fontId="2" fillId="0" borderId="4" xfId="0" applyNumberFormat="1" applyFont="1" applyBorder="1"/>
    <xf numFmtId="173" fontId="2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 vertical="center" wrapText="1"/>
    </xf>
    <xf numFmtId="2" fontId="17" fillId="0" borderId="0" xfId="0" applyNumberFormat="1" applyFont="1" applyAlignment="1">
      <alignment horizontal="center" vertical="center" wrapText="1"/>
    </xf>
    <xf numFmtId="172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0" fillId="3" borderId="0" xfId="0" applyFont="1" applyFill="1"/>
    <xf numFmtId="0" fontId="2" fillId="3" borderId="0" xfId="0" applyFont="1" applyFill="1"/>
    <xf numFmtId="2" fontId="10" fillId="0" borderId="0" xfId="0" applyNumberFormat="1" applyFont="1" applyAlignment="1">
      <alignment horizontal="left" wrapText="1"/>
    </xf>
    <xf numFmtId="2" fontId="10" fillId="0" borderId="0" xfId="0" applyNumberFormat="1" applyFont="1" applyAlignment="1">
      <alignment wrapText="1"/>
    </xf>
    <xf numFmtId="172" fontId="10" fillId="0" borderId="0" xfId="0" applyNumberFormat="1" applyFont="1" applyAlignment="1">
      <alignment wrapText="1"/>
    </xf>
    <xf numFmtId="2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/>
    <xf numFmtId="0" fontId="10" fillId="0" borderId="10" xfId="0" applyFont="1" applyBorder="1" applyAlignment="1">
      <alignment horizontal="right"/>
    </xf>
    <xf numFmtId="0" fontId="17" fillId="0" borderId="9" xfId="0" applyFont="1" applyBorder="1" applyAlignment="1">
      <alignment horizontal="right"/>
    </xf>
    <xf numFmtId="0" fontId="17" fillId="0" borderId="8" xfId="0" applyFont="1" applyBorder="1" applyAlignment="1">
      <alignment horizontal="right"/>
    </xf>
    <xf numFmtId="0" fontId="10" fillId="0" borderId="7" xfId="0" applyFont="1" applyBorder="1"/>
    <xf numFmtId="171" fontId="10" fillId="0" borderId="0" xfId="0" applyNumberFormat="1" applyFont="1"/>
    <xf numFmtId="0" fontId="10" fillId="0" borderId="6" xfId="0" applyFont="1" applyBorder="1"/>
    <xf numFmtId="0" fontId="2" fillId="0" borderId="5" xfId="0" applyFont="1" applyBorder="1"/>
    <xf numFmtId="2" fontId="2" fillId="0" borderId="4" xfId="0" applyNumberFormat="1" applyFont="1" applyBorder="1"/>
    <xf numFmtId="0" fontId="18" fillId="0" borderId="0" xfId="4" applyFont="1"/>
    <xf numFmtId="14" fontId="18" fillId="0" borderId="0" xfId="4" applyNumberFormat="1" applyFont="1"/>
    <xf numFmtId="0" fontId="18" fillId="0" borderId="0" xfId="4" applyFont="1" applyAlignment="1">
      <alignment horizontal="right"/>
    </xf>
    <xf numFmtId="0" fontId="18" fillId="0" borderId="0" xfId="4" applyFont="1" applyAlignment="1">
      <alignment wrapText="1"/>
    </xf>
    <xf numFmtId="0" fontId="10" fillId="0" borderId="0" xfId="0" applyFont="1" applyAlignment="1">
      <alignment horizontal="left" indent="1"/>
    </xf>
    <xf numFmtId="0" fontId="1" fillId="0" borderId="0" xfId="0" applyFont="1"/>
    <xf numFmtId="43" fontId="1" fillId="0" borderId="0" xfId="0" applyNumberFormat="1" applyFont="1"/>
    <xf numFmtId="164" fontId="1" fillId="0" borderId="0" xfId="1" applyNumberFormat="1" applyFont="1"/>
    <xf numFmtId="10" fontId="1" fillId="0" borderId="0" xfId="1" applyNumberFormat="1" applyFont="1"/>
    <xf numFmtId="166" fontId="1" fillId="0" borderId="0" xfId="0" applyNumberFormat="1" applyFont="1"/>
    <xf numFmtId="167" fontId="1" fillId="0" borderId="0" xfId="0" applyNumberFormat="1" applyFont="1"/>
    <xf numFmtId="0" fontId="1" fillId="0" borderId="0" xfId="0" quotePrefix="1" applyFont="1"/>
    <xf numFmtId="10" fontId="0" fillId="0" borderId="0" xfId="1" applyNumberFormat="1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10" fontId="22" fillId="0" borderId="0" xfId="1" applyNumberFormat="1" applyFont="1"/>
    <xf numFmtId="174" fontId="22" fillId="0" borderId="0" xfId="1" applyNumberFormat="1" applyFont="1"/>
    <xf numFmtId="1" fontId="23" fillId="0" borderId="12" xfId="0" applyNumberFormat="1" applyFont="1" applyBorder="1"/>
    <xf numFmtId="10" fontId="2" fillId="0" borderId="0" xfId="1" applyNumberFormat="1" applyFont="1"/>
    <xf numFmtId="175" fontId="0" fillId="0" borderId="0" xfId="1" applyNumberFormat="1" applyFont="1"/>
    <xf numFmtId="43" fontId="0" fillId="0" borderId="0" xfId="0" applyNumberFormat="1"/>
    <xf numFmtId="44" fontId="1" fillId="0" borderId="0" xfId="0" applyNumberFormat="1" applyFont="1"/>
    <xf numFmtId="42" fontId="1" fillId="0" borderId="0" xfId="0" applyNumberFormat="1" applyFont="1"/>
    <xf numFmtId="176" fontId="1" fillId="0" borderId="0" xfId="0" applyNumberFormat="1" applyFont="1"/>
    <xf numFmtId="0" fontId="10" fillId="2" borderId="0" xfId="0" applyFont="1" applyFill="1" applyAlignment="1">
      <alignment horizontal="center"/>
    </xf>
    <xf numFmtId="0" fontId="8" fillId="0" borderId="0" xfId="4"/>
    <xf numFmtId="177" fontId="8" fillId="0" borderId="0" xfId="4" applyNumberFormat="1"/>
    <xf numFmtId="14" fontId="8" fillId="0" borderId="0" xfId="4" applyNumberFormat="1"/>
    <xf numFmtId="0" fontId="24" fillId="5" borderId="0" xfId="4" applyFont="1" applyFill="1"/>
    <xf numFmtId="0" fontId="8" fillId="5" borderId="0" xfId="4" applyFill="1"/>
    <xf numFmtId="0" fontId="25" fillId="0" borderId="0" xfId="4" applyFont="1" applyAlignment="1">
      <alignment horizontal="center"/>
    </xf>
    <xf numFmtId="0" fontId="25" fillId="0" borderId="10" xfId="4" applyFont="1" applyBorder="1" applyAlignment="1">
      <alignment horizontal="center"/>
    </xf>
    <xf numFmtId="0" fontId="25" fillId="0" borderId="9" xfId="4" applyFont="1" applyBorder="1" applyAlignment="1">
      <alignment horizontal="center"/>
    </xf>
    <xf numFmtId="177" fontId="8" fillId="0" borderId="4" xfId="4" applyNumberFormat="1" applyBorder="1"/>
    <xf numFmtId="177" fontId="0" fillId="0" borderId="0" xfId="0" applyNumberFormat="1"/>
    <xf numFmtId="0" fontId="10" fillId="0" borderId="1" xfId="0" applyFont="1" applyBorder="1"/>
    <xf numFmtId="44" fontId="10" fillId="0" borderId="0" xfId="3" applyFont="1"/>
    <xf numFmtId="2" fontId="10" fillId="0" borderId="0" xfId="2" applyNumberFormat="1" applyFont="1" applyAlignment="1">
      <alignment horizontal="center"/>
    </xf>
    <xf numFmtId="2" fontId="10" fillId="0" borderId="0" xfId="2" applyNumberFormat="1" applyFont="1" applyAlignment="1">
      <alignment horizontal="right"/>
    </xf>
    <xf numFmtId="44" fontId="2" fillId="0" borderId="4" xfId="3" applyFont="1" applyBorder="1"/>
    <xf numFmtId="0" fontId="10" fillId="0" borderId="20" xfId="0" applyFont="1" applyBorder="1"/>
    <xf numFmtId="2" fontId="17" fillId="0" borderId="1" xfId="0" applyNumberFormat="1" applyFont="1" applyBorder="1"/>
    <xf numFmtId="2" fontId="10" fillId="0" borderId="1" xfId="0" applyNumberFormat="1" applyFont="1" applyBorder="1"/>
    <xf numFmtId="0" fontId="10" fillId="0" borderId="21" xfId="0" applyFont="1" applyBorder="1"/>
    <xf numFmtId="0" fontId="27" fillId="0" borderId="0" xfId="0" applyFont="1"/>
    <xf numFmtId="0" fontId="1" fillId="0" borderId="22" xfId="0" applyFont="1" applyBorder="1"/>
    <xf numFmtId="0" fontId="2" fillId="0" borderId="11" xfId="0" applyFont="1" applyBorder="1"/>
    <xf numFmtId="0" fontId="2" fillId="0" borderId="23" xfId="0" applyFont="1" applyBorder="1"/>
    <xf numFmtId="0" fontId="1" fillId="0" borderId="24" xfId="0" applyFont="1" applyBorder="1"/>
    <xf numFmtId="0" fontId="2" fillId="0" borderId="25" xfId="0" applyFont="1" applyBorder="1"/>
    <xf numFmtId="0" fontId="2" fillId="0" borderId="24" xfId="0" applyFont="1" applyBorder="1"/>
    <xf numFmtId="0" fontId="1" fillId="0" borderId="25" xfId="0" applyFont="1" applyBorder="1"/>
    <xf numFmtId="0" fontId="10" fillId="0" borderId="26" xfId="0" applyFont="1" applyBorder="1"/>
    <xf numFmtId="0" fontId="2" fillId="0" borderId="27" xfId="0" applyFont="1" applyBorder="1"/>
    <xf numFmtId="0" fontId="29" fillId="0" borderId="0" xfId="0" applyFont="1"/>
    <xf numFmtId="0" fontId="30" fillId="0" borderId="0" xfId="0" applyFont="1"/>
    <xf numFmtId="0" fontId="18" fillId="0" borderId="22" xfId="4" applyFont="1" applyBorder="1"/>
    <xf numFmtId="0" fontId="19" fillId="0" borderId="25" xfId="4" applyFont="1" applyBorder="1"/>
    <xf numFmtId="0" fontId="19" fillId="0" borderId="22" xfId="4" applyFont="1" applyBorder="1"/>
    <xf numFmtId="0" fontId="19" fillId="0" borderId="11" xfId="4" applyFont="1" applyBorder="1"/>
    <xf numFmtId="0" fontId="19" fillId="0" borderId="23" xfId="4" applyFont="1" applyBorder="1"/>
    <xf numFmtId="0" fontId="19" fillId="0" borderId="24" xfId="4" applyFont="1" applyBorder="1"/>
    <xf numFmtId="0" fontId="19" fillId="0" borderId="0" xfId="4" applyFont="1"/>
    <xf numFmtId="0" fontId="19" fillId="0" borderId="24" xfId="4" applyFont="1" applyBorder="1" applyAlignment="1">
      <alignment horizontal="left"/>
    </xf>
    <xf numFmtId="0" fontId="19" fillId="0" borderId="26" xfId="4" applyFont="1" applyBorder="1"/>
    <xf numFmtId="0" fontId="19" fillId="0" borderId="1" xfId="4" applyFont="1" applyBorder="1"/>
    <xf numFmtId="0" fontId="19" fillId="0" borderId="27" xfId="4" applyFont="1" applyBorder="1"/>
    <xf numFmtId="44" fontId="6" fillId="0" borderId="12" xfId="0" applyNumberFormat="1" applyFont="1" applyBorder="1"/>
    <xf numFmtId="0" fontId="14" fillId="0" borderId="0" xfId="0" applyFont="1"/>
    <xf numFmtId="179" fontId="10" fillId="0" borderId="0" xfId="0" applyNumberFormat="1" applyFont="1" applyAlignment="1">
      <alignment horizontal="center" vertical="center"/>
    </xf>
    <xf numFmtId="10" fontId="6" fillId="0" borderId="0" xfId="1" applyNumberFormat="1" applyFont="1"/>
    <xf numFmtId="44" fontId="6" fillId="0" borderId="0" xfId="0" applyNumberFormat="1" applyFont="1"/>
    <xf numFmtId="44" fontId="0" fillId="0" borderId="0" xfId="0" applyNumberFormat="1"/>
    <xf numFmtId="175" fontId="30" fillId="0" borderId="0" xfId="1" applyNumberFormat="1" applyFont="1"/>
    <xf numFmtId="44" fontId="30" fillId="0" borderId="0" xfId="3" applyFont="1"/>
    <xf numFmtId="0" fontId="1" fillId="0" borderId="0" xfId="0" applyFont="1" applyAlignment="1">
      <alignment wrapText="1"/>
    </xf>
    <xf numFmtId="166" fontId="34" fillId="0" borderId="0" xfId="2" applyNumberFormat="1" applyFont="1"/>
    <xf numFmtId="166" fontId="34" fillId="0" borderId="1" xfId="2" applyNumberFormat="1" applyFont="1" applyBorder="1"/>
    <xf numFmtId="164" fontId="35" fillId="6" borderId="29" xfId="0" applyNumberFormat="1" applyFont="1" applyFill="1" applyBorder="1"/>
    <xf numFmtId="0" fontId="36" fillId="0" borderId="0" xfId="0" applyFont="1"/>
    <xf numFmtId="0" fontId="37" fillId="0" borderId="0" xfId="0" applyFont="1"/>
    <xf numFmtId="0" fontId="37" fillId="0" borderId="0" xfId="0" applyFont="1" applyAlignment="1">
      <alignment horizontal="right"/>
    </xf>
    <xf numFmtId="41" fontId="2" fillId="0" borderId="0" xfId="0" applyNumberFormat="1" applyFont="1"/>
    <xf numFmtId="41" fontId="2" fillId="0" borderId="1" xfId="0" applyNumberFormat="1" applyFont="1" applyBorder="1"/>
    <xf numFmtId="166" fontId="38" fillId="0" borderId="0" xfId="2" applyNumberFormat="1" applyFont="1"/>
    <xf numFmtId="6" fontId="39" fillId="0" borderId="0" xfId="0" applyNumberFormat="1" applyFont="1" applyAlignment="1">
      <alignment vertical="center"/>
    </xf>
    <xf numFmtId="3" fontId="39" fillId="0" borderId="1" xfId="0" applyNumberFormat="1" applyFont="1" applyBorder="1" applyAlignment="1">
      <alignment vertical="center"/>
    </xf>
    <xf numFmtId="0" fontId="39" fillId="0" borderId="0" xfId="0" applyFont="1"/>
    <xf numFmtId="165" fontId="13" fillId="6" borderId="28" xfId="0" applyNumberFormat="1" applyFont="1" applyFill="1" applyBorder="1"/>
    <xf numFmtId="177" fontId="41" fillId="6" borderId="29" xfId="4" applyNumberFormat="1" applyFont="1" applyFill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44" fontId="6" fillId="0" borderId="4" xfId="0" applyNumberFormat="1" applyFont="1" applyBorder="1"/>
    <xf numFmtId="0" fontId="7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4" xfId="0" applyFont="1" applyBorder="1" applyAlignment="1">
      <alignment horizontal="left" indent="2"/>
    </xf>
    <xf numFmtId="173" fontId="6" fillId="0" borderId="4" xfId="0" applyNumberFormat="1" applyFont="1" applyBorder="1"/>
    <xf numFmtId="41" fontId="1" fillId="0" borderId="0" xfId="0" applyNumberFormat="1" applyFont="1"/>
    <xf numFmtId="181" fontId="43" fillId="0" borderId="0" xfId="0" applyNumberFormat="1" applyFont="1" applyAlignment="1">
      <alignment horizontal="right" vertical="top"/>
    </xf>
    <xf numFmtId="0" fontId="41" fillId="0" borderId="0" xfId="0" applyFont="1"/>
    <xf numFmtId="37" fontId="43" fillId="0" borderId="0" xfId="0" applyNumberFormat="1" applyFont="1" applyAlignment="1">
      <alignment horizontal="right" vertical="top"/>
    </xf>
    <xf numFmtId="37" fontId="43" fillId="0" borderId="1" xfId="0" applyNumberFormat="1" applyFont="1" applyBorder="1" applyAlignment="1">
      <alignment horizontal="right" vertical="top"/>
    </xf>
    <xf numFmtId="181" fontId="44" fillId="0" borderId="0" xfId="0" applyNumberFormat="1" applyFont="1" applyAlignment="1">
      <alignment horizontal="right" vertical="top"/>
    </xf>
    <xf numFmtId="37" fontId="44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vertical="center" wrapText="1"/>
    </xf>
    <xf numFmtId="0" fontId="47" fillId="0" borderId="30" xfId="0" applyFont="1" applyBorder="1" applyAlignment="1">
      <alignment horizontal="center" vertical="center" wrapText="1"/>
    </xf>
    <xf numFmtId="0" fontId="46" fillId="7" borderId="0" xfId="0" applyFont="1" applyFill="1" applyAlignment="1">
      <alignment horizontal="left" vertical="center" wrapText="1"/>
    </xf>
    <xf numFmtId="0" fontId="46" fillId="7" borderId="0" xfId="0" applyFont="1" applyFill="1" applyAlignment="1">
      <alignment vertical="center" wrapText="1"/>
    </xf>
    <xf numFmtId="0" fontId="46" fillId="7" borderId="0" xfId="0" applyFont="1" applyFill="1" applyAlignment="1">
      <alignment horizontal="center" vertical="center" wrapText="1"/>
    </xf>
    <xf numFmtId="0" fontId="48" fillId="7" borderId="0" xfId="0" applyFont="1" applyFill="1" applyAlignment="1">
      <alignment horizontal="right" vertical="center" wrapText="1"/>
    </xf>
    <xf numFmtId="0" fontId="46" fillId="7" borderId="0" xfId="0" applyFont="1" applyFill="1" applyAlignment="1">
      <alignment wrapText="1"/>
    </xf>
    <xf numFmtId="0" fontId="46" fillId="7" borderId="0" xfId="0" applyFont="1" applyFill="1" applyAlignment="1">
      <alignment horizontal="right" vertical="center" wrapText="1"/>
    </xf>
    <xf numFmtId="0" fontId="46" fillId="0" borderId="0" xfId="0" applyFont="1" applyAlignment="1">
      <alignment horizontal="left" vertical="center" wrapText="1"/>
    </xf>
    <xf numFmtId="0" fontId="46" fillId="0" borderId="0" xfId="0" applyFont="1" applyAlignment="1">
      <alignment horizontal="center" vertical="center" wrapText="1"/>
    </xf>
    <xf numFmtId="10" fontId="46" fillId="0" borderId="0" xfId="0" applyNumberFormat="1" applyFont="1" applyAlignment="1">
      <alignment horizontal="center" vertical="center" wrapText="1"/>
    </xf>
    <xf numFmtId="0" fontId="48" fillId="0" borderId="0" xfId="0" applyFont="1" applyAlignment="1">
      <alignment horizontal="right" vertical="center" wrapText="1"/>
    </xf>
    <xf numFmtId="0" fontId="46" fillId="0" borderId="0" xfId="0" applyFont="1" applyAlignment="1">
      <alignment wrapText="1"/>
    </xf>
    <xf numFmtId="0" fontId="46" fillId="0" borderId="0" xfId="0" applyFont="1" applyAlignment="1">
      <alignment horizontal="right" vertical="center" wrapText="1"/>
    </xf>
    <xf numFmtId="3" fontId="48" fillId="7" borderId="0" xfId="0" applyNumberFormat="1" applyFont="1" applyFill="1" applyAlignment="1">
      <alignment horizontal="right" vertical="center" wrapText="1"/>
    </xf>
    <xf numFmtId="0" fontId="46" fillId="7" borderId="0" xfId="0" applyFont="1" applyFill="1" applyAlignment="1">
      <alignment horizontal="left" vertical="center" wrapText="1" indent="2"/>
    </xf>
    <xf numFmtId="3" fontId="46" fillId="7" borderId="0" xfId="0" applyNumberFormat="1" applyFont="1" applyFill="1" applyAlignment="1">
      <alignment horizontal="right" vertical="center" wrapText="1"/>
    </xf>
    <xf numFmtId="0" fontId="48" fillId="7" borderId="0" xfId="0" applyFont="1" applyFill="1" applyAlignment="1">
      <alignment vertical="center" wrapText="1"/>
    </xf>
    <xf numFmtId="0" fontId="46" fillId="7" borderId="4" xfId="0" applyFont="1" applyFill="1" applyBorder="1" applyAlignment="1">
      <alignment wrapText="1"/>
    </xf>
    <xf numFmtId="0" fontId="46" fillId="7" borderId="4" xfId="0" applyFont="1" applyFill="1" applyBorder="1" applyAlignment="1">
      <alignment vertical="center" wrapText="1"/>
    </xf>
    <xf numFmtId="0" fontId="46" fillId="7" borderId="4" xfId="0" applyFont="1" applyFill="1" applyBorder="1" applyAlignment="1">
      <alignment horizontal="right" vertical="center" wrapText="1"/>
    </xf>
    <xf numFmtId="0" fontId="48" fillId="0" borderId="4" xfId="0" applyFont="1" applyBorder="1" applyAlignment="1">
      <alignment horizontal="right" vertical="center" wrapText="1"/>
    </xf>
    <xf numFmtId="0" fontId="46" fillId="0" borderId="4" xfId="0" applyFont="1" applyBorder="1" applyAlignment="1">
      <alignment vertical="center" wrapText="1"/>
    </xf>
    <xf numFmtId="0" fontId="46" fillId="0" borderId="4" xfId="0" applyFont="1" applyBorder="1" applyAlignment="1">
      <alignment horizontal="right" vertical="center" wrapText="1"/>
    </xf>
    <xf numFmtId="0" fontId="46" fillId="0" borderId="4" xfId="0" applyFont="1" applyBorder="1" applyAlignment="1">
      <alignment horizontal="left" vertical="center" wrapText="1"/>
    </xf>
    <xf numFmtId="2" fontId="10" fillId="0" borderId="12" xfId="0" applyNumberFormat="1" applyFont="1" applyBorder="1" applyAlignment="1">
      <alignment horizontal="center" vertical="center" wrapText="1"/>
    </xf>
    <xf numFmtId="0" fontId="46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3" fontId="48" fillId="0" borderId="0" xfId="0" applyNumberFormat="1" applyFont="1" applyAlignment="1">
      <alignment horizontal="right" vertical="center"/>
    </xf>
    <xf numFmtId="0" fontId="46" fillId="0" borderId="0" xfId="0" applyFont="1" applyAlignment="1">
      <alignment vertical="center"/>
    </xf>
    <xf numFmtId="0" fontId="46" fillId="0" borderId="0" xfId="0" applyFont="1" applyAlignment="1">
      <alignment horizontal="right" vertical="center"/>
    </xf>
    <xf numFmtId="0" fontId="48" fillId="0" borderId="0" xfId="0" applyFont="1" applyAlignment="1">
      <alignment horizontal="right" vertical="center"/>
    </xf>
    <xf numFmtId="3" fontId="46" fillId="0" borderId="0" xfId="0" applyNumberFormat="1" applyFont="1" applyAlignment="1">
      <alignment horizontal="right" vertical="center"/>
    </xf>
    <xf numFmtId="0" fontId="1" fillId="3" borderId="0" xfId="0" applyFont="1" applyFill="1"/>
    <xf numFmtId="2" fontId="10" fillId="0" borderId="0" xfId="2" applyNumberFormat="1" applyFont="1" applyAlignment="1">
      <alignment horizontal="center" vertical="center"/>
    </xf>
    <xf numFmtId="2" fontId="10" fillId="0" borderId="4" xfId="0" applyNumberFormat="1" applyFont="1" applyBorder="1" applyAlignment="1">
      <alignment horizontal="left" wrapText="1"/>
    </xf>
    <xf numFmtId="0" fontId="1" fillId="3" borderId="4" xfId="0" applyFont="1" applyFill="1" applyBorder="1"/>
    <xf numFmtId="0" fontId="2" fillId="3" borderId="4" xfId="0" applyFont="1" applyFill="1" applyBorder="1"/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/>
    <xf numFmtId="0" fontId="17" fillId="0" borderId="4" xfId="0" applyFont="1" applyBorder="1"/>
    <xf numFmtId="0" fontId="1" fillId="0" borderId="4" xfId="0" applyFont="1" applyBorder="1"/>
    <xf numFmtId="2" fontId="13" fillId="0" borderId="0" xfId="0" applyNumberFormat="1" applyFont="1" applyAlignment="1">
      <alignment horizontal="center" wrapText="1"/>
    </xf>
    <xf numFmtId="172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172" fontId="13" fillId="0" borderId="0" xfId="0" quotePrefix="1" applyNumberFormat="1" applyFont="1" applyAlignment="1">
      <alignment horizontal="center" wrapText="1"/>
    </xf>
    <xf numFmtId="0" fontId="1" fillId="0" borderId="0" xfId="0" applyFont="1" applyAlignment="1">
      <alignment horizontal="left" indent="2"/>
    </xf>
    <xf numFmtId="0" fontId="9" fillId="4" borderId="0" xfId="5" applyFont="1" applyFill="1" applyAlignment="1">
      <alignment wrapText="1"/>
    </xf>
    <xf numFmtId="0" fontId="9" fillId="4" borderId="0" xfId="0" applyFont="1" applyFill="1" applyAlignment="1">
      <alignment wrapText="1"/>
    </xf>
    <xf numFmtId="0" fontId="46" fillId="2" borderId="0" xfId="0" applyFont="1" applyFill="1" applyAlignment="1">
      <alignment wrapText="1"/>
    </xf>
    <xf numFmtId="0" fontId="46" fillId="2" borderId="0" xfId="0" applyFont="1" applyFill="1" applyAlignment="1">
      <alignment vertical="center" wrapText="1"/>
    </xf>
    <xf numFmtId="0" fontId="46" fillId="2" borderId="0" xfId="0" applyFont="1" applyFill="1" applyAlignment="1">
      <alignment horizontal="left" vertical="center" wrapText="1"/>
    </xf>
    <xf numFmtId="167" fontId="2" fillId="2" borderId="0" xfId="3" applyNumberFormat="1" applyFont="1" applyFill="1"/>
    <xf numFmtId="166" fontId="34" fillId="2" borderId="1" xfId="0" applyNumberFormat="1" applyFont="1" applyFill="1" applyBorder="1"/>
    <xf numFmtId="166" fontId="2" fillId="2" borderId="2" xfId="0" applyNumberFormat="1" applyFont="1" applyFill="1" applyBorder="1"/>
    <xf numFmtId="44" fontId="10" fillId="2" borderId="13" xfId="3" applyFont="1" applyFill="1" applyBorder="1"/>
    <xf numFmtId="184" fontId="44" fillId="0" borderId="0" xfId="0" applyNumberFormat="1" applyFont="1" applyAlignment="1">
      <alignment horizontal="right" vertical="top"/>
    </xf>
    <xf numFmtId="170" fontId="2" fillId="2" borderId="0" xfId="0" applyNumberFormat="1" applyFont="1" applyFill="1"/>
    <xf numFmtId="170" fontId="2" fillId="2" borderId="1" xfId="0" applyNumberFormat="1" applyFont="1" applyFill="1" applyBorder="1"/>
    <xf numFmtId="166" fontId="40" fillId="2" borderId="29" xfId="0" applyNumberFormat="1" applyFont="1" applyFill="1" applyBorder="1"/>
    <xf numFmtId="41" fontId="39" fillId="2" borderId="29" xfId="0" applyNumberFormat="1" applyFont="1" applyFill="1" applyBorder="1"/>
    <xf numFmtId="180" fontId="39" fillId="2" borderId="29" xfId="0" applyNumberFormat="1" applyFont="1" applyFill="1" applyBorder="1"/>
    <xf numFmtId="44" fontId="6" fillId="2" borderId="29" xfId="0" applyNumberFormat="1" applyFont="1" applyFill="1" applyBorder="1"/>
    <xf numFmtId="44" fontId="1" fillId="2" borderId="29" xfId="0" applyNumberFormat="1" applyFont="1" applyFill="1" applyBorder="1" applyAlignment="1">
      <alignment horizontal="center"/>
    </xf>
    <xf numFmtId="42" fontId="6" fillId="2" borderId="29" xfId="0" applyNumberFormat="1" applyFont="1" applyFill="1" applyBorder="1"/>
    <xf numFmtId="180" fontId="6" fillId="2" borderId="29" xfId="0" applyNumberFormat="1" applyFont="1" applyFill="1" applyBorder="1"/>
    <xf numFmtId="173" fontId="6" fillId="2" borderId="29" xfId="0" applyNumberFormat="1" applyFont="1" applyFill="1" applyBorder="1"/>
    <xf numFmtId="44" fontId="2" fillId="2" borderId="29" xfId="0" applyNumberFormat="1" applyFont="1" applyFill="1" applyBorder="1" applyAlignment="1">
      <alignment horizontal="center"/>
    </xf>
    <xf numFmtId="178" fontId="40" fillId="2" borderId="12" xfId="2" applyNumberFormat="1" applyFont="1" applyFill="1" applyBorder="1"/>
    <xf numFmtId="183" fontId="40" fillId="2" borderId="12" xfId="1" applyNumberFormat="1" applyFont="1" applyFill="1" applyBorder="1"/>
    <xf numFmtId="10" fontId="40" fillId="2" borderId="12" xfId="0" applyNumberFormat="1" applyFont="1" applyFill="1" applyBorder="1"/>
    <xf numFmtId="10" fontId="6" fillId="2" borderId="12" xfId="0" applyNumberFormat="1" applyFont="1" applyFill="1" applyBorder="1"/>
    <xf numFmtId="1" fontId="40" fillId="2" borderId="12" xfId="0" applyNumberFormat="1" applyFont="1" applyFill="1" applyBorder="1"/>
    <xf numFmtId="44" fontId="40" fillId="2" borderId="12" xfId="0" applyNumberFormat="1" applyFont="1" applyFill="1" applyBorder="1"/>
    <xf numFmtId="2" fontId="8" fillId="0" borderId="4" xfId="4" applyNumberFormat="1" applyBorder="1"/>
    <xf numFmtId="0" fontId="0" fillId="0" borderId="7" xfId="0" applyBorder="1"/>
    <xf numFmtId="172" fontId="1" fillId="7" borderId="0" xfId="0" applyNumberFormat="1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46" fillId="7" borderId="9" xfId="0" applyFont="1" applyFill="1" applyBorder="1" applyAlignment="1">
      <alignment wrapText="1"/>
    </xf>
    <xf numFmtId="3" fontId="48" fillId="7" borderId="9" xfId="0" applyNumberFormat="1" applyFont="1" applyFill="1" applyBorder="1" applyAlignment="1">
      <alignment horizontal="right" vertical="center" wrapText="1"/>
    </xf>
    <xf numFmtId="10" fontId="48" fillId="7" borderId="9" xfId="1" applyNumberFormat="1" applyFont="1" applyFill="1" applyBorder="1" applyAlignment="1">
      <alignment horizontal="right" vertical="center" wrapText="1"/>
    </xf>
    <xf numFmtId="3" fontId="48" fillId="7" borderId="7" xfId="0" applyNumberFormat="1" applyFont="1" applyFill="1" applyBorder="1" applyAlignment="1">
      <alignment horizontal="right" vertical="center" wrapText="1"/>
    </xf>
    <xf numFmtId="0" fontId="46" fillId="7" borderId="6" xfId="0" applyFont="1" applyFill="1" applyBorder="1" applyAlignment="1">
      <alignment wrapText="1"/>
    </xf>
    <xf numFmtId="0" fontId="48" fillId="7" borderId="5" xfId="0" applyFont="1" applyFill="1" applyBorder="1" applyAlignment="1">
      <alignment horizontal="right" vertical="center" wrapText="1"/>
    </xf>
    <xf numFmtId="0" fontId="46" fillId="7" borderId="3" xfId="0" applyFont="1" applyFill="1" applyBorder="1" applyAlignment="1">
      <alignment wrapText="1"/>
    </xf>
    <xf numFmtId="3" fontId="48" fillId="7" borderId="17" xfId="0" applyNumberFormat="1" applyFont="1" applyFill="1" applyBorder="1" applyAlignment="1">
      <alignment horizontal="center" vertical="center" wrapText="1"/>
    </xf>
    <xf numFmtId="3" fontId="48" fillId="7" borderId="18" xfId="0" applyNumberFormat="1" applyFont="1" applyFill="1" applyBorder="1" applyAlignment="1">
      <alignment horizontal="center" vertical="center" wrapText="1"/>
    </xf>
    <xf numFmtId="0" fontId="46" fillId="7" borderId="18" xfId="0" applyFont="1" applyFill="1" applyBorder="1" applyAlignment="1">
      <alignment vertical="center" wrapText="1"/>
    </xf>
    <xf numFmtId="3" fontId="48" fillId="7" borderId="19" xfId="0" applyNumberFormat="1" applyFont="1" applyFill="1" applyBorder="1" applyAlignment="1">
      <alignment horizontal="center" vertical="center" wrapText="1"/>
    </xf>
    <xf numFmtId="0" fontId="35" fillId="2" borderId="29" xfId="0" applyFont="1" applyFill="1" applyBorder="1" applyAlignment="1">
      <alignment horizontal="right"/>
    </xf>
    <xf numFmtId="43" fontId="0" fillId="2" borderId="0" xfId="2" applyFont="1" applyFill="1"/>
    <xf numFmtId="0" fontId="0" fillId="0" borderId="0" xfId="0"/>
    <xf numFmtId="2" fontId="2" fillId="0" borderId="3" xfId="1" applyNumberFormat="1" applyFont="1" applyBorder="1"/>
    <xf numFmtId="0" fontId="2" fillId="3" borderId="0" xfId="0" applyFont="1" applyFill="1" applyAlignment="1"/>
    <xf numFmtId="0" fontId="17" fillId="0" borderId="0" xfId="0" applyFont="1" applyAlignment="1">
      <alignment vertical="center"/>
    </xf>
    <xf numFmtId="171" fontId="1" fillId="8" borderId="0" xfId="0" applyNumberFormat="1" applyFont="1" applyFill="1" applyAlignment="1"/>
    <xf numFmtId="0" fontId="48" fillId="0" borderId="4" xfId="0" applyFont="1" applyBorder="1" applyAlignment="1">
      <alignment vertical="center" wrapText="1"/>
    </xf>
    <xf numFmtId="3" fontId="48" fillId="7" borderId="18" xfId="0" applyNumberFormat="1" applyFont="1" applyFill="1" applyBorder="1" applyAlignment="1">
      <alignment vertical="center" wrapText="1"/>
    </xf>
    <xf numFmtId="0" fontId="10" fillId="0" borderId="0" xfId="0" applyFont="1" applyAlignment="1"/>
    <xf numFmtId="0" fontId="17" fillId="0" borderId="4" xfId="0" applyFont="1" applyBorder="1" applyAlignment="1"/>
    <xf numFmtId="2" fontId="10" fillId="0" borderId="0" xfId="2" applyNumberFormat="1" applyFont="1" applyAlignment="1"/>
    <xf numFmtId="179" fontId="10" fillId="0" borderId="0" xfId="0" applyNumberFormat="1" applyFont="1" applyAlignment="1">
      <alignment vertical="center"/>
    </xf>
    <xf numFmtId="0" fontId="10" fillId="3" borderId="0" xfId="0" applyFont="1" applyFill="1" applyAlignment="1"/>
    <xf numFmtId="178" fontId="50" fillId="2" borderId="12" xfId="2" applyNumberFormat="1" applyFont="1" applyFill="1" applyBorder="1"/>
    <xf numFmtId="3" fontId="48" fillId="2" borderId="9" xfId="0" applyNumberFormat="1" applyFont="1" applyFill="1" applyBorder="1" applyAlignment="1">
      <alignment horizontal="right" vertical="center" wrapText="1"/>
    </xf>
    <xf numFmtId="0" fontId="14" fillId="0" borderId="0" xfId="0" applyFont="1" applyFill="1"/>
    <xf numFmtId="2" fontId="18" fillId="0" borderId="0" xfId="4" applyNumberFormat="1" applyFont="1" applyFill="1"/>
    <xf numFmtId="41" fontId="2" fillId="0" borderId="0" xfId="0" applyNumberFormat="1" applyFont="1" applyFill="1"/>
    <xf numFmtId="41" fontId="1" fillId="0" borderId="0" xfId="2" applyNumberFormat="1" applyFont="1"/>
    <xf numFmtId="164" fontId="2" fillId="8" borderId="0" xfId="1" applyNumberFormat="1" applyFont="1" applyFill="1"/>
    <xf numFmtId="164" fontId="1" fillId="8" borderId="0" xfId="1" applyNumberFormat="1" applyFont="1" applyFill="1"/>
    <xf numFmtId="166" fontId="34" fillId="8" borderId="0" xfId="2" applyNumberFormat="1" applyFont="1" applyFill="1"/>
    <xf numFmtId="166" fontId="2" fillId="8" borderId="0" xfId="2" applyNumberFormat="1" applyFont="1" applyFill="1"/>
    <xf numFmtId="166" fontId="34" fillId="8" borderId="1" xfId="2" applyNumberFormat="1" applyFont="1" applyFill="1" applyBorder="1"/>
    <xf numFmtId="166" fontId="2" fillId="8" borderId="1" xfId="2" applyNumberFormat="1" applyFont="1" applyFill="1" applyBorder="1"/>
    <xf numFmtId="167" fontId="2" fillId="8" borderId="0" xfId="2" applyNumberFormat="1" applyFont="1" applyFill="1"/>
    <xf numFmtId="166" fontId="2" fillId="8" borderId="2" xfId="2" applyNumberFormat="1" applyFont="1" applyFill="1" applyBorder="1"/>
    <xf numFmtId="42" fontId="2" fillId="8" borderId="13" xfId="2" applyNumberFormat="1" applyFont="1" applyFill="1" applyBorder="1"/>
    <xf numFmtId="166" fontId="1" fillId="8" borderId="0" xfId="2" applyNumberFormat="1" applyFont="1" applyFill="1"/>
    <xf numFmtId="166" fontId="2" fillId="0" borderId="0" xfId="2" applyNumberFormat="1" applyFont="1" applyFill="1"/>
    <xf numFmtId="166" fontId="2" fillId="0" borderId="1" xfId="2" applyNumberFormat="1" applyFont="1" applyFill="1" applyBorder="1"/>
    <xf numFmtId="164" fontId="2" fillId="0" borderId="0" xfId="1" applyNumberFormat="1" applyFont="1" applyFill="1"/>
    <xf numFmtId="166" fontId="10" fillId="8" borderId="0" xfId="2" applyNumberFormat="1" applyFont="1" applyFill="1"/>
    <xf numFmtId="166" fontId="10" fillId="0" borderId="0" xfId="2" applyNumberFormat="1" applyFont="1" applyFill="1"/>
    <xf numFmtId="166" fontId="12" fillId="8" borderId="0" xfId="2" applyNumberFormat="1" applyFont="1" applyFill="1"/>
    <xf numFmtId="0" fontId="2" fillId="0" borderId="0" xfId="0" applyFont="1" applyFill="1"/>
    <xf numFmtId="165" fontId="1" fillId="8" borderId="0" xfId="0" applyNumberFormat="1" applyFont="1" applyFill="1"/>
    <xf numFmtId="165" fontId="1" fillId="0" borderId="0" xfId="0" applyNumberFormat="1" applyFont="1"/>
    <xf numFmtId="164" fontId="15" fillId="8" borderId="0" xfId="1" applyNumberFormat="1" applyFont="1" applyFill="1"/>
    <xf numFmtId="165" fontId="15" fillId="8" borderId="0" xfId="0" applyNumberFormat="1" applyFont="1" applyFill="1"/>
    <xf numFmtId="164" fontId="1" fillId="0" borderId="0" xfId="1" applyNumberFormat="1" applyFont="1" applyFill="1"/>
    <xf numFmtId="8" fontId="2" fillId="0" borderId="0" xfId="0" applyNumberFormat="1" applyFont="1" applyFill="1"/>
    <xf numFmtId="41" fontId="2" fillId="8" borderId="0" xfId="0" applyNumberFormat="1" applyFont="1" applyFill="1"/>
    <xf numFmtId="41" fontId="2" fillId="8" borderId="1" xfId="0" applyNumberFormat="1" applyFont="1" applyFill="1" applyBorder="1"/>
    <xf numFmtId="167" fontId="2" fillId="8" borderId="1" xfId="3" applyNumberFormat="1" applyFont="1" applyFill="1" applyBorder="1"/>
    <xf numFmtId="167" fontId="2" fillId="8" borderId="0" xfId="3" applyNumberFormat="1" applyFont="1" applyFill="1"/>
    <xf numFmtId="44" fontId="1" fillId="0" borderId="0" xfId="0" applyNumberFormat="1" applyFont="1" applyAlignment="1">
      <alignment horizontal="center"/>
    </xf>
    <xf numFmtId="164" fontId="1" fillId="2" borderId="1" xfId="1" applyNumberFormat="1" applyFont="1" applyFill="1" applyBorder="1"/>
    <xf numFmtId="167" fontId="1" fillId="0" borderId="0" xfId="3" applyNumberFormat="1" applyFont="1" applyFill="1"/>
    <xf numFmtId="0" fontId="0" fillId="0" borderId="0" xfId="0"/>
    <xf numFmtId="0" fontId="52" fillId="0" borderId="0" xfId="0" applyFont="1"/>
    <xf numFmtId="0" fontId="2" fillId="8" borderId="1" xfId="2" applyNumberFormat="1" applyFont="1" applyFill="1" applyBorder="1"/>
    <xf numFmtId="165" fontId="38" fillId="8" borderId="0" xfId="0" applyNumberFormat="1" applyFont="1" applyFill="1"/>
    <xf numFmtId="164" fontId="38" fillId="8" borderId="0" xfId="1" applyNumberFormat="1" applyFont="1" applyFill="1"/>
    <xf numFmtId="0" fontId="5" fillId="0" borderId="0" xfId="0" applyFont="1" applyAlignment="1">
      <alignment horizontal="center" vertical="center" wrapText="1"/>
    </xf>
    <xf numFmtId="0" fontId="0" fillId="0" borderId="0" xfId="0"/>
    <xf numFmtId="171" fontId="48" fillId="2" borderId="8" xfId="1" applyNumberFormat="1" applyFont="1" applyFill="1" applyBorder="1" applyAlignment="1">
      <alignment horizontal="right" vertical="center" wrapText="1"/>
    </xf>
    <xf numFmtId="171" fontId="1" fillId="2" borderId="0" xfId="0" applyNumberFormat="1" applyFont="1" applyFill="1"/>
    <xf numFmtId="39" fontId="44" fillId="0" borderId="0" xfId="0" applyNumberFormat="1" applyFont="1" applyAlignment="1">
      <alignment horizontal="right" vertical="top"/>
    </xf>
    <xf numFmtId="0" fontId="42" fillId="0" borderId="0" xfId="0" applyFont="1" applyFill="1" applyAlignment="1">
      <alignment horizontal="center" vertical="center" wrapText="1"/>
    </xf>
    <xf numFmtId="37" fontId="53" fillId="0" borderId="0" xfId="0" applyNumberFormat="1" applyFont="1" applyAlignment="1">
      <alignment horizontal="right" vertical="top"/>
    </xf>
    <xf numFmtId="6" fontId="54" fillId="0" borderId="0" xfId="0" applyNumberFormat="1" applyFont="1" applyAlignment="1">
      <alignment vertical="center"/>
    </xf>
    <xf numFmtId="37" fontId="53" fillId="0" borderId="1" xfId="0" applyNumberFormat="1" applyFont="1" applyBorder="1" applyAlignment="1">
      <alignment horizontal="right" vertical="top"/>
    </xf>
    <xf numFmtId="0" fontId="39" fillId="0" borderId="0" xfId="0" applyFont="1" applyFill="1" applyAlignment="1">
      <alignment vertical="center"/>
    </xf>
    <xf numFmtId="181" fontId="53" fillId="0" borderId="0" xfId="0" applyNumberFormat="1" applyFont="1" applyFill="1" applyAlignment="1">
      <alignment horizontal="right" vertical="top"/>
    </xf>
    <xf numFmtId="15" fontId="42" fillId="0" borderId="0" xfId="0" applyNumberFormat="1" applyFont="1" applyFill="1" applyAlignment="1">
      <alignment horizontal="center" vertical="center" wrapText="1"/>
    </xf>
    <xf numFmtId="15" fontId="42" fillId="0" borderId="0" xfId="0" quotePrefix="1" applyNumberFormat="1" applyFont="1" applyFill="1" applyAlignment="1">
      <alignment horizontal="center" vertical="center" wrapText="1"/>
    </xf>
    <xf numFmtId="0" fontId="55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182" fontId="44" fillId="0" borderId="0" xfId="0" applyNumberFormat="1" applyFont="1" applyAlignment="1">
      <alignment horizontal="right" vertical="top"/>
    </xf>
    <xf numFmtId="181" fontId="4" fillId="0" borderId="0" xfId="0" applyNumberFormat="1" applyFont="1"/>
    <xf numFmtId="1" fontId="2" fillId="0" borderId="2" xfId="0" applyNumberFormat="1" applyFont="1" applyBorder="1"/>
    <xf numFmtId="37" fontId="2" fillId="0" borderId="0" xfId="0" applyNumberFormat="1" applyFont="1"/>
    <xf numFmtId="166" fontId="2" fillId="8" borderId="0" xfId="2" applyNumberFormat="1" applyFont="1" applyFill="1" applyBorder="1"/>
    <xf numFmtId="166" fontId="2" fillId="0" borderId="0" xfId="2" applyNumberFormat="1" applyFont="1" applyFill="1" applyBorder="1"/>
    <xf numFmtId="0" fontId="1" fillId="0" borderId="0" xfId="0" applyFont="1" applyAlignment="1">
      <alignment horizontal="left" indent="1"/>
    </xf>
    <xf numFmtId="166" fontId="12" fillId="0" borderId="0" xfId="2" applyNumberFormat="1" applyFont="1" applyFill="1" applyBorder="1"/>
    <xf numFmtId="166" fontId="10" fillId="0" borderId="0" xfId="2" applyNumberFormat="1" applyFont="1" applyFill="1" applyBorder="1"/>
    <xf numFmtId="0" fontId="1" fillId="0" borderId="0" xfId="0" applyFont="1" applyAlignment="1">
      <alignment horizontal="left" wrapText="1"/>
    </xf>
    <xf numFmtId="3" fontId="46" fillId="7" borderId="0" xfId="0" applyNumberFormat="1" applyFont="1" applyFill="1" applyAlignment="1">
      <alignment vertical="center" wrapText="1"/>
    </xf>
    <xf numFmtId="0" fontId="8" fillId="0" borderId="0" xfId="4" applyFill="1"/>
    <xf numFmtId="0" fontId="0" fillId="0" borderId="0" xfId="0" applyAlignment="1">
      <alignment horizontal="center"/>
    </xf>
    <xf numFmtId="175" fontId="46" fillId="7" borderId="0" xfId="0" applyNumberFormat="1" applyFont="1" applyFill="1" applyAlignment="1">
      <alignment horizontal="center" vertical="center" wrapText="1"/>
    </xf>
    <xf numFmtId="175" fontId="46" fillId="0" borderId="0" xfId="0" applyNumberFormat="1" applyFont="1" applyAlignment="1">
      <alignment horizontal="center" vertical="center" wrapText="1"/>
    </xf>
    <xf numFmtId="175" fontId="2" fillId="3" borderId="0" xfId="0" applyNumberFormat="1" applyFont="1" applyFill="1"/>
    <xf numFmtId="175" fontId="46" fillId="0" borderId="0" xfId="0" applyNumberFormat="1" applyFont="1" applyAlignment="1">
      <alignment vertical="center" wrapText="1"/>
    </xf>
    <xf numFmtId="21" fontId="0" fillId="0" borderId="0" xfId="0" applyNumberFormat="1"/>
    <xf numFmtId="21" fontId="0" fillId="0" borderId="0" xfId="0" applyNumberFormat="1" applyAlignment="1">
      <alignment horizontal="left" vertical="top"/>
    </xf>
    <xf numFmtId="21" fontId="0" fillId="0" borderId="0" xfId="0" applyNumberFormat="1" applyAlignment="1">
      <alignment horizontal="left"/>
    </xf>
    <xf numFmtId="177" fontId="8" fillId="0" borderId="0" xfId="4" applyNumberFormat="1" applyBorder="1"/>
    <xf numFmtId="0" fontId="8" fillId="0" borderId="0" xfId="4" applyBorder="1"/>
    <xf numFmtId="2" fontId="8" fillId="0" borderId="0" xfId="4" applyNumberFormat="1" applyBorder="1"/>
    <xf numFmtId="0" fontId="2" fillId="3" borderId="0" xfId="0" applyFont="1" applyFill="1" applyBorder="1"/>
    <xf numFmtId="172" fontId="17" fillId="0" borderId="0" xfId="0" applyNumberFormat="1" applyFont="1" applyBorder="1" applyAlignment="1">
      <alignment horizontal="center" vertical="center" wrapText="1"/>
    </xf>
    <xf numFmtId="172" fontId="13" fillId="0" borderId="0" xfId="0" applyNumberFormat="1" applyFont="1" applyBorder="1" applyAlignment="1">
      <alignment horizontal="center" wrapText="1"/>
    </xf>
    <xf numFmtId="172" fontId="14" fillId="0" borderId="0" xfId="0" applyNumberFormat="1" applyFont="1" applyBorder="1" applyAlignment="1">
      <alignment horizontal="center" wrapText="1"/>
    </xf>
    <xf numFmtId="2" fontId="13" fillId="0" borderId="0" xfId="0" applyNumberFormat="1" applyFont="1" applyBorder="1" applyAlignment="1">
      <alignment horizontal="center" wrapText="1"/>
    </xf>
    <xf numFmtId="0" fontId="2" fillId="3" borderId="8" xfId="0" applyFont="1" applyFill="1" applyBorder="1"/>
    <xf numFmtId="0" fontId="2" fillId="3" borderId="6" xfId="0" applyFont="1" applyFill="1" applyBorder="1"/>
    <xf numFmtId="0" fontId="0" fillId="0" borderId="7" xfId="0" applyFill="1" applyBorder="1"/>
    <xf numFmtId="0" fontId="0" fillId="0" borderId="5" xfId="0" applyFill="1" applyBorder="1"/>
    <xf numFmtId="172" fontId="13" fillId="0" borderId="4" xfId="0" applyNumberFormat="1" applyFont="1" applyBorder="1" applyAlignment="1">
      <alignment horizontal="center" wrapText="1"/>
    </xf>
    <xf numFmtId="0" fontId="2" fillId="3" borderId="3" xfId="0" applyFont="1" applyFill="1" applyBorder="1"/>
    <xf numFmtId="2" fontId="8" fillId="5" borderId="0" xfId="4" applyNumberFormat="1" applyFill="1" applyBorder="1"/>
    <xf numFmtId="177" fontId="56" fillId="8" borderId="0" xfId="0" applyNumberFormat="1" applyFont="1" applyFill="1" applyBorder="1" applyAlignment="1">
      <alignment horizontal="right" vertical="top"/>
    </xf>
    <xf numFmtId="2" fontId="57" fillId="0" borderId="0" xfId="4" applyNumberFormat="1" applyFont="1" applyBorder="1" applyAlignment="1">
      <alignment horizontal="left" vertical="top"/>
    </xf>
    <xf numFmtId="0" fontId="57" fillId="0" borderId="0" xfId="4" applyFont="1" applyBorder="1" applyAlignment="1">
      <alignment horizontal="left" vertical="top"/>
    </xf>
    <xf numFmtId="0" fontId="56" fillId="0" borderId="0" xfId="0" applyFont="1" applyBorder="1" applyAlignment="1">
      <alignment horizontal="left" vertical="top"/>
    </xf>
    <xf numFmtId="0" fontId="0" fillId="3" borderId="0" xfId="0" applyFill="1" applyBorder="1"/>
    <xf numFmtId="0" fontId="56" fillId="0" borderId="4" xfId="0" applyFont="1" applyBorder="1" applyAlignment="1">
      <alignment horizontal="left" vertical="top"/>
    </xf>
    <xf numFmtId="166" fontId="44" fillId="0" borderId="0" xfId="0" applyNumberFormat="1" applyFont="1" applyAlignment="1">
      <alignment vertical="top" wrapText="1"/>
    </xf>
    <xf numFmtId="0" fontId="57" fillId="0" borderId="0" xfId="4" applyFont="1" applyAlignment="1">
      <alignment horizontal="left" vertical="top" wrapText="1"/>
    </xf>
    <xf numFmtId="0" fontId="8" fillId="0" borderId="0" xfId="4"/>
    <xf numFmtId="14" fontId="57" fillId="0" borderId="0" xfId="4" applyNumberFormat="1" applyFont="1" applyAlignment="1">
      <alignment horizontal="left" vertical="top" wrapText="1"/>
    </xf>
    <xf numFmtId="15" fontId="47" fillId="0" borderId="30" xfId="0" applyNumberFormat="1" applyFont="1" applyBorder="1" applyAlignment="1">
      <alignment horizontal="center" vertical="center" wrapText="1"/>
    </xf>
    <xf numFmtId="0" fontId="19" fillId="0" borderId="0" xfId="4" applyFont="1" applyAlignment="1">
      <alignment horizontal="center" wrapText="1"/>
    </xf>
    <xf numFmtId="0" fontId="19" fillId="0" borderId="17" xfId="4" applyFont="1" applyBorder="1"/>
    <xf numFmtId="0" fontId="18" fillId="0" borderId="17" xfId="4" applyFont="1" applyBorder="1" applyAlignment="1">
      <alignment wrapText="1"/>
    </xf>
    <xf numFmtId="0" fontId="21" fillId="0" borderId="10" xfId="4" quotePrefix="1" applyFont="1" applyBorder="1" applyAlignment="1">
      <alignment horizontal="center"/>
    </xf>
    <xf numFmtId="0" fontId="21" fillId="0" borderId="8" xfId="4" quotePrefix="1" applyFont="1" applyBorder="1" applyAlignment="1">
      <alignment horizontal="center"/>
    </xf>
    <xf numFmtId="0" fontId="18" fillId="0" borderId="7" xfId="4" quotePrefix="1" applyFont="1" applyBorder="1" applyAlignment="1">
      <alignment horizontal="center"/>
    </xf>
    <xf numFmtId="2" fontId="19" fillId="2" borderId="6" xfId="4" applyNumberFormat="1" applyFont="1" applyFill="1" applyBorder="1" applyAlignment="1">
      <alignment horizontal="center"/>
    </xf>
    <xf numFmtId="0" fontId="18" fillId="0" borderId="5" xfId="4" quotePrefix="1" applyFont="1" applyBorder="1" applyAlignment="1">
      <alignment horizontal="center"/>
    </xf>
    <xf numFmtId="2" fontId="19" fillId="2" borderId="3" xfId="4" applyNumberFormat="1" applyFont="1" applyFill="1" applyBorder="1" applyAlignment="1">
      <alignment horizontal="center"/>
    </xf>
    <xf numFmtId="0" fontId="19" fillId="0" borderId="10" xfId="4" applyFont="1" applyBorder="1" applyAlignment="1">
      <alignment wrapText="1"/>
    </xf>
    <xf numFmtId="0" fontId="20" fillId="6" borderId="31" xfId="4" applyFont="1" applyFill="1" applyBorder="1"/>
    <xf numFmtId="0" fontId="19" fillId="0" borderId="5" xfId="4" applyFont="1" applyBorder="1"/>
    <xf numFmtId="0" fontId="20" fillId="6" borderId="32" xfId="4" applyFont="1" applyFill="1" applyBorder="1"/>
    <xf numFmtId="0" fontId="19" fillId="0" borderId="10" xfId="4" applyFont="1" applyBorder="1"/>
    <xf numFmtId="0" fontId="19" fillId="0" borderId="7" xfId="4" applyFont="1" applyBorder="1"/>
    <xf numFmtId="0" fontId="19" fillId="0" borderId="6" xfId="4" applyFont="1" applyBorder="1"/>
    <xf numFmtId="0" fontId="57" fillId="0" borderId="33" xfId="4" applyFont="1" applyBorder="1" applyAlignment="1">
      <alignment horizontal="left" vertical="top" wrapText="1"/>
    </xf>
    <xf numFmtId="0" fontId="57" fillId="0" borderId="34" xfId="4" applyFont="1" applyBorder="1" applyAlignment="1">
      <alignment horizontal="left" vertical="top" wrapText="1"/>
    </xf>
    <xf numFmtId="0" fontId="57" fillId="0" borderId="35" xfId="4" applyFont="1" applyBorder="1" applyAlignment="1">
      <alignment horizontal="left" vertical="top" wrapText="1"/>
    </xf>
    <xf numFmtId="0" fontId="57" fillId="0" borderId="36" xfId="4" applyFont="1" applyBorder="1" applyAlignment="1">
      <alignment horizontal="left" vertical="top" wrapText="1"/>
    </xf>
    <xf numFmtId="44" fontId="56" fillId="8" borderId="38" xfId="3" applyFont="1" applyFill="1" applyBorder="1" applyAlignment="1">
      <alignment horizontal="left" vertical="top" wrapText="1"/>
    </xf>
    <xf numFmtId="177" fontId="56" fillId="8" borderId="4" xfId="0" applyNumberFormat="1" applyFont="1" applyFill="1" applyBorder="1" applyAlignment="1">
      <alignment horizontal="right" vertical="top"/>
    </xf>
    <xf numFmtId="2" fontId="57" fillId="0" borderId="4" xfId="4" applyNumberFormat="1" applyFont="1" applyBorder="1" applyAlignment="1">
      <alignment horizontal="left" vertical="top"/>
    </xf>
    <xf numFmtId="0" fontId="0" fillId="5" borderId="12" xfId="0" applyFill="1" applyBorder="1"/>
    <xf numFmtId="166" fontId="1" fillId="8" borderId="0" xfId="2" applyNumberFormat="1" applyFont="1" applyFill="1" applyBorder="1"/>
    <xf numFmtId="166" fontId="1" fillId="8" borderId="1" xfId="2" applyNumberFormat="1" applyFont="1" applyFill="1" applyBorder="1"/>
    <xf numFmtId="0" fontId="10" fillId="9" borderId="0" xfId="0" applyFont="1" applyFill="1"/>
    <xf numFmtId="166" fontId="10" fillId="2" borderId="17" xfId="2" applyNumberFormat="1" applyFont="1" applyFill="1" applyBorder="1" applyAlignment="1">
      <alignment horizontal="right"/>
    </xf>
    <xf numFmtId="175" fontId="51" fillId="5" borderId="29" xfId="1" applyNumberFormat="1" applyFont="1" applyFill="1" applyBorder="1"/>
    <xf numFmtId="164" fontId="13" fillId="8" borderId="0" xfId="1" quotePrefix="1" applyNumberFormat="1" applyFont="1" applyFill="1" applyAlignment="1">
      <alignment horizontal="center"/>
    </xf>
    <xf numFmtId="0" fontId="0" fillId="0" borderId="0" xfId="0"/>
    <xf numFmtId="0" fontId="1" fillId="0" borderId="0" xfId="0" applyFont="1"/>
    <xf numFmtId="164" fontId="1" fillId="0" borderId="0" xfId="1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25" fillId="0" borderId="10" xfId="4" applyFont="1" applyBorder="1" applyAlignment="1">
      <alignment horizontal="center"/>
    </xf>
    <xf numFmtId="0" fontId="25" fillId="0" borderId="9" xfId="4" applyFont="1" applyBorder="1" applyAlignment="1">
      <alignment horizontal="center"/>
    </xf>
    <xf numFmtId="0" fontId="25" fillId="0" borderId="8" xfId="4" applyFont="1" applyBorder="1" applyAlignment="1">
      <alignment horizontal="center"/>
    </xf>
    <xf numFmtId="177" fontId="0" fillId="0" borderId="0" xfId="0" applyNumberFormat="1"/>
    <xf numFmtId="0" fontId="37" fillId="0" borderId="0" xfId="0" applyFont="1"/>
    <xf numFmtId="0" fontId="0" fillId="0" borderId="7" xfId="0" applyBorder="1"/>
    <xf numFmtId="0" fontId="18" fillId="0" borderId="0" xfId="4" applyFont="1" applyFill="1"/>
    <xf numFmtId="166" fontId="34" fillId="8" borderId="1" xfId="2" applyNumberFormat="1" applyFont="1" applyFill="1" applyBorder="1"/>
    <xf numFmtId="0" fontId="52" fillId="0" borderId="0" xfId="0" applyFont="1"/>
    <xf numFmtId="177" fontId="56" fillId="8" borderId="6" xfId="0" applyNumberFormat="1" applyFont="1" applyFill="1" applyBorder="1" applyAlignment="1">
      <alignment horizontal="right" vertical="top"/>
    </xf>
    <xf numFmtId="177" fontId="56" fillId="8" borderId="3" xfId="0" applyNumberFormat="1" applyFont="1" applyFill="1" applyBorder="1" applyAlignment="1">
      <alignment horizontal="right" vertical="top"/>
    </xf>
    <xf numFmtId="177" fontId="60" fillId="0" borderId="37" xfId="0" applyNumberFormat="1" applyFont="1" applyFill="1" applyBorder="1" applyAlignment="1">
      <alignment horizontal="left" vertical="top" wrapText="1"/>
    </xf>
    <xf numFmtId="0" fontId="18" fillId="0" borderId="23" xfId="4" applyFont="1" applyFill="1" applyBorder="1"/>
    <xf numFmtId="14" fontId="59" fillId="0" borderId="19" xfId="4" applyNumberFormat="1" applyFont="1" applyFill="1" applyBorder="1"/>
    <xf numFmtId="14" fontId="59" fillId="0" borderId="6" xfId="4" applyNumberFormat="1" applyFont="1" applyFill="1" applyBorder="1"/>
    <xf numFmtId="14" fontId="59" fillId="0" borderId="3" xfId="4" applyNumberFormat="1" applyFont="1" applyFill="1" applyBorder="1"/>
    <xf numFmtId="2" fontId="19" fillId="2" borderId="8" xfId="4" applyNumberFormat="1" applyFont="1" applyFill="1" applyBorder="1" applyAlignment="1">
      <alignment horizontal="center"/>
    </xf>
    <xf numFmtId="9" fontId="40" fillId="2" borderId="12" xfId="0" applyNumberFormat="1" applyFont="1" applyFill="1" applyBorder="1"/>
    <xf numFmtId="10" fontId="61" fillId="8" borderId="10" xfId="1" applyNumberFormat="1" applyFont="1" applyFill="1" applyBorder="1"/>
    <xf numFmtId="10" fontId="61" fillId="8" borderId="9" xfId="1" applyNumberFormat="1" applyFont="1" applyFill="1" applyBorder="1"/>
    <xf numFmtId="10" fontId="61" fillId="8" borderId="8" xfId="1" applyNumberFormat="1" applyFont="1" applyFill="1" applyBorder="1"/>
    <xf numFmtId="164" fontId="14" fillId="0" borderId="0" xfId="1" applyNumberFormat="1" applyFont="1"/>
    <xf numFmtId="164" fontId="62" fillId="8" borderId="7" xfId="1" applyNumberFormat="1" applyFont="1" applyFill="1" applyBorder="1"/>
    <xf numFmtId="164" fontId="62" fillId="8" borderId="0" xfId="1" applyNumberFormat="1" applyFont="1" applyFill="1" applyBorder="1"/>
    <xf numFmtId="164" fontId="10" fillId="0" borderId="0" xfId="1" applyNumberFormat="1" applyFont="1"/>
    <xf numFmtId="164" fontId="14" fillId="8" borderId="7" xfId="1" applyNumberFormat="1" applyFont="1" applyFill="1" applyBorder="1"/>
    <xf numFmtId="164" fontId="14" fillId="8" borderId="0" xfId="1" applyNumberFormat="1" applyFont="1" applyFill="1" applyBorder="1"/>
    <xf numFmtId="164" fontId="14" fillId="8" borderId="6" xfId="1" applyNumberFormat="1" applyFont="1" applyFill="1" applyBorder="1"/>
    <xf numFmtId="167" fontId="14" fillId="8" borderId="7" xfId="3" applyNumberFormat="1" applyFont="1" applyFill="1" applyBorder="1"/>
    <xf numFmtId="0" fontId="14" fillId="8" borderId="5" xfId="0" applyFont="1" applyFill="1" applyBorder="1"/>
    <xf numFmtId="0" fontId="14" fillId="8" borderId="4" xfId="0" applyFont="1" applyFill="1" applyBorder="1"/>
    <xf numFmtId="0" fontId="14" fillId="8" borderId="3" xfId="0" applyFont="1" applyFill="1" applyBorder="1"/>
    <xf numFmtId="10" fontId="35" fillId="6" borderId="29" xfId="0" applyNumberFormat="1" applyFont="1" applyFill="1" applyBorder="1"/>
    <xf numFmtId="181" fontId="0" fillId="0" borderId="0" xfId="0" applyNumberFormat="1"/>
    <xf numFmtId="166" fontId="2" fillId="5" borderId="0" xfId="0" applyNumberFormat="1" applyFont="1" applyFill="1"/>
    <xf numFmtId="185" fontId="2" fillId="8" borderId="1" xfId="2" applyNumberFormat="1" applyFont="1" applyFill="1" applyBorder="1"/>
    <xf numFmtId="43" fontId="2" fillId="8" borderId="0" xfId="2" applyNumberFormat="1" applyFont="1" applyFill="1"/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8" fillId="0" borderId="0" xfId="4" applyFont="1" applyAlignment="1">
      <alignment horizontal="center" wrapText="1"/>
    </xf>
    <xf numFmtId="10" fontId="63" fillId="0" borderId="0" xfId="1" applyNumberFormat="1" applyFont="1"/>
  </cellXfs>
  <cellStyles count="6">
    <cellStyle name="Comma" xfId="2" builtinId="3"/>
    <cellStyle name="Currency" xfId="3" builtinId="4"/>
    <cellStyle name="Normal" xfId="0" builtinId="0"/>
    <cellStyle name="Normal 2" xfId="4" xr:uid="{00000000-0005-0000-0000-000003000000}"/>
    <cellStyle name="Normal 3" xfId="5" xr:uid="{261B7C26-03FF-449B-A8E1-84E858AC916A}"/>
    <cellStyle name="Percent" xfId="1" builtinId="5"/>
  </cellStyles>
  <dxfs count="0"/>
  <tableStyles count="0" defaultTableStyle="TableStyleMedium2" defaultPivotStyle="PivotStyleLight16"/>
  <colors>
    <mruColors>
      <color rgb="FFE2E9F6"/>
      <color rgb="FFCCEEFF"/>
      <color rgb="FFFFFFCC"/>
      <color rgb="FF33CCFF"/>
      <color rgb="FFFFFF99"/>
      <color rgb="FF0000FF"/>
      <color rgb="FFFF0000"/>
      <color rgb="FF005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28581</xdr:colOff>
      <xdr:row>8</xdr:row>
      <xdr:rowOff>19049</xdr:rowOff>
    </xdr:from>
    <xdr:ext cx="352420" cy="14664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1FEAB4-02DC-4DB4-8FB9-E39414DBBF73}"/>
            </a:ext>
          </a:extLst>
        </xdr:cNvPr>
        <xdr:cNvSpPr txBox="1"/>
      </xdr:nvSpPr>
      <xdr:spPr>
        <a:xfrm rot="16200000">
          <a:off x="9287923" y="2178501"/>
          <a:ext cx="1466441" cy="35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 GROWTH RATES</a:t>
          </a: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28581</xdr:colOff>
      <xdr:row>3</xdr:row>
      <xdr:rowOff>19049</xdr:rowOff>
    </xdr:from>
    <xdr:ext cx="352420" cy="14664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477A2-DAB8-454D-93C7-EBD9620345C1}"/>
            </a:ext>
          </a:extLst>
        </xdr:cNvPr>
        <xdr:cNvSpPr txBox="1"/>
      </xdr:nvSpPr>
      <xdr:spPr>
        <a:xfrm rot="16200000">
          <a:off x="2462420" y="1176135"/>
          <a:ext cx="1466441" cy="35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 GROWTH RATES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E636-5EE7-4612-9F12-52CA2C970F9C}">
  <dimension ref="A1:G5"/>
  <sheetViews>
    <sheetView tabSelected="1" workbookViewId="0">
      <selection activeCell="B5" sqref="B5"/>
    </sheetView>
  </sheetViews>
  <sheetFormatPr defaultRowHeight="15"/>
  <cols>
    <col min="2" max="2" width="18.42578125" customWidth="1"/>
  </cols>
  <sheetData>
    <row r="1" spans="1:7">
      <c r="A1" s="318" t="s">
        <v>452</v>
      </c>
      <c r="B1" s="317" t="s">
        <v>1031</v>
      </c>
      <c r="C1" s="318" t="s">
        <v>454</v>
      </c>
      <c r="D1" s="318"/>
      <c r="E1" s="318"/>
      <c r="F1" s="318"/>
      <c r="G1" s="318"/>
    </row>
    <row r="2" spans="1:7">
      <c r="A2" s="318" t="s">
        <v>453</v>
      </c>
      <c r="C2" s="318" t="s">
        <v>455</v>
      </c>
      <c r="D2" s="318"/>
      <c r="E2" s="318"/>
      <c r="F2" s="318"/>
      <c r="G2" s="318"/>
    </row>
    <row r="3" spans="1:7">
      <c r="C3" s="318"/>
      <c r="D3" s="318"/>
      <c r="E3" s="318"/>
      <c r="F3" s="318"/>
      <c r="G3" s="318"/>
    </row>
    <row r="4" spans="1:7">
      <c r="C4" s="426" t="s">
        <v>456</v>
      </c>
      <c r="D4" s="426"/>
      <c r="E4" s="426"/>
      <c r="F4" s="426"/>
      <c r="G4" s="426"/>
    </row>
    <row r="5" spans="1:7">
      <c r="C5" s="426"/>
      <c r="D5" s="426"/>
      <c r="E5" s="426"/>
      <c r="F5" s="426"/>
      <c r="G5" s="42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J23"/>
  <sheetViews>
    <sheetView showGridLines="0" zoomScaleNormal="100" zoomScaleSheetLayoutView="100" workbookViewId="0">
      <selection activeCell="F15" sqref="F15"/>
    </sheetView>
  </sheetViews>
  <sheetFormatPr defaultRowHeight="12.75"/>
  <cols>
    <col min="1" max="1" width="2.7109375" style="6" customWidth="1"/>
    <col min="2" max="2" width="24.140625" style="6" customWidth="1"/>
    <col min="3" max="3" width="4.7109375" style="6" customWidth="1"/>
    <col min="4" max="4" width="11.7109375" style="6" bestFit="1" customWidth="1"/>
    <col min="5" max="5" width="10.5703125" style="6" bestFit="1" customWidth="1"/>
    <col min="6" max="6" width="11.28515625" style="6" bestFit="1" customWidth="1"/>
    <col min="7" max="7" width="11.28515625" style="6" customWidth="1"/>
    <col min="8" max="8" width="2.7109375" style="6" customWidth="1"/>
    <col min="9" max="16384" width="9.140625" style="6"/>
  </cols>
  <sheetData>
    <row r="1" spans="2:10">
      <c r="B1" s="26" t="s">
        <v>151</v>
      </c>
    </row>
    <row r="2" spans="2:10">
      <c r="B2" s="26"/>
      <c r="J2" s="26"/>
    </row>
    <row r="3" spans="2:10">
      <c r="D3" s="31">
        <v>2021</v>
      </c>
      <c r="E3" s="31">
        <v>2022</v>
      </c>
      <c r="F3" s="31">
        <v>2023</v>
      </c>
      <c r="G3" s="31"/>
    </row>
    <row r="5" spans="2:10" ht="15" customHeight="1">
      <c r="B5" s="6" t="s">
        <v>75</v>
      </c>
      <c r="C5" s="316" t="s">
        <v>85</v>
      </c>
      <c r="D5" s="313">
        <f>'IS Hist Forecast'!H13</f>
        <v>1089.0444911804614</v>
      </c>
      <c r="E5" s="313">
        <f>'IS Hist Forecast'!I13</f>
        <v>1099.9349360922663</v>
      </c>
      <c r="F5" s="313">
        <f>'IS Hist Forecast'!J13</f>
        <v>1110.9342854531887</v>
      </c>
    </row>
    <row r="6" spans="2:10">
      <c r="B6" s="6" t="s">
        <v>152</v>
      </c>
      <c r="D6" s="310">
        <f ca="1">'IS Hist Forecast'!H18*-1</f>
        <v>-214.51619168909136</v>
      </c>
      <c r="E6" s="310">
        <f ca="1">'IS Hist Forecast'!I18*-1</f>
        <v>-218.0689773379197</v>
      </c>
      <c r="F6" s="310">
        <f ca="1">'IS Hist Forecast'!J18*-1</f>
        <v>-221.73361335495696</v>
      </c>
      <c r="G6" s="152"/>
    </row>
    <row r="7" spans="2:10">
      <c r="B7" s="6" t="s">
        <v>36</v>
      </c>
      <c r="D7" s="310">
        <f>'CF Statement Forecast'!D8</f>
        <v>151.83301827289029</v>
      </c>
      <c r="E7" s="310">
        <f>'CF Statement Forecast'!E8</f>
        <v>10.658330182728832</v>
      </c>
      <c r="F7" s="310">
        <f>'CF Statement Forecast'!F8</f>
        <v>10.764913484556246</v>
      </c>
      <c r="G7" s="152"/>
    </row>
    <row r="8" spans="2:10">
      <c r="B8" s="28" t="s">
        <v>153</v>
      </c>
      <c r="C8" s="28"/>
      <c r="D8" s="311">
        <f>'CF Statement Forecast'!D9</f>
        <v>-100.22867686678569</v>
      </c>
      <c r="E8" s="311">
        <f>'CF Statement Forecast'!E9</f>
        <v>7.197713231332159</v>
      </c>
      <c r="F8" s="311">
        <f>'CF Statement Forecast'!F9</f>
        <v>7.269690363645509</v>
      </c>
      <c r="G8" s="168"/>
    </row>
    <row r="9" spans="2:10">
      <c r="B9" s="6" t="s">
        <v>154</v>
      </c>
      <c r="D9" s="310">
        <f ca="1">SUM(D5:D8)</f>
        <v>926.13264089747463</v>
      </c>
      <c r="E9" s="310">
        <f t="shared" ref="E9:F9" ca="1" si="0">SUM(E5:E8)</f>
        <v>899.72200216840758</v>
      </c>
      <c r="F9" s="310">
        <f t="shared" ca="1" si="0"/>
        <v>907.23527594643349</v>
      </c>
      <c r="G9" s="152"/>
    </row>
    <row r="10" spans="2:10">
      <c r="D10" s="285"/>
      <c r="E10" s="285"/>
      <c r="F10" s="285"/>
      <c r="G10" s="152"/>
    </row>
    <row r="11" spans="2:10">
      <c r="B11" s="6" t="s">
        <v>155</v>
      </c>
      <c r="D11" s="310">
        <f>'Supporting Schedules'!E15</f>
        <v>299.55102012322777</v>
      </c>
      <c r="E11" s="310">
        <f>'Supporting Schedules'!F15</f>
        <v>-0.47448979876799058</v>
      </c>
      <c r="F11" s="310">
        <f>'Supporting Schedules'!G15</f>
        <v>-0.47923469675538399</v>
      </c>
      <c r="G11" s="152"/>
    </row>
    <row r="12" spans="2:10">
      <c r="B12" s="28" t="s">
        <v>156</v>
      </c>
      <c r="C12" s="28"/>
      <c r="D12" s="311">
        <f ca="1">'Supporting Schedules'!E18</f>
        <v>-72.891762230912036</v>
      </c>
      <c r="E12" s="311">
        <f ca="1">'Supporting Schedules'!F18</f>
        <v>-134.52701898622479</v>
      </c>
      <c r="F12" s="311">
        <f ca="1">'Supporting Schedules'!G18</f>
        <v>-135.64969723953757</v>
      </c>
      <c r="G12" s="152"/>
    </row>
    <row r="13" spans="2:10">
      <c r="D13" s="285"/>
      <c r="E13" s="285"/>
      <c r="F13" s="285"/>
      <c r="G13" s="152"/>
    </row>
    <row r="14" spans="2:10">
      <c r="B14" s="6" t="s">
        <v>157</v>
      </c>
      <c r="D14" s="310">
        <f ca="1">D9-D11+D12</f>
        <v>553.68985854333482</v>
      </c>
      <c r="E14" s="310">
        <f t="shared" ref="E14:F14" ca="1" si="1">E9-E11+E12</f>
        <v>765.66947298095079</v>
      </c>
      <c r="F14" s="310">
        <f t="shared" ca="1" si="1"/>
        <v>772.06481340365133</v>
      </c>
      <c r="G14" s="152"/>
    </row>
    <row r="15" spans="2:10">
      <c r="B15" s="28" t="s">
        <v>158</v>
      </c>
      <c r="C15" s="28"/>
      <c r="D15" s="153"/>
      <c r="E15" s="153"/>
      <c r="F15" s="312">
        <f ca="1">F14*(1+WACC_growth_HARDCODE!B2)/(WACC_growth_HARDCODE!B1-WACC_growth_HARDCODE!B2)</f>
        <v>19398.128436766736</v>
      </c>
      <c r="G15" s="286" t="s">
        <v>85</v>
      </c>
    </row>
    <row r="16" spans="2:10">
      <c r="B16" s="6" t="s">
        <v>159</v>
      </c>
      <c r="D16" s="313">
        <f ca="1">D14+D15</f>
        <v>553.68985854333482</v>
      </c>
      <c r="E16" s="313">
        <f t="shared" ref="E16:F16" ca="1" si="2">E14+E15</f>
        <v>765.66947298095079</v>
      </c>
      <c r="F16" s="313">
        <f t="shared" ca="1" si="2"/>
        <v>20170.193250170389</v>
      </c>
    </row>
    <row r="17" spans="2:7">
      <c r="D17" s="30"/>
      <c r="E17" s="30"/>
      <c r="F17" s="30"/>
      <c r="G17" s="30"/>
    </row>
    <row r="18" spans="2:7">
      <c r="D18" s="9"/>
      <c r="E18" s="9"/>
      <c r="F18" s="9"/>
      <c r="G18" s="9"/>
    </row>
    <row r="19" spans="2:7">
      <c r="B19" s="6" t="s">
        <v>160</v>
      </c>
      <c r="D19" s="228">
        <f ca="1">NPV(WACC_growth_HARDCODE!B1,'DCF Analysis'!D16:F16)</f>
        <v>18906.065071999285</v>
      </c>
      <c r="E19" s="78" t="s">
        <v>265</v>
      </c>
      <c r="F19" s="9"/>
      <c r="G19" s="9"/>
    </row>
    <row r="20" spans="2:7">
      <c r="B20" s="6" t="s">
        <v>161</v>
      </c>
      <c r="D20" s="229">
        <f>'BAL Hist Forecast'!F25+'BAL Hist Forecast'!F19-'BAL Hist Forecast'!F5</f>
        <v>5337</v>
      </c>
      <c r="E20" s="78" t="s">
        <v>450</v>
      </c>
      <c r="F20" s="9"/>
      <c r="G20" s="9"/>
    </row>
    <row r="21" spans="2:7">
      <c r="B21" s="6" t="s">
        <v>162</v>
      </c>
      <c r="D21" s="230">
        <f ca="1">D19-D20</f>
        <v>13569.065071999285</v>
      </c>
      <c r="E21" s="78" t="s">
        <v>266</v>
      </c>
      <c r="F21" s="9"/>
      <c r="G21" s="9"/>
    </row>
    <row r="22" spans="2:7" ht="13.5" thickBot="1">
      <c r="B22" s="6" t="s">
        <v>163</v>
      </c>
      <c r="D22" s="231">
        <f ca="1">D21/WACC_growth_HARDCODE!B3</f>
        <v>45.079950405313241</v>
      </c>
      <c r="E22" s="78" t="s">
        <v>1027</v>
      </c>
      <c r="F22" s="9"/>
      <c r="G22" s="9"/>
    </row>
    <row r="23" spans="2:7" ht="13.5" thickTop="1"/>
  </sheetData>
  <pageMargins left="0.7" right="0.7" top="0.75" bottom="0.75" header="0.3" footer="0.3"/>
  <pageSetup orientation="landscape" r:id="rId1"/>
  <headerFooter>
    <oddHeader xml:space="preserve">&amp;C
</oddHeader>
    <oddFooter>&amp;C&amp;G&amp;R&amp;P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FF0000"/>
  </sheetPr>
  <dimension ref="A1"/>
  <sheetViews>
    <sheetView zoomScaleNormal="100" zoomScaleSheetLayoutView="100" workbookViewId="0">
      <selection activeCell="E24" sqref="E24"/>
    </sheetView>
  </sheetViews>
  <sheetFormatPr defaultRowHeight="15"/>
  <sheetData/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18"/>
  <sheetViews>
    <sheetView showGridLines="0" zoomScale="90" zoomScaleNormal="90" workbookViewId="0">
      <selection activeCell="D11" sqref="D11"/>
    </sheetView>
  </sheetViews>
  <sheetFormatPr defaultRowHeight="12.75"/>
  <cols>
    <col min="1" max="3" width="9.140625" style="6"/>
    <col min="4" max="5" width="10.42578125" style="6" bestFit="1" customWidth="1"/>
    <col min="6" max="7" width="10.42578125" style="6" customWidth="1"/>
    <col min="8" max="8" width="10.42578125" style="6" bestFit="1" customWidth="1"/>
    <col min="9" max="16384" width="9.140625" style="6"/>
  </cols>
  <sheetData>
    <row r="1" spans="1:11">
      <c r="A1" s="26" t="s">
        <v>141</v>
      </c>
      <c r="H1" s="26"/>
      <c r="I1" s="26"/>
    </row>
    <row r="2" spans="1:11">
      <c r="D2" s="417">
        <v>2020</v>
      </c>
      <c r="E2" s="417">
        <v>2021</v>
      </c>
      <c r="F2" s="417">
        <v>2022</v>
      </c>
      <c r="G2" s="417">
        <v>2023</v>
      </c>
    </row>
    <row r="4" spans="1:11">
      <c r="A4" s="26" t="s">
        <v>142</v>
      </c>
      <c r="H4" s="26"/>
      <c r="I4" s="26"/>
    </row>
    <row r="5" spans="1:11" ht="15" customHeight="1">
      <c r="A5" s="6" t="s">
        <v>143</v>
      </c>
      <c r="D5" s="233">
        <f>'BAL Hist Forecast'!F6</f>
        <v>575</v>
      </c>
      <c r="E5" s="233">
        <f>'BAL Hist Forecast'!H6</f>
        <v>649.77895029863703</v>
      </c>
      <c r="F5" s="233">
        <f>'BAL Hist Forecast'!I6</f>
        <v>656.27673980162331</v>
      </c>
      <c r="G5" s="233">
        <f>'BAL Hist Forecast'!J6</f>
        <v>662.83950719963968</v>
      </c>
    </row>
    <row r="6" spans="1:11">
      <c r="A6" s="6" t="s">
        <v>144</v>
      </c>
      <c r="D6" s="233">
        <f>'BAL Hist Forecast'!F7</f>
        <v>871</v>
      </c>
      <c r="E6" s="233">
        <f>'BAL Hist Forecast'!H7</f>
        <v>1009.3260060908606</v>
      </c>
      <c r="F6" s="233">
        <f>'BAL Hist Forecast'!I7</f>
        <v>1019.4192661517691</v>
      </c>
      <c r="G6" s="233">
        <f>'BAL Hist Forecast'!J7</f>
        <v>1029.6134588132868</v>
      </c>
    </row>
    <row r="7" spans="1:11">
      <c r="A7" s="6" t="s">
        <v>23</v>
      </c>
      <c r="D7" s="233">
        <f>'BAL Hist Forecast'!F8</f>
        <v>80</v>
      </c>
      <c r="E7" s="233">
        <f>'BAL Hist Forecast'!H8</f>
        <v>83.963548426790908</v>
      </c>
      <c r="F7" s="233">
        <f>'BAL Hist Forecast'!I8</f>
        <v>84.803183911058809</v>
      </c>
      <c r="G7" s="233">
        <f>'BAL Hist Forecast'!J8</f>
        <v>85.651215750169399</v>
      </c>
    </row>
    <row r="8" spans="1:11">
      <c r="A8" s="6" t="s">
        <v>145</v>
      </c>
      <c r="D8" s="233">
        <f>SUM(D5:D7)</f>
        <v>1526</v>
      </c>
      <c r="E8" s="233">
        <f t="shared" ref="E8:G8" si="0">SUM(E5:E7)</f>
        <v>1743.0685048162886</v>
      </c>
      <c r="F8" s="233">
        <f t="shared" si="0"/>
        <v>1760.4991898644512</v>
      </c>
      <c r="G8" s="233">
        <f t="shared" si="0"/>
        <v>1778.1041817630958</v>
      </c>
    </row>
    <row r="9" spans="1:11">
      <c r="D9" s="27"/>
      <c r="E9" s="27"/>
      <c r="F9" s="27"/>
      <c r="G9" s="27"/>
      <c r="I9" s="26"/>
      <c r="J9" s="26"/>
      <c r="K9" s="26"/>
    </row>
    <row r="10" spans="1:11">
      <c r="A10" s="6" t="s">
        <v>146</v>
      </c>
      <c r="D10" s="234">
        <f>'BAL Hist Forecast'!F20+'BAL Hist Forecast'!F21</f>
        <v>1873</v>
      </c>
      <c r="E10" s="234">
        <f>'BAL Hist Forecast'!H20+'BAL Hist Forecast'!H21</f>
        <v>1790.5174846930609</v>
      </c>
      <c r="F10" s="234">
        <f>'BAL Hist Forecast'!I20+'BAL Hist Forecast'!I21</f>
        <v>1808.4226595399914</v>
      </c>
      <c r="G10" s="234">
        <f>'BAL Hist Forecast'!J20+'BAL Hist Forecast'!J21</f>
        <v>1826.5068861353914</v>
      </c>
      <c r="I10" s="26"/>
      <c r="J10" s="26"/>
      <c r="K10" s="26"/>
    </row>
    <row r="11" spans="1:11">
      <c r="A11" s="6" t="s">
        <v>147</v>
      </c>
      <c r="D11" s="233">
        <f>D10</f>
        <v>1873</v>
      </c>
      <c r="E11" s="233">
        <f t="shared" ref="E11:G11" si="1">E10</f>
        <v>1790.5174846930609</v>
      </c>
      <c r="F11" s="233">
        <f t="shared" si="1"/>
        <v>1808.4226595399914</v>
      </c>
      <c r="G11" s="233">
        <f t="shared" si="1"/>
        <v>1826.5068861353914</v>
      </c>
      <c r="I11" s="26"/>
      <c r="J11" s="26"/>
      <c r="K11" s="26"/>
    </row>
    <row r="12" spans="1:11">
      <c r="I12" s="26"/>
      <c r="J12" s="26"/>
      <c r="K12" s="26"/>
    </row>
    <row r="13" spans="1:11">
      <c r="A13" s="26" t="s">
        <v>148</v>
      </c>
      <c r="D13" s="233">
        <f>D8-D11</f>
        <v>-347</v>
      </c>
      <c r="E13" s="233">
        <f t="shared" ref="E13:G13" si="2">E8-E11</f>
        <v>-47.448979876772228</v>
      </c>
      <c r="F13" s="233">
        <f t="shared" si="2"/>
        <v>-47.923469675540218</v>
      </c>
      <c r="G13" s="233">
        <f t="shared" si="2"/>
        <v>-48.402704372295602</v>
      </c>
      <c r="H13" s="26"/>
      <c r="I13" s="26"/>
      <c r="J13" s="26"/>
      <c r="K13" s="26"/>
    </row>
    <row r="14" spans="1:11">
      <c r="I14" s="26"/>
      <c r="J14" s="26"/>
      <c r="K14" s="26"/>
    </row>
    <row r="15" spans="1:11">
      <c r="A15" s="26" t="s">
        <v>149</v>
      </c>
      <c r="E15" s="233">
        <f>E13-D13</f>
        <v>299.55102012322777</v>
      </c>
      <c r="F15" s="233">
        <f t="shared" ref="F15:G15" si="3">F13-E13</f>
        <v>-0.47448979876799058</v>
      </c>
      <c r="G15" s="233">
        <f t="shared" si="3"/>
        <v>-0.47923469675538399</v>
      </c>
      <c r="H15" s="26"/>
      <c r="I15" s="26"/>
      <c r="J15" s="26"/>
      <c r="K15" s="26"/>
    </row>
    <row r="16" spans="1:11">
      <c r="I16" s="26"/>
      <c r="J16" s="26"/>
      <c r="K16" s="26"/>
    </row>
    <row r="17" spans="1:11">
      <c r="I17" s="26"/>
      <c r="J17" s="26"/>
      <c r="K17" s="26"/>
    </row>
    <row r="18" spans="1:11">
      <c r="A18" s="26" t="s">
        <v>150</v>
      </c>
      <c r="E18" s="233">
        <f ca="1">('CF Statement Forecast'!D18)</f>
        <v>-72.891762230912036</v>
      </c>
      <c r="F18" s="233">
        <f ca="1">('CF Statement Forecast'!E18)</f>
        <v>-134.52701898622479</v>
      </c>
      <c r="G18" s="233">
        <f ca="1">('CF Statement Forecast'!F18)</f>
        <v>-135.64969723953757</v>
      </c>
      <c r="H18" s="26"/>
      <c r="I18" s="26"/>
    </row>
  </sheetData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S13"/>
  <sheetViews>
    <sheetView showGridLines="0" zoomScale="136" zoomScaleNormal="136" workbookViewId="0">
      <selection activeCell="E22" sqref="E22"/>
    </sheetView>
  </sheetViews>
  <sheetFormatPr defaultRowHeight="12.75"/>
  <cols>
    <col min="1" max="1" width="11.140625" style="6" bestFit="1" customWidth="1"/>
    <col min="2" max="2" width="11.5703125" style="6" bestFit="1" customWidth="1"/>
    <col min="3" max="3" width="10.5703125" style="6" customWidth="1"/>
    <col min="4" max="4" width="12.85546875" style="6" bestFit="1" customWidth="1"/>
    <col min="5" max="5" width="12" style="6" bestFit="1" customWidth="1"/>
    <col min="6" max="7" width="9.140625" style="6"/>
    <col min="8" max="8" width="8.7109375" style="6" bestFit="1" customWidth="1"/>
    <col min="9" max="9" width="12.28515625" style="6" bestFit="1" customWidth="1"/>
    <col min="10" max="10" width="9" style="6" customWidth="1"/>
    <col min="11" max="11" width="10" style="6" bestFit="1" customWidth="1"/>
    <col min="12" max="12" width="10.140625" style="6" customWidth="1"/>
    <col min="13" max="14" width="9.140625" style="6"/>
    <col min="15" max="15" width="8.7109375" style="6" bestFit="1" customWidth="1"/>
    <col min="16" max="16" width="10" style="6" bestFit="1" customWidth="1"/>
    <col min="17" max="17" width="8.7109375" style="6" bestFit="1" customWidth="1"/>
    <col min="18" max="18" width="10" style="6" bestFit="1" customWidth="1"/>
    <col min="19" max="19" width="8.7109375" style="6" bestFit="1" customWidth="1"/>
    <col min="20" max="16384" width="9.140625" style="6"/>
  </cols>
  <sheetData>
    <row r="1" spans="1:19">
      <c r="P1" s="91" t="s">
        <v>85</v>
      </c>
    </row>
    <row r="2" spans="1:19">
      <c r="A2" s="26"/>
      <c r="B2" s="6" t="s">
        <v>245</v>
      </c>
      <c r="C2" s="6" t="s">
        <v>231</v>
      </c>
      <c r="D2" s="6" t="s">
        <v>232</v>
      </c>
      <c r="E2" s="74" t="s">
        <v>447</v>
      </c>
      <c r="G2" s="29"/>
      <c r="H2" s="29" t="s">
        <v>249</v>
      </c>
      <c r="I2" s="29" t="s">
        <v>250</v>
      </c>
      <c r="J2" s="29" t="s">
        <v>251</v>
      </c>
      <c r="K2" s="29" t="s">
        <v>252</v>
      </c>
      <c r="L2" s="29" t="s">
        <v>253</v>
      </c>
      <c r="N2" s="29"/>
      <c r="O2" s="29" t="s">
        <v>249</v>
      </c>
      <c r="P2" s="29" t="s">
        <v>250</v>
      </c>
      <c r="Q2" s="29" t="s">
        <v>251</v>
      </c>
      <c r="R2" s="29" t="s">
        <v>252</v>
      </c>
      <c r="S2" s="29" t="s">
        <v>253</v>
      </c>
    </row>
    <row r="3" spans="1:19">
      <c r="A3" s="29" t="s">
        <v>246</v>
      </c>
      <c r="B3" s="314">
        <f>'Multiple Valuation'!G21</f>
        <v>0</v>
      </c>
      <c r="C3" s="314">
        <f>'Multiple Valuation'!G37</f>
        <v>0</v>
      </c>
      <c r="D3" s="314">
        <f>'Multiple Valuation'!G53</f>
        <v>0</v>
      </c>
      <c r="E3" s="314">
        <f>'Multiple Valuation'!G69</f>
        <v>0</v>
      </c>
      <c r="F3" s="74" t="s">
        <v>85</v>
      </c>
      <c r="G3" s="29" t="s">
        <v>246</v>
      </c>
      <c r="H3" s="243"/>
      <c r="I3" s="243"/>
      <c r="J3" s="243"/>
      <c r="K3" s="243"/>
      <c r="L3" s="243"/>
      <c r="N3" s="29" t="s">
        <v>246</v>
      </c>
      <c r="O3" s="243"/>
      <c r="P3" s="243"/>
      <c r="Q3" s="243"/>
      <c r="R3" s="243"/>
      <c r="S3" s="243"/>
    </row>
    <row r="4" spans="1:19">
      <c r="A4" s="29" t="s">
        <v>247</v>
      </c>
      <c r="B4" s="314">
        <f>'Multiple Valuation'!G20</f>
        <v>0</v>
      </c>
      <c r="C4" s="314">
        <f>'Multiple Valuation'!G36</f>
        <v>0</v>
      </c>
      <c r="D4" s="314">
        <f>'Multiple Valuation'!G52</f>
        <v>0</v>
      </c>
      <c r="E4" s="314">
        <f>'Multiple Valuation'!G68</f>
        <v>0</v>
      </c>
      <c r="F4" s="74" t="s">
        <v>85</v>
      </c>
      <c r="G4" s="29" t="s">
        <v>247</v>
      </c>
      <c r="H4" s="243"/>
      <c r="I4" s="243"/>
      <c r="J4" s="243"/>
      <c r="K4" s="243"/>
      <c r="L4" s="243"/>
      <c r="N4" s="29" t="s">
        <v>247</v>
      </c>
      <c r="O4" s="243"/>
      <c r="P4" s="243"/>
      <c r="Q4" s="243"/>
      <c r="R4" s="243"/>
      <c r="S4" s="243"/>
    </row>
    <row r="5" spans="1:19">
      <c r="A5" s="29" t="s">
        <v>248</v>
      </c>
      <c r="B5" s="314">
        <f>'Multiple Valuation'!G19</f>
        <v>0</v>
      </c>
      <c r="C5" s="314">
        <f>'Multiple Valuation'!G35</f>
        <v>0</v>
      </c>
      <c r="D5" s="314">
        <f>'Multiple Valuation'!G51</f>
        <v>0</v>
      </c>
      <c r="E5" s="314">
        <f>'Multiple Valuation'!G67</f>
        <v>0</v>
      </c>
      <c r="F5" s="74" t="s">
        <v>85</v>
      </c>
      <c r="G5" s="29" t="s">
        <v>248</v>
      </c>
      <c r="H5" s="243"/>
      <c r="I5" s="243"/>
      <c r="J5" s="243"/>
      <c r="K5" s="243"/>
      <c r="L5" s="243"/>
      <c r="N5" s="29" t="s">
        <v>248</v>
      </c>
      <c r="O5" s="243"/>
      <c r="P5" s="243"/>
      <c r="Q5" s="243"/>
      <c r="R5" s="243"/>
      <c r="S5" s="243"/>
    </row>
    <row r="6" spans="1:19">
      <c r="A6" s="45"/>
      <c r="B6" s="45"/>
      <c r="C6" s="45"/>
      <c r="D6" s="39"/>
      <c r="J6" s="74" t="s">
        <v>85</v>
      </c>
    </row>
    <row r="7" spans="1:19">
      <c r="A7" s="74" t="s">
        <v>85</v>
      </c>
      <c r="O7" s="91" t="s">
        <v>85</v>
      </c>
    </row>
    <row r="8" spans="1:19">
      <c r="I8" s="74" t="s">
        <v>85</v>
      </c>
    </row>
    <row r="13" spans="1:19">
      <c r="D13" s="74" t="s">
        <v>85</v>
      </c>
    </row>
  </sheetData>
  <pageMargins left="0.7" right="0.7" top="0.75" bottom="0.75" header="0.3" footer="0.3"/>
  <pageSetup orientation="landscape" r:id="rId1"/>
  <headerFooter>
    <oddHeader xml:space="preserve">&amp;C
</oddHeader>
    <oddFooter>&amp;C&amp;G&amp;R&amp;P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H79"/>
  <sheetViews>
    <sheetView showGridLines="0" zoomScale="115" zoomScaleNormal="115" zoomScaleSheetLayoutView="100" workbookViewId="0">
      <pane ySplit="3" topLeftCell="A31" activePane="bottomLeft" state="frozen"/>
      <selection pane="bottomLeft" activeCell="D52" sqref="D52"/>
    </sheetView>
  </sheetViews>
  <sheetFormatPr defaultRowHeight="12.75"/>
  <cols>
    <col min="1" max="1" width="42" style="6" customWidth="1"/>
    <col min="2" max="2" width="11.5703125" style="6" bestFit="1" customWidth="1"/>
    <col min="3" max="3" width="2.7109375" style="6" customWidth="1"/>
    <col min="4" max="4" width="47.85546875" style="6" bestFit="1" customWidth="1"/>
    <col min="5" max="5" width="2.7109375" style="6" customWidth="1"/>
    <col min="6" max="6" width="16.5703125" style="6" bestFit="1" customWidth="1"/>
    <col min="7" max="7" width="15.28515625" style="29" customWidth="1"/>
    <col min="8" max="8" width="52.140625" style="6" customWidth="1"/>
    <col min="9" max="16384" width="9.140625" style="6"/>
  </cols>
  <sheetData>
    <row r="1" spans="1:8" ht="15.75">
      <c r="A1" s="4" t="s">
        <v>227</v>
      </c>
      <c r="B1" s="2"/>
    </row>
    <row r="2" spans="1:8" ht="15">
      <c r="A2" s="2"/>
      <c r="B2" s="2"/>
    </row>
    <row r="3" spans="1:8" ht="15.75">
      <c r="A3" s="4" t="s">
        <v>256</v>
      </c>
      <c r="B3" s="2"/>
      <c r="D3" s="26" t="s">
        <v>85</v>
      </c>
    </row>
    <row r="4" spans="1:8" ht="15.75">
      <c r="A4" s="4"/>
      <c r="B4" s="2"/>
      <c r="D4" s="26"/>
      <c r="F4" s="74"/>
    </row>
    <row r="5" spans="1:8" ht="15.75">
      <c r="A5" s="4" t="s">
        <v>257</v>
      </c>
      <c r="B5" s="160" t="s">
        <v>267</v>
      </c>
      <c r="D5" s="26" t="s">
        <v>443</v>
      </c>
      <c r="F5" s="74"/>
      <c r="H5" s="74" t="s">
        <v>269</v>
      </c>
    </row>
    <row r="6" spans="1:8" ht="15">
      <c r="A6" s="161" t="s">
        <v>228</v>
      </c>
      <c r="B6" s="235"/>
      <c r="D6" s="235"/>
      <c r="G6" s="6"/>
      <c r="H6" s="74" t="s">
        <v>270</v>
      </c>
    </row>
    <row r="7" spans="1:8" ht="15">
      <c r="A7" s="161" t="s">
        <v>18</v>
      </c>
      <c r="B7" s="235"/>
      <c r="D7" s="235"/>
      <c r="F7" s="91"/>
      <c r="G7" s="6"/>
      <c r="H7" s="74" t="s">
        <v>271</v>
      </c>
    </row>
    <row r="8" spans="1:8" ht="15">
      <c r="A8" s="161" t="s">
        <v>241</v>
      </c>
      <c r="B8" s="235"/>
      <c r="D8" s="236"/>
      <c r="F8" s="74"/>
      <c r="G8" s="6"/>
    </row>
    <row r="9" spans="1:8" ht="15">
      <c r="A9" s="161" t="s">
        <v>236</v>
      </c>
      <c r="B9" s="235"/>
      <c r="D9" s="235"/>
      <c r="F9" s="74"/>
      <c r="G9" s="6"/>
      <c r="H9" s="74" t="s">
        <v>272</v>
      </c>
    </row>
    <row r="10" spans="1:8" ht="15">
      <c r="A10" s="161" t="s">
        <v>229</v>
      </c>
      <c r="B10" s="237"/>
      <c r="D10" s="237"/>
      <c r="H10" s="74" t="s">
        <v>273</v>
      </c>
    </row>
    <row r="11" spans="1:8" ht="15">
      <c r="A11" s="161" t="s">
        <v>223</v>
      </c>
      <c r="B11" s="237"/>
      <c r="D11" s="237"/>
    </row>
    <row r="12" spans="1:8" ht="15">
      <c r="A12" s="161" t="s">
        <v>230</v>
      </c>
      <c r="B12" s="238"/>
      <c r="D12" s="235"/>
      <c r="E12" s="92" t="s">
        <v>85</v>
      </c>
      <c r="H12" s="74"/>
    </row>
    <row r="13" spans="1:8" ht="15">
      <c r="A13" s="161" t="s">
        <v>235</v>
      </c>
      <c r="B13" s="238"/>
      <c r="D13" s="235"/>
      <c r="E13" s="91" t="s">
        <v>85</v>
      </c>
      <c r="H13" s="91"/>
    </row>
    <row r="14" spans="1:8" ht="15">
      <c r="A14" s="161" t="s">
        <v>239</v>
      </c>
      <c r="B14" s="238"/>
      <c r="D14" s="235"/>
      <c r="H14" s="93" t="s">
        <v>85</v>
      </c>
    </row>
    <row r="15" spans="1:8" ht="15.75" thickBot="1">
      <c r="A15" s="162"/>
      <c r="B15" s="163"/>
      <c r="C15" s="40"/>
      <c r="D15" s="40"/>
      <c r="E15" s="40"/>
      <c r="F15" s="40"/>
      <c r="G15" s="41"/>
      <c r="H15" s="40"/>
    </row>
    <row r="16" spans="1:8" ht="15">
      <c r="A16" s="2"/>
      <c r="B16" s="2"/>
      <c r="D16" s="74" t="s">
        <v>448</v>
      </c>
    </row>
    <row r="17" spans="1:8" ht="15.75">
      <c r="A17" s="164" t="s">
        <v>240</v>
      </c>
      <c r="B17" s="160" t="s">
        <v>267</v>
      </c>
      <c r="D17" s="74" t="s">
        <v>444</v>
      </c>
    </row>
    <row r="18" spans="1:8" ht="15">
      <c r="A18" s="165" t="s">
        <v>228</v>
      </c>
      <c r="B18" s="240"/>
      <c r="D18" s="240"/>
      <c r="G18" s="31" t="s">
        <v>254</v>
      </c>
    </row>
    <row r="19" spans="1:8" ht="15">
      <c r="A19" s="165" t="s">
        <v>18</v>
      </c>
      <c r="B19" s="240"/>
      <c r="D19" s="240"/>
      <c r="F19" s="26" t="s">
        <v>242</v>
      </c>
      <c r="G19" s="239"/>
    </row>
    <row r="20" spans="1:8" ht="15">
      <c r="A20" s="165" t="s">
        <v>241</v>
      </c>
      <c r="B20" s="240"/>
      <c r="D20" s="241"/>
      <c r="F20" s="26" t="s">
        <v>243</v>
      </c>
      <c r="G20" s="239"/>
    </row>
    <row r="21" spans="1:8" ht="15">
      <c r="A21" s="165" t="s">
        <v>236</v>
      </c>
      <c r="B21" s="240"/>
      <c r="D21" s="240"/>
      <c r="F21" s="26" t="s">
        <v>244</v>
      </c>
      <c r="G21" s="239"/>
    </row>
    <row r="22" spans="1:8" ht="15">
      <c r="A22" s="165" t="s">
        <v>229</v>
      </c>
      <c r="B22" s="241"/>
      <c r="D22" s="241"/>
    </row>
    <row r="23" spans="1:8" ht="15">
      <c r="A23" s="165" t="s">
        <v>223</v>
      </c>
      <c r="B23" s="241"/>
      <c r="D23" s="240"/>
      <c r="F23" s="34" t="s">
        <v>268</v>
      </c>
      <c r="G23" s="94"/>
    </row>
    <row r="24" spans="1:8" ht="15">
      <c r="A24" s="165" t="s">
        <v>230</v>
      </c>
      <c r="B24" s="238"/>
      <c r="D24" s="238"/>
    </row>
    <row r="25" spans="1:8" ht="15">
      <c r="A25" s="165" t="s">
        <v>235</v>
      </c>
      <c r="B25" s="238"/>
      <c r="D25" s="238"/>
    </row>
    <row r="26" spans="1:8" ht="15">
      <c r="A26" s="165" t="s">
        <v>239</v>
      </c>
      <c r="B26" s="238"/>
      <c r="D26" s="238"/>
    </row>
    <row r="27" spans="1:8" ht="15">
      <c r="A27" s="165" t="s">
        <v>233</v>
      </c>
      <c r="B27" s="238"/>
      <c r="D27" s="238"/>
    </row>
    <row r="28" spans="1:8" ht="15">
      <c r="A28" s="165" t="s">
        <v>234</v>
      </c>
      <c r="B28" s="242"/>
      <c r="D28" s="238"/>
      <c r="F28" s="74" t="s">
        <v>85</v>
      </c>
    </row>
    <row r="29" spans="1:8" ht="15">
      <c r="A29" s="165" t="s">
        <v>237</v>
      </c>
      <c r="B29" s="242"/>
      <c r="D29" s="238"/>
    </row>
    <row r="30" spans="1:8" ht="15">
      <c r="A30" s="165" t="s">
        <v>238</v>
      </c>
      <c r="B30" s="242"/>
      <c r="D30" s="238"/>
    </row>
    <row r="31" spans="1:8" ht="15.75" thickBot="1">
      <c r="A31" s="166"/>
      <c r="B31" s="167"/>
      <c r="C31" s="40"/>
      <c r="D31" s="40"/>
      <c r="E31" s="40"/>
      <c r="F31" s="40"/>
      <c r="G31" s="41"/>
      <c r="H31" s="40"/>
    </row>
    <row r="32" spans="1:8">
      <c r="D32" s="74" t="s">
        <v>448</v>
      </c>
    </row>
    <row r="33" spans="1:8" ht="15.75">
      <c r="A33" s="73" t="s">
        <v>231</v>
      </c>
      <c r="B33" s="160" t="s">
        <v>267</v>
      </c>
      <c r="D33" s="74" t="s">
        <v>444</v>
      </c>
    </row>
    <row r="34" spans="1:8" ht="15">
      <c r="A34" s="42" t="s">
        <v>228</v>
      </c>
      <c r="B34" s="240"/>
      <c r="D34" s="240"/>
      <c r="G34" s="31" t="s">
        <v>254</v>
      </c>
    </row>
    <row r="35" spans="1:8" ht="15">
      <c r="A35" s="42" t="s">
        <v>18</v>
      </c>
      <c r="B35" s="240"/>
      <c r="D35" s="240"/>
      <c r="F35" s="26" t="s">
        <v>242</v>
      </c>
      <c r="G35" s="239"/>
    </row>
    <row r="36" spans="1:8" ht="15">
      <c r="A36" s="42" t="s">
        <v>241</v>
      </c>
      <c r="B36" s="240"/>
      <c r="D36" s="240"/>
      <c r="F36" s="26" t="s">
        <v>243</v>
      </c>
      <c r="G36" s="239"/>
    </row>
    <row r="37" spans="1:8" ht="15">
      <c r="A37" s="42" t="s">
        <v>236</v>
      </c>
      <c r="B37" s="240"/>
      <c r="D37" s="241"/>
      <c r="F37" s="26" t="s">
        <v>244</v>
      </c>
      <c r="G37" s="239"/>
    </row>
    <row r="38" spans="1:8" ht="15">
      <c r="A38" s="42" t="s">
        <v>229</v>
      </c>
      <c r="B38" s="241"/>
      <c r="D38" s="241"/>
    </row>
    <row r="39" spans="1:8" ht="15">
      <c r="A39" s="42" t="s">
        <v>223</v>
      </c>
      <c r="B39" s="241"/>
      <c r="D39" s="238"/>
    </row>
    <row r="40" spans="1:8" ht="15">
      <c r="A40" s="42" t="s">
        <v>230</v>
      </c>
      <c r="B40" s="238"/>
      <c r="D40" s="238"/>
    </row>
    <row r="41" spans="1:8" ht="15">
      <c r="A41" s="42" t="s">
        <v>235</v>
      </c>
      <c r="B41" s="238"/>
      <c r="D41" s="238"/>
    </row>
    <row r="42" spans="1:8" ht="15">
      <c r="A42" s="42" t="s">
        <v>239</v>
      </c>
      <c r="B42" s="238"/>
      <c r="D42" s="238"/>
    </row>
    <row r="43" spans="1:8" ht="15">
      <c r="A43" s="42" t="s">
        <v>233</v>
      </c>
      <c r="B43" s="238"/>
      <c r="D43" s="238"/>
    </row>
    <row r="44" spans="1:8" ht="15">
      <c r="A44" s="42" t="s">
        <v>234</v>
      </c>
      <c r="B44" s="242"/>
      <c r="D44" s="238"/>
    </row>
    <row r="45" spans="1:8" ht="15">
      <c r="A45" s="42" t="s">
        <v>237</v>
      </c>
      <c r="B45" s="242"/>
      <c r="D45" s="238"/>
    </row>
    <row r="46" spans="1:8" ht="15">
      <c r="A46" s="42" t="s">
        <v>238</v>
      </c>
      <c r="B46" s="242"/>
      <c r="D46" s="238"/>
    </row>
    <row r="47" spans="1:8" ht="13.5" thickBot="1">
      <c r="A47" s="43"/>
      <c r="B47" s="44"/>
      <c r="C47" s="40"/>
      <c r="D47" s="40"/>
      <c r="E47" s="40"/>
      <c r="F47" s="40"/>
      <c r="G47" s="41"/>
      <c r="H47" s="40"/>
    </row>
    <row r="48" spans="1:8">
      <c r="D48" s="74" t="s">
        <v>448</v>
      </c>
    </row>
    <row r="49" spans="1:8" ht="15.75">
      <c r="A49" s="73" t="s">
        <v>232</v>
      </c>
      <c r="B49" s="160" t="s">
        <v>267</v>
      </c>
      <c r="D49" s="74" t="s">
        <v>444</v>
      </c>
    </row>
    <row r="50" spans="1:8" ht="15">
      <c r="A50" s="42" t="s">
        <v>228</v>
      </c>
      <c r="B50" s="240"/>
      <c r="D50" s="240"/>
      <c r="G50" s="31" t="s">
        <v>254</v>
      </c>
    </row>
    <row r="51" spans="1:8" ht="15">
      <c r="A51" s="42" t="s">
        <v>18</v>
      </c>
      <c r="B51" s="240"/>
      <c r="D51" s="240"/>
      <c r="F51" s="26" t="s">
        <v>242</v>
      </c>
      <c r="G51" s="239"/>
    </row>
    <row r="52" spans="1:8" ht="15">
      <c r="A52" s="42" t="s">
        <v>241</v>
      </c>
      <c r="B52" s="240"/>
      <c r="D52" s="240"/>
      <c r="F52" s="26" t="s">
        <v>243</v>
      </c>
      <c r="G52" s="239"/>
    </row>
    <row r="53" spans="1:8" ht="15">
      <c r="A53" s="42" t="s">
        <v>236</v>
      </c>
      <c r="B53" s="240"/>
      <c r="D53" s="238"/>
      <c r="F53" s="26" t="s">
        <v>244</v>
      </c>
      <c r="G53" s="239"/>
    </row>
    <row r="54" spans="1:8" ht="15">
      <c r="A54" s="42" t="s">
        <v>229</v>
      </c>
      <c r="B54" s="241"/>
      <c r="D54" s="241"/>
    </row>
    <row r="55" spans="1:8" ht="15">
      <c r="A55" s="42" t="s">
        <v>223</v>
      </c>
      <c r="B55" s="241"/>
      <c r="D55" s="238"/>
    </row>
    <row r="56" spans="1:8" ht="15">
      <c r="A56" s="42" t="s">
        <v>230</v>
      </c>
      <c r="B56" s="238"/>
      <c r="D56" s="238"/>
    </row>
    <row r="57" spans="1:8" ht="15">
      <c r="A57" s="42" t="s">
        <v>235</v>
      </c>
      <c r="B57" s="238"/>
      <c r="D57" s="238"/>
    </row>
    <row r="58" spans="1:8" ht="15">
      <c r="A58" s="42" t="s">
        <v>239</v>
      </c>
      <c r="B58" s="238"/>
      <c r="D58" s="238"/>
    </row>
    <row r="59" spans="1:8" ht="15">
      <c r="A59" s="42" t="s">
        <v>233</v>
      </c>
      <c r="B59" s="238"/>
      <c r="D59" s="238"/>
    </row>
    <row r="60" spans="1:8" ht="15">
      <c r="A60" s="42" t="s">
        <v>234</v>
      </c>
      <c r="B60" s="242"/>
      <c r="D60" s="238"/>
    </row>
    <row r="61" spans="1:8" ht="15">
      <c r="A61" s="42" t="s">
        <v>237</v>
      </c>
      <c r="B61" s="242"/>
      <c r="D61" s="238"/>
    </row>
    <row r="62" spans="1:8" ht="15">
      <c r="A62" s="42" t="s">
        <v>238</v>
      </c>
      <c r="B62" s="242"/>
      <c r="D62" s="238"/>
    </row>
    <row r="63" spans="1:8" ht="13.5" thickBot="1">
      <c r="A63" s="43"/>
      <c r="B63" s="44"/>
      <c r="C63" s="40"/>
      <c r="D63" s="217" t="s">
        <v>85</v>
      </c>
      <c r="E63" s="40"/>
      <c r="F63" s="40"/>
      <c r="G63" s="41"/>
      <c r="H63" s="40"/>
    </row>
    <row r="64" spans="1:8">
      <c r="A64" s="74" t="s">
        <v>449</v>
      </c>
      <c r="D64" s="74" t="s">
        <v>448</v>
      </c>
    </row>
    <row r="65" spans="1:7" ht="15.75">
      <c r="A65" s="73" t="s">
        <v>447</v>
      </c>
      <c r="B65" s="160" t="s">
        <v>267</v>
      </c>
      <c r="D65" s="74" t="s">
        <v>444</v>
      </c>
    </row>
    <row r="66" spans="1:7" ht="15">
      <c r="A66" s="42" t="s">
        <v>228</v>
      </c>
      <c r="B66" s="240"/>
      <c r="D66" s="240"/>
      <c r="G66" s="31" t="s">
        <v>254</v>
      </c>
    </row>
    <row r="67" spans="1:7" ht="15">
      <c r="A67" s="42" t="s">
        <v>18</v>
      </c>
      <c r="B67" s="240"/>
      <c r="D67" s="240"/>
      <c r="F67" s="26" t="s">
        <v>242</v>
      </c>
      <c r="G67" s="239"/>
    </row>
    <row r="68" spans="1:7" ht="15">
      <c r="A68" s="42" t="s">
        <v>241</v>
      </c>
      <c r="B68" s="240"/>
      <c r="D68" s="240"/>
      <c r="F68" s="26" t="s">
        <v>243</v>
      </c>
      <c r="G68" s="239"/>
    </row>
    <row r="69" spans="1:7" ht="15">
      <c r="A69" s="42" t="s">
        <v>236</v>
      </c>
      <c r="B69" s="240"/>
      <c r="D69" s="241"/>
      <c r="F69" s="26" t="s">
        <v>244</v>
      </c>
      <c r="G69" s="239"/>
    </row>
    <row r="70" spans="1:7" ht="15">
      <c r="A70" s="42" t="s">
        <v>229</v>
      </c>
      <c r="B70" s="241"/>
      <c r="D70" s="241"/>
    </row>
    <row r="71" spans="1:7" ht="15">
      <c r="A71" s="42" t="s">
        <v>223</v>
      </c>
      <c r="B71" s="241"/>
      <c r="D71" s="238"/>
    </row>
    <row r="72" spans="1:7" ht="15">
      <c r="A72" s="42" t="s">
        <v>230</v>
      </c>
      <c r="B72" s="238"/>
      <c r="D72" s="238"/>
    </row>
    <row r="73" spans="1:7" ht="15">
      <c r="A73" s="42" t="s">
        <v>235</v>
      </c>
      <c r="B73" s="238"/>
      <c r="D73" s="238"/>
    </row>
    <row r="74" spans="1:7" ht="15">
      <c r="A74" s="42" t="s">
        <v>239</v>
      </c>
      <c r="B74" s="238"/>
      <c r="D74" s="238"/>
    </row>
    <row r="75" spans="1:7" ht="15">
      <c r="A75" s="222" t="s">
        <v>233</v>
      </c>
      <c r="B75" s="238"/>
      <c r="D75" s="238"/>
    </row>
    <row r="76" spans="1:7" ht="15">
      <c r="A76" s="42" t="s">
        <v>234</v>
      </c>
      <c r="B76" s="242"/>
      <c r="D76" s="238"/>
    </row>
    <row r="77" spans="1:7" ht="15">
      <c r="A77" s="42" t="s">
        <v>237</v>
      </c>
      <c r="B77" s="242"/>
      <c r="D77" s="238"/>
    </row>
    <row r="78" spans="1:7" ht="15">
      <c r="A78" s="42" t="s">
        <v>238</v>
      </c>
      <c r="B78" s="242"/>
      <c r="D78" s="238"/>
    </row>
    <row r="79" spans="1:7">
      <c r="D79" s="7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U24"/>
  <sheetViews>
    <sheetView showGridLines="0" zoomScale="85" zoomScaleNormal="85" workbookViewId="0">
      <selection activeCell="J44" sqref="J44"/>
    </sheetView>
  </sheetViews>
  <sheetFormatPr defaultRowHeight="12.75"/>
  <cols>
    <col min="1" max="1" width="24.140625" style="6" customWidth="1"/>
    <col min="2" max="2" width="18.7109375" style="6" customWidth="1"/>
    <col min="3" max="3" width="10.28515625" style="6" customWidth="1"/>
    <col min="4" max="4" width="4.5703125" style="6" customWidth="1"/>
    <col min="5" max="5" width="5.140625" style="6" customWidth="1"/>
    <col min="6" max="12" width="9.140625" style="6"/>
    <col min="13" max="13" width="9.7109375" style="6" bestFit="1" customWidth="1"/>
    <col min="14" max="14" width="9.140625" style="6"/>
    <col min="15" max="15" width="11.7109375" style="6" bestFit="1" customWidth="1"/>
    <col min="16" max="16" width="14.5703125" style="6" bestFit="1" customWidth="1"/>
    <col min="17" max="20" width="12.7109375" style="6" bestFit="1" customWidth="1"/>
    <col min="21" max="16384" width="9.140625" style="6"/>
  </cols>
  <sheetData>
    <row r="1" spans="1:21" ht="18">
      <c r="A1" s="124" t="s">
        <v>226</v>
      </c>
      <c r="M1" s="74" t="s">
        <v>85</v>
      </c>
    </row>
    <row r="2" spans="1:21" ht="21">
      <c r="A2" s="124" t="s">
        <v>312</v>
      </c>
    </row>
    <row r="3" spans="1:21">
      <c r="A3" s="26"/>
    </row>
    <row r="4" spans="1:21">
      <c r="A4" s="26" t="s">
        <v>311</v>
      </c>
    </row>
    <row r="5" spans="1:21" ht="13.5" thickBot="1"/>
    <row r="6" spans="1:21" ht="15.75" thickBot="1">
      <c r="A6" s="2" t="s">
        <v>225</v>
      </c>
      <c r="B6" s="244"/>
      <c r="C6" s="2" t="s">
        <v>304</v>
      </c>
      <c r="D6" s="2"/>
      <c r="E6" s="2"/>
      <c r="F6" s="2"/>
      <c r="G6" s="2"/>
      <c r="H6" s="2"/>
      <c r="I6" s="2"/>
      <c r="J6" s="2"/>
      <c r="K6" s="2"/>
      <c r="L6" s="2"/>
      <c r="M6" s="141" t="s">
        <v>85</v>
      </c>
      <c r="N6" s="2"/>
      <c r="O6" s="2"/>
      <c r="P6" s="2"/>
      <c r="Q6" s="2"/>
      <c r="R6" s="2"/>
    </row>
    <row r="7" spans="1:21" ht="19.5" customHeight="1" thickBot="1">
      <c r="A7" s="2" t="s">
        <v>224</v>
      </c>
      <c r="B7" s="281"/>
      <c r="C7" s="2" t="s">
        <v>331</v>
      </c>
      <c r="D7" s="2"/>
      <c r="E7" s="2"/>
      <c r="F7" s="2"/>
      <c r="G7" s="2"/>
      <c r="H7" s="2"/>
      <c r="I7" s="2"/>
      <c r="J7" s="2"/>
      <c r="K7" s="2"/>
      <c r="L7" s="2"/>
      <c r="M7" s="2"/>
      <c r="N7"/>
      <c r="O7" s="458" t="s">
        <v>186</v>
      </c>
      <c r="P7" s="459"/>
      <c r="Q7" s="459"/>
      <c r="R7" s="459"/>
      <c r="S7" s="459"/>
      <c r="T7" s="460"/>
    </row>
    <row r="8" spans="1:21" ht="16.5" thickBo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42" t="s">
        <v>85</v>
      </c>
      <c r="O8" s="137">
        <f ca="1">'DCF Analysis'!D22</f>
        <v>45.079950405313241</v>
      </c>
      <c r="P8" s="140">
        <v>2.5000000000000001E-2</v>
      </c>
      <c r="Q8" s="140">
        <v>0.03</v>
      </c>
      <c r="R8" s="140">
        <v>3.5000000000000003E-2</v>
      </c>
      <c r="S8" s="140">
        <v>0.04</v>
      </c>
      <c r="T8" s="140">
        <v>4.4999999999999998E-2</v>
      </c>
      <c r="U8"/>
    </row>
    <row r="9" spans="1:21" ht="21.75" thickBot="1">
      <c r="A9" s="2" t="s">
        <v>313</v>
      </c>
      <c r="B9" s="245"/>
      <c r="C9" s="2" t="s">
        <v>304</v>
      </c>
      <c r="D9" s="2"/>
      <c r="E9" s="2"/>
      <c r="F9" s="2"/>
      <c r="G9" s="2"/>
      <c r="H9" s="2"/>
      <c r="I9" s="2"/>
      <c r="J9" s="2"/>
      <c r="K9" s="2"/>
      <c r="L9" s="2"/>
      <c r="M9" s="2"/>
      <c r="N9" s="82"/>
      <c r="O9" s="143">
        <v>0</v>
      </c>
      <c r="P9" s="144"/>
      <c r="Q9" s="144"/>
      <c r="R9" s="144"/>
      <c r="S9" s="144"/>
      <c r="T9" s="144"/>
      <c r="U9" s="125"/>
    </row>
    <row r="10" spans="1:21" ht="21.75" thickBot="1">
      <c r="A10" s="2" t="s">
        <v>314</v>
      </c>
      <c r="B10" s="246"/>
      <c r="C10" s="2" t="s">
        <v>322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83"/>
      <c r="O10" s="143">
        <v>2.5000000000000001E-4</v>
      </c>
      <c r="P10" s="144"/>
      <c r="Q10" s="144"/>
      <c r="R10" s="144"/>
      <c r="S10" s="144"/>
      <c r="T10" s="144"/>
      <c r="U10" s="125"/>
    </row>
    <row r="11" spans="1:21" ht="21" thickBot="1">
      <c r="A11" s="2" t="s">
        <v>222</v>
      </c>
      <c r="B11" s="435"/>
      <c r="C11" s="2" t="s">
        <v>330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83"/>
      <c r="O11" s="143">
        <v>5.0000000000000001E-3</v>
      </c>
      <c r="P11" s="144"/>
      <c r="Q11" s="144"/>
      <c r="R11" s="144"/>
      <c r="S11" s="144"/>
      <c r="T11" s="144"/>
      <c r="U11" s="125"/>
    </row>
    <row r="12" spans="1:21" ht="2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83"/>
      <c r="O12" s="143">
        <v>7.4999999999999997E-3</v>
      </c>
      <c r="P12" s="144"/>
      <c r="Q12" s="144"/>
      <c r="R12" s="144"/>
      <c r="S12" s="144"/>
      <c r="T12" s="144"/>
      <c r="U12" s="125"/>
    </row>
    <row r="13" spans="1:21" ht="21" thickBot="1">
      <c r="A13" s="2" t="s">
        <v>186</v>
      </c>
      <c r="B13" s="247"/>
      <c r="C13" s="2" t="e">
        <f ca="1">_xlfn.FORMULATEXT(B13)</f>
        <v>#N/A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83"/>
      <c r="O13" s="143">
        <v>0.01</v>
      </c>
      <c r="P13" s="144"/>
      <c r="Q13" s="144"/>
      <c r="R13" s="144"/>
      <c r="S13" s="144"/>
      <c r="T13" s="144"/>
      <c r="U13" s="125"/>
    </row>
    <row r="14" spans="1:21" ht="2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83"/>
      <c r="O14" s="143">
        <v>1.025E-2</v>
      </c>
      <c r="P14" s="144"/>
      <c r="Q14" s="144"/>
      <c r="R14" s="144"/>
      <c r="S14" s="144"/>
      <c r="T14" s="144"/>
      <c r="U14" s="125"/>
    </row>
    <row r="15" spans="1:21" ht="21" thickBo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83"/>
      <c r="O15" s="143">
        <v>1.0500000000000001E-2</v>
      </c>
      <c r="P15" s="144"/>
      <c r="Q15" s="144"/>
      <c r="R15" s="144"/>
      <c r="S15" s="144"/>
      <c r="T15" s="144"/>
      <c r="U15" s="125"/>
    </row>
    <row r="16" spans="1:21" ht="21" thickBot="1">
      <c r="A16" s="2" t="s">
        <v>223</v>
      </c>
      <c r="B16" s="248"/>
      <c r="C16" s="2" t="s">
        <v>303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84"/>
      <c r="O16" s="143">
        <v>1.0749999999999999E-2</v>
      </c>
      <c r="P16" s="144"/>
      <c r="Q16" s="144"/>
      <c r="R16" s="144"/>
      <c r="S16" s="144"/>
      <c r="T16" s="144"/>
      <c r="U16" s="125"/>
    </row>
    <row r="17" spans="1:21" ht="21" thickBot="1">
      <c r="A17" s="2" t="s">
        <v>163</v>
      </c>
      <c r="B17" s="249"/>
      <c r="C17" s="2" t="s">
        <v>318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/>
      <c r="O17" s="125"/>
      <c r="P17" s="144"/>
      <c r="Q17" s="144"/>
      <c r="R17" s="144"/>
      <c r="S17" s="144"/>
      <c r="T17" s="144"/>
      <c r="U17" s="125"/>
    </row>
    <row r="18" spans="1:21" ht="15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/>
      <c r="O18" s="2"/>
      <c r="P18" s="2"/>
      <c r="Q18" s="2"/>
      <c r="R18" s="2"/>
    </row>
    <row r="19" spans="1:21" ht="15.75">
      <c r="A19" s="4" t="s">
        <v>445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/>
      <c r="O19" s="2"/>
      <c r="P19" s="2"/>
      <c r="Q19" s="2"/>
      <c r="R19" s="2"/>
    </row>
    <row r="20" spans="1:21" ht="15.75">
      <c r="A20" s="74" t="s">
        <v>264</v>
      </c>
      <c r="B20" s="411">
        <v>5.0000000000000001E-3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1" ht="15.75">
      <c r="A21" s="4" t="s">
        <v>85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1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21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21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</sheetData>
  <mergeCells count="1">
    <mergeCell ref="O7:T7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U121"/>
  <sheetViews>
    <sheetView showGridLines="0" topLeftCell="A2" zoomScaleNormal="100" workbookViewId="0">
      <selection activeCell="A7" sqref="A7"/>
    </sheetView>
  </sheetViews>
  <sheetFormatPr defaultRowHeight="12.75"/>
  <cols>
    <col min="1" max="1" width="33.85546875" style="54" customWidth="1"/>
    <col min="2" max="2" width="18.7109375" style="54" customWidth="1"/>
    <col min="3" max="3" width="17.7109375" style="54" customWidth="1"/>
    <col min="4" max="4" width="23" style="54" customWidth="1"/>
    <col min="5" max="5" width="14" style="54" customWidth="1"/>
    <col min="6" max="6" width="12.42578125" style="271" bestFit="1" customWidth="1"/>
    <col min="7" max="7" width="18" style="54" customWidth="1"/>
    <col min="8" max="8" width="20.5703125" style="54" customWidth="1"/>
    <col min="9" max="9" width="14.5703125" style="54" customWidth="1"/>
    <col min="10" max="10" width="16" style="54" customWidth="1"/>
    <col min="11" max="11" width="21.7109375" style="54" customWidth="1"/>
    <col min="12" max="13" width="9.140625" style="54"/>
    <col min="14" max="14" width="15" style="54" customWidth="1"/>
    <col min="15" max="15" width="23.28515625" style="54" customWidth="1"/>
    <col min="16" max="16" width="26.140625" style="54" customWidth="1"/>
    <col min="17" max="17" width="9.140625" style="54"/>
    <col min="18" max="18" width="15.5703125" style="54" customWidth="1"/>
    <col min="19" max="19" width="13.85546875" style="54" customWidth="1"/>
    <col min="20" max="16384" width="9.140625" style="54"/>
  </cols>
  <sheetData>
    <row r="1" spans="1:21" ht="46.5" customHeight="1" thickBot="1">
      <c r="A1" s="201" t="s">
        <v>337</v>
      </c>
    </row>
    <row r="2" spans="1:21" ht="29.25" customHeight="1"/>
    <row r="3" spans="1:21" s="52" customFormat="1" ht="25.5">
      <c r="A3" s="46" t="s">
        <v>185</v>
      </c>
      <c r="B3" s="47" t="s">
        <v>85</v>
      </c>
      <c r="C3" s="48" t="s">
        <v>85</v>
      </c>
      <c r="D3" s="47"/>
      <c r="E3" s="49" t="s">
        <v>85</v>
      </c>
      <c r="F3" s="272" t="s">
        <v>85</v>
      </c>
      <c r="G3" s="49" t="s">
        <v>85</v>
      </c>
      <c r="H3" s="49" t="s">
        <v>85</v>
      </c>
      <c r="I3" s="50"/>
      <c r="J3" s="50"/>
      <c r="K3" s="51" t="s">
        <v>85</v>
      </c>
      <c r="L3" s="51"/>
    </row>
    <row r="4" spans="1:21" s="52" customFormat="1" ht="8.25" customHeight="1">
      <c r="A4" s="46"/>
      <c r="B4" s="47"/>
      <c r="C4" s="48"/>
      <c r="D4" s="47"/>
      <c r="E4" s="49"/>
      <c r="F4" s="272"/>
      <c r="G4" s="49"/>
      <c r="H4" s="49"/>
      <c r="I4" s="50"/>
      <c r="J4" s="50"/>
      <c r="K4" s="51"/>
      <c r="L4" s="51"/>
    </row>
    <row r="5" spans="1:21" ht="24" customHeight="1" thickBot="1">
      <c r="A5" s="175" t="s">
        <v>333</v>
      </c>
      <c r="B5" s="177" t="s">
        <v>184</v>
      </c>
      <c r="C5" s="177" t="s">
        <v>183</v>
      </c>
      <c r="D5" s="212" t="s">
        <v>339</v>
      </c>
      <c r="E5" s="177" t="s">
        <v>1025</v>
      </c>
      <c r="F5" s="272" t="s">
        <v>182</v>
      </c>
      <c r="G5" s="49" t="s">
        <v>181</v>
      </c>
      <c r="H5" s="49" t="s">
        <v>169</v>
      </c>
      <c r="I5" s="49" t="s">
        <v>168</v>
      </c>
      <c r="J5" s="49" t="s">
        <v>180</v>
      </c>
      <c r="K5" s="26"/>
      <c r="L5" s="53"/>
      <c r="M5" s="53"/>
    </row>
    <row r="6" spans="1:21" ht="15">
      <c r="A6" s="178" t="s">
        <v>176</v>
      </c>
      <c r="B6" s="180">
        <v>2021</v>
      </c>
      <c r="C6" s="180" t="s">
        <v>174</v>
      </c>
      <c r="D6" s="254" t="s">
        <v>378</v>
      </c>
      <c r="E6" s="181">
        <v>400</v>
      </c>
      <c r="F6" s="273"/>
      <c r="G6" s="226"/>
      <c r="H6" s="227"/>
      <c r="I6" s="273"/>
      <c r="J6" s="225"/>
      <c r="K6" s="26"/>
      <c r="L6" s="53"/>
      <c r="M6" s="53"/>
      <c r="N6" s="209" t="s">
        <v>85</v>
      </c>
      <c r="O6" s="101" t="s">
        <v>321</v>
      </c>
      <c r="P6" s="102" t="s">
        <v>284</v>
      </c>
      <c r="Q6" s="102"/>
      <c r="R6" s="102"/>
      <c r="S6" s="102" t="s">
        <v>182</v>
      </c>
      <c r="T6" s="102" t="s">
        <v>168</v>
      </c>
      <c r="U6" s="365"/>
    </row>
    <row r="7" spans="1:21" ht="18.75" customHeight="1">
      <c r="A7" s="184"/>
      <c r="B7" s="185"/>
      <c r="C7" s="185"/>
      <c r="D7" s="255"/>
      <c r="E7" s="255"/>
      <c r="F7" s="188"/>
      <c r="G7" s="176"/>
      <c r="H7" s="184"/>
      <c r="I7" s="189"/>
      <c r="J7" s="188"/>
      <c r="K7" s="26"/>
      <c r="L7" s="53"/>
      <c r="M7" s="53"/>
      <c r="O7" s="251" t="s">
        <v>287</v>
      </c>
      <c r="P7" s="357">
        <f>'Debt details'!T8</f>
        <v>0</v>
      </c>
      <c r="Q7" s="358"/>
      <c r="R7" s="358"/>
      <c r="S7" s="359">
        <f>'Debt details'!W8</f>
        <v>0</v>
      </c>
      <c r="T7" s="359">
        <f>'Debt details'!X8</f>
        <v>0</v>
      </c>
      <c r="U7" s="366"/>
    </row>
    <row r="8" spans="1:21" ht="15">
      <c r="A8" s="178" t="s">
        <v>176</v>
      </c>
      <c r="B8" s="180">
        <v>2021</v>
      </c>
      <c r="C8" s="350">
        <v>3.3000000000000002E-2</v>
      </c>
      <c r="D8" s="254" t="s">
        <v>346</v>
      </c>
      <c r="E8" s="181">
        <v>321</v>
      </c>
      <c r="F8" s="273"/>
      <c r="G8" s="226"/>
      <c r="H8" s="227"/>
      <c r="I8" s="273"/>
      <c r="J8" s="225"/>
      <c r="K8" s="26"/>
      <c r="L8" s="53"/>
      <c r="M8" s="53"/>
      <c r="N8" s="209" t="s">
        <v>85</v>
      </c>
      <c r="O8" s="251" t="s">
        <v>178</v>
      </c>
      <c r="P8" s="357">
        <f>'Debt details'!T9</f>
        <v>0</v>
      </c>
      <c r="Q8" s="358"/>
      <c r="R8" s="358"/>
      <c r="S8" s="359">
        <f>'Debt details'!W9</f>
        <v>0</v>
      </c>
      <c r="T8" s="359">
        <f>'Debt details'!X9</f>
        <v>0</v>
      </c>
      <c r="U8" s="366"/>
    </row>
    <row r="9" spans="1:21" ht="15">
      <c r="A9" s="184"/>
      <c r="B9" s="185"/>
      <c r="C9" s="351"/>
      <c r="D9" s="186"/>
      <c r="E9" s="186"/>
      <c r="F9" s="188"/>
      <c r="G9" s="176"/>
      <c r="H9" s="184"/>
      <c r="I9" s="189"/>
      <c r="J9" s="188"/>
      <c r="K9" s="26"/>
      <c r="L9" s="53"/>
      <c r="M9" s="53"/>
      <c r="O9" s="251" t="s">
        <v>175</v>
      </c>
      <c r="P9" s="357">
        <f>'Debt details'!T10</f>
        <v>0</v>
      </c>
      <c r="Q9" s="358"/>
      <c r="R9" s="358"/>
      <c r="S9" s="359">
        <f>'Debt details'!W10</f>
        <v>0</v>
      </c>
      <c r="T9" s="359">
        <f>'Debt details'!X10</f>
        <v>0</v>
      </c>
      <c r="U9" s="366"/>
    </row>
    <row r="10" spans="1:21" ht="15">
      <c r="A10" s="178" t="s">
        <v>179</v>
      </c>
      <c r="B10" s="180">
        <v>2021</v>
      </c>
      <c r="C10" s="350">
        <v>8.8800000000000004E-2</v>
      </c>
      <c r="D10" s="252" t="s">
        <v>340</v>
      </c>
      <c r="E10" s="181">
        <v>200</v>
      </c>
      <c r="F10" s="273"/>
      <c r="G10" s="226"/>
      <c r="H10" s="227"/>
      <c r="I10" s="273"/>
      <c r="J10" s="225"/>
      <c r="K10" t="s">
        <v>85</v>
      </c>
      <c r="L10" s="53"/>
      <c r="M10" s="53"/>
      <c r="N10" s="209" t="s">
        <v>85</v>
      </c>
      <c r="O10" s="251" t="s">
        <v>177</v>
      </c>
      <c r="P10" s="357">
        <f>'Debt details'!T11</f>
        <v>0</v>
      </c>
      <c r="Q10" s="360"/>
      <c r="R10" s="360"/>
      <c r="S10" s="359">
        <f>'Debt details'!W11</f>
        <v>0</v>
      </c>
      <c r="T10" s="359">
        <f>'Debt details'!X11</f>
        <v>0</v>
      </c>
      <c r="U10" s="366"/>
    </row>
    <row r="11" spans="1:21" ht="18.75" customHeight="1">
      <c r="A11" s="184"/>
      <c r="B11" s="185"/>
      <c r="C11" s="351"/>
      <c r="D11" s="255"/>
      <c r="E11" s="255"/>
      <c r="F11" s="188"/>
      <c r="G11" s="176"/>
      <c r="H11" s="184"/>
      <c r="I11" s="189"/>
      <c r="J11" s="188"/>
      <c r="K11"/>
      <c r="L11" s="53"/>
      <c r="M11" s="53"/>
      <c r="O11" s="251" t="s">
        <v>378</v>
      </c>
      <c r="P11" s="357">
        <f>'Debt details'!T12</f>
        <v>0</v>
      </c>
      <c r="Q11" s="360"/>
      <c r="R11" s="360"/>
      <c r="S11" s="359">
        <f>'Debt details'!W12</f>
        <v>0</v>
      </c>
      <c r="T11" s="371">
        <f>'Debt details'!X12</f>
        <v>3.13</v>
      </c>
      <c r="U11" s="366"/>
    </row>
    <row r="12" spans="1:21" ht="15">
      <c r="A12" s="178" t="s">
        <v>176</v>
      </c>
      <c r="B12" s="180">
        <v>2023</v>
      </c>
      <c r="C12" s="350">
        <v>2.5000000000000001E-2</v>
      </c>
      <c r="D12" s="253" t="s">
        <v>178</v>
      </c>
      <c r="E12" s="181">
        <v>450</v>
      </c>
      <c r="F12" s="273"/>
      <c r="G12" s="226"/>
      <c r="H12" s="227"/>
      <c r="I12" s="273"/>
      <c r="J12" s="225"/>
      <c r="K12" t="s">
        <v>85</v>
      </c>
      <c r="L12" s="53"/>
      <c r="M12" s="53"/>
      <c r="N12" s="209" t="s">
        <v>85</v>
      </c>
      <c r="O12" s="251" t="s">
        <v>346</v>
      </c>
      <c r="P12" s="357">
        <f>'Debt details'!T13</f>
        <v>0</v>
      </c>
      <c r="Q12" s="360"/>
      <c r="R12" s="360"/>
      <c r="S12" s="359">
        <f>'Debt details'!W13</f>
        <v>0</v>
      </c>
      <c r="T12" s="359">
        <f>'Debt details'!X13</f>
        <v>0</v>
      </c>
      <c r="U12" s="366"/>
    </row>
    <row r="13" spans="1:21" ht="15">
      <c r="A13" s="184"/>
      <c r="B13" s="185"/>
      <c r="C13" s="351"/>
      <c r="D13" s="255"/>
      <c r="E13" s="255"/>
      <c r="F13" s="188"/>
      <c r="G13" s="176"/>
      <c r="H13" s="184"/>
      <c r="I13" s="189"/>
      <c r="J13" s="188"/>
      <c r="K13"/>
      <c r="L13" s="53"/>
      <c r="M13" s="53"/>
      <c r="O13" s="251" t="s">
        <v>342</v>
      </c>
      <c r="P13" s="357">
        <f>'Debt details'!T14</f>
        <v>0</v>
      </c>
      <c r="Q13" s="361"/>
      <c r="R13" s="360"/>
      <c r="S13" s="359">
        <f>'Debt details'!W14</f>
        <v>0</v>
      </c>
      <c r="T13" s="359">
        <f>'Debt details'!X14</f>
        <v>0</v>
      </c>
      <c r="U13" s="366"/>
    </row>
    <row r="14" spans="1:21" ht="15">
      <c r="A14" s="178" t="s">
        <v>176</v>
      </c>
      <c r="B14" s="180">
        <v>2023</v>
      </c>
      <c r="C14" s="350">
        <v>3.6499999999999998E-2</v>
      </c>
      <c r="D14" s="254" t="s">
        <v>342</v>
      </c>
      <c r="E14" s="190">
        <v>566</v>
      </c>
      <c r="F14" s="273"/>
      <c r="G14" s="226"/>
      <c r="H14" s="227"/>
      <c r="I14" s="273"/>
      <c r="J14" s="225"/>
      <c r="K14"/>
      <c r="L14" s="323"/>
      <c r="M14" s="53"/>
      <c r="N14" s="209" t="s">
        <v>85</v>
      </c>
      <c r="O14" s="251" t="s">
        <v>343</v>
      </c>
      <c r="P14" s="357">
        <f>'Debt details'!T15</f>
        <v>0</v>
      </c>
      <c r="Q14" s="362"/>
      <c r="R14" s="360"/>
      <c r="S14" s="359">
        <f>'Debt details'!W15</f>
        <v>0</v>
      </c>
      <c r="T14" s="359">
        <f>'Debt details'!X15</f>
        <v>0</v>
      </c>
      <c r="U14" s="366"/>
    </row>
    <row r="15" spans="1:21" ht="15">
      <c r="A15" s="184"/>
      <c r="B15" s="185"/>
      <c r="C15" s="351"/>
      <c r="D15" s="255"/>
      <c r="E15" s="255"/>
      <c r="F15" s="188"/>
      <c r="G15" s="176"/>
      <c r="H15" s="184"/>
      <c r="I15" s="189"/>
      <c r="J15" s="188"/>
      <c r="K15"/>
      <c r="L15" s="53" t="s">
        <v>85</v>
      </c>
      <c r="M15" s="53"/>
      <c r="O15" s="251" t="s">
        <v>344</v>
      </c>
      <c r="P15" s="357">
        <f>'Debt details'!T16</f>
        <v>0</v>
      </c>
      <c r="Q15" s="363"/>
      <c r="R15" s="360"/>
      <c r="S15" s="359">
        <f>'Debt details'!W16</f>
        <v>0</v>
      </c>
      <c r="T15" s="359">
        <f>'Debt details'!X16</f>
        <v>0</v>
      </c>
      <c r="U15" s="366"/>
    </row>
    <row r="16" spans="1:21" ht="15">
      <c r="A16" s="178" t="s">
        <v>176</v>
      </c>
      <c r="B16" s="180">
        <v>2025</v>
      </c>
      <c r="C16" s="350">
        <v>3.95E-2</v>
      </c>
      <c r="D16" s="254" t="s">
        <v>343</v>
      </c>
      <c r="E16" s="181">
        <v>850</v>
      </c>
      <c r="F16" s="273"/>
      <c r="G16" s="226"/>
      <c r="H16" s="227"/>
      <c r="I16" s="273"/>
      <c r="J16" s="225"/>
      <c r="K16" t="s">
        <v>85</v>
      </c>
      <c r="L16" s="323"/>
      <c r="M16" s="53"/>
      <c r="N16" s="209" t="s">
        <v>85</v>
      </c>
      <c r="O16" s="251" t="s">
        <v>345</v>
      </c>
      <c r="P16" s="357">
        <f>'Debt details'!T17</f>
        <v>0</v>
      </c>
      <c r="Q16" s="362"/>
      <c r="R16" s="360"/>
      <c r="S16" s="359">
        <f>'Debt details'!W17</f>
        <v>0</v>
      </c>
      <c r="T16" s="359">
        <f>'Debt details'!X17</f>
        <v>0</v>
      </c>
      <c r="U16" s="366"/>
    </row>
    <row r="17" spans="1:21" ht="15">
      <c r="A17" s="184"/>
      <c r="B17" s="185"/>
      <c r="C17" s="351"/>
      <c r="D17" s="255"/>
      <c r="E17" s="255"/>
      <c r="F17" s="188"/>
      <c r="G17" s="176"/>
      <c r="H17" s="184"/>
      <c r="I17" s="189"/>
      <c r="J17" s="188"/>
      <c r="K17"/>
      <c r="L17" s="53"/>
      <c r="M17" s="53"/>
      <c r="O17" s="367" t="s">
        <v>886</v>
      </c>
      <c r="P17" s="357">
        <f>'Debt details'!T18</f>
        <v>0</v>
      </c>
      <c r="Q17" s="364"/>
      <c r="R17" s="360"/>
      <c r="S17" s="359">
        <f>'Debt details'!W18</f>
        <v>0</v>
      </c>
      <c r="T17" s="359">
        <f>'Debt details'!X18</f>
        <v>0</v>
      </c>
      <c r="U17" s="366"/>
    </row>
    <row r="18" spans="1:21" ht="15" customHeight="1" thickBot="1">
      <c r="A18" s="178" t="s">
        <v>176</v>
      </c>
      <c r="B18" s="180">
        <v>2025</v>
      </c>
      <c r="C18" s="350">
        <v>3.3000000000000002E-2</v>
      </c>
      <c r="D18" s="253" t="s">
        <v>177</v>
      </c>
      <c r="E18" s="181">
        <v>300</v>
      </c>
      <c r="F18" s="273"/>
      <c r="G18" s="226"/>
      <c r="H18" s="227"/>
      <c r="I18" s="273"/>
      <c r="J18" s="225"/>
      <c r="K18"/>
      <c r="L18" s="53"/>
      <c r="M18" s="53"/>
      <c r="N18" s="209" t="s">
        <v>85</v>
      </c>
      <c r="O18" s="368" t="s">
        <v>960</v>
      </c>
      <c r="P18" s="103">
        <f>'Debt details'!T19</f>
        <v>0</v>
      </c>
      <c r="Q18" s="369"/>
      <c r="R18" s="213"/>
      <c r="S18" s="250">
        <f>'Debt details'!W19</f>
        <v>0</v>
      </c>
      <c r="T18" s="250">
        <f>'Debt details'!X19</f>
        <v>0</v>
      </c>
      <c r="U18" s="370"/>
    </row>
    <row r="19" spans="1:21" ht="15">
      <c r="A19" s="184"/>
      <c r="B19" s="185"/>
      <c r="C19" s="351"/>
      <c r="D19" s="255"/>
      <c r="E19" s="255"/>
      <c r="F19" s="188"/>
      <c r="G19" s="176"/>
      <c r="H19" s="184"/>
      <c r="I19" s="189"/>
      <c r="J19" s="188"/>
      <c r="K19"/>
      <c r="L19" s="53"/>
      <c r="M19" s="53"/>
      <c r="O19" s="364"/>
      <c r="P19" s="362"/>
      <c r="Q19" s="362"/>
      <c r="R19" s="360"/>
      <c r="S19" s="360"/>
      <c r="T19" s="360"/>
    </row>
    <row r="20" spans="1:21" ht="15">
      <c r="A20" s="178" t="s">
        <v>176</v>
      </c>
      <c r="B20" s="180">
        <v>2028</v>
      </c>
      <c r="C20" s="350">
        <v>4.1500000000000002E-2</v>
      </c>
      <c r="D20" s="254" t="s">
        <v>344</v>
      </c>
      <c r="E20" s="190">
        <v>1000</v>
      </c>
      <c r="F20" s="273"/>
      <c r="G20" s="226"/>
      <c r="H20" s="227"/>
      <c r="I20" s="273"/>
      <c r="J20" s="225"/>
      <c r="K20"/>
      <c r="L20" s="53"/>
      <c r="M20" s="53"/>
      <c r="O20" s="218"/>
      <c r="P20" s="219"/>
      <c r="Q20" s="219"/>
    </row>
    <row r="21" spans="1:21">
      <c r="A21" s="184"/>
      <c r="B21" s="185"/>
      <c r="C21" s="351"/>
      <c r="D21" s="255"/>
      <c r="E21" s="255"/>
      <c r="F21" s="188"/>
      <c r="G21" s="176"/>
      <c r="H21" s="184"/>
      <c r="I21" s="189"/>
      <c r="J21" s="188"/>
      <c r="K21" s="26"/>
      <c r="L21" s="53"/>
      <c r="M21" s="53"/>
      <c r="O21" s="218"/>
      <c r="P21" s="219"/>
      <c r="Q21" s="219"/>
    </row>
    <row r="22" spans="1:21" ht="15" customHeight="1">
      <c r="A22" s="178" t="s">
        <v>176</v>
      </c>
      <c r="B22" s="180">
        <v>2030</v>
      </c>
      <c r="C22" s="350">
        <v>2.375E-2</v>
      </c>
      <c r="D22" s="349" t="s">
        <v>886</v>
      </c>
      <c r="E22" s="190">
        <v>500</v>
      </c>
      <c r="F22" s="273"/>
      <c r="G22" s="226"/>
      <c r="H22" s="227"/>
      <c r="I22" s="273"/>
      <c r="J22" s="225"/>
      <c r="K22" s="26"/>
      <c r="L22" s="53"/>
      <c r="M22" s="53"/>
      <c r="O22" s="218"/>
      <c r="P22" s="219"/>
      <c r="Q22" s="220"/>
    </row>
    <row r="23" spans="1:21" ht="17.25" customHeight="1">
      <c r="C23" s="352"/>
      <c r="K23" s="26"/>
      <c r="L23" s="53"/>
      <c r="M23" s="53"/>
      <c r="O23" s="218"/>
      <c r="P23" s="219"/>
      <c r="Q23" s="220"/>
    </row>
    <row r="24" spans="1:21" ht="15" customHeight="1">
      <c r="A24" s="179" t="s">
        <v>176</v>
      </c>
      <c r="B24" s="180">
        <v>2043</v>
      </c>
      <c r="C24" s="350">
        <v>3.7999999999999999E-2</v>
      </c>
      <c r="D24" s="253" t="s">
        <v>175</v>
      </c>
      <c r="E24" s="193">
        <v>163</v>
      </c>
      <c r="F24" s="273"/>
      <c r="G24" s="226"/>
      <c r="H24" s="227"/>
      <c r="I24" s="273"/>
      <c r="J24" s="225"/>
      <c r="K24" s="26"/>
      <c r="L24" s="53"/>
      <c r="M24" s="53"/>
      <c r="O24" s="218"/>
      <c r="P24" s="219"/>
      <c r="Q24" s="219"/>
    </row>
    <row r="25" spans="1:21" ht="15" customHeight="1">
      <c r="A25" s="176"/>
      <c r="B25" s="176"/>
      <c r="C25" s="353"/>
      <c r="D25" s="255"/>
      <c r="E25" s="255"/>
      <c r="F25" s="188"/>
      <c r="G25" s="176"/>
      <c r="H25" s="184"/>
      <c r="I25" s="189"/>
      <c r="J25" s="188"/>
      <c r="K25" s="26"/>
      <c r="L25" s="53"/>
      <c r="M25" s="53"/>
      <c r="O25" s="218"/>
      <c r="P25" s="219"/>
      <c r="Q25" s="220"/>
    </row>
    <row r="26" spans="1:21" ht="15" customHeight="1">
      <c r="A26" s="178" t="s">
        <v>176</v>
      </c>
      <c r="B26" s="180">
        <v>2048</v>
      </c>
      <c r="C26" s="350">
        <v>4.8000000000000001E-2</v>
      </c>
      <c r="D26" s="254" t="s">
        <v>345</v>
      </c>
      <c r="E26" s="181">
        <v>700</v>
      </c>
      <c r="F26" s="273"/>
      <c r="G26" s="226"/>
      <c r="H26" s="227"/>
      <c r="I26" s="273"/>
      <c r="J26" s="225"/>
      <c r="K26" s="26"/>
      <c r="L26" s="53"/>
      <c r="M26" s="53"/>
      <c r="O26" s="218"/>
      <c r="P26" s="219"/>
      <c r="Q26" s="220"/>
    </row>
    <row r="27" spans="1:21" ht="15" customHeight="1">
      <c r="C27" s="352"/>
      <c r="K27" s="26"/>
      <c r="L27" s="53"/>
      <c r="M27" s="53"/>
      <c r="O27" s="218"/>
      <c r="P27" s="219"/>
      <c r="Q27" s="220"/>
    </row>
    <row r="28" spans="1:21" ht="15" customHeight="1">
      <c r="A28" s="178" t="s">
        <v>176</v>
      </c>
      <c r="B28" s="180">
        <v>2050</v>
      </c>
      <c r="C28" s="350">
        <v>3.125E-2</v>
      </c>
      <c r="D28" s="349" t="s">
        <v>960</v>
      </c>
      <c r="E28" s="181">
        <v>500</v>
      </c>
      <c r="F28" s="273"/>
      <c r="G28" s="226"/>
      <c r="H28" s="227"/>
      <c r="I28" s="273"/>
      <c r="J28" s="225"/>
      <c r="K28" s="26"/>
      <c r="L28" s="53"/>
      <c r="M28" s="53"/>
      <c r="O28" s="218"/>
      <c r="P28" s="219"/>
      <c r="Q28" s="219"/>
    </row>
    <row r="29" spans="1:21" ht="15" customHeight="1">
      <c r="K29" s="26"/>
      <c r="L29" s="53"/>
      <c r="M29" s="53"/>
      <c r="O29" s="218"/>
      <c r="P29" s="219"/>
      <c r="Q29" s="221"/>
    </row>
    <row r="30" spans="1:21" ht="15" customHeight="1">
      <c r="K30" s="26"/>
      <c r="L30" s="53"/>
      <c r="M30" s="53"/>
    </row>
    <row r="31" spans="1:21" ht="15" customHeight="1">
      <c r="K31" s="26"/>
      <c r="L31" s="53"/>
      <c r="M31" s="53"/>
    </row>
    <row r="32" spans="1:21" ht="15" customHeight="1">
      <c r="K32" s="26"/>
      <c r="L32" s="53"/>
      <c r="M32" s="53"/>
    </row>
    <row r="33" spans="1:13" ht="15" customHeight="1">
      <c r="A33" s="184"/>
      <c r="B33" s="185"/>
      <c r="C33" s="186"/>
      <c r="E33" s="187"/>
      <c r="F33" s="188"/>
      <c r="G33" s="176"/>
      <c r="H33" s="189"/>
      <c r="I33" s="189"/>
      <c r="J33" s="188"/>
      <c r="K33" s="26"/>
      <c r="L33" s="53"/>
      <c r="M33" s="53"/>
    </row>
    <row r="34" spans="1:13" ht="15" customHeight="1">
      <c r="A34" s="178" t="s">
        <v>171</v>
      </c>
      <c r="B34" s="179"/>
      <c r="C34" s="179"/>
      <c r="D34" s="179"/>
      <c r="E34" s="181">
        <v>7</v>
      </c>
      <c r="F34" s="182">
        <v>0</v>
      </c>
      <c r="G34" s="179">
        <f>F34*E34</f>
        <v>0</v>
      </c>
      <c r="H34" s="178" t="s">
        <v>85</v>
      </c>
      <c r="I34" s="183" t="s">
        <v>85</v>
      </c>
      <c r="J34" s="182" t="s">
        <v>85</v>
      </c>
      <c r="K34" s="26"/>
      <c r="L34" s="53"/>
      <c r="M34" s="53"/>
    </row>
    <row r="35" spans="1:13" ht="15" customHeight="1">
      <c r="A35" s="184"/>
      <c r="B35" s="176"/>
      <c r="C35" s="176"/>
      <c r="E35" s="187"/>
      <c r="F35" s="188"/>
      <c r="G35" s="176"/>
      <c r="H35" s="189"/>
      <c r="I35" s="189"/>
      <c r="J35" s="188"/>
      <c r="K35" s="26"/>
      <c r="L35" s="53"/>
      <c r="M35" s="53"/>
    </row>
    <row r="36" spans="1:13" ht="15" customHeight="1">
      <c r="A36" s="179" t="s">
        <v>334</v>
      </c>
      <c r="B36" s="179"/>
      <c r="C36" s="179"/>
      <c r="D36" s="179"/>
      <c r="E36" s="181">
        <v>-42</v>
      </c>
      <c r="F36" s="182">
        <v>0</v>
      </c>
      <c r="G36" s="179">
        <f>F36*E36</f>
        <v>0</v>
      </c>
      <c r="H36" s="183"/>
      <c r="I36" s="183"/>
      <c r="J36" s="178"/>
      <c r="K36" s="26"/>
      <c r="L36" s="53"/>
      <c r="M36" s="53"/>
    </row>
    <row r="37" spans="1:13" ht="15" customHeight="1" thickBot="1">
      <c r="A37" s="176"/>
      <c r="B37" s="176"/>
      <c r="C37" s="176"/>
      <c r="E37" s="197"/>
      <c r="F37" s="274"/>
      <c r="G37" s="198"/>
      <c r="H37" s="199"/>
      <c r="I37" s="199"/>
      <c r="J37" s="200"/>
      <c r="K37" s="26"/>
      <c r="L37" s="53"/>
      <c r="M37" s="53"/>
    </row>
    <row r="38" spans="1:13" ht="15" customHeight="1">
      <c r="A38" s="191" t="s">
        <v>335</v>
      </c>
      <c r="B38" s="179"/>
      <c r="C38" s="179"/>
      <c r="D38" s="347" t="s">
        <v>85</v>
      </c>
      <c r="E38" s="282">
        <f>SUM(E6:E36)</f>
        <v>5915</v>
      </c>
      <c r="F38" s="256"/>
      <c r="G38" s="282">
        <f>SUM(G6:G36)</f>
        <v>0</v>
      </c>
      <c r="H38" s="257">
        <f>SUM(H6:H36)</f>
        <v>0</v>
      </c>
      <c r="I38" s="258" t="s">
        <v>85</v>
      </c>
      <c r="J38" s="324">
        <f>SUM(J6:J26)</f>
        <v>0</v>
      </c>
      <c r="K38" s="26"/>
      <c r="L38" s="53"/>
      <c r="M38" s="53"/>
    </row>
    <row r="39" spans="1:13" ht="15" customHeight="1">
      <c r="A39" s="191"/>
      <c r="B39" s="179"/>
      <c r="C39" s="179"/>
      <c r="D39" s="179"/>
      <c r="E39" s="259"/>
      <c r="F39" s="182"/>
      <c r="G39" s="179"/>
      <c r="H39" s="178"/>
      <c r="I39" s="192"/>
      <c r="J39" s="260"/>
      <c r="K39" s="26"/>
      <c r="L39" s="53"/>
      <c r="M39" s="53"/>
    </row>
    <row r="40" spans="1:13" ht="15" customHeight="1" thickBot="1">
      <c r="A40" s="178" t="s">
        <v>85</v>
      </c>
      <c r="B40" s="179"/>
      <c r="C40" s="179"/>
      <c r="D40" s="179"/>
      <c r="E40" s="261">
        <v>0</v>
      </c>
      <c r="F40" s="194"/>
      <c r="G40" s="195"/>
      <c r="H40" s="196"/>
      <c r="I40" s="196"/>
      <c r="J40" s="262"/>
      <c r="K40" s="26"/>
      <c r="L40" s="53"/>
      <c r="M40" s="53"/>
    </row>
    <row r="41" spans="1:13" ht="15" customHeight="1" thickBot="1">
      <c r="A41" s="184"/>
      <c r="B41" s="176"/>
      <c r="C41" s="176"/>
      <c r="E41" s="187"/>
      <c r="F41" s="188"/>
      <c r="G41" s="176"/>
      <c r="H41" s="189"/>
      <c r="I41" s="189"/>
      <c r="J41" s="188"/>
      <c r="K41" s="26"/>
      <c r="L41" s="53"/>
      <c r="M41" s="53"/>
    </row>
    <row r="42" spans="1:13" ht="15" customHeight="1" thickBot="1">
      <c r="A42" s="191" t="s">
        <v>336</v>
      </c>
      <c r="B42" s="179"/>
      <c r="C42" s="179"/>
      <c r="D42" s="179"/>
      <c r="E42" s="263">
        <f>E38-E40</f>
        <v>5915</v>
      </c>
      <c r="F42" s="275" t="s">
        <v>85</v>
      </c>
      <c r="G42" s="265"/>
      <c r="H42" s="264" t="s">
        <v>85</v>
      </c>
      <c r="I42" s="264" t="s">
        <v>85</v>
      </c>
      <c r="J42" s="266" t="s">
        <v>85</v>
      </c>
      <c r="K42" s="26"/>
      <c r="L42" s="53"/>
      <c r="M42" s="53"/>
    </row>
    <row r="43" spans="1:13" ht="15" customHeight="1">
      <c r="A43" s="55"/>
      <c r="B43" s="56"/>
      <c r="C43" s="57"/>
      <c r="E43" s="46"/>
      <c r="F43" s="276"/>
      <c r="G43" s="26"/>
      <c r="H43" s="26"/>
      <c r="I43" s="26"/>
      <c r="J43" s="26"/>
      <c r="K43" s="26"/>
      <c r="L43" s="53"/>
      <c r="M43" s="53"/>
    </row>
    <row r="44" spans="1:13" ht="15" customHeight="1">
      <c r="A44" s="55"/>
      <c r="B44" s="56"/>
      <c r="C44" s="57"/>
      <c r="D44" s="46"/>
      <c r="E44" s="26"/>
      <c r="F44" s="276"/>
      <c r="G44" s="26"/>
      <c r="H44" s="26"/>
      <c r="I44" s="26"/>
      <c r="J44" s="26"/>
      <c r="K44" s="53"/>
      <c r="L44" s="53"/>
    </row>
    <row r="45" spans="1:13" ht="15" customHeight="1">
      <c r="A45" s="55"/>
      <c r="B45" s="56"/>
      <c r="C45" s="57"/>
      <c r="D45" s="46"/>
      <c r="E45" s="26"/>
      <c r="F45" s="276"/>
      <c r="G45" s="26"/>
      <c r="H45" s="26"/>
      <c r="I45" s="26"/>
      <c r="J45" s="26"/>
      <c r="K45" s="53"/>
      <c r="L45" s="53"/>
    </row>
    <row r="46" spans="1:13" ht="38.25" customHeight="1" thickBot="1">
      <c r="A46" s="58" t="s">
        <v>173</v>
      </c>
      <c r="B46" s="177" t="s">
        <v>184</v>
      </c>
      <c r="C46" s="177" t="s">
        <v>183</v>
      </c>
      <c r="D46" s="382">
        <v>44045</v>
      </c>
      <c r="E46" s="49" t="s">
        <v>182</v>
      </c>
      <c r="F46" s="272" t="s">
        <v>181</v>
      </c>
      <c r="G46" s="49" t="s">
        <v>169</v>
      </c>
      <c r="H46" s="49" t="s">
        <v>168</v>
      </c>
      <c r="I46" s="49" t="s">
        <v>180</v>
      </c>
      <c r="J46" s="26"/>
      <c r="L46" s="53"/>
    </row>
    <row r="47" spans="1:13">
      <c r="A47" s="55" t="s">
        <v>172</v>
      </c>
      <c r="B47" s="54">
        <v>2021</v>
      </c>
      <c r="C47" s="283">
        <v>2.1</v>
      </c>
      <c r="D47" s="59">
        <v>280</v>
      </c>
      <c r="E47" s="138">
        <v>100</v>
      </c>
      <c r="F47" s="226"/>
      <c r="G47" s="34"/>
      <c r="H47" s="283">
        <f>C47</f>
        <v>2.1</v>
      </c>
      <c r="I47" s="34"/>
      <c r="J47" s="138" t="s">
        <v>85</v>
      </c>
      <c r="L47" s="53"/>
    </row>
    <row r="48" spans="1:13">
      <c r="A48" s="55" t="s">
        <v>1016</v>
      </c>
      <c r="B48" s="54">
        <v>2021</v>
      </c>
      <c r="C48" s="283">
        <v>2.6</v>
      </c>
      <c r="D48" s="59">
        <v>3</v>
      </c>
      <c r="E48" s="138">
        <v>100</v>
      </c>
      <c r="F48" s="226"/>
      <c r="G48" s="34"/>
      <c r="H48" s="283">
        <f>C48</f>
        <v>2.6</v>
      </c>
      <c r="I48" s="34"/>
      <c r="J48" s="138"/>
      <c r="L48" s="53"/>
    </row>
    <row r="49" spans="1:12">
      <c r="A49" s="55" t="s">
        <v>85</v>
      </c>
      <c r="C49" s="283"/>
      <c r="D49" s="59"/>
      <c r="E49" s="138"/>
      <c r="F49" s="209" t="s">
        <v>85</v>
      </c>
      <c r="J49" s="138"/>
      <c r="L49" s="53"/>
    </row>
    <row r="50" spans="1:12">
      <c r="A50" s="203"/>
      <c r="C50" s="283"/>
      <c r="D50" s="59"/>
      <c r="E50" s="138"/>
      <c r="F50" s="54"/>
      <c r="J50" s="138"/>
      <c r="L50" s="53"/>
    </row>
    <row r="51" spans="1:12">
      <c r="A51" s="55"/>
      <c r="C51" s="283"/>
      <c r="D51" s="59"/>
      <c r="E51" s="138"/>
      <c r="F51" s="54"/>
      <c r="J51" s="138"/>
      <c r="L51" s="53"/>
    </row>
    <row r="52" spans="1:12">
      <c r="A52" s="55" t="s">
        <v>85</v>
      </c>
      <c r="B52" s="209" t="s">
        <v>85</v>
      </c>
      <c r="C52" s="283"/>
      <c r="D52" s="59"/>
      <c r="E52" s="138"/>
      <c r="F52" s="138"/>
      <c r="G52" s="138"/>
      <c r="H52" s="138"/>
      <c r="I52" s="138"/>
      <c r="J52" s="138" t="s">
        <v>85</v>
      </c>
      <c r="L52" s="53"/>
    </row>
    <row r="53" spans="1:12" ht="13.5" thickBot="1">
      <c r="A53" s="211"/>
      <c r="B53" s="212"/>
      <c r="C53" s="213"/>
      <c r="D53" s="214"/>
      <c r="E53" s="215"/>
      <c r="F53" s="277"/>
      <c r="G53" s="215"/>
      <c r="H53" s="216"/>
      <c r="I53" s="215"/>
      <c r="J53" s="26"/>
      <c r="L53" s="53"/>
    </row>
    <row r="54" spans="1:12">
      <c r="A54" s="60" t="s">
        <v>319</v>
      </c>
      <c r="B54" s="209" t="s">
        <v>85</v>
      </c>
      <c r="D54" s="210">
        <f>SUM(D47:D51)</f>
        <v>283</v>
      </c>
      <c r="E54" s="107"/>
      <c r="F54" s="278">
        <f>SUM(F47:F53)</f>
        <v>0</v>
      </c>
      <c r="G54" s="108">
        <f>SUM(G47:G53)</f>
        <v>0</v>
      </c>
      <c r="H54" s="108" t="s">
        <v>85</v>
      </c>
      <c r="I54" s="108">
        <f>SUM(I47:I53)</f>
        <v>0</v>
      </c>
      <c r="J54" s="26" t="s">
        <v>320</v>
      </c>
      <c r="L54" s="53"/>
    </row>
    <row r="55" spans="1:12">
      <c r="A55" s="26"/>
      <c r="B55" s="209" t="s">
        <v>85</v>
      </c>
      <c r="D55" s="26"/>
      <c r="E55" s="26"/>
      <c r="F55" s="50"/>
      <c r="G55" s="26"/>
      <c r="H55" s="26"/>
      <c r="I55" s="26"/>
      <c r="J55" s="26"/>
      <c r="K55" s="26"/>
      <c r="L55" s="53"/>
    </row>
    <row r="56" spans="1:12">
      <c r="A56" s="26"/>
      <c r="B56" s="26"/>
      <c r="C56" s="26"/>
      <c r="D56" s="26"/>
      <c r="E56" s="26"/>
      <c r="F56" s="276"/>
      <c r="G56" s="26"/>
      <c r="H56" s="26"/>
      <c r="I56" s="26"/>
      <c r="J56" s="26"/>
      <c r="K56" s="26"/>
      <c r="L56" s="53"/>
    </row>
    <row r="57" spans="1:12">
      <c r="A57" s="26"/>
      <c r="D57" s="26"/>
      <c r="E57" s="26"/>
      <c r="F57" s="279"/>
      <c r="G57" s="26"/>
      <c r="H57" s="26"/>
      <c r="I57" s="26"/>
      <c r="J57" s="26"/>
      <c r="K57" s="26"/>
      <c r="L57" s="53"/>
    </row>
    <row r="58" spans="1:12">
      <c r="A58" s="26"/>
      <c r="D58" s="26"/>
      <c r="E58" s="26"/>
      <c r="F58" s="279"/>
      <c r="G58" s="26"/>
      <c r="H58" s="26"/>
      <c r="I58" s="26"/>
      <c r="J58" s="26"/>
      <c r="K58" s="26"/>
      <c r="L58" s="53"/>
    </row>
    <row r="59" spans="1:12">
      <c r="A59" s="26"/>
      <c r="B59" s="26"/>
      <c r="C59" s="26"/>
      <c r="D59" s="139"/>
      <c r="E59" s="26"/>
      <c r="F59" s="276"/>
      <c r="G59" s="26"/>
      <c r="H59" s="26"/>
      <c r="I59" s="26"/>
      <c r="J59" s="26"/>
      <c r="K59" s="53"/>
      <c r="L59" s="53"/>
    </row>
    <row r="60" spans="1:12" ht="13.5" thickBot="1">
      <c r="A60" s="26" t="s">
        <v>338</v>
      </c>
      <c r="B60" s="26"/>
      <c r="C60" s="26"/>
      <c r="D60" s="139"/>
      <c r="E60" s="26"/>
      <c r="F60" s="276"/>
      <c r="G60" s="26"/>
      <c r="H60" s="26"/>
      <c r="I60" s="26"/>
      <c r="J60" s="26"/>
      <c r="K60" s="53"/>
      <c r="L60" s="53"/>
    </row>
    <row r="61" spans="1:12">
      <c r="A61" s="61"/>
      <c r="B61" s="62" t="s">
        <v>170</v>
      </c>
      <c r="C61" s="62" t="s">
        <v>169</v>
      </c>
      <c r="D61" s="62" t="s">
        <v>168</v>
      </c>
      <c r="E61" s="63" t="s">
        <v>167</v>
      </c>
      <c r="F61" s="276"/>
      <c r="G61" s="26"/>
      <c r="H61" s="26"/>
      <c r="I61" s="26"/>
      <c r="J61" s="26"/>
      <c r="K61" s="53"/>
      <c r="L61" s="53"/>
    </row>
    <row r="62" spans="1:12">
      <c r="A62" s="64" t="s">
        <v>166</v>
      </c>
      <c r="B62" s="106">
        <f>G38</f>
        <v>0</v>
      </c>
      <c r="C62" s="26" t="e">
        <f>B62/B$64</f>
        <v>#DIV/0!</v>
      </c>
      <c r="D62" s="65">
        <f>J38</f>
        <v>0</v>
      </c>
      <c r="E62" s="66" t="e">
        <f>D62*C62</f>
        <v>#DIV/0!</v>
      </c>
      <c r="F62" s="276"/>
      <c r="G62" s="26"/>
      <c r="H62" s="26"/>
      <c r="I62" s="26"/>
      <c r="J62" s="26"/>
      <c r="K62" s="53"/>
      <c r="L62" s="53"/>
    </row>
    <row r="63" spans="1:12">
      <c r="A63" s="110" t="s">
        <v>165</v>
      </c>
      <c r="B63" s="111">
        <f>F54</f>
        <v>0</v>
      </c>
      <c r="C63" s="105" t="e">
        <f>B63/B$64</f>
        <v>#DIV/0!</v>
      </c>
      <c r="D63" s="112">
        <f>I54</f>
        <v>0</v>
      </c>
      <c r="E63" s="113" t="e">
        <f>D63*C63</f>
        <v>#DIV/0!</v>
      </c>
      <c r="F63" s="276"/>
      <c r="G63" s="26"/>
      <c r="H63" s="26"/>
      <c r="I63" s="26"/>
      <c r="J63" s="26"/>
      <c r="K63" s="53"/>
      <c r="L63" s="53"/>
    </row>
    <row r="64" spans="1:12" ht="13.5" thickBot="1">
      <c r="A64" s="67" t="s">
        <v>164</v>
      </c>
      <c r="B64" s="109">
        <f>B63+B62</f>
        <v>0</v>
      </c>
      <c r="C64" s="68" t="e">
        <f>C63+C62</f>
        <v>#DIV/0!</v>
      </c>
      <c r="D64" s="40"/>
      <c r="E64" s="270" t="e">
        <f>E63+E62</f>
        <v>#DIV/0!</v>
      </c>
      <c r="F64" s="276"/>
      <c r="G64" s="26"/>
      <c r="H64" s="26"/>
      <c r="I64" s="6"/>
      <c r="J64" s="6"/>
    </row>
    <row r="65" spans="1:10">
      <c r="A65" s="6"/>
      <c r="B65" s="6"/>
      <c r="C65" s="6"/>
      <c r="D65" s="26"/>
      <c r="E65" s="26"/>
      <c r="F65" s="276"/>
      <c r="G65" s="26"/>
      <c r="H65" s="26"/>
      <c r="I65" s="6"/>
      <c r="J65" s="6"/>
    </row>
    <row r="66" spans="1:10">
      <c r="A66" s="6"/>
      <c r="B66" s="6"/>
      <c r="C66" s="6"/>
      <c r="D66" s="26"/>
      <c r="E66" s="26"/>
      <c r="F66" s="276"/>
      <c r="G66" s="26"/>
      <c r="H66" s="26"/>
      <c r="I66" s="6"/>
      <c r="J66" s="6"/>
    </row>
    <row r="67" spans="1:10">
      <c r="A67" s="6"/>
      <c r="B67" s="6"/>
      <c r="C67" s="6"/>
      <c r="D67" s="26"/>
      <c r="E67" s="26"/>
      <c r="F67" s="276"/>
      <c r="G67" s="26"/>
      <c r="H67" s="26"/>
      <c r="I67" s="6"/>
      <c r="J67" s="6"/>
    </row>
    <row r="68" spans="1:10">
      <c r="A68" s="6"/>
      <c r="B68" s="6"/>
      <c r="C68" s="6"/>
      <c r="D68" s="26"/>
      <c r="E68" s="26"/>
      <c r="F68" s="276"/>
      <c r="G68" s="26"/>
      <c r="H68" s="26"/>
      <c r="I68" s="6"/>
      <c r="J68" s="6"/>
    </row>
    <row r="69" spans="1:10">
      <c r="A69" s="6"/>
      <c r="B69" s="6"/>
      <c r="C69" s="6"/>
      <c r="D69" s="26"/>
      <c r="E69" s="26"/>
      <c r="F69" s="276"/>
      <c r="G69" s="26"/>
      <c r="H69" s="26"/>
      <c r="I69" s="6"/>
      <c r="J69" s="6"/>
    </row>
    <row r="70" spans="1:10">
      <c r="A70" s="6"/>
      <c r="B70" s="6"/>
      <c r="C70" s="6"/>
      <c r="D70" s="26"/>
      <c r="E70" s="26"/>
      <c r="F70" s="276"/>
      <c r="G70" s="26"/>
      <c r="H70" s="26"/>
      <c r="I70" s="6"/>
      <c r="J70" s="6"/>
    </row>
    <row r="71" spans="1:10">
      <c r="A71" s="202"/>
      <c r="B71" s="6"/>
      <c r="C71" s="6"/>
      <c r="D71" s="26"/>
      <c r="E71" s="26"/>
      <c r="F71" s="276"/>
      <c r="G71" s="26"/>
      <c r="H71" s="26"/>
      <c r="I71" s="6"/>
      <c r="J71" s="6"/>
    </row>
    <row r="72" spans="1:10">
      <c r="A72" s="203"/>
      <c r="B72" s="6"/>
      <c r="C72" s="6"/>
      <c r="D72" s="26"/>
      <c r="E72" s="26"/>
      <c r="F72" s="276"/>
      <c r="G72" s="26"/>
      <c r="H72" s="6"/>
      <c r="I72" s="6"/>
      <c r="J72" s="6"/>
    </row>
    <row r="73" spans="1:10">
      <c r="A73" s="204"/>
      <c r="B73" s="6"/>
      <c r="C73" s="6"/>
      <c r="D73" s="26"/>
      <c r="E73" s="26"/>
      <c r="F73" s="276"/>
      <c r="G73" s="26"/>
      <c r="H73" s="6"/>
      <c r="I73" s="6"/>
      <c r="J73" s="6"/>
    </row>
    <row r="74" spans="1:10" ht="15">
      <c r="A74"/>
      <c r="B74" s="6"/>
      <c r="C74" s="6"/>
      <c r="D74" s="26"/>
      <c r="E74" s="26"/>
      <c r="F74" s="276"/>
      <c r="G74" s="26"/>
      <c r="H74" s="6"/>
      <c r="I74" s="6"/>
      <c r="J74" s="6"/>
    </row>
    <row r="75" spans="1:10">
      <c r="A75" s="205"/>
      <c r="B75" s="6"/>
      <c r="C75" s="6"/>
      <c r="D75" s="26"/>
      <c r="E75" s="26"/>
      <c r="F75" s="276"/>
      <c r="G75" s="26"/>
      <c r="H75" s="6"/>
      <c r="I75" s="6"/>
      <c r="J75" s="6"/>
    </row>
    <row r="76" spans="1:10">
      <c r="A76" s="202"/>
      <c r="B76" s="6"/>
      <c r="C76" s="6"/>
      <c r="D76" s="26"/>
      <c r="E76" s="26"/>
      <c r="F76" s="276"/>
      <c r="G76" s="26"/>
      <c r="H76" s="6"/>
      <c r="I76" s="6"/>
      <c r="J76" s="6"/>
    </row>
    <row r="77" spans="1:10">
      <c r="A77" s="206"/>
      <c r="B77" s="6"/>
      <c r="C77" s="6"/>
      <c r="D77" s="26"/>
      <c r="E77" s="26"/>
      <c r="F77" s="276"/>
      <c r="G77" s="26"/>
      <c r="H77" s="6"/>
      <c r="I77" s="6"/>
      <c r="J77" s="6"/>
    </row>
    <row r="78" spans="1:10" ht="15">
      <c r="A78"/>
      <c r="B78" s="6"/>
      <c r="C78" s="6"/>
      <c r="D78" s="26"/>
      <c r="E78" s="26"/>
      <c r="F78" s="276"/>
      <c r="G78" s="26"/>
      <c r="H78" s="6"/>
      <c r="I78" s="6"/>
      <c r="J78" s="6"/>
    </row>
    <row r="79" spans="1:10">
      <c r="A79" s="202"/>
      <c r="B79" s="6"/>
      <c r="C79" s="6"/>
      <c r="D79" s="26"/>
      <c r="E79" s="26"/>
      <c r="F79" s="276"/>
      <c r="G79" s="26"/>
      <c r="H79" s="6"/>
      <c r="I79" s="6"/>
      <c r="J79" s="6"/>
    </row>
    <row r="80" spans="1:10">
      <c r="A80" s="207"/>
      <c r="B80" s="6"/>
      <c r="C80" s="6"/>
      <c r="D80" s="26"/>
      <c r="E80" s="26"/>
      <c r="F80" s="276"/>
      <c r="G80" s="26"/>
      <c r="H80" s="6"/>
      <c r="I80" s="6"/>
      <c r="J80" s="6"/>
    </row>
    <row r="81" spans="1:10" ht="15">
      <c r="A81"/>
      <c r="B81" s="6"/>
      <c r="C81" s="6"/>
      <c r="D81" s="26"/>
      <c r="E81" s="26"/>
      <c r="F81" s="276"/>
      <c r="G81" s="26"/>
      <c r="H81" s="6"/>
      <c r="I81" s="6"/>
      <c r="J81" s="6"/>
    </row>
    <row r="82" spans="1:10">
      <c r="A82" s="205"/>
      <c r="B82" s="6"/>
      <c r="C82" s="6"/>
      <c r="D82" s="26"/>
      <c r="E82" s="26"/>
      <c r="F82" s="276"/>
      <c r="G82" s="26"/>
      <c r="H82" s="6"/>
      <c r="I82" s="6"/>
      <c r="J82" s="6"/>
    </row>
    <row r="83" spans="1:10">
      <c r="A83" s="206"/>
      <c r="B83" s="6"/>
      <c r="C83" s="6"/>
      <c r="D83" s="26"/>
      <c r="E83" s="26"/>
      <c r="F83" s="276"/>
      <c r="G83" s="26"/>
      <c r="H83" s="6"/>
      <c r="I83" s="6"/>
      <c r="J83" s="6"/>
    </row>
    <row r="84" spans="1:10" ht="15">
      <c r="A84"/>
      <c r="B84" s="6"/>
      <c r="C84" s="6"/>
      <c r="D84" s="26"/>
      <c r="E84" s="26"/>
      <c r="F84" s="276"/>
      <c r="G84" s="26"/>
      <c r="H84" s="6"/>
      <c r="I84" s="6"/>
      <c r="J84" s="6"/>
    </row>
    <row r="85" spans="1:10">
      <c r="A85" s="202"/>
      <c r="B85" s="6"/>
      <c r="C85" s="6"/>
      <c r="D85" s="26"/>
      <c r="E85" s="26"/>
      <c r="F85" s="276"/>
      <c r="G85" s="26"/>
      <c r="H85" s="6"/>
      <c r="I85" s="6"/>
      <c r="J85" s="6"/>
    </row>
    <row r="86" spans="1:10">
      <c r="A86" s="207"/>
      <c r="B86" s="6"/>
      <c r="C86" s="6"/>
      <c r="D86" s="26"/>
      <c r="E86" s="26"/>
      <c r="F86" s="276"/>
      <c r="G86" s="26"/>
      <c r="H86" s="6"/>
      <c r="I86" s="6"/>
      <c r="J86" s="6"/>
    </row>
    <row r="87" spans="1:10" ht="15">
      <c r="A87"/>
      <c r="B87" s="6"/>
      <c r="C87" s="6"/>
      <c r="D87" s="26"/>
      <c r="E87" s="26"/>
      <c r="F87" s="276"/>
      <c r="G87" s="26"/>
      <c r="H87" s="6"/>
      <c r="I87" s="6"/>
      <c r="J87" s="6"/>
    </row>
    <row r="88" spans="1:10">
      <c r="A88" s="205"/>
      <c r="B88" s="6"/>
      <c r="C88" s="6"/>
      <c r="D88" s="26"/>
      <c r="E88" s="26"/>
      <c r="F88" s="276"/>
      <c r="G88" s="26"/>
      <c r="H88" s="6"/>
      <c r="I88" s="6"/>
      <c r="J88" s="6"/>
    </row>
    <row r="89" spans="1:10">
      <c r="A89" s="206"/>
      <c r="D89" s="53"/>
      <c r="E89" s="53"/>
      <c r="F89" s="280"/>
      <c r="G89" s="53"/>
    </row>
    <row r="90" spans="1:10" ht="15">
      <c r="A90"/>
      <c r="D90" s="53"/>
      <c r="E90" s="53"/>
      <c r="F90" s="280"/>
      <c r="G90" s="53"/>
    </row>
    <row r="91" spans="1:10">
      <c r="A91" s="202"/>
    </row>
    <row r="92" spans="1:10">
      <c r="A92" s="207"/>
    </row>
    <row r="93" spans="1:10" ht="15">
      <c r="A93"/>
    </row>
    <row r="94" spans="1:10">
      <c r="A94" s="205"/>
    </row>
    <row r="95" spans="1:10">
      <c r="A95" s="206"/>
    </row>
    <row r="96" spans="1:10" ht="15">
      <c r="A96"/>
    </row>
    <row r="97" spans="1:1">
      <c r="A97" s="202"/>
    </row>
    <row r="98" spans="1:1">
      <c r="A98" s="207"/>
    </row>
    <row r="99" spans="1:1" ht="15">
      <c r="A99"/>
    </row>
    <row r="100" spans="1:1">
      <c r="A100" s="205"/>
    </row>
    <row r="101" spans="1:1">
      <c r="A101" s="206"/>
    </row>
    <row r="102" spans="1:1" ht="15">
      <c r="A102"/>
    </row>
    <row r="103" spans="1:1">
      <c r="A103" s="202"/>
    </row>
    <row r="104" spans="1:1">
      <c r="A104" s="207"/>
    </row>
    <row r="105" spans="1:1" ht="15">
      <c r="A105"/>
    </row>
    <row r="106" spans="1:1">
      <c r="A106" s="205"/>
    </row>
    <row r="107" spans="1:1">
      <c r="A107" s="206"/>
    </row>
    <row r="108" spans="1:1" ht="15">
      <c r="A108"/>
    </row>
    <row r="109" spans="1:1">
      <c r="A109" s="205"/>
    </row>
    <row r="110" spans="1:1">
      <c r="A110" s="207"/>
    </row>
    <row r="111" spans="1:1">
      <c r="A111" s="203"/>
    </row>
    <row r="112" spans="1:1">
      <c r="A112" s="205"/>
    </row>
    <row r="113" spans="1:1">
      <c r="A113" s="206"/>
    </row>
    <row r="114" spans="1:1" ht="15">
      <c r="A114"/>
    </row>
    <row r="115" spans="1:1">
      <c r="A115" s="202"/>
    </row>
    <row r="116" spans="1:1">
      <c r="A116" s="203"/>
    </row>
    <row r="117" spans="1:1">
      <c r="A117" s="204"/>
    </row>
    <row r="118" spans="1:1" ht="15">
      <c r="A118"/>
    </row>
    <row r="119" spans="1:1">
      <c r="A119" s="205"/>
    </row>
    <row r="120" spans="1:1">
      <c r="A120" s="202"/>
    </row>
    <row r="121" spans="1:1">
      <c r="A121" s="208"/>
    </row>
  </sheetData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EE7D-0616-44F9-8D2A-6F7B9F0A3C68}">
  <sheetPr codeName="Sheet17"/>
  <dimension ref="A1:AN6616"/>
  <sheetViews>
    <sheetView topLeftCell="G1" zoomScale="82" zoomScaleNormal="82" workbookViewId="0">
      <selection activeCell="G35" sqref="G35"/>
    </sheetView>
  </sheetViews>
  <sheetFormatPr defaultRowHeight="15"/>
  <cols>
    <col min="1" max="1" width="12" customWidth="1"/>
    <col min="2" max="2" width="18" customWidth="1"/>
    <col min="3" max="3" width="37" customWidth="1"/>
    <col min="4" max="5" width="15" customWidth="1"/>
    <col min="6" max="8" width="12" customWidth="1"/>
    <col min="9" max="9" width="18" customWidth="1"/>
    <col min="11" max="11" width="11.28515625" bestFit="1" customWidth="1"/>
    <col min="13" max="13" width="11.42578125" customWidth="1"/>
    <col min="14" max="14" width="30.140625" customWidth="1"/>
    <col min="15" max="16" width="12" customWidth="1"/>
    <col min="17" max="17" width="18" customWidth="1"/>
    <col min="19" max="19" width="17.28515625" customWidth="1"/>
    <col min="20" max="20" width="18" customWidth="1"/>
    <col min="21" max="21" width="21.140625" bestFit="1" customWidth="1"/>
    <col min="23" max="23" width="18.5703125" customWidth="1"/>
    <col min="24" max="24" width="14.42578125" customWidth="1"/>
    <col min="31" max="31" width="12" style="323" customWidth="1"/>
    <col min="32" max="32" width="18" style="323" customWidth="1"/>
    <col min="33" max="33" width="37" style="323" customWidth="1"/>
    <col min="34" max="35" width="15" style="323" customWidth="1"/>
    <col min="36" max="38" width="12" style="323" customWidth="1"/>
    <col min="39" max="40" width="9.140625" style="323"/>
  </cols>
  <sheetData>
    <row r="1" spans="1:38" ht="31.5">
      <c r="A1" s="224" t="s">
        <v>274</v>
      </c>
      <c r="B1" s="224" t="s">
        <v>275</v>
      </c>
      <c r="C1" s="224" t="s">
        <v>276</v>
      </c>
      <c r="D1" s="224" t="s">
        <v>277</v>
      </c>
      <c r="E1" s="224" t="s">
        <v>278</v>
      </c>
      <c r="F1" s="224" t="s">
        <v>279</v>
      </c>
      <c r="G1" s="224" t="s">
        <v>182</v>
      </c>
      <c r="H1" s="224" t="s">
        <v>280</v>
      </c>
      <c r="I1" s="224" t="s">
        <v>275</v>
      </c>
      <c r="J1" s="5" t="s">
        <v>281</v>
      </c>
      <c r="K1" s="5" t="s">
        <v>282</v>
      </c>
      <c r="L1" s="5" t="s">
        <v>283</v>
      </c>
      <c r="M1" s="5" t="s">
        <v>284</v>
      </c>
      <c r="N1" s="5" t="s">
        <v>285</v>
      </c>
      <c r="O1" s="224" t="s">
        <v>182</v>
      </c>
      <c r="P1" s="224" t="s">
        <v>280</v>
      </c>
      <c r="Q1" s="224" t="s">
        <v>275</v>
      </c>
      <c r="R1" s="95"/>
      <c r="S1" s="95"/>
      <c r="T1" s="96"/>
      <c r="U1" s="96"/>
      <c r="V1" s="95"/>
      <c r="W1" s="95"/>
      <c r="X1" s="95"/>
      <c r="Y1" s="95"/>
      <c r="Z1" s="95"/>
      <c r="AE1" s="413"/>
      <c r="AF1" s="413"/>
      <c r="AG1" s="413"/>
      <c r="AH1" s="413"/>
      <c r="AI1" s="413"/>
      <c r="AJ1" s="413"/>
      <c r="AK1" s="413"/>
      <c r="AL1" s="413"/>
    </row>
    <row r="2" spans="1:38">
      <c r="A2" s="323" t="s">
        <v>286</v>
      </c>
      <c r="B2" s="323" t="s">
        <v>287</v>
      </c>
      <c r="C2" s="323" t="s">
        <v>188</v>
      </c>
      <c r="D2" s="323">
        <v>20200612</v>
      </c>
      <c r="E2" s="323" t="s">
        <v>476</v>
      </c>
      <c r="F2" s="323">
        <v>445000</v>
      </c>
      <c r="G2" s="323">
        <v>106.47</v>
      </c>
      <c r="H2" s="323">
        <v>1.4058250000000001</v>
      </c>
      <c r="I2" s="323" t="s">
        <v>287</v>
      </c>
      <c r="J2" s="95">
        <f>ROUND(D2/10000,0)</f>
        <v>2020</v>
      </c>
      <c r="K2" s="95">
        <f>ROUND((D2-J2*10000)/100,0)</f>
        <v>6</v>
      </c>
      <c r="L2" s="95">
        <f>D2-J2*10000-K2*100</f>
        <v>12</v>
      </c>
      <c r="M2" s="97">
        <f>DATE(J2,K2,L2)</f>
        <v>43994</v>
      </c>
      <c r="N2" s="96">
        <f>M2+E2</f>
        <v>43994.395173611112</v>
      </c>
      <c r="O2" s="323">
        <v>106.47</v>
      </c>
      <c r="P2" s="323">
        <v>1.4058250000000001</v>
      </c>
      <c r="Q2" s="323" t="s">
        <v>287</v>
      </c>
      <c r="R2" s="95"/>
      <c r="S2" s="95"/>
      <c r="T2" s="95"/>
      <c r="U2" s="95"/>
      <c r="V2" s="95"/>
      <c r="W2" s="159">
        <v>44013</v>
      </c>
      <c r="X2" s="95"/>
      <c r="Y2" s="95"/>
      <c r="Z2" s="95"/>
    </row>
    <row r="3" spans="1:38">
      <c r="A3" s="323" t="s">
        <v>286</v>
      </c>
      <c r="B3" s="323" t="s">
        <v>287</v>
      </c>
      <c r="C3" s="323" t="s">
        <v>188</v>
      </c>
      <c r="D3" s="323">
        <v>20200612</v>
      </c>
      <c r="E3" s="323" t="s">
        <v>364</v>
      </c>
      <c r="F3" s="323">
        <v>445000</v>
      </c>
      <c r="G3" s="323">
        <v>106.482</v>
      </c>
      <c r="H3" s="323">
        <v>1.3926799999999999</v>
      </c>
      <c r="I3" s="323" t="s">
        <v>178</v>
      </c>
      <c r="J3" s="95">
        <f t="shared" ref="J3:J66" si="0">ROUND(D3/10000,0)</f>
        <v>2020</v>
      </c>
      <c r="K3" s="95">
        <f t="shared" ref="K3:K66" si="1">ROUND((D3-J3*10000)/100,0)</f>
        <v>6</v>
      </c>
      <c r="L3" s="95">
        <f t="shared" ref="L3:L66" si="2">D3-J3*10000-K3*100</f>
        <v>12</v>
      </c>
      <c r="M3" s="97">
        <f t="shared" ref="M3:M66" si="3">DATE(J3,K3,L3)</f>
        <v>43994</v>
      </c>
      <c r="N3" s="96">
        <f t="shared" ref="N3:N66" si="4">M3+E3</f>
        <v>43994.395196759258</v>
      </c>
      <c r="O3" s="323">
        <v>106.482</v>
      </c>
      <c r="P3" s="323">
        <v>1.3926799999999999</v>
      </c>
      <c r="Q3" s="323" t="s">
        <v>287</v>
      </c>
      <c r="R3" s="95"/>
      <c r="S3" s="95"/>
      <c r="T3" s="95"/>
      <c r="U3" s="95"/>
      <c r="V3" s="95"/>
      <c r="W3" s="95" t="s">
        <v>85</v>
      </c>
      <c r="X3" s="95"/>
      <c r="Y3" s="95"/>
      <c r="Z3" s="95"/>
    </row>
    <row r="4" spans="1:38">
      <c r="A4" s="323" t="s">
        <v>286</v>
      </c>
      <c r="B4" s="323" t="s">
        <v>287</v>
      </c>
      <c r="C4" s="323" t="s">
        <v>188</v>
      </c>
      <c r="D4" s="323">
        <v>20200612</v>
      </c>
      <c r="E4" s="323" t="s">
        <v>477</v>
      </c>
      <c r="F4" s="323">
        <v>150000</v>
      </c>
      <c r="G4" s="323">
        <v>106.84099999999999</v>
      </c>
      <c r="H4" s="323">
        <v>1.000515</v>
      </c>
      <c r="I4" s="323" t="s">
        <v>175</v>
      </c>
      <c r="J4" s="95">
        <f t="shared" si="0"/>
        <v>2020</v>
      </c>
      <c r="K4" s="95">
        <f t="shared" si="1"/>
        <v>6</v>
      </c>
      <c r="L4" s="95">
        <f t="shared" si="2"/>
        <v>12</v>
      </c>
      <c r="M4" s="97">
        <f t="shared" si="3"/>
        <v>43994</v>
      </c>
      <c r="N4" s="96">
        <f t="shared" si="4"/>
        <v>43994.664270833331</v>
      </c>
      <c r="O4" s="323">
        <v>106.84099999999999</v>
      </c>
      <c r="P4" s="323">
        <v>1.000515</v>
      </c>
      <c r="Q4" s="323" t="s">
        <v>287</v>
      </c>
      <c r="R4" s="95"/>
      <c r="S4" s="95"/>
      <c r="T4" s="95"/>
      <c r="U4" s="95"/>
      <c r="V4" s="95"/>
      <c r="W4" s="95" t="s">
        <v>288</v>
      </c>
      <c r="X4" s="95"/>
      <c r="Y4" s="95"/>
      <c r="Z4" s="95"/>
    </row>
    <row r="5" spans="1:38">
      <c r="A5" s="323" t="s">
        <v>286</v>
      </c>
      <c r="B5" s="323" t="s">
        <v>287</v>
      </c>
      <c r="C5" s="323" t="s">
        <v>188</v>
      </c>
      <c r="D5" s="323">
        <v>20200612</v>
      </c>
      <c r="E5" s="323" t="s">
        <v>436</v>
      </c>
      <c r="F5" s="323">
        <v>150000</v>
      </c>
      <c r="G5" s="323">
        <v>107.375</v>
      </c>
      <c r="H5" s="323">
        <v>0.42102299999999998</v>
      </c>
      <c r="I5" s="323" t="s">
        <v>177</v>
      </c>
      <c r="J5" s="95">
        <f t="shared" si="0"/>
        <v>2020</v>
      </c>
      <c r="K5" s="95">
        <f t="shared" si="1"/>
        <v>6</v>
      </c>
      <c r="L5" s="95">
        <f t="shared" si="2"/>
        <v>12</v>
      </c>
      <c r="M5" s="97">
        <f t="shared" si="3"/>
        <v>43994</v>
      </c>
      <c r="N5" s="96">
        <f t="shared" si="4"/>
        <v>43994.664282407408</v>
      </c>
      <c r="O5" s="323">
        <v>107.375</v>
      </c>
      <c r="P5" s="323">
        <v>0.42102299999999998</v>
      </c>
      <c r="Q5" s="323" t="s">
        <v>287</v>
      </c>
      <c r="R5" s="95"/>
      <c r="S5" s="95"/>
      <c r="T5" s="95"/>
      <c r="U5" s="95"/>
      <c r="V5" s="95"/>
      <c r="W5" s="95" t="s">
        <v>289</v>
      </c>
      <c r="X5" s="95"/>
      <c r="Y5" s="95"/>
      <c r="Z5" s="95"/>
    </row>
    <row r="6" spans="1:38" ht="15.75" thickBot="1">
      <c r="A6" s="323" t="s">
        <v>286</v>
      </c>
      <c r="B6" s="323" t="s">
        <v>287</v>
      </c>
      <c r="C6" s="323" t="s">
        <v>188</v>
      </c>
      <c r="D6" s="323">
        <v>20200618</v>
      </c>
      <c r="E6" s="323" t="s">
        <v>478</v>
      </c>
      <c r="F6" s="323">
        <v>40000</v>
      </c>
      <c r="G6" s="323">
        <v>106.158</v>
      </c>
      <c r="H6" s="323">
        <v>1.6174710000000001</v>
      </c>
      <c r="I6" s="323" t="s">
        <v>378</v>
      </c>
      <c r="J6" s="95">
        <f t="shared" si="0"/>
        <v>2020</v>
      </c>
      <c r="K6" s="95">
        <f t="shared" si="1"/>
        <v>6</v>
      </c>
      <c r="L6" s="95">
        <f t="shared" si="2"/>
        <v>18</v>
      </c>
      <c r="M6" s="97">
        <f t="shared" si="3"/>
        <v>44000</v>
      </c>
      <c r="N6" s="96">
        <f t="shared" si="4"/>
        <v>44000.470543981479</v>
      </c>
      <c r="O6" s="323">
        <v>106.158</v>
      </c>
      <c r="P6" s="323">
        <v>1.6174710000000001</v>
      </c>
      <c r="Q6" s="323" t="s">
        <v>287</v>
      </c>
      <c r="R6" s="95"/>
      <c r="S6" s="98" t="s">
        <v>1026</v>
      </c>
      <c r="T6" s="99"/>
      <c r="U6" s="99"/>
      <c r="V6" s="99"/>
      <c r="W6" s="99"/>
      <c r="X6" s="99"/>
      <c r="Y6" s="99"/>
      <c r="Z6" s="99"/>
    </row>
    <row r="7" spans="1:38">
      <c r="A7" s="323" t="s">
        <v>286</v>
      </c>
      <c r="B7" s="323" t="s">
        <v>287</v>
      </c>
      <c r="C7" s="323" t="s">
        <v>188</v>
      </c>
      <c r="D7" s="323">
        <v>20200618</v>
      </c>
      <c r="E7" s="323" t="s">
        <v>478</v>
      </c>
      <c r="F7" s="323">
        <v>40000</v>
      </c>
      <c r="G7" s="323">
        <v>106.19199999999999</v>
      </c>
      <c r="H7" s="323">
        <v>1.579394</v>
      </c>
      <c r="I7" s="323" t="s">
        <v>346</v>
      </c>
      <c r="J7" s="95">
        <f t="shared" si="0"/>
        <v>2020</v>
      </c>
      <c r="K7" s="95">
        <f t="shared" si="1"/>
        <v>6</v>
      </c>
      <c r="L7" s="95">
        <f t="shared" si="2"/>
        <v>18</v>
      </c>
      <c r="M7" s="97">
        <f t="shared" si="3"/>
        <v>44000</v>
      </c>
      <c r="N7" s="96">
        <f t="shared" si="4"/>
        <v>44000.470543981479</v>
      </c>
      <c r="O7" s="323">
        <v>106.19199999999999</v>
      </c>
      <c r="P7" s="323">
        <v>1.579394</v>
      </c>
      <c r="Q7" s="323" t="s">
        <v>287</v>
      </c>
      <c r="R7" s="95"/>
      <c r="S7" s="418" t="s">
        <v>321</v>
      </c>
      <c r="T7" s="419" t="s">
        <v>284</v>
      </c>
      <c r="U7" s="419" t="s">
        <v>85</v>
      </c>
      <c r="V7" s="419"/>
      <c r="W7" s="419" t="s">
        <v>182</v>
      </c>
      <c r="X7" s="420" t="s">
        <v>168</v>
      </c>
      <c r="Y7" s="100"/>
      <c r="Z7" s="95"/>
    </row>
    <row r="8" spans="1:38">
      <c r="A8" s="323" t="s">
        <v>286</v>
      </c>
      <c r="B8" s="323" t="s">
        <v>287</v>
      </c>
      <c r="C8" s="323" t="s">
        <v>188</v>
      </c>
      <c r="D8" s="323">
        <v>20200618</v>
      </c>
      <c r="E8" s="323" t="s">
        <v>479</v>
      </c>
      <c r="F8" s="323">
        <v>100000</v>
      </c>
      <c r="G8" s="323">
        <v>107.173</v>
      </c>
      <c r="H8" s="323">
        <v>0.48905500000000002</v>
      </c>
      <c r="I8" s="323" t="s">
        <v>342</v>
      </c>
      <c r="J8" s="95">
        <f t="shared" si="0"/>
        <v>2020</v>
      </c>
      <c r="K8" s="95">
        <f t="shared" si="1"/>
        <v>6</v>
      </c>
      <c r="L8" s="95">
        <f t="shared" si="2"/>
        <v>18</v>
      </c>
      <c r="M8" s="97">
        <f t="shared" si="3"/>
        <v>44000</v>
      </c>
      <c r="N8" s="96">
        <f t="shared" si="4"/>
        <v>44000.627789351849</v>
      </c>
      <c r="O8" s="323">
        <v>107.173</v>
      </c>
      <c r="P8" s="323">
        <v>0.48905500000000002</v>
      </c>
      <c r="Q8" s="323" t="s">
        <v>287</v>
      </c>
      <c r="R8" s="95"/>
      <c r="S8" s="423" t="s">
        <v>287</v>
      </c>
      <c r="T8" s="372"/>
      <c r="U8" s="373" t="s">
        <v>85</v>
      </c>
      <c r="V8" s="374"/>
      <c r="W8" s="372"/>
      <c r="X8" s="427"/>
      <c r="Y8" s="95"/>
      <c r="Z8" s="95"/>
    </row>
    <row r="9" spans="1:38">
      <c r="A9" s="323" t="s">
        <v>286</v>
      </c>
      <c r="B9" s="323" t="s">
        <v>287</v>
      </c>
      <c r="C9" s="323" t="s">
        <v>188</v>
      </c>
      <c r="D9" s="323">
        <v>20200618</v>
      </c>
      <c r="E9" s="323" t="s">
        <v>479</v>
      </c>
      <c r="F9" s="323">
        <v>100000</v>
      </c>
      <c r="G9" s="323">
        <v>106.64</v>
      </c>
      <c r="H9" s="323">
        <v>1.07948</v>
      </c>
      <c r="I9" s="323" t="s">
        <v>343</v>
      </c>
      <c r="J9" s="95">
        <f t="shared" si="0"/>
        <v>2020</v>
      </c>
      <c r="K9" s="95">
        <f t="shared" si="1"/>
        <v>6</v>
      </c>
      <c r="L9" s="95">
        <f t="shared" si="2"/>
        <v>18</v>
      </c>
      <c r="M9" s="97">
        <f t="shared" si="3"/>
        <v>44000</v>
      </c>
      <c r="N9" s="96">
        <f t="shared" si="4"/>
        <v>44000.627789351849</v>
      </c>
      <c r="O9" s="323">
        <v>106.64</v>
      </c>
      <c r="P9" s="323">
        <v>1.07948</v>
      </c>
      <c r="Q9" s="323" t="s">
        <v>287</v>
      </c>
      <c r="R9" s="95"/>
      <c r="S9" s="423" t="s">
        <v>178</v>
      </c>
      <c r="T9" s="372"/>
      <c r="U9" s="373" t="s">
        <v>85</v>
      </c>
      <c r="V9" s="374"/>
      <c r="W9" s="372"/>
      <c r="X9" s="427"/>
      <c r="Y9" s="95"/>
      <c r="Z9" s="95"/>
    </row>
    <row r="10" spans="1:38">
      <c r="A10" s="323" t="s">
        <v>286</v>
      </c>
      <c r="B10" s="323" t="s">
        <v>287</v>
      </c>
      <c r="C10" s="323" t="s">
        <v>188</v>
      </c>
      <c r="D10" s="323">
        <v>20200630</v>
      </c>
      <c r="E10" s="323" t="s">
        <v>480</v>
      </c>
      <c r="F10" s="323">
        <v>871000</v>
      </c>
      <c r="G10" s="323">
        <v>105.642</v>
      </c>
      <c r="H10" s="323">
        <v>1.9861120000000001</v>
      </c>
      <c r="I10" s="323" t="s">
        <v>344</v>
      </c>
      <c r="J10" s="95">
        <f t="shared" si="0"/>
        <v>2020</v>
      </c>
      <c r="K10" s="95">
        <f t="shared" si="1"/>
        <v>6</v>
      </c>
      <c r="L10" s="95">
        <f t="shared" si="2"/>
        <v>30</v>
      </c>
      <c r="M10" s="97">
        <f t="shared" si="3"/>
        <v>44012</v>
      </c>
      <c r="N10" s="96">
        <f t="shared" si="4"/>
        <v>44012.575636574074</v>
      </c>
      <c r="O10" s="323">
        <v>105.642</v>
      </c>
      <c r="P10" s="323">
        <v>1.9861120000000001</v>
      </c>
      <c r="Q10" s="323" t="s">
        <v>287</v>
      </c>
      <c r="R10" s="95"/>
      <c r="S10" s="423" t="s">
        <v>175</v>
      </c>
      <c r="T10" s="372"/>
      <c r="U10" s="373" t="s">
        <v>85</v>
      </c>
      <c r="V10" s="374"/>
      <c r="W10" s="372"/>
      <c r="X10" s="427"/>
      <c r="Y10" s="95"/>
      <c r="Z10" s="95"/>
    </row>
    <row r="11" spans="1:38" ht="15.75" thickBot="1">
      <c r="A11" s="323" t="s">
        <v>286</v>
      </c>
      <c r="B11" s="323" t="s">
        <v>287</v>
      </c>
      <c r="C11" s="323" t="s">
        <v>188</v>
      </c>
      <c r="D11" s="323">
        <v>20200630</v>
      </c>
      <c r="E11" s="355">
        <v>0.57633101851851853</v>
      </c>
      <c r="F11" s="323">
        <v>871000</v>
      </c>
      <c r="G11" s="323">
        <v>105.65300000000001</v>
      </c>
      <c r="H11" s="323">
        <v>1.9733130000000001</v>
      </c>
      <c r="I11" s="323" t="s">
        <v>345</v>
      </c>
      <c r="J11" s="95">
        <f t="shared" si="0"/>
        <v>2020</v>
      </c>
      <c r="K11" s="95">
        <f t="shared" si="1"/>
        <v>6</v>
      </c>
      <c r="L11" s="95">
        <f t="shared" si="2"/>
        <v>30</v>
      </c>
      <c r="M11" s="97">
        <f t="shared" si="3"/>
        <v>44012</v>
      </c>
      <c r="N11" s="96">
        <f>M11+E11</f>
        <v>44012.576331018521</v>
      </c>
      <c r="O11" s="323">
        <v>105.65300000000001</v>
      </c>
      <c r="P11" s="323">
        <v>1.9733130000000001</v>
      </c>
      <c r="Q11" s="323" t="s">
        <v>287</v>
      </c>
      <c r="R11" s="95"/>
      <c r="S11" s="423" t="s">
        <v>177</v>
      </c>
      <c r="T11" s="372"/>
      <c r="U11" s="373" t="s">
        <v>85</v>
      </c>
      <c r="V11" s="374"/>
      <c r="W11" s="372"/>
      <c r="X11" s="427"/>
      <c r="Y11" s="95"/>
      <c r="Z11" s="323" t="s">
        <v>85</v>
      </c>
    </row>
    <row r="12" spans="1:38" ht="15.75" thickBot="1">
      <c r="A12" s="323" t="s">
        <v>293</v>
      </c>
      <c r="B12" s="323" t="s">
        <v>178</v>
      </c>
      <c r="C12" s="323" t="s">
        <v>188</v>
      </c>
      <c r="D12" s="323">
        <v>20200601</v>
      </c>
      <c r="E12" s="323" t="s">
        <v>481</v>
      </c>
      <c r="F12" s="323">
        <v>500000</v>
      </c>
      <c r="G12" s="323">
        <v>103.348</v>
      </c>
      <c r="H12" s="323">
        <v>0.93320400000000003</v>
      </c>
      <c r="I12" s="323" t="s">
        <v>886</v>
      </c>
      <c r="J12" s="95">
        <f t="shared" si="0"/>
        <v>2020</v>
      </c>
      <c r="K12" s="95">
        <f t="shared" si="1"/>
        <v>6</v>
      </c>
      <c r="L12" s="95">
        <f t="shared" si="2"/>
        <v>1</v>
      </c>
      <c r="M12" s="97">
        <f t="shared" si="3"/>
        <v>43983</v>
      </c>
      <c r="N12" s="96">
        <f t="shared" si="4"/>
        <v>43983.626388888886</v>
      </c>
      <c r="O12" s="323">
        <v>103.348</v>
      </c>
      <c r="P12" s="323">
        <v>0.93320400000000003</v>
      </c>
      <c r="Q12" s="323" t="s">
        <v>178</v>
      </c>
      <c r="R12" s="95"/>
      <c r="S12" s="423" t="s">
        <v>378</v>
      </c>
      <c r="T12" s="372"/>
      <c r="U12" s="373" t="s">
        <v>85</v>
      </c>
      <c r="V12" s="374"/>
      <c r="W12" s="372"/>
      <c r="X12" s="406">
        <v>3.13</v>
      </c>
      <c r="Y12" s="99" t="s">
        <v>1024</v>
      </c>
      <c r="Z12" s="99"/>
    </row>
    <row r="13" spans="1:38">
      <c r="A13" s="323" t="s">
        <v>293</v>
      </c>
      <c r="B13" s="323" t="s">
        <v>178</v>
      </c>
      <c r="C13" s="323" t="s">
        <v>188</v>
      </c>
      <c r="D13" s="323">
        <v>20200601</v>
      </c>
      <c r="E13" s="323" t="s">
        <v>482</v>
      </c>
      <c r="F13" s="323">
        <v>367000</v>
      </c>
      <c r="G13" s="323">
        <v>103.414</v>
      </c>
      <c r="H13" s="323">
        <v>0.902972</v>
      </c>
      <c r="I13" s="323" t="s">
        <v>960</v>
      </c>
      <c r="J13" s="95">
        <f t="shared" si="0"/>
        <v>2020</v>
      </c>
      <c r="K13" s="95">
        <f t="shared" si="1"/>
        <v>6</v>
      </c>
      <c r="L13" s="95">
        <f t="shared" si="2"/>
        <v>1</v>
      </c>
      <c r="M13" s="97">
        <f t="shared" si="3"/>
        <v>43983</v>
      </c>
      <c r="N13" s="96">
        <f t="shared" si="4"/>
        <v>43983.654432870368</v>
      </c>
      <c r="O13" s="323">
        <v>103.414</v>
      </c>
      <c r="P13" s="323">
        <v>0.902972</v>
      </c>
      <c r="Q13" s="323" t="s">
        <v>178</v>
      </c>
      <c r="R13" s="95"/>
      <c r="S13" s="423" t="s">
        <v>346</v>
      </c>
      <c r="T13" s="372"/>
      <c r="U13" s="373" t="s">
        <v>85</v>
      </c>
      <c r="V13" s="374"/>
      <c r="W13" s="372"/>
      <c r="X13" s="427"/>
      <c r="Y13" s="95"/>
      <c r="Z13" s="95"/>
    </row>
    <row r="14" spans="1:38">
      <c r="A14" s="323" t="s">
        <v>293</v>
      </c>
      <c r="B14" s="323" t="s">
        <v>178</v>
      </c>
      <c r="C14" s="323" t="s">
        <v>188</v>
      </c>
      <c r="D14" s="323">
        <v>20200601</v>
      </c>
      <c r="E14" s="323" t="s">
        <v>483</v>
      </c>
      <c r="F14" s="323">
        <v>25000</v>
      </c>
      <c r="G14" s="323">
        <v>103.285</v>
      </c>
      <c r="H14" s="323"/>
      <c r="I14" t="s">
        <v>85</v>
      </c>
      <c r="J14" s="95">
        <f t="shared" si="0"/>
        <v>2020</v>
      </c>
      <c r="K14" s="95">
        <f t="shared" si="1"/>
        <v>6</v>
      </c>
      <c r="L14" s="95">
        <f t="shared" si="2"/>
        <v>1</v>
      </c>
      <c r="M14" s="97">
        <f t="shared" si="3"/>
        <v>43983</v>
      </c>
      <c r="N14" s="96">
        <f t="shared" si="4"/>
        <v>43983.666944444441</v>
      </c>
      <c r="O14" s="323">
        <v>103.285</v>
      </c>
      <c r="P14" s="323"/>
      <c r="Q14" s="323" t="s">
        <v>178</v>
      </c>
      <c r="R14" s="95"/>
      <c r="S14" s="423" t="s">
        <v>342</v>
      </c>
      <c r="T14" s="372"/>
      <c r="U14" s="373" t="s">
        <v>85</v>
      </c>
      <c r="V14" s="374"/>
      <c r="W14" s="372"/>
      <c r="X14" s="427"/>
      <c r="Y14" s="95"/>
      <c r="Z14" s="95"/>
    </row>
    <row r="15" spans="1:38">
      <c r="A15" s="323" t="s">
        <v>293</v>
      </c>
      <c r="B15" s="323" t="s">
        <v>178</v>
      </c>
      <c r="C15" s="323" t="s">
        <v>188</v>
      </c>
      <c r="D15" s="323">
        <v>20200601</v>
      </c>
      <c r="E15" s="323" t="s">
        <v>483</v>
      </c>
      <c r="F15" s="323">
        <v>25000</v>
      </c>
      <c r="G15" s="323">
        <v>103.285</v>
      </c>
      <c r="H15" s="323"/>
      <c r="J15" s="95">
        <f t="shared" si="0"/>
        <v>2020</v>
      </c>
      <c r="K15" s="95">
        <f t="shared" si="1"/>
        <v>6</v>
      </c>
      <c r="L15" s="95">
        <f t="shared" si="2"/>
        <v>1</v>
      </c>
      <c r="M15" s="97">
        <f t="shared" si="3"/>
        <v>43983</v>
      </c>
      <c r="N15" s="96">
        <f t="shared" si="4"/>
        <v>43983.666944444441</v>
      </c>
      <c r="O15" s="323">
        <v>103.285</v>
      </c>
      <c r="P15" s="323"/>
      <c r="Q15" s="323" t="s">
        <v>178</v>
      </c>
      <c r="R15" s="95"/>
      <c r="S15" s="423" t="s">
        <v>343</v>
      </c>
      <c r="T15" s="372"/>
      <c r="U15" s="373" t="s">
        <v>85</v>
      </c>
      <c r="V15" s="374"/>
      <c r="W15" s="372"/>
      <c r="X15" s="427"/>
      <c r="Y15" s="95"/>
      <c r="Z15" s="95"/>
    </row>
    <row r="16" spans="1:38">
      <c r="A16" s="323" t="s">
        <v>293</v>
      </c>
      <c r="B16" s="323" t="s">
        <v>178</v>
      </c>
      <c r="C16" s="323" t="s">
        <v>188</v>
      </c>
      <c r="D16" s="323">
        <v>20200602</v>
      </c>
      <c r="E16" s="323" t="s">
        <v>484</v>
      </c>
      <c r="F16" s="323">
        <v>25000</v>
      </c>
      <c r="G16" s="323">
        <v>103.36799999999999</v>
      </c>
      <c r="H16" s="323">
        <v>0.92207899999999998</v>
      </c>
      <c r="J16" s="95">
        <f t="shared" si="0"/>
        <v>2020</v>
      </c>
      <c r="K16" s="95">
        <f t="shared" si="1"/>
        <v>6</v>
      </c>
      <c r="L16" s="95">
        <f t="shared" si="2"/>
        <v>2</v>
      </c>
      <c r="M16" s="97">
        <f t="shared" si="3"/>
        <v>43984</v>
      </c>
      <c r="N16" s="96">
        <f t="shared" si="4"/>
        <v>43984.578703703701</v>
      </c>
      <c r="O16" s="323">
        <v>103.36799999999999</v>
      </c>
      <c r="P16" s="323">
        <v>0.92207899999999998</v>
      </c>
      <c r="Q16" s="323" t="s">
        <v>178</v>
      </c>
      <c r="R16" s="95"/>
      <c r="S16" s="423" t="s">
        <v>344</v>
      </c>
      <c r="T16" s="372"/>
      <c r="U16" s="373" t="s">
        <v>85</v>
      </c>
      <c r="V16" s="374"/>
      <c r="W16" s="372"/>
      <c r="X16" s="427"/>
      <c r="Y16" s="95"/>
      <c r="Z16" s="95"/>
    </row>
    <row r="17" spans="1:25">
      <c r="A17" s="323" t="s">
        <v>293</v>
      </c>
      <c r="B17" s="323" t="s">
        <v>178</v>
      </c>
      <c r="C17" s="323" t="s">
        <v>188</v>
      </c>
      <c r="D17" s="323">
        <v>20200602</v>
      </c>
      <c r="E17" s="323" t="s">
        <v>485</v>
      </c>
      <c r="F17" s="323">
        <v>25000</v>
      </c>
      <c r="G17" s="323">
        <v>103.39400000000001</v>
      </c>
      <c r="H17" s="323">
        <v>0.91015500000000005</v>
      </c>
      <c r="J17" s="95">
        <f t="shared" si="0"/>
        <v>2020</v>
      </c>
      <c r="K17" s="95">
        <f t="shared" si="1"/>
        <v>6</v>
      </c>
      <c r="L17" s="95">
        <f t="shared" si="2"/>
        <v>2</v>
      </c>
      <c r="M17" s="97">
        <f t="shared" si="3"/>
        <v>43984</v>
      </c>
      <c r="N17" s="96">
        <f t="shared" si="4"/>
        <v>43984.578726851854</v>
      </c>
      <c r="O17" s="323">
        <v>103.39400000000001</v>
      </c>
      <c r="P17" s="323">
        <v>0.91015500000000005</v>
      </c>
      <c r="Q17" s="323" t="s">
        <v>178</v>
      </c>
      <c r="R17" s="348"/>
      <c r="S17" s="423" t="s">
        <v>345</v>
      </c>
      <c r="T17" s="372"/>
      <c r="U17" s="373" t="s">
        <v>85</v>
      </c>
      <c r="V17" s="375"/>
      <c r="W17" s="372"/>
      <c r="X17" s="427"/>
    </row>
    <row r="18" spans="1:25">
      <c r="A18" s="323" t="s">
        <v>293</v>
      </c>
      <c r="B18" s="323" t="s">
        <v>178</v>
      </c>
      <c r="C18" s="323" t="s">
        <v>188</v>
      </c>
      <c r="D18" s="323">
        <v>20200603</v>
      </c>
      <c r="E18" s="323" t="s">
        <v>486</v>
      </c>
      <c r="F18" s="323">
        <v>40000</v>
      </c>
      <c r="G18" s="323">
        <v>104.328</v>
      </c>
      <c r="H18" s="323">
        <v>0.48174</v>
      </c>
      <c r="J18" s="95">
        <f t="shared" si="0"/>
        <v>2020</v>
      </c>
      <c r="K18" s="95">
        <f t="shared" si="1"/>
        <v>6</v>
      </c>
      <c r="L18" s="95">
        <f t="shared" si="2"/>
        <v>3</v>
      </c>
      <c r="M18" s="97">
        <f t="shared" si="3"/>
        <v>43985</v>
      </c>
      <c r="N18" s="96">
        <f t="shared" si="4"/>
        <v>43985.417662037034</v>
      </c>
      <c r="O18" s="323">
        <v>104.328</v>
      </c>
      <c r="P18" s="323">
        <v>0.48174</v>
      </c>
      <c r="Q18" s="323" t="s">
        <v>178</v>
      </c>
      <c r="R18" s="348"/>
      <c r="S18" s="367" t="s">
        <v>886</v>
      </c>
      <c r="T18" s="372"/>
      <c r="U18" s="373" t="s">
        <v>85</v>
      </c>
      <c r="V18" s="375"/>
      <c r="W18" s="372"/>
      <c r="X18" s="427"/>
    </row>
    <row r="19" spans="1:25" ht="15.75" thickBot="1">
      <c r="A19" s="323" t="s">
        <v>293</v>
      </c>
      <c r="B19" s="323" t="s">
        <v>178</v>
      </c>
      <c r="C19" s="323" t="s">
        <v>188</v>
      </c>
      <c r="D19" s="323">
        <v>20200603</v>
      </c>
      <c r="E19" s="323" t="s">
        <v>486</v>
      </c>
      <c r="F19" s="323">
        <v>40000</v>
      </c>
      <c r="G19" s="323">
        <v>104.328</v>
      </c>
      <c r="H19" s="323">
        <v>0.48174</v>
      </c>
      <c r="J19" s="95">
        <f t="shared" si="0"/>
        <v>2020</v>
      </c>
      <c r="K19" s="95">
        <f t="shared" si="1"/>
        <v>6</v>
      </c>
      <c r="L19" s="95">
        <f t="shared" si="2"/>
        <v>3</v>
      </c>
      <c r="M19" s="97">
        <f t="shared" si="3"/>
        <v>43985</v>
      </c>
      <c r="N19" s="96">
        <f t="shared" si="4"/>
        <v>43985.417662037034</v>
      </c>
      <c r="O19" s="323">
        <v>104.328</v>
      </c>
      <c r="P19" s="323">
        <v>0.48174</v>
      </c>
      <c r="Q19" s="323" t="s">
        <v>178</v>
      </c>
      <c r="R19" s="348"/>
      <c r="S19" s="368" t="s">
        <v>960</v>
      </c>
      <c r="T19" s="404"/>
      <c r="U19" s="405" t="s">
        <v>85</v>
      </c>
      <c r="V19" s="377"/>
      <c r="W19" s="404"/>
      <c r="X19" s="428"/>
    </row>
    <row r="20" spans="1:25">
      <c r="A20" s="323" t="s">
        <v>293</v>
      </c>
      <c r="B20" s="323" t="s">
        <v>178</v>
      </c>
      <c r="C20" s="323" t="s">
        <v>188</v>
      </c>
      <c r="D20" s="323">
        <v>20200603</v>
      </c>
      <c r="E20" s="323" t="s">
        <v>487</v>
      </c>
      <c r="F20" s="323">
        <v>15000</v>
      </c>
      <c r="G20" s="323">
        <v>103.29</v>
      </c>
      <c r="H20" s="323">
        <v>0.95979199999999998</v>
      </c>
      <c r="J20" s="95">
        <f t="shared" si="0"/>
        <v>2020</v>
      </c>
      <c r="K20" s="95">
        <f t="shared" si="1"/>
        <v>6</v>
      </c>
      <c r="L20" s="95">
        <f t="shared" si="2"/>
        <v>3</v>
      </c>
      <c r="M20" s="97">
        <f t="shared" si="3"/>
        <v>43985</v>
      </c>
      <c r="N20" s="96">
        <f t="shared" si="4"/>
        <v>43985.641805555555</v>
      </c>
      <c r="O20" s="323">
        <v>103.29</v>
      </c>
      <c r="P20" s="323">
        <v>0.95979199999999998</v>
      </c>
      <c r="Q20" s="323" t="s">
        <v>178</v>
      </c>
      <c r="S20" s="376" t="s">
        <v>85</v>
      </c>
      <c r="T20" s="376" t="s">
        <v>85</v>
      </c>
      <c r="U20" s="376" t="s">
        <v>85</v>
      </c>
      <c r="V20" s="375"/>
      <c r="W20" s="376" t="s">
        <v>85</v>
      </c>
      <c r="X20" s="376" t="s">
        <v>85</v>
      </c>
      <c r="Y20" s="323"/>
    </row>
    <row r="21" spans="1:25">
      <c r="A21" s="323" t="s">
        <v>293</v>
      </c>
      <c r="B21" s="323" t="s">
        <v>178</v>
      </c>
      <c r="C21" s="323" t="s">
        <v>188</v>
      </c>
      <c r="D21" s="323">
        <v>20200603</v>
      </c>
      <c r="E21" s="323" t="s">
        <v>487</v>
      </c>
      <c r="F21" s="323">
        <v>15000</v>
      </c>
      <c r="G21" s="323">
        <v>103.49</v>
      </c>
      <c r="H21" s="323">
        <v>0.86818899999999999</v>
      </c>
      <c r="J21" s="95">
        <f t="shared" si="0"/>
        <v>2020</v>
      </c>
      <c r="K21" s="95">
        <f t="shared" si="1"/>
        <v>6</v>
      </c>
      <c r="L21" s="95">
        <f t="shared" si="2"/>
        <v>3</v>
      </c>
      <c r="M21" s="97">
        <f t="shared" si="3"/>
        <v>43985</v>
      </c>
      <c r="N21" s="96">
        <f t="shared" si="4"/>
        <v>43985.641805555555</v>
      </c>
      <c r="O21" s="323">
        <v>103.49</v>
      </c>
      <c r="P21" s="323">
        <v>0.86818899999999999</v>
      </c>
      <c r="Q21" s="323" t="s">
        <v>178</v>
      </c>
    </row>
    <row r="22" spans="1:25">
      <c r="A22" s="323" t="s">
        <v>293</v>
      </c>
      <c r="B22" s="323" t="s">
        <v>178</v>
      </c>
      <c r="C22" s="323" t="s">
        <v>188</v>
      </c>
      <c r="D22" s="323">
        <v>20200603</v>
      </c>
      <c r="E22" s="323" t="s">
        <v>488</v>
      </c>
      <c r="F22" s="323">
        <v>100000</v>
      </c>
      <c r="G22" s="323">
        <v>103.521</v>
      </c>
      <c r="H22" s="323">
        <v>0.849908</v>
      </c>
      <c r="J22" s="95">
        <f t="shared" si="0"/>
        <v>2020</v>
      </c>
      <c r="K22" s="95">
        <f t="shared" si="1"/>
        <v>6</v>
      </c>
      <c r="L22" s="95">
        <f t="shared" si="2"/>
        <v>3</v>
      </c>
      <c r="M22" s="97">
        <f t="shared" si="3"/>
        <v>43985</v>
      </c>
      <c r="N22" s="96">
        <f t="shared" si="4"/>
        <v>43985.669444444444</v>
      </c>
      <c r="O22" s="323">
        <v>103.521</v>
      </c>
      <c r="P22" s="323">
        <v>0.849908</v>
      </c>
      <c r="Q22" s="323" t="s">
        <v>178</v>
      </c>
    </row>
    <row r="23" spans="1:25">
      <c r="A23" s="323" t="s">
        <v>293</v>
      </c>
      <c r="B23" s="323" t="s">
        <v>178</v>
      </c>
      <c r="C23" s="323" t="s">
        <v>188</v>
      </c>
      <c r="D23" s="323">
        <v>20200603</v>
      </c>
      <c r="E23" s="323" t="s">
        <v>489</v>
      </c>
      <c r="F23" s="323">
        <v>100000</v>
      </c>
      <c r="G23" s="323">
        <v>103.67100000000001</v>
      </c>
      <c r="H23" s="323">
        <v>0.78120500000000004</v>
      </c>
      <c r="J23" s="95">
        <f t="shared" si="0"/>
        <v>2020</v>
      </c>
      <c r="K23" s="95">
        <f t="shared" si="1"/>
        <v>6</v>
      </c>
      <c r="L23" s="95">
        <f t="shared" si="2"/>
        <v>3</v>
      </c>
      <c r="M23" s="97">
        <f t="shared" si="3"/>
        <v>43985</v>
      </c>
      <c r="N23" s="96">
        <f t="shared" si="4"/>
        <v>43985.670439814814</v>
      </c>
      <c r="O23" s="323">
        <v>103.67100000000001</v>
      </c>
      <c r="P23" s="323">
        <v>0.78120500000000004</v>
      </c>
      <c r="Q23" s="323" t="s">
        <v>178</v>
      </c>
    </row>
    <row r="24" spans="1:25">
      <c r="A24" s="323" t="s">
        <v>293</v>
      </c>
      <c r="B24" s="323" t="s">
        <v>178</v>
      </c>
      <c r="C24" s="323" t="s">
        <v>188</v>
      </c>
      <c r="D24" s="323">
        <v>20200604</v>
      </c>
      <c r="E24" s="323" t="s">
        <v>490</v>
      </c>
      <c r="F24" s="323">
        <v>4000000</v>
      </c>
      <c r="G24" s="323">
        <v>103.494</v>
      </c>
      <c r="H24" s="323">
        <v>0.85614100000000004</v>
      </c>
      <c r="J24" s="95">
        <f t="shared" si="0"/>
        <v>2020</v>
      </c>
      <c r="K24" s="95">
        <f t="shared" si="1"/>
        <v>6</v>
      </c>
      <c r="L24" s="95">
        <f t="shared" si="2"/>
        <v>4</v>
      </c>
      <c r="M24" s="97">
        <f t="shared" si="3"/>
        <v>43986</v>
      </c>
      <c r="N24" s="96">
        <f t="shared" si="4"/>
        <v>43986.427071759259</v>
      </c>
      <c r="O24" s="323">
        <v>103.494</v>
      </c>
      <c r="P24" s="323">
        <v>0.85614100000000004</v>
      </c>
      <c r="Q24" s="323" t="s">
        <v>178</v>
      </c>
    </row>
    <row r="25" spans="1:25">
      <c r="A25" s="323" t="s">
        <v>293</v>
      </c>
      <c r="B25" s="323" t="s">
        <v>178</v>
      </c>
      <c r="C25" s="323" t="s">
        <v>188</v>
      </c>
      <c r="D25" s="323">
        <v>20200604</v>
      </c>
      <c r="E25" s="323" t="s">
        <v>295</v>
      </c>
      <c r="F25" s="323">
        <v>5000</v>
      </c>
      <c r="G25" s="323">
        <v>103.151</v>
      </c>
      <c r="H25" s="323">
        <v>1.0143530000000001</v>
      </c>
      <c r="J25" s="95">
        <f t="shared" si="0"/>
        <v>2020</v>
      </c>
      <c r="K25" s="95">
        <f t="shared" si="1"/>
        <v>6</v>
      </c>
      <c r="L25" s="95">
        <f t="shared" si="2"/>
        <v>4</v>
      </c>
      <c r="M25" s="97">
        <f t="shared" si="3"/>
        <v>43986</v>
      </c>
      <c r="N25" s="96">
        <f t="shared" si="4"/>
        <v>43986.527592592596</v>
      </c>
      <c r="O25" s="323">
        <v>103.151</v>
      </c>
      <c r="P25" s="323">
        <v>1.0143530000000001</v>
      </c>
      <c r="Q25" s="323" t="s">
        <v>178</v>
      </c>
      <c r="R25" s="323"/>
      <c r="S25" s="323"/>
    </row>
    <row r="26" spans="1:25">
      <c r="A26" s="323" t="s">
        <v>293</v>
      </c>
      <c r="B26" s="323" t="s">
        <v>178</v>
      </c>
      <c r="C26" s="323" t="s">
        <v>188</v>
      </c>
      <c r="D26" s="323">
        <v>20200604</v>
      </c>
      <c r="E26" s="323" t="s">
        <v>295</v>
      </c>
      <c r="F26" s="323">
        <v>5000</v>
      </c>
      <c r="G26" s="323">
        <v>103.151</v>
      </c>
      <c r="H26" s="323">
        <v>1.0143530000000001</v>
      </c>
      <c r="J26" s="95">
        <f t="shared" si="0"/>
        <v>2020</v>
      </c>
      <c r="K26" s="95">
        <f t="shared" si="1"/>
        <v>6</v>
      </c>
      <c r="L26" s="95">
        <f t="shared" si="2"/>
        <v>4</v>
      </c>
      <c r="M26" s="97">
        <f t="shared" si="3"/>
        <v>43986</v>
      </c>
      <c r="N26" s="96">
        <f t="shared" si="4"/>
        <v>43986.527592592596</v>
      </c>
      <c r="O26" s="323">
        <v>103.151</v>
      </c>
      <c r="P26" s="323">
        <v>1.0143530000000001</v>
      </c>
      <c r="Q26" s="323" t="s">
        <v>178</v>
      </c>
      <c r="R26" s="323"/>
      <c r="S26" s="323"/>
    </row>
    <row r="27" spans="1:25">
      <c r="A27" s="323" t="s">
        <v>293</v>
      </c>
      <c r="B27" s="323" t="s">
        <v>178</v>
      </c>
      <c r="C27" s="323" t="s">
        <v>188</v>
      </c>
      <c r="D27" s="323">
        <v>20200604</v>
      </c>
      <c r="E27" s="323" t="s">
        <v>491</v>
      </c>
      <c r="F27" s="323">
        <v>25000</v>
      </c>
      <c r="G27" s="323">
        <v>103.229</v>
      </c>
      <c r="H27" s="323">
        <v>0.97831699999999999</v>
      </c>
      <c r="J27" s="95">
        <f t="shared" si="0"/>
        <v>2020</v>
      </c>
      <c r="K27" s="95">
        <f t="shared" si="1"/>
        <v>6</v>
      </c>
      <c r="L27" s="95">
        <f t="shared" si="2"/>
        <v>4</v>
      </c>
      <c r="M27" s="97">
        <f t="shared" si="3"/>
        <v>43986</v>
      </c>
      <c r="N27" s="96">
        <f t="shared" si="4"/>
        <v>43986.607662037037</v>
      </c>
      <c r="O27" s="323">
        <v>103.229</v>
      </c>
      <c r="P27" s="323">
        <v>0.97831699999999999</v>
      </c>
      <c r="Q27" s="323" t="s">
        <v>178</v>
      </c>
      <c r="R27" s="323"/>
      <c r="S27" s="323"/>
    </row>
    <row r="28" spans="1:25">
      <c r="A28" s="323" t="s">
        <v>293</v>
      </c>
      <c r="B28" s="323" t="s">
        <v>178</v>
      </c>
      <c r="C28" s="323" t="s">
        <v>188</v>
      </c>
      <c r="D28" s="323">
        <v>20200604</v>
      </c>
      <c r="E28" s="323" t="s">
        <v>491</v>
      </c>
      <c r="F28" s="323">
        <v>25000</v>
      </c>
      <c r="G28" s="323">
        <v>103.229</v>
      </c>
      <c r="H28" s="323">
        <v>0.97831699999999999</v>
      </c>
      <c r="J28" s="95">
        <f t="shared" si="0"/>
        <v>2020</v>
      </c>
      <c r="K28" s="95">
        <f t="shared" si="1"/>
        <v>6</v>
      </c>
      <c r="L28" s="95">
        <f t="shared" si="2"/>
        <v>4</v>
      </c>
      <c r="M28" s="97">
        <f t="shared" si="3"/>
        <v>43986</v>
      </c>
      <c r="N28" s="96">
        <f t="shared" si="4"/>
        <v>43986.607662037037</v>
      </c>
      <c r="O28" s="323">
        <v>103.229</v>
      </c>
      <c r="P28" s="323">
        <v>0.97831699999999999</v>
      </c>
      <c r="Q28" s="323" t="s">
        <v>178</v>
      </c>
      <c r="R28" s="323"/>
      <c r="S28" s="323"/>
    </row>
    <row r="29" spans="1:25">
      <c r="A29" s="323" t="s">
        <v>293</v>
      </c>
      <c r="B29" s="323" t="s">
        <v>178</v>
      </c>
      <c r="C29" s="323" t="s">
        <v>188</v>
      </c>
      <c r="D29" s="323">
        <v>20200605</v>
      </c>
      <c r="E29" s="323" t="s">
        <v>385</v>
      </c>
      <c r="F29" s="323">
        <v>20000</v>
      </c>
      <c r="G29" s="323">
        <v>103.2208</v>
      </c>
      <c r="H29" s="323">
        <v>0.98020300000000005</v>
      </c>
      <c r="J29" s="95">
        <f t="shared" si="0"/>
        <v>2020</v>
      </c>
      <c r="K29" s="95">
        <f t="shared" si="1"/>
        <v>6</v>
      </c>
      <c r="L29" s="95">
        <f t="shared" si="2"/>
        <v>5</v>
      </c>
      <c r="M29" s="97">
        <f t="shared" si="3"/>
        <v>43987</v>
      </c>
      <c r="N29" s="96">
        <f t="shared" si="4"/>
        <v>43987.475057870368</v>
      </c>
      <c r="O29" s="323">
        <v>103.2208</v>
      </c>
      <c r="P29" s="323">
        <v>0.98020300000000005</v>
      </c>
      <c r="Q29" s="323" t="s">
        <v>178</v>
      </c>
      <c r="R29" s="323"/>
      <c r="S29" s="323"/>
    </row>
    <row r="30" spans="1:25">
      <c r="A30" s="323" t="s">
        <v>293</v>
      </c>
      <c r="B30" s="323" t="s">
        <v>178</v>
      </c>
      <c r="C30" s="323" t="s">
        <v>188</v>
      </c>
      <c r="D30" s="323">
        <v>20200608</v>
      </c>
      <c r="E30" s="323" t="s">
        <v>371</v>
      </c>
      <c r="F30" s="323">
        <v>200000</v>
      </c>
      <c r="G30" s="323">
        <v>103.321</v>
      </c>
      <c r="H30" s="323">
        <v>0.93585700000000005</v>
      </c>
      <c r="J30" s="95">
        <f t="shared" si="0"/>
        <v>2020</v>
      </c>
      <c r="K30" s="95">
        <f t="shared" si="1"/>
        <v>6</v>
      </c>
      <c r="L30" s="95">
        <f t="shared" si="2"/>
        <v>8</v>
      </c>
      <c r="M30" s="97">
        <f t="shared" si="3"/>
        <v>43990</v>
      </c>
      <c r="N30" s="96">
        <f t="shared" si="4"/>
        <v>43990.480231481481</v>
      </c>
      <c r="O30" s="323">
        <v>103.321</v>
      </c>
      <c r="P30" s="323">
        <v>0.93585700000000005</v>
      </c>
      <c r="Q30" s="323" t="s">
        <v>178</v>
      </c>
      <c r="R30" s="323"/>
      <c r="S30" s="323"/>
    </row>
    <row r="31" spans="1:25">
      <c r="A31" s="323" t="s">
        <v>293</v>
      </c>
      <c r="B31" s="323" t="s">
        <v>178</v>
      </c>
      <c r="C31" s="323" t="s">
        <v>188</v>
      </c>
      <c r="D31" s="323">
        <v>20200609</v>
      </c>
      <c r="E31" s="323" t="s">
        <v>427</v>
      </c>
      <c r="F31" s="323">
        <v>10000</v>
      </c>
      <c r="G31" s="323">
        <v>103.24</v>
      </c>
      <c r="H31" s="323">
        <v>0.96748599999999996</v>
      </c>
      <c r="J31" s="95">
        <f t="shared" si="0"/>
        <v>2020</v>
      </c>
      <c r="K31" s="95">
        <f t="shared" si="1"/>
        <v>6</v>
      </c>
      <c r="L31" s="95">
        <f t="shared" si="2"/>
        <v>9</v>
      </c>
      <c r="M31" s="97">
        <f t="shared" si="3"/>
        <v>43991</v>
      </c>
      <c r="N31" s="96">
        <f t="shared" si="4"/>
        <v>43991.473611111112</v>
      </c>
      <c r="O31" s="323">
        <v>103.24</v>
      </c>
      <c r="P31" s="323">
        <v>0.96748599999999996</v>
      </c>
      <c r="Q31" s="323" t="s">
        <v>178</v>
      </c>
      <c r="R31" s="323"/>
      <c r="S31" s="323"/>
    </row>
    <row r="32" spans="1:25">
      <c r="A32" s="323" t="s">
        <v>293</v>
      </c>
      <c r="B32" s="323" t="s">
        <v>178</v>
      </c>
      <c r="C32" s="323" t="s">
        <v>188</v>
      </c>
      <c r="D32" s="323">
        <v>20200609</v>
      </c>
      <c r="E32" s="323" t="s">
        <v>492</v>
      </c>
      <c r="F32" s="323">
        <v>10000</v>
      </c>
      <c r="G32" s="323">
        <v>103.05</v>
      </c>
      <c r="H32" s="323">
        <v>1.0556449999999999</v>
      </c>
      <c r="J32" s="95">
        <f t="shared" si="0"/>
        <v>2020</v>
      </c>
      <c r="K32" s="95">
        <f t="shared" si="1"/>
        <v>6</v>
      </c>
      <c r="L32" s="95">
        <f t="shared" si="2"/>
        <v>9</v>
      </c>
      <c r="M32" s="97">
        <f t="shared" si="3"/>
        <v>43991</v>
      </c>
      <c r="N32" s="96">
        <f t="shared" si="4"/>
        <v>43991.519884259258</v>
      </c>
      <c r="O32" s="323">
        <v>103.05</v>
      </c>
      <c r="P32" s="323">
        <v>1.0556449999999999</v>
      </c>
      <c r="Q32" s="323" t="s">
        <v>178</v>
      </c>
      <c r="R32" s="323"/>
      <c r="S32" s="323"/>
    </row>
    <row r="33" spans="1:19">
      <c r="A33" s="323" t="s">
        <v>293</v>
      </c>
      <c r="B33" s="323" t="s">
        <v>178</v>
      </c>
      <c r="C33" s="323" t="s">
        <v>188</v>
      </c>
      <c r="D33" s="323">
        <v>20200609</v>
      </c>
      <c r="E33" s="323" t="s">
        <v>493</v>
      </c>
      <c r="F33" s="323">
        <v>25000</v>
      </c>
      <c r="G33" s="323">
        <v>102.979</v>
      </c>
      <c r="H33" s="323">
        <v>1.0886400000000001</v>
      </c>
      <c r="J33" s="95">
        <f t="shared" si="0"/>
        <v>2020</v>
      </c>
      <c r="K33" s="95">
        <f t="shared" si="1"/>
        <v>6</v>
      </c>
      <c r="L33" s="95">
        <f t="shared" si="2"/>
        <v>9</v>
      </c>
      <c r="M33" s="97">
        <f t="shared" si="3"/>
        <v>43991</v>
      </c>
      <c r="N33" s="96">
        <f t="shared" si="4"/>
        <v>43991.555590277778</v>
      </c>
      <c r="O33" s="323">
        <v>102.979</v>
      </c>
      <c r="P33" s="323">
        <v>1.0886400000000001</v>
      </c>
      <c r="Q33" s="323" t="s">
        <v>178</v>
      </c>
      <c r="R33" s="323"/>
      <c r="S33" s="323"/>
    </row>
    <row r="34" spans="1:19">
      <c r="A34" s="323" t="s">
        <v>293</v>
      </c>
      <c r="B34" s="323" t="s">
        <v>178</v>
      </c>
      <c r="C34" s="323" t="s">
        <v>188</v>
      </c>
      <c r="D34" s="323">
        <v>20200609</v>
      </c>
      <c r="E34" s="323" t="s">
        <v>493</v>
      </c>
      <c r="F34" s="323">
        <v>25000</v>
      </c>
      <c r="G34" s="323">
        <v>102.979</v>
      </c>
      <c r="H34" s="323">
        <v>1.0886400000000001</v>
      </c>
      <c r="J34" s="95">
        <f t="shared" si="0"/>
        <v>2020</v>
      </c>
      <c r="K34" s="95">
        <f t="shared" si="1"/>
        <v>6</v>
      </c>
      <c r="L34" s="95">
        <f t="shared" si="2"/>
        <v>9</v>
      </c>
      <c r="M34" s="97">
        <f t="shared" si="3"/>
        <v>43991</v>
      </c>
      <c r="N34" s="96">
        <f t="shared" si="4"/>
        <v>43991.555590277778</v>
      </c>
      <c r="O34" s="323">
        <v>102.979</v>
      </c>
      <c r="P34" s="323">
        <v>1.0886400000000001</v>
      </c>
      <c r="Q34" s="323" t="s">
        <v>178</v>
      </c>
      <c r="R34" s="323"/>
      <c r="S34" s="323"/>
    </row>
    <row r="35" spans="1:19">
      <c r="A35" s="323" t="s">
        <v>293</v>
      </c>
      <c r="B35" s="323" t="s">
        <v>178</v>
      </c>
      <c r="C35" s="323" t="s">
        <v>188</v>
      </c>
      <c r="D35" s="323">
        <v>20200609</v>
      </c>
      <c r="E35" s="323" t="s">
        <v>493</v>
      </c>
      <c r="F35" s="323">
        <v>25000</v>
      </c>
      <c r="G35" s="323">
        <v>102.979</v>
      </c>
      <c r="H35" s="323">
        <v>1.0886400000000001</v>
      </c>
      <c r="J35" s="95">
        <f t="shared" si="0"/>
        <v>2020</v>
      </c>
      <c r="K35" s="95">
        <f t="shared" si="1"/>
        <v>6</v>
      </c>
      <c r="L35" s="95">
        <f t="shared" si="2"/>
        <v>9</v>
      </c>
      <c r="M35" s="97">
        <f t="shared" si="3"/>
        <v>43991</v>
      </c>
      <c r="N35" s="96">
        <f t="shared" si="4"/>
        <v>43991.555590277778</v>
      </c>
      <c r="O35" s="323">
        <v>102.979</v>
      </c>
      <c r="P35" s="323">
        <v>1.0886400000000001</v>
      </c>
      <c r="Q35" s="323" t="s">
        <v>178</v>
      </c>
      <c r="R35" s="323"/>
      <c r="S35" s="323"/>
    </row>
    <row r="36" spans="1:19">
      <c r="A36" s="323" t="s">
        <v>293</v>
      </c>
      <c r="B36" s="323" t="s">
        <v>178</v>
      </c>
      <c r="C36" s="323" t="s">
        <v>188</v>
      </c>
      <c r="D36" s="323">
        <v>20200612</v>
      </c>
      <c r="E36" s="323" t="s">
        <v>494</v>
      </c>
      <c r="F36" s="323">
        <v>10000</v>
      </c>
      <c r="G36" s="323">
        <v>102.85</v>
      </c>
      <c r="H36" s="323">
        <v>1.1401250000000001</v>
      </c>
      <c r="J36" s="95">
        <f t="shared" si="0"/>
        <v>2020</v>
      </c>
      <c r="K36" s="95">
        <f t="shared" si="1"/>
        <v>6</v>
      </c>
      <c r="L36" s="95">
        <f t="shared" si="2"/>
        <v>12</v>
      </c>
      <c r="M36" s="97">
        <f t="shared" si="3"/>
        <v>43994</v>
      </c>
      <c r="N36" s="96">
        <f t="shared" si="4"/>
        <v>43994.573449074072</v>
      </c>
      <c r="O36" s="323">
        <v>102.85</v>
      </c>
      <c r="P36" s="323">
        <v>1.1401250000000001</v>
      </c>
      <c r="Q36" s="323" t="s">
        <v>178</v>
      </c>
      <c r="R36" s="323"/>
      <c r="S36" s="323"/>
    </row>
    <row r="37" spans="1:19">
      <c r="A37" s="323" t="s">
        <v>293</v>
      </c>
      <c r="B37" s="323" t="s">
        <v>178</v>
      </c>
      <c r="C37" s="323" t="s">
        <v>188</v>
      </c>
      <c r="D37" s="323">
        <v>20200612</v>
      </c>
      <c r="E37" s="323" t="s">
        <v>494</v>
      </c>
      <c r="F37" s="323">
        <v>10000</v>
      </c>
      <c r="G37" s="323">
        <v>102.85</v>
      </c>
      <c r="H37" s="323">
        <v>1.1401250000000001</v>
      </c>
      <c r="J37" s="95">
        <f t="shared" si="0"/>
        <v>2020</v>
      </c>
      <c r="K37" s="95">
        <f t="shared" si="1"/>
        <v>6</v>
      </c>
      <c r="L37" s="95">
        <f t="shared" si="2"/>
        <v>12</v>
      </c>
      <c r="M37" s="97">
        <f t="shared" si="3"/>
        <v>43994</v>
      </c>
      <c r="N37" s="96">
        <f t="shared" si="4"/>
        <v>43994.573449074072</v>
      </c>
      <c r="O37" s="323">
        <v>102.85</v>
      </c>
      <c r="P37" s="323">
        <v>1.1401250000000001</v>
      </c>
      <c r="Q37" s="323" t="s">
        <v>178</v>
      </c>
      <c r="R37" s="323"/>
      <c r="S37" s="323"/>
    </row>
    <row r="38" spans="1:19">
      <c r="A38" s="323" t="s">
        <v>293</v>
      </c>
      <c r="B38" s="323" t="s">
        <v>178</v>
      </c>
      <c r="C38" s="323" t="s">
        <v>188</v>
      </c>
      <c r="D38" s="323">
        <v>20200612</v>
      </c>
      <c r="E38" s="323" t="s">
        <v>494</v>
      </c>
      <c r="F38" s="323">
        <v>10000</v>
      </c>
      <c r="G38" s="323">
        <v>103</v>
      </c>
      <c r="H38" s="323">
        <v>1.0698989999999999</v>
      </c>
      <c r="J38" s="95">
        <f t="shared" si="0"/>
        <v>2020</v>
      </c>
      <c r="K38" s="95">
        <f t="shared" si="1"/>
        <v>6</v>
      </c>
      <c r="L38" s="95">
        <f t="shared" si="2"/>
        <v>12</v>
      </c>
      <c r="M38" s="97">
        <f t="shared" si="3"/>
        <v>43994</v>
      </c>
      <c r="N38" s="96">
        <f t="shared" si="4"/>
        <v>43994.573449074072</v>
      </c>
      <c r="O38" s="323">
        <v>103</v>
      </c>
      <c r="P38" s="323">
        <v>1.0698989999999999</v>
      </c>
      <c r="Q38" s="323" t="s">
        <v>178</v>
      </c>
      <c r="R38" s="323"/>
      <c r="S38" s="323"/>
    </row>
    <row r="39" spans="1:19">
      <c r="A39" s="323" t="s">
        <v>293</v>
      </c>
      <c r="B39" s="323" t="s">
        <v>178</v>
      </c>
      <c r="C39" s="323" t="s">
        <v>188</v>
      </c>
      <c r="D39" s="323">
        <v>20200615</v>
      </c>
      <c r="E39" s="323" t="s">
        <v>366</v>
      </c>
      <c r="F39" s="323">
        <v>1410000</v>
      </c>
      <c r="G39" s="323">
        <v>103.276</v>
      </c>
      <c r="H39" s="323">
        <v>0.93904200000000004</v>
      </c>
      <c r="J39" s="95">
        <f t="shared" si="0"/>
        <v>2020</v>
      </c>
      <c r="K39" s="95">
        <f t="shared" si="1"/>
        <v>6</v>
      </c>
      <c r="L39" s="95">
        <f t="shared" si="2"/>
        <v>15</v>
      </c>
      <c r="M39" s="97">
        <f t="shared" si="3"/>
        <v>43997</v>
      </c>
      <c r="N39" s="96">
        <f t="shared" si="4"/>
        <v>43997.475138888891</v>
      </c>
      <c r="O39" s="323">
        <v>103.276</v>
      </c>
      <c r="P39" s="323">
        <v>0.93904200000000004</v>
      </c>
      <c r="Q39" s="323" t="s">
        <v>178</v>
      </c>
      <c r="R39" s="323"/>
      <c r="S39" s="323"/>
    </row>
    <row r="40" spans="1:19">
      <c r="A40" s="323" t="s">
        <v>293</v>
      </c>
      <c r="B40" s="323" t="s">
        <v>178</v>
      </c>
      <c r="C40" s="323" t="s">
        <v>188</v>
      </c>
      <c r="D40" s="323">
        <v>20200615</v>
      </c>
      <c r="E40" s="323" t="s">
        <v>495</v>
      </c>
      <c r="F40" s="323">
        <v>75000</v>
      </c>
      <c r="G40" s="323">
        <v>103.322</v>
      </c>
      <c r="H40" s="323">
        <v>0.91757699999999998</v>
      </c>
      <c r="J40" s="95">
        <f t="shared" si="0"/>
        <v>2020</v>
      </c>
      <c r="K40" s="95">
        <f t="shared" si="1"/>
        <v>6</v>
      </c>
      <c r="L40" s="95">
        <f t="shared" si="2"/>
        <v>15</v>
      </c>
      <c r="M40" s="97">
        <f t="shared" si="3"/>
        <v>43997</v>
      </c>
      <c r="N40" s="96">
        <f t="shared" si="4"/>
        <v>43997.612743055557</v>
      </c>
      <c r="O40" s="323">
        <v>103.322</v>
      </c>
      <c r="P40" s="323">
        <v>0.91757699999999998</v>
      </c>
      <c r="Q40" s="323" t="s">
        <v>178</v>
      </c>
      <c r="R40" s="323"/>
      <c r="S40" s="323"/>
    </row>
    <row r="41" spans="1:19">
      <c r="A41" s="323" t="s">
        <v>293</v>
      </c>
      <c r="B41" s="323" t="s">
        <v>178</v>
      </c>
      <c r="C41" s="323" t="s">
        <v>188</v>
      </c>
      <c r="D41" s="323">
        <v>20200615</v>
      </c>
      <c r="E41" s="323" t="s">
        <v>495</v>
      </c>
      <c r="F41" s="323">
        <v>75000</v>
      </c>
      <c r="G41" s="323">
        <v>103.322</v>
      </c>
      <c r="H41" s="323">
        <v>0.91757699999999998</v>
      </c>
      <c r="J41" s="95">
        <f t="shared" si="0"/>
        <v>2020</v>
      </c>
      <c r="K41" s="95">
        <f t="shared" si="1"/>
        <v>6</v>
      </c>
      <c r="L41" s="95">
        <f t="shared" si="2"/>
        <v>15</v>
      </c>
      <c r="M41" s="97">
        <f t="shared" si="3"/>
        <v>43997</v>
      </c>
      <c r="N41" s="96">
        <f t="shared" si="4"/>
        <v>43997.612743055557</v>
      </c>
      <c r="O41" s="323">
        <v>103.322</v>
      </c>
      <c r="P41" s="323">
        <v>0.91757699999999998</v>
      </c>
      <c r="Q41" s="323" t="s">
        <v>178</v>
      </c>
      <c r="R41" s="323"/>
      <c r="S41" s="323"/>
    </row>
    <row r="42" spans="1:19">
      <c r="A42" s="323" t="s">
        <v>293</v>
      </c>
      <c r="B42" s="323" t="s">
        <v>178</v>
      </c>
      <c r="C42" s="323" t="s">
        <v>188</v>
      </c>
      <c r="D42" s="323">
        <v>20200615</v>
      </c>
      <c r="E42" s="323" t="s">
        <v>496</v>
      </c>
      <c r="F42" s="323">
        <v>75000</v>
      </c>
      <c r="G42" s="323">
        <v>103.422</v>
      </c>
      <c r="H42" s="323">
        <v>0.87095299999999998</v>
      </c>
      <c r="J42" s="95">
        <f t="shared" si="0"/>
        <v>2020</v>
      </c>
      <c r="K42" s="95">
        <f t="shared" si="1"/>
        <v>6</v>
      </c>
      <c r="L42" s="95">
        <f t="shared" si="2"/>
        <v>15</v>
      </c>
      <c r="M42" s="97">
        <f t="shared" si="3"/>
        <v>43997</v>
      </c>
      <c r="N42" s="96">
        <f t="shared" si="4"/>
        <v>43997.612835648149</v>
      </c>
      <c r="O42" s="323">
        <v>103.422</v>
      </c>
      <c r="P42" s="323">
        <v>0.87095299999999998</v>
      </c>
      <c r="Q42" s="323" t="s">
        <v>178</v>
      </c>
      <c r="R42" s="323"/>
      <c r="S42" s="323"/>
    </row>
    <row r="43" spans="1:19">
      <c r="A43" s="323" t="s">
        <v>293</v>
      </c>
      <c r="B43" s="323" t="s">
        <v>178</v>
      </c>
      <c r="C43" s="323" t="s">
        <v>188</v>
      </c>
      <c r="D43" s="323">
        <v>20200615</v>
      </c>
      <c r="E43" s="323" t="s">
        <v>496</v>
      </c>
      <c r="F43" s="323">
        <v>75000</v>
      </c>
      <c r="G43" s="323">
        <v>103.322</v>
      </c>
      <c r="H43" s="323">
        <v>0.91757699999999998</v>
      </c>
      <c r="J43" s="95">
        <f t="shared" si="0"/>
        <v>2020</v>
      </c>
      <c r="K43" s="95">
        <f t="shared" si="1"/>
        <v>6</v>
      </c>
      <c r="L43" s="95">
        <f t="shared" si="2"/>
        <v>15</v>
      </c>
      <c r="M43" s="97">
        <f t="shared" si="3"/>
        <v>43997</v>
      </c>
      <c r="N43" s="96">
        <f t="shared" si="4"/>
        <v>43997.612835648149</v>
      </c>
      <c r="O43" s="323">
        <v>103.322</v>
      </c>
      <c r="P43" s="323">
        <v>0.91757699999999998</v>
      </c>
      <c r="Q43" s="323" t="s">
        <v>178</v>
      </c>
      <c r="R43" s="323"/>
      <c r="S43" s="323"/>
    </row>
    <row r="44" spans="1:19">
      <c r="A44" s="323" t="s">
        <v>293</v>
      </c>
      <c r="B44" s="323" t="s">
        <v>178</v>
      </c>
      <c r="C44" s="323" t="s">
        <v>188</v>
      </c>
      <c r="D44" s="323">
        <v>20200617</v>
      </c>
      <c r="E44" s="323" t="s">
        <v>497</v>
      </c>
      <c r="F44" s="323">
        <v>125000</v>
      </c>
      <c r="G44" s="323">
        <v>103.26300000000001</v>
      </c>
      <c r="H44" s="323">
        <v>0.94116500000000003</v>
      </c>
      <c r="J44" s="95">
        <f t="shared" si="0"/>
        <v>2020</v>
      </c>
      <c r="K44" s="95">
        <f t="shared" si="1"/>
        <v>6</v>
      </c>
      <c r="L44" s="95">
        <f t="shared" si="2"/>
        <v>17</v>
      </c>
      <c r="M44" s="97">
        <f t="shared" si="3"/>
        <v>43999</v>
      </c>
      <c r="N44" s="96">
        <f t="shared" si="4"/>
        <v>43999.416412037041</v>
      </c>
      <c r="O44" s="323">
        <v>103.26300000000001</v>
      </c>
      <c r="P44" s="323">
        <v>0.94116500000000003</v>
      </c>
      <c r="Q44" s="323" t="s">
        <v>178</v>
      </c>
      <c r="R44" s="323"/>
      <c r="S44" s="323"/>
    </row>
    <row r="45" spans="1:19">
      <c r="A45" s="323" t="s">
        <v>293</v>
      </c>
      <c r="B45" s="323" t="s">
        <v>178</v>
      </c>
      <c r="C45" s="323" t="s">
        <v>188</v>
      </c>
      <c r="D45" s="323">
        <v>20200617</v>
      </c>
      <c r="E45" s="323" t="s">
        <v>381</v>
      </c>
      <c r="F45" s="323">
        <v>3943000</v>
      </c>
      <c r="G45" s="323">
        <v>103.559</v>
      </c>
      <c r="H45" s="323">
        <v>0.80287299999999995</v>
      </c>
      <c r="J45" s="95">
        <f t="shared" si="0"/>
        <v>2020</v>
      </c>
      <c r="K45" s="95">
        <f t="shared" si="1"/>
        <v>6</v>
      </c>
      <c r="L45" s="95">
        <f t="shared" si="2"/>
        <v>17</v>
      </c>
      <c r="M45" s="97">
        <f t="shared" si="3"/>
        <v>43999</v>
      </c>
      <c r="N45" s="96">
        <f t="shared" si="4"/>
        <v>43999.433611111112</v>
      </c>
      <c r="O45" s="323">
        <v>103.559</v>
      </c>
      <c r="P45" s="323">
        <v>0.80287299999999995</v>
      </c>
      <c r="Q45" s="323" t="s">
        <v>178</v>
      </c>
      <c r="R45" s="323"/>
      <c r="S45" s="323"/>
    </row>
    <row r="46" spans="1:19">
      <c r="A46" s="323" t="s">
        <v>293</v>
      </c>
      <c r="B46" s="323" t="s">
        <v>178</v>
      </c>
      <c r="C46" s="323" t="s">
        <v>188</v>
      </c>
      <c r="D46" s="323">
        <v>20200617</v>
      </c>
      <c r="E46" s="323" t="s">
        <v>498</v>
      </c>
      <c r="F46" s="323">
        <v>2000</v>
      </c>
      <c r="G46" s="323">
        <v>102.309</v>
      </c>
      <c r="H46" s="323">
        <v>1.390274</v>
      </c>
      <c r="J46" s="95">
        <f t="shared" si="0"/>
        <v>2020</v>
      </c>
      <c r="K46" s="95">
        <f t="shared" si="1"/>
        <v>6</v>
      </c>
      <c r="L46" s="95">
        <f t="shared" si="2"/>
        <v>17</v>
      </c>
      <c r="M46" s="97">
        <f t="shared" si="3"/>
        <v>43999</v>
      </c>
      <c r="N46" s="96">
        <f t="shared" si="4"/>
        <v>43999.456296296295</v>
      </c>
      <c r="O46" s="323">
        <v>102.309</v>
      </c>
      <c r="P46" s="323">
        <v>1.390274</v>
      </c>
      <c r="Q46" s="323" t="s">
        <v>178</v>
      </c>
      <c r="R46" s="323"/>
      <c r="S46" s="323"/>
    </row>
    <row r="47" spans="1:19">
      <c r="A47" s="323" t="s">
        <v>293</v>
      </c>
      <c r="B47" s="323" t="s">
        <v>178</v>
      </c>
      <c r="C47" s="323" t="s">
        <v>188</v>
      </c>
      <c r="D47" s="323">
        <v>20200617</v>
      </c>
      <c r="E47" s="323" t="s">
        <v>499</v>
      </c>
      <c r="F47" s="323">
        <v>2000</v>
      </c>
      <c r="G47" s="323">
        <v>103.113</v>
      </c>
      <c r="H47" s="323">
        <v>1.0114350000000001</v>
      </c>
      <c r="J47" s="95">
        <f t="shared" si="0"/>
        <v>2020</v>
      </c>
      <c r="K47" s="95">
        <f t="shared" si="1"/>
        <v>6</v>
      </c>
      <c r="L47" s="95">
        <f t="shared" si="2"/>
        <v>17</v>
      </c>
      <c r="M47" s="97">
        <f t="shared" si="3"/>
        <v>43999</v>
      </c>
      <c r="N47" s="96">
        <f t="shared" si="4"/>
        <v>43999.465439814812</v>
      </c>
      <c r="O47" s="323">
        <v>103.113</v>
      </c>
      <c r="P47" s="323">
        <v>1.0114350000000001</v>
      </c>
      <c r="Q47" s="323" t="s">
        <v>178</v>
      </c>
      <c r="R47" s="323"/>
      <c r="S47" s="323"/>
    </row>
    <row r="48" spans="1:19">
      <c r="A48" s="323" t="s">
        <v>293</v>
      </c>
      <c r="B48" s="323" t="s">
        <v>178</v>
      </c>
      <c r="C48" s="323" t="s">
        <v>188</v>
      </c>
      <c r="D48" s="323">
        <v>20200617</v>
      </c>
      <c r="E48" s="323" t="s">
        <v>499</v>
      </c>
      <c r="F48" s="323">
        <v>2000</v>
      </c>
      <c r="G48" s="323">
        <v>103.21299999999999</v>
      </c>
      <c r="H48" s="323">
        <v>0.96457400000000004</v>
      </c>
      <c r="J48" s="95">
        <f t="shared" si="0"/>
        <v>2020</v>
      </c>
      <c r="K48" s="95">
        <f t="shared" si="1"/>
        <v>6</v>
      </c>
      <c r="L48" s="95">
        <f t="shared" si="2"/>
        <v>17</v>
      </c>
      <c r="M48" s="97">
        <f t="shared" si="3"/>
        <v>43999</v>
      </c>
      <c r="N48" s="96">
        <f t="shared" si="4"/>
        <v>43999.465439814812</v>
      </c>
      <c r="O48" s="323">
        <v>103.21299999999999</v>
      </c>
      <c r="P48" s="323">
        <v>0.96457400000000004</v>
      </c>
      <c r="Q48" s="323" t="s">
        <v>178</v>
      </c>
      <c r="R48" s="323"/>
      <c r="S48" s="323"/>
    </row>
    <row r="49" spans="1:19">
      <c r="A49" s="323" t="s">
        <v>293</v>
      </c>
      <c r="B49" s="323" t="s">
        <v>178</v>
      </c>
      <c r="C49" s="323" t="s">
        <v>188</v>
      </c>
      <c r="D49" s="323">
        <v>20200617</v>
      </c>
      <c r="E49" s="323" t="s">
        <v>499</v>
      </c>
      <c r="F49" s="323">
        <v>2000</v>
      </c>
      <c r="G49" s="323">
        <v>103.113</v>
      </c>
      <c r="H49" s="323">
        <v>1.0114350000000001</v>
      </c>
      <c r="J49" s="95">
        <f t="shared" si="0"/>
        <v>2020</v>
      </c>
      <c r="K49" s="95">
        <f t="shared" si="1"/>
        <v>6</v>
      </c>
      <c r="L49" s="95">
        <f t="shared" si="2"/>
        <v>17</v>
      </c>
      <c r="M49" s="97">
        <f t="shared" si="3"/>
        <v>43999</v>
      </c>
      <c r="N49" s="96">
        <f t="shared" si="4"/>
        <v>43999.465439814812</v>
      </c>
      <c r="O49" s="323">
        <v>103.113</v>
      </c>
      <c r="P49" s="323">
        <v>1.0114350000000001</v>
      </c>
      <c r="Q49" s="323" t="s">
        <v>178</v>
      </c>
      <c r="R49" s="323"/>
      <c r="S49" s="323"/>
    </row>
    <row r="50" spans="1:19">
      <c r="A50" s="323" t="s">
        <v>293</v>
      </c>
      <c r="B50" s="323" t="s">
        <v>178</v>
      </c>
      <c r="C50" s="323" t="s">
        <v>188</v>
      </c>
      <c r="D50" s="323">
        <v>20200617</v>
      </c>
      <c r="E50" s="323" t="s">
        <v>392</v>
      </c>
      <c r="F50" s="323">
        <v>20000</v>
      </c>
      <c r="G50" s="323">
        <v>102.941</v>
      </c>
      <c r="H50" s="323">
        <v>1.092168</v>
      </c>
      <c r="J50" s="95">
        <f t="shared" si="0"/>
        <v>2020</v>
      </c>
      <c r="K50" s="95">
        <f t="shared" si="1"/>
        <v>6</v>
      </c>
      <c r="L50" s="95">
        <f t="shared" si="2"/>
        <v>17</v>
      </c>
      <c r="M50" s="97">
        <f t="shared" si="3"/>
        <v>43999</v>
      </c>
      <c r="N50" s="96">
        <f t="shared" si="4"/>
        <v>43999.493287037039</v>
      </c>
      <c r="O50" s="323">
        <v>102.941</v>
      </c>
      <c r="P50" s="323">
        <v>1.092168</v>
      </c>
      <c r="Q50" s="323" t="s">
        <v>178</v>
      </c>
      <c r="R50" s="323"/>
      <c r="S50" s="323"/>
    </row>
    <row r="51" spans="1:19">
      <c r="A51" s="323" t="s">
        <v>293</v>
      </c>
      <c r="B51" s="323" t="s">
        <v>178</v>
      </c>
      <c r="C51" s="323" t="s">
        <v>188</v>
      </c>
      <c r="D51" s="323">
        <v>20200617</v>
      </c>
      <c r="E51" s="323" t="s">
        <v>392</v>
      </c>
      <c r="F51" s="323">
        <v>20000</v>
      </c>
      <c r="G51" s="323">
        <v>102.941</v>
      </c>
      <c r="H51" s="323">
        <v>1.092168</v>
      </c>
      <c r="J51" s="95">
        <f t="shared" si="0"/>
        <v>2020</v>
      </c>
      <c r="K51" s="95">
        <f t="shared" si="1"/>
        <v>6</v>
      </c>
      <c r="L51" s="95">
        <f t="shared" si="2"/>
        <v>17</v>
      </c>
      <c r="M51" s="97">
        <f t="shared" si="3"/>
        <v>43999</v>
      </c>
      <c r="N51" s="96">
        <f t="shared" si="4"/>
        <v>43999.493287037039</v>
      </c>
      <c r="O51" s="323">
        <v>102.941</v>
      </c>
      <c r="P51" s="323">
        <v>1.092168</v>
      </c>
      <c r="Q51" s="323" t="s">
        <v>178</v>
      </c>
      <c r="R51" s="323"/>
      <c r="S51" s="323"/>
    </row>
    <row r="52" spans="1:19">
      <c r="A52" s="323" t="s">
        <v>293</v>
      </c>
      <c r="B52" s="323" t="s">
        <v>178</v>
      </c>
      <c r="C52" s="323" t="s">
        <v>188</v>
      </c>
      <c r="D52" s="323">
        <v>20200617</v>
      </c>
      <c r="E52" s="323" t="s">
        <v>500</v>
      </c>
      <c r="F52" s="323">
        <v>10000</v>
      </c>
      <c r="G52" s="323">
        <v>102.961</v>
      </c>
      <c r="H52" s="323">
        <v>1.0827720000000001</v>
      </c>
      <c r="J52" s="95">
        <f t="shared" si="0"/>
        <v>2020</v>
      </c>
      <c r="K52" s="95">
        <f t="shared" si="1"/>
        <v>6</v>
      </c>
      <c r="L52" s="95">
        <f t="shared" si="2"/>
        <v>17</v>
      </c>
      <c r="M52" s="97">
        <f t="shared" si="3"/>
        <v>43999</v>
      </c>
      <c r="N52" s="96">
        <f t="shared" si="4"/>
        <v>43999.496504629627</v>
      </c>
      <c r="O52" s="323">
        <v>102.961</v>
      </c>
      <c r="P52" s="323">
        <v>1.0827720000000001</v>
      </c>
      <c r="Q52" s="323" t="s">
        <v>178</v>
      </c>
      <c r="R52" s="323"/>
      <c r="S52" s="323"/>
    </row>
    <row r="53" spans="1:19">
      <c r="A53" s="323" t="s">
        <v>293</v>
      </c>
      <c r="B53" s="323" t="s">
        <v>178</v>
      </c>
      <c r="C53" s="323" t="s">
        <v>188</v>
      </c>
      <c r="D53" s="323">
        <v>20200617</v>
      </c>
      <c r="E53" s="323" t="s">
        <v>500</v>
      </c>
      <c r="F53" s="323">
        <v>10000</v>
      </c>
      <c r="G53" s="323">
        <v>102.961</v>
      </c>
      <c r="H53" s="323">
        <v>1.0827720000000001</v>
      </c>
      <c r="J53" s="95">
        <f t="shared" si="0"/>
        <v>2020</v>
      </c>
      <c r="K53" s="95">
        <f t="shared" si="1"/>
        <v>6</v>
      </c>
      <c r="L53" s="95">
        <f t="shared" si="2"/>
        <v>17</v>
      </c>
      <c r="M53" s="97">
        <f t="shared" si="3"/>
        <v>43999</v>
      </c>
      <c r="N53" s="96">
        <f t="shared" si="4"/>
        <v>43999.496504629627</v>
      </c>
      <c r="O53" s="323">
        <v>102.961</v>
      </c>
      <c r="P53" s="323">
        <v>1.0827720000000001</v>
      </c>
      <c r="Q53" s="323" t="s">
        <v>178</v>
      </c>
      <c r="R53" s="323"/>
      <c r="S53" s="323"/>
    </row>
    <row r="54" spans="1:19">
      <c r="A54" s="323" t="s">
        <v>293</v>
      </c>
      <c r="B54" s="323" t="s">
        <v>178</v>
      </c>
      <c r="C54" s="323" t="s">
        <v>188</v>
      </c>
      <c r="D54" s="323">
        <v>20200617</v>
      </c>
      <c r="E54" s="323" t="s">
        <v>501</v>
      </c>
      <c r="F54" s="323">
        <v>100000</v>
      </c>
      <c r="G54" s="323">
        <v>103.295</v>
      </c>
      <c r="H54" s="323">
        <v>0.92818500000000004</v>
      </c>
      <c r="J54" s="95">
        <f t="shared" si="0"/>
        <v>2020</v>
      </c>
      <c r="K54" s="95">
        <f t="shared" si="1"/>
        <v>6</v>
      </c>
      <c r="L54" s="95">
        <f t="shared" si="2"/>
        <v>17</v>
      </c>
      <c r="M54" s="97">
        <f t="shared" si="3"/>
        <v>43999</v>
      </c>
      <c r="N54" s="96">
        <f t="shared" si="4"/>
        <v>43999.555567129632</v>
      </c>
      <c r="O54" s="323">
        <v>103.295</v>
      </c>
      <c r="P54" s="323">
        <v>0.92818500000000004</v>
      </c>
      <c r="Q54" s="323" t="s">
        <v>178</v>
      </c>
      <c r="R54" s="323"/>
      <c r="S54" s="323"/>
    </row>
    <row r="55" spans="1:19">
      <c r="A55" s="323" t="s">
        <v>293</v>
      </c>
      <c r="B55" s="323" t="s">
        <v>178</v>
      </c>
      <c r="C55" s="323" t="s">
        <v>188</v>
      </c>
      <c r="D55" s="323">
        <v>20200617</v>
      </c>
      <c r="E55" s="323" t="s">
        <v>501</v>
      </c>
      <c r="F55" s="323">
        <v>100000</v>
      </c>
      <c r="G55" s="323">
        <v>103.295</v>
      </c>
      <c r="H55" s="323">
        <v>0.92818500000000004</v>
      </c>
      <c r="J55" s="95">
        <f t="shared" si="0"/>
        <v>2020</v>
      </c>
      <c r="K55" s="95">
        <f t="shared" si="1"/>
        <v>6</v>
      </c>
      <c r="L55" s="95">
        <f t="shared" si="2"/>
        <v>17</v>
      </c>
      <c r="M55" s="97">
        <f t="shared" si="3"/>
        <v>43999</v>
      </c>
      <c r="N55" s="96">
        <f t="shared" si="4"/>
        <v>43999.555567129632</v>
      </c>
      <c r="O55" s="323">
        <v>103.295</v>
      </c>
      <c r="P55" s="323">
        <v>0.92818500000000004</v>
      </c>
      <c r="Q55" s="323" t="s">
        <v>178</v>
      </c>
      <c r="R55" s="323"/>
      <c r="S55" s="323"/>
    </row>
    <row r="56" spans="1:19">
      <c r="A56" s="323" t="s">
        <v>293</v>
      </c>
      <c r="B56" s="323" t="s">
        <v>178</v>
      </c>
      <c r="C56" s="323" t="s">
        <v>188</v>
      </c>
      <c r="D56" s="323">
        <v>20200617</v>
      </c>
      <c r="E56" s="323" t="s">
        <v>502</v>
      </c>
      <c r="F56" s="323">
        <v>20000</v>
      </c>
      <c r="G56" s="323">
        <v>102.97929999999999</v>
      </c>
      <c r="H56" s="323">
        <v>1.074176</v>
      </c>
      <c r="J56" s="95">
        <f t="shared" si="0"/>
        <v>2020</v>
      </c>
      <c r="K56" s="95">
        <f t="shared" si="1"/>
        <v>6</v>
      </c>
      <c r="L56" s="95">
        <f t="shared" si="2"/>
        <v>17</v>
      </c>
      <c r="M56" s="97">
        <f t="shared" si="3"/>
        <v>43999</v>
      </c>
      <c r="N56" s="96">
        <f t="shared" si="4"/>
        <v>43999.564016203702</v>
      </c>
      <c r="O56" s="323">
        <v>102.97929999999999</v>
      </c>
      <c r="P56" s="323">
        <v>1.074176</v>
      </c>
      <c r="Q56" s="323" t="s">
        <v>178</v>
      </c>
      <c r="R56" s="323"/>
      <c r="S56" s="323"/>
    </row>
    <row r="57" spans="1:19">
      <c r="A57" s="323" t="s">
        <v>293</v>
      </c>
      <c r="B57" s="323" t="s">
        <v>178</v>
      </c>
      <c r="C57" s="323" t="s">
        <v>188</v>
      </c>
      <c r="D57" s="323">
        <v>20200617</v>
      </c>
      <c r="E57" s="323" t="s">
        <v>503</v>
      </c>
      <c r="F57" s="323">
        <v>20000</v>
      </c>
      <c r="G57" s="323">
        <v>102.983</v>
      </c>
      <c r="H57" s="323">
        <v>1.0724389999999999</v>
      </c>
      <c r="J57" s="95">
        <f t="shared" si="0"/>
        <v>2020</v>
      </c>
      <c r="K57" s="95">
        <f t="shared" si="1"/>
        <v>6</v>
      </c>
      <c r="L57" s="95">
        <f t="shared" si="2"/>
        <v>17</v>
      </c>
      <c r="M57" s="97">
        <f t="shared" si="3"/>
        <v>43999</v>
      </c>
      <c r="N57" s="96">
        <f t="shared" si="4"/>
        <v>43999.6328587963</v>
      </c>
      <c r="O57" s="323">
        <v>102.983</v>
      </c>
      <c r="P57" s="323">
        <v>1.0724389999999999</v>
      </c>
      <c r="Q57" s="323" t="s">
        <v>178</v>
      </c>
      <c r="R57" s="323"/>
      <c r="S57" s="323"/>
    </row>
    <row r="58" spans="1:19">
      <c r="A58" s="323" t="s">
        <v>293</v>
      </c>
      <c r="B58" s="323" t="s">
        <v>178</v>
      </c>
      <c r="C58" s="323" t="s">
        <v>188</v>
      </c>
      <c r="D58" s="323">
        <v>20200617</v>
      </c>
      <c r="E58" s="323" t="s">
        <v>504</v>
      </c>
      <c r="F58" s="323">
        <v>20000</v>
      </c>
      <c r="G58" s="323">
        <v>102.983</v>
      </c>
      <c r="H58" s="323">
        <v>1.0724389999999999</v>
      </c>
      <c r="J58" s="95">
        <f t="shared" si="0"/>
        <v>2020</v>
      </c>
      <c r="K58" s="95">
        <f t="shared" si="1"/>
        <v>6</v>
      </c>
      <c r="L58" s="95">
        <f t="shared" si="2"/>
        <v>17</v>
      </c>
      <c r="M58" s="97">
        <f t="shared" si="3"/>
        <v>43999</v>
      </c>
      <c r="N58" s="96">
        <f t="shared" si="4"/>
        <v>43999.633275462962</v>
      </c>
      <c r="O58" s="323">
        <v>102.983</v>
      </c>
      <c r="P58" s="323">
        <v>1.0724389999999999</v>
      </c>
      <c r="Q58" s="323" t="s">
        <v>178</v>
      </c>
      <c r="R58" s="323"/>
      <c r="S58" s="323"/>
    </row>
    <row r="59" spans="1:19">
      <c r="A59" s="323" t="s">
        <v>293</v>
      </c>
      <c r="B59" s="323" t="s">
        <v>178</v>
      </c>
      <c r="C59" s="323" t="s">
        <v>188</v>
      </c>
      <c r="D59" s="323">
        <v>20200618</v>
      </c>
      <c r="E59" s="323" t="s">
        <v>505</v>
      </c>
      <c r="F59" s="323">
        <v>10000</v>
      </c>
      <c r="G59" s="323">
        <v>103.71899999999999</v>
      </c>
      <c r="H59" s="323">
        <v>0.72155499999999995</v>
      </c>
      <c r="J59" s="95">
        <f t="shared" si="0"/>
        <v>2020</v>
      </c>
      <c r="K59" s="95">
        <f t="shared" si="1"/>
        <v>6</v>
      </c>
      <c r="L59" s="95">
        <f t="shared" si="2"/>
        <v>18</v>
      </c>
      <c r="M59" s="97">
        <f t="shared" si="3"/>
        <v>44000</v>
      </c>
      <c r="N59" s="96">
        <f t="shared" si="4"/>
        <v>44000.662928240738</v>
      </c>
      <c r="O59" s="323">
        <v>103.71899999999999</v>
      </c>
      <c r="P59" s="323">
        <v>0.72155499999999995</v>
      </c>
      <c r="Q59" s="323" t="s">
        <v>178</v>
      </c>
      <c r="R59" s="323"/>
      <c r="S59" s="323"/>
    </row>
    <row r="60" spans="1:19">
      <c r="A60" s="323" t="s">
        <v>293</v>
      </c>
      <c r="B60" s="323" t="s">
        <v>178</v>
      </c>
      <c r="C60" s="323" t="s">
        <v>188</v>
      </c>
      <c r="D60" s="323">
        <v>20200618</v>
      </c>
      <c r="E60" s="323" t="s">
        <v>505</v>
      </c>
      <c r="F60" s="323">
        <v>10000</v>
      </c>
      <c r="G60" s="323">
        <v>103.71899999999999</v>
      </c>
      <c r="H60" s="323">
        <v>0.72155499999999995</v>
      </c>
      <c r="J60" s="95">
        <f t="shared" si="0"/>
        <v>2020</v>
      </c>
      <c r="K60" s="95">
        <f t="shared" si="1"/>
        <v>6</v>
      </c>
      <c r="L60" s="95">
        <f t="shared" si="2"/>
        <v>18</v>
      </c>
      <c r="M60" s="97">
        <f t="shared" si="3"/>
        <v>44000</v>
      </c>
      <c r="N60" s="96">
        <f t="shared" si="4"/>
        <v>44000.662928240738</v>
      </c>
      <c r="O60" s="323">
        <v>103.71899999999999</v>
      </c>
      <c r="P60" s="323">
        <v>0.72155499999999995</v>
      </c>
      <c r="Q60" s="323" t="s">
        <v>178</v>
      </c>
      <c r="R60" s="323"/>
      <c r="S60" s="323"/>
    </row>
    <row r="61" spans="1:19">
      <c r="A61" s="323" t="s">
        <v>293</v>
      </c>
      <c r="B61" s="323" t="s">
        <v>178</v>
      </c>
      <c r="C61" s="323" t="s">
        <v>188</v>
      </c>
      <c r="D61" s="323">
        <v>20200618</v>
      </c>
      <c r="E61" s="323" t="s">
        <v>505</v>
      </c>
      <c r="F61" s="323">
        <v>10000</v>
      </c>
      <c r="G61" s="323">
        <v>103.71899999999999</v>
      </c>
      <c r="H61" s="323">
        <v>0.72155499999999995</v>
      </c>
      <c r="J61" s="95">
        <f t="shared" si="0"/>
        <v>2020</v>
      </c>
      <c r="K61" s="95">
        <f t="shared" si="1"/>
        <v>6</v>
      </c>
      <c r="L61" s="95">
        <f t="shared" si="2"/>
        <v>18</v>
      </c>
      <c r="M61" s="97">
        <f t="shared" si="3"/>
        <v>44000</v>
      </c>
      <c r="N61" s="96">
        <f t="shared" si="4"/>
        <v>44000.662928240738</v>
      </c>
      <c r="O61" s="323">
        <v>103.71899999999999</v>
      </c>
      <c r="P61" s="323">
        <v>0.72155499999999995</v>
      </c>
      <c r="Q61" s="323" t="s">
        <v>178</v>
      </c>
      <c r="R61" s="323"/>
      <c r="S61" s="323"/>
    </row>
    <row r="62" spans="1:19">
      <c r="A62" s="323" t="s">
        <v>293</v>
      </c>
      <c r="B62" s="323" t="s">
        <v>178</v>
      </c>
      <c r="C62" s="323" t="s">
        <v>188</v>
      </c>
      <c r="D62" s="323">
        <v>20200619</v>
      </c>
      <c r="E62" s="323" t="s">
        <v>506</v>
      </c>
      <c r="F62" s="323">
        <v>25000</v>
      </c>
      <c r="G62" s="323">
        <v>103.571</v>
      </c>
      <c r="H62" s="323">
        <v>0.78858899999999998</v>
      </c>
      <c r="J62" s="95">
        <f t="shared" si="0"/>
        <v>2020</v>
      </c>
      <c r="K62" s="95">
        <f t="shared" si="1"/>
        <v>6</v>
      </c>
      <c r="L62" s="95">
        <f t="shared" si="2"/>
        <v>19</v>
      </c>
      <c r="M62" s="97">
        <f t="shared" si="3"/>
        <v>44001</v>
      </c>
      <c r="N62" s="96">
        <f t="shared" si="4"/>
        <v>44001.407407407409</v>
      </c>
      <c r="O62" s="323">
        <v>103.571</v>
      </c>
      <c r="P62" s="323">
        <v>0.78858899999999998</v>
      </c>
      <c r="Q62" s="323" t="s">
        <v>178</v>
      </c>
      <c r="R62" s="323"/>
      <c r="S62" s="323"/>
    </row>
    <row r="63" spans="1:19">
      <c r="A63" s="323" t="s">
        <v>293</v>
      </c>
      <c r="B63" s="323" t="s">
        <v>178</v>
      </c>
      <c r="C63" s="323" t="s">
        <v>188</v>
      </c>
      <c r="D63" s="323">
        <v>20200619</v>
      </c>
      <c r="E63" s="323" t="s">
        <v>506</v>
      </c>
      <c r="F63" s="323">
        <v>25000</v>
      </c>
      <c r="G63" s="323">
        <v>103.67100000000001</v>
      </c>
      <c r="H63" s="323">
        <v>0.74174899999999999</v>
      </c>
      <c r="J63" s="95">
        <f t="shared" si="0"/>
        <v>2020</v>
      </c>
      <c r="K63" s="95">
        <f t="shared" si="1"/>
        <v>6</v>
      </c>
      <c r="L63" s="95">
        <f t="shared" si="2"/>
        <v>19</v>
      </c>
      <c r="M63" s="97">
        <f t="shared" si="3"/>
        <v>44001</v>
      </c>
      <c r="N63" s="96">
        <f t="shared" si="4"/>
        <v>44001.407407407409</v>
      </c>
      <c r="O63" s="323">
        <v>103.67100000000001</v>
      </c>
      <c r="P63" s="323">
        <v>0.74174899999999999</v>
      </c>
      <c r="Q63" s="323" t="s">
        <v>178</v>
      </c>
      <c r="R63" s="323"/>
      <c r="S63" s="323"/>
    </row>
    <row r="64" spans="1:19">
      <c r="A64" s="323" t="s">
        <v>293</v>
      </c>
      <c r="B64" s="323" t="s">
        <v>178</v>
      </c>
      <c r="C64" s="323" t="s">
        <v>188</v>
      </c>
      <c r="D64" s="323">
        <v>20200619</v>
      </c>
      <c r="E64" s="323" t="s">
        <v>506</v>
      </c>
      <c r="F64" s="323">
        <v>25000</v>
      </c>
      <c r="G64" s="323">
        <v>103.571</v>
      </c>
      <c r="H64" s="323">
        <v>0.78858899999999998</v>
      </c>
      <c r="J64" s="95">
        <f t="shared" si="0"/>
        <v>2020</v>
      </c>
      <c r="K64" s="95">
        <f t="shared" si="1"/>
        <v>6</v>
      </c>
      <c r="L64" s="95">
        <f t="shared" si="2"/>
        <v>19</v>
      </c>
      <c r="M64" s="97">
        <f t="shared" si="3"/>
        <v>44001</v>
      </c>
      <c r="N64" s="96">
        <f t="shared" si="4"/>
        <v>44001.407407407409</v>
      </c>
      <c r="O64" s="323">
        <v>103.571</v>
      </c>
      <c r="P64" s="323">
        <v>0.78858899999999998</v>
      </c>
      <c r="Q64" s="323" t="s">
        <v>178</v>
      </c>
      <c r="R64" s="323"/>
      <c r="S64" s="323"/>
    </row>
    <row r="65" spans="1:19">
      <c r="A65" s="323" t="s">
        <v>293</v>
      </c>
      <c r="B65" s="323" t="s">
        <v>178</v>
      </c>
      <c r="C65" s="323" t="s">
        <v>188</v>
      </c>
      <c r="D65" s="323">
        <v>20200619</v>
      </c>
      <c r="E65" s="323" t="s">
        <v>507</v>
      </c>
      <c r="F65" s="323">
        <v>5000</v>
      </c>
      <c r="G65" s="323">
        <v>102.783</v>
      </c>
      <c r="H65" s="323">
        <v>1.1596789999999999</v>
      </c>
      <c r="J65" s="95">
        <f t="shared" si="0"/>
        <v>2020</v>
      </c>
      <c r="K65" s="95">
        <f t="shared" si="1"/>
        <v>6</v>
      </c>
      <c r="L65" s="95">
        <f t="shared" si="2"/>
        <v>19</v>
      </c>
      <c r="M65" s="97">
        <f t="shared" si="3"/>
        <v>44001</v>
      </c>
      <c r="N65" s="96">
        <f t="shared" si="4"/>
        <v>44001.5705787037</v>
      </c>
      <c r="O65" s="323">
        <v>102.783</v>
      </c>
      <c r="P65" s="323">
        <v>1.1596789999999999</v>
      </c>
      <c r="Q65" s="323" t="s">
        <v>178</v>
      </c>
      <c r="R65" s="323"/>
      <c r="S65" s="323"/>
    </row>
    <row r="66" spans="1:19">
      <c r="A66" s="323" t="s">
        <v>293</v>
      </c>
      <c r="B66" s="323" t="s">
        <v>178</v>
      </c>
      <c r="C66" s="323" t="s">
        <v>188</v>
      </c>
      <c r="D66" s="323">
        <v>20200619</v>
      </c>
      <c r="E66" s="323" t="s">
        <v>507</v>
      </c>
      <c r="F66" s="323">
        <v>5000</v>
      </c>
      <c r="G66" s="323">
        <v>102.783</v>
      </c>
      <c r="H66" s="323">
        <v>1.1596789999999999</v>
      </c>
      <c r="J66" s="95">
        <f t="shared" si="0"/>
        <v>2020</v>
      </c>
      <c r="K66" s="95">
        <f t="shared" si="1"/>
        <v>6</v>
      </c>
      <c r="L66" s="95">
        <f t="shared" si="2"/>
        <v>19</v>
      </c>
      <c r="M66" s="97">
        <f t="shared" si="3"/>
        <v>44001</v>
      </c>
      <c r="N66" s="96">
        <f t="shared" si="4"/>
        <v>44001.5705787037</v>
      </c>
      <c r="O66" s="323">
        <v>102.783</v>
      </c>
      <c r="P66" s="323">
        <v>1.1596789999999999</v>
      </c>
      <c r="Q66" s="323" t="s">
        <v>178</v>
      </c>
      <c r="R66" s="323"/>
      <c r="S66" s="323"/>
    </row>
    <row r="67" spans="1:19">
      <c r="A67" s="323" t="s">
        <v>293</v>
      </c>
      <c r="B67" s="323" t="s">
        <v>178</v>
      </c>
      <c r="C67" s="323" t="s">
        <v>188</v>
      </c>
      <c r="D67" s="323">
        <v>20200622</v>
      </c>
      <c r="E67" s="323" t="s">
        <v>508</v>
      </c>
      <c r="F67" s="323">
        <v>20000</v>
      </c>
      <c r="G67" s="323">
        <v>102.235</v>
      </c>
      <c r="H67" s="323">
        <v>1.4184760000000001</v>
      </c>
      <c r="J67" s="95">
        <f t="shared" ref="J67:J130" si="5">ROUND(D67/10000,0)</f>
        <v>2020</v>
      </c>
      <c r="K67" s="95">
        <f t="shared" ref="K67:K130" si="6">ROUND((D67-J67*10000)/100,0)</f>
        <v>6</v>
      </c>
      <c r="L67" s="95">
        <f t="shared" ref="L67:L130" si="7">D67-J67*10000-K67*100</f>
        <v>22</v>
      </c>
      <c r="M67" s="97">
        <f t="shared" ref="M67:M130" si="8">DATE(J67,K67,L67)</f>
        <v>44004</v>
      </c>
      <c r="N67" s="96">
        <f t="shared" ref="N67:N130" si="9">M67+E67</f>
        <v>44004.468368055554</v>
      </c>
      <c r="O67" s="323">
        <v>102.235</v>
      </c>
      <c r="P67" s="323">
        <v>1.4184760000000001</v>
      </c>
      <c r="Q67" s="323" t="s">
        <v>178</v>
      </c>
      <c r="R67" s="323"/>
      <c r="S67" s="323"/>
    </row>
    <row r="68" spans="1:19">
      <c r="A68" s="323" t="s">
        <v>293</v>
      </c>
      <c r="B68" s="323" t="s">
        <v>178</v>
      </c>
      <c r="C68" s="323" t="s">
        <v>188</v>
      </c>
      <c r="D68" s="323">
        <v>20200622</v>
      </c>
      <c r="E68" s="323" t="s">
        <v>509</v>
      </c>
      <c r="F68" s="323">
        <v>5000</v>
      </c>
      <c r="G68" s="323">
        <v>103.105</v>
      </c>
      <c r="H68" s="323">
        <v>1.0057050000000001</v>
      </c>
      <c r="J68" s="95">
        <f t="shared" si="5"/>
        <v>2020</v>
      </c>
      <c r="K68" s="95">
        <f t="shared" si="6"/>
        <v>6</v>
      </c>
      <c r="L68" s="95">
        <f t="shared" si="7"/>
        <v>22</v>
      </c>
      <c r="M68" s="97">
        <f t="shared" si="8"/>
        <v>44004</v>
      </c>
      <c r="N68" s="96">
        <f t="shared" si="9"/>
        <v>44004.564976851849</v>
      </c>
      <c r="O68" s="323">
        <v>103.105</v>
      </c>
      <c r="P68" s="323">
        <v>1.0057050000000001</v>
      </c>
      <c r="Q68" s="323" t="s">
        <v>178</v>
      </c>
      <c r="R68" s="323"/>
      <c r="S68" s="323"/>
    </row>
    <row r="69" spans="1:19">
      <c r="A69" s="323" t="s">
        <v>293</v>
      </c>
      <c r="B69" s="323" t="s">
        <v>178</v>
      </c>
      <c r="C69" s="323" t="s">
        <v>188</v>
      </c>
      <c r="D69" s="323">
        <v>20200622</v>
      </c>
      <c r="E69" s="323" t="s">
        <v>509</v>
      </c>
      <c r="F69" s="323">
        <v>5000</v>
      </c>
      <c r="G69" s="323">
        <v>103.205</v>
      </c>
      <c r="H69" s="323">
        <v>0.95853999999999995</v>
      </c>
      <c r="J69" s="95">
        <f t="shared" si="5"/>
        <v>2020</v>
      </c>
      <c r="K69" s="95">
        <f t="shared" si="6"/>
        <v>6</v>
      </c>
      <c r="L69" s="95">
        <f t="shared" si="7"/>
        <v>22</v>
      </c>
      <c r="M69" s="97">
        <f t="shared" si="8"/>
        <v>44004</v>
      </c>
      <c r="N69" s="96">
        <f t="shared" si="9"/>
        <v>44004.564976851849</v>
      </c>
      <c r="O69" s="323">
        <v>103.205</v>
      </c>
      <c r="P69" s="323">
        <v>0.95853999999999995</v>
      </c>
      <c r="Q69" s="323" t="s">
        <v>178</v>
      </c>
      <c r="R69" s="323"/>
      <c r="S69" s="323"/>
    </row>
    <row r="70" spans="1:19">
      <c r="A70" s="323" t="s">
        <v>293</v>
      </c>
      <c r="B70" s="323" t="s">
        <v>178</v>
      </c>
      <c r="C70" s="323" t="s">
        <v>188</v>
      </c>
      <c r="D70" s="323">
        <v>20200622</v>
      </c>
      <c r="E70" s="323" t="s">
        <v>509</v>
      </c>
      <c r="F70" s="323">
        <v>5000</v>
      </c>
      <c r="G70" s="323">
        <v>103.105</v>
      </c>
      <c r="H70" s="323">
        <v>1.0057050000000001</v>
      </c>
      <c r="J70" s="95">
        <f t="shared" si="5"/>
        <v>2020</v>
      </c>
      <c r="K70" s="95">
        <f t="shared" si="6"/>
        <v>6</v>
      </c>
      <c r="L70" s="95">
        <f t="shared" si="7"/>
        <v>22</v>
      </c>
      <c r="M70" s="97">
        <f t="shared" si="8"/>
        <v>44004</v>
      </c>
      <c r="N70" s="96">
        <f t="shared" si="9"/>
        <v>44004.564976851849</v>
      </c>
      <c r="O70" s="323">
        <v>103.105</v>
      </c>
      <c r="P70" s="323">
        <v>1.0057050000000001</v>
      </c>
      <c r="Q70" s="323" t="s">
        <v>178</v>
      </c>
      <c r="R70" s="323"/>
      <c r="S70" s="323"/>
    </row>
    <row r="71" spans="1:19">
      <c r="A71" s="323" t="s">
        <v>293</v>
      </c>
      <c r="B71" s="323" t="s">
        <v>178</v>
      </c>
      <c r="C71" s="323" t="s">
        <v>188</v>
      </c>
      <c r="D71" s="323">
        <v>20200622</v>
      </c>
      <c r="E71" s="323" t="s">
        <v>510</v>
      </c>
      <c r="F71" s="323">
        <v>10000</v>
      </c>
      <c r="G71" s="323">
        <v>103.2</v>
      </c>
      <c r="H71" s="323">
        <v>0.960897</v>
      </c>
      <c r="J71" s="95">
        <f t="shared" si="5"/>
        <v>2020</v>
      </c>
      <c r="K71" s="95">
        <f t="shared" si="6"/>
        <v>6</v>
      </c>
      <c r="L71" s="95">
        <f t="shared" si="7"/>
        <v>22</v>
      </c>
      <c r="M71" s="97">
        <f t="shared" si="8"/>
        <v>44004</v>
      </c>
      <c r="N71" s="96">
        <f t="shared" si="9"/>
        <v>44004.657094907408</v>
      </c>
      <c r="O71" s="323">
        <v>103.2</v>
      </c>
      <c r="P71" s="323">
        <v>0.960897</v>
      </c>
      <c r="Q71" s="323" t="s">
        <v>178</v>
      </c>
      <c r="R71" s="323"/>
      <c r="S71" s="323"/>
    </row>
    <row r="72" spans="1:19">
      <c r="A72" s="323" t="s">
        <v>293</v>
      </c>
      <c r="B72" s="323" t="s">
        <v>178</v>
      </c>
      <c r="C72" s="323" t="s">
        <v>188</v>
      </c>
      <c r="D72" s="323">
        <v>20200622</v>
      </c>
      <c r="E72" s="323" t="s">
        <v>406</v>
      </c>
      <c r="F72" s="323">
        <v>10000</v>
      </c>
      <c r="G72" s="323">
        <v>103.2</v>
      </c>
      <c r="H72" s="323">
        <v>0.960897</v>
      </c>
      <c r="J72" s="95">
        <f t="shared" si="5"/>
        <v>2020</v>
      </c>
      <c r="K72" s="95">
        <f t="shared" si="6"/>
        <v>6</v>
      </c>
      <c r="L72" s="95">
        <f t="shared" si="7"/>
        <v>22</v>
      </c>
      <c r="M72" s="97">
        <f t="shared" si="8"/>
        <v>44004</v>
      </c>
      <c r="N72" s="96">
        <f t="shared" si="9"/>
        <v>44004.657118055555</v>
      </c>
      <c r="O72" s="323">
        <v>103.2</v>
      </c>
      <c r="P72" s="323">
        <v>0.960897</v>
      </c>
      <c r="Q72" s="323" t="s">
        <v>178</v>
      </c>
      <c r="R72" s="323"/>
      <c r="S72" s="323"/>
    </row>
    <row r="73" spans="1:19">
      <c r="A73" s="323" t="s">
        <v>293</v>
      </c>
      <c r="B73" s="323" t="s">
        <v>178</v>
      </c>
      <c r="C73" s="323" t="s">
        <v>188</v>
      </c>
      <c r="D73" s="323">
        <v>20200623</v>
      </c>
      <c r="E73" s="323" t="s">
        <v>511</v>
      </c>
      <c r="F73" s="323">
        <v>20000</v>
      </c>
      <c r="G73" s="323">
        <v>103.11199999999999</v>
      </c>
      <c r="H73" s="323">
        <v>1.0004869999999999</v>
      </c>
      <c r="J73" s="95">
        <f t="shared" si="5"/>
        <v>2020</v>
      </c>
      <c r="K73" s="95">
        <f t="shared" si="6"/>
        <v>6</v>
      </c>
      <c r="L73" s="95">
        <f t="shared" si="7"/>
        <v>23</v>
      </c>
      <c r="M73" s="97">
        <f t="shared" si="8"/>
        <v>44005</v>
      </c>
      <c r="N73" s="96">
        <f t="shared" si="9"/>
        <v>44005.479212962964</v>
      </c>
      <c r="O73" s="323">
        <v>103.11199999999999</v>
      </c>
      <c r="P73" s="323">
        <v>1.0004869999999999</v>
      </c>
      <c r="Q73" s="323" t="s">
        <v>178</v>
      </c>
      <c r="R73" s="323"/>
      <c r="S73" s="323"/>
    </row>
    <row r="74" spans="1:19">
      <c r="A74" s="323" t="s">
        <v>293</v>
      </c>
      <c r="B74" s="323" t="s">
        <v>178</v>
      </c>
      <c r="C74" s="323" t="s">
        <v>188</v>
      </c>
      <c r="D74" s="323">
        <v>20200623</v>
      </c>
      <c r="E74" s="323" t="s">
        <v>511</v>
      </c>
      <c r="F74" s="323">
        <v>20000</v>
      </c>
      <c r="G74" s="323">
        <v>103.11199999999999</v>
      </c>
      <c r="H74" s="323">
        <v>1.0004869999999999</v>
      </c>
      <c r="J74" s="95">
        <f t="shared" si="5"/>
        <v>2020</v>
      </c>
      <c r="K74" s="95">
        <f t="shared" si="6"/>
        <v>6</v>
      </c>
      <c r="L74" s="95">
        <f t="shared" si="7"/>
        <v>23</v>
      </c>
      <c r="M74" s="97">
        <f t="shared" si="8"/>
        <v>44005</v>
      </c>
      <c r="N74" s="96">
        <f t="shared" si="9"/>
        <v>44005.479212962964</v>
      </c>
      <c r="O74" s="323">
        <v>103.11199999999999</v>
      </c>
      <c r="P74" s="323">
        <v>1.0004869999999999</v>
      </c>
      <c r="Q74" s="323" t="s">
        <v>178</v>
      </c>
      <c r="R74" s="323"/>
      <c r="S74" s="323"/>
    </row>
    <row r="75" spans="1:19">
      <c r="A75" s="323" t="s">
        <v>293</v>
      </c>
      <c r="B75" s="323" t="s">
        <v>178</v>
      </c>
      <c r="C75" s="323" t="s">
        <v>188</v>
      </c>
      <c r="D75" s="323">
        <v>20200623</v>
      </c>
      <c r="E75" s="323" t="s">
        <v>511</v>
      </c>
      <c r="F75" s="323">
        <v>20000</v>
      </c>
      <c r="G75" s="323">
        <v>103.11199999999999</v>
      </c>
      <c r="H75" s="323">
        <v>1.0004869999999999</v>
      </c>
      <c r="J75" s="95">
        <f t="shared" si="5"/>
        <v>2020</v>
      </c>
      <c r="K75" s="95">
        <f t="shared" si="6"/>
        <v>6</v>
      </c>
      <c r="L75" s="95">
        <f t="shared" si="7"/>
        <v>23</v>
      </c>
      <c r="M75" s="97">
        <f t="shared" si="8"/>
        <v>44005</v>
      </c>
      <c r="N75" s="96">
        <f t="shared" si="9"/>
        <v>44005.479212962964</v>
      </c>
      <c r="O75" s="323">
        <v>103.11199999999999</v>
      </c>
      <c r="P75" s="323">
        <v>1.0004869999999999</v>
      </c>
      <c r="Q75" s="323" t="s">
        <v>178</v>
      </c>
      <c r="R75" s="323"/>
      <c r="S75" s="323"/>
    </row>
    <row r="76" spans="1:19">
      <c r="A76" s="323" t="s">
        <v>293</v>
      </c>
      <c r="B76" s="323" t="s">
        <v>178</v>
      </c>
      <c r="C76" s="323" t="s">
        <v>188</v>
      </c>
      <c r="D76" s="323">
        <v>20200624</v>
      </c>
      <c r="E76" s="323" t="s">
        <v>512</v>
      </c>
      <c r="F76" s="323">
        <v>5000</v>
      </c>
      <c r="G76" s="323">
        <v>103.30200000000001</v>
      </c>
      <c r="H76" s="323">
        <v>0.908779</v>
      </c>
      <c r="J76" s="95">
        <f t="shared" si="5"/>
        <v>2020</v>
      </c>
      <c r="K76" s="95">
        <f t="shared" si="6"/>
        <v>6</v>
      </c>
      <c r="L76" s="95">
        <f t="shared" si="7"/>
        <v>24</v>
      </c>
      <c r="M76" s="97">
        <f t="shared" si="8"/>
        <v>44006</v>
      </c>
      <c r="N76" s="96">
        <f t="shared" si="9"/>
        <v>44006.45853009259</v>
      </c>
      <c r="O76" s="323">
        <v>103.30200000000001</v>
      </c>
      <c r="P76" s="323">
        <v>0.908779</v>
      </c>
      <c r="Q76" s="323" t="s">
        <v>178</v>
      </c>
      <c r="R76" s="323"/>
      <c r="S76" s="323"/>
    </row>
    <row r="77" spans="1:19">
      <c r="A77" s="323" t="s">
        <v>293</v>
      </c>
      <c r="B77" s="323" t="s">
        <v>178</v>
      </c>
      <c r="C77" s="323" t="s">
        <v>188</v>
      </c>
      <c r="D77" s="323">
        <v>20200624</v>
      </c>
      <c r="E77" s="323" t="s">
        <v>512</v>
      </c>
      <c r="F77" s="323">
        <v>5000</v>
      </c>
      <c r="G77" s="323">
        <v>103.202</v>
      </c>
      <c r="H77" s="323">
        <v>0.95601000000000003</v>
      </c>
      <c r="J77" s="95">
        <f t="shared" si="5"/>
        <v>2020</v>
      </c>
      <c r="K77" s="95">
        <f t="shared" si="6"/>
        <v>6</v>
      </c>
      <c r="L77" s="95">
        <f t="shared" si="7"/>
        <v>24</v>
      </c>
      <c r="M77" s="97">
        <f t="shared" si="8"/>
        <v>44006</v>
      </c>
      <c r="N77" s="96">
        <f t="shared" si="9"/>
        <v>44006.45853009259</v>
      </c>
      <c r="O77" s="323">
        <v>103.202</v>
      </c>
      <c r="P77" s="323">
        <v>0.95601000000000003</v>
      </c>
      <c r="Q77" s="323" t="s">
        <v>178</v>
      </c>
      <c r="R77" s="323"/>
      <c r="S77" s="323"/>
    </row>
    <row r="78" spans="1:19">
      <c r="A78" s="323" t="s">
        <v>293</v>
      </c>
      <c r="B78" s="323" t="s">
        <v>178</v>
      </c>
      <c r="C78" s="323" t="s">
        <v>188</v>
      </c>
      <c r="D78" s="323">
        <v>20200624</v>
      </c>
      <c r="E78" s="323" t="s">
        <v>512</v>
      </c>
      <c r="F78" s="323">
        <v>5000</v>
      </c>
      <c r="G78" s="323">
        <v>103.202</v>
      </c>
      <c r="H78" s="323">
        <v>0.95601000000000003</v>
      </c>
      <c r="J78" s="95">
        <f t="shared" si="5"/>
        <v>2020</v>
      </c>
      <c r="K78" s="95">
        <f t="shared" si="6"/>
        <v>6</v>
      </c>
      <c r="L78" s="95">
        <f t="shared" si="7"/>
        <v>24</v>
      </c>
      <c r="M78" s="97">
        <f t="shared" si="8"/>
        <v>44006</v>
      </c>
      <c r="N78" s="96">
        <f t="shared" si="9"/>
        <v>44006.45853009259</v>
      </c>
      <c r="O78" s="323">
        <v>103.202</v>
      </c>
      <c r="P78" s="323">
        <v>0.95601000000000003</v>
      </c>
      <c r="Q78" s="323" t="s">
        <v>178</v>
      </c>
      <c r="R78" s="323"/>
      <c r="S78" s="323"/>
    </row>
    <row r="79" spans="1:19">
      <c r="A79" s="323" t="s">
        <v>293</v>
      </c>
      <c r="B79" s="323" t="s">
        <v>178</v>
      </c>
      <c r="C79" s="323" t="s">
        <v>188</v>
      </c>
      <c r="D79" s="323">
        <v>20200625</v>
      </c>
      <c r="E79" s="323" t="s">
        <v>513</v>
      </c>
      <c r="F79" s="323">
        <v>5000</v>
      </c>
      <c r="G79" s="323">
        <v>102.801</v>
      </c>
      <c r="H79" s="323">
        <v>1.140763</v>
      </c>
      <c r="J79" s="95">
        <f t="shared" si="5"/>
        <v>2020</v>
      </c>
      <c r="K79" s="95">
        <f t="shared" si="6"/>
        <v>6</v>
      </c>
      <c r="L79" s="95">
        <f t="shared" si="7"/>
        <v>25</v>
      </c>
      <c r="M79" s="97">
        <f t="shared" si="8"/>
        <v>44007</v>
      </c>
      <c r="N79" s="96">
        <f t="shared" si="9"/>
        <v>44007.504282407404</v>
      </c>
      <c r="O79" s="323">
        <v>102.801</v>
      </c>
      <c r="P79" s="323">
        <v>1.140763</v>
      </c>
      <c r="Q79" s="323" t="s">
        <v>178</v>
      </c>
      <c r="R79" s="323"/>
      <c r="S79" s="323"/>
    </row>
    <row r="80" spans="1:19">
      <c r="A80" s="323" t="s">
        <v>293</v>
      </c>
      <c r="B80" s="323" t="s">
        <v>178</v>
      </c>
      <c r="C80" s="323" t="s">
        <v>188</v>
      </c>
      <c r="D80" s="323">
        <v>20200625</v>
      </c>
      <c r="E80" s="323" t="s">
        <v>513</v>
      </c>
      <c r="F80" s="323">
        <v>5000</v>
      </c>
      <c r="G80" s="323">
        <v>102.801</v>
      </c>
      <c r="H80" s="323">
        <v>1.140763</v>
      </c>
      <c r="J80" s="95">
        <f t="shared" si="5"/>
        <v>2020</v>
      </c>
      <c r="K80" s="95">
        <f t="shared" si="6"/>
        <v>6</v>
      </c>
      <c r="L80" s="95">
        <f t="shared" si="7"/>
        <v>25</v>
      </c>
      <c r="M80" s="97">
        <f t="shared" si="8"/>
        <v>44007</v>
      </c>
      <c r="N80" s="96">
        <f t="shared" si="9"/>
        <v>44007.504282407404</v>
      </c>
      <c r="O80" s="323">
        <v>102.801</v>
      </c>
      <c r="P80" s="323">
        <v>1.140763</v>
      </c>
      <c r="Q80" s="323" t="s">
        <v>178</v>
      </c>
      <c r="R80" s="323"/>
      <c r="S80" s="323"/>
    </row>
    <row r="81" spans="1:19">
      <c r="A81" s="323" t="s">
        <v>293</v>
      </c>
      <c r="B81" s="323" t="s">
        <v>178</v>
      </c>
      <c r="C81" s="323" t="s">
        <v>188</v>
      </c>
      <c r="D81" s="323">
        <v>20200626</v>
      </c>
      <c r="E81" s="323" t="s">
        <v>514</v>
      </c>
      <c r="F81" s="323">
        <v>25000</v>
      </c>
      <c r="G81" s="323">
        <v>102.983</v>
      </c>
      <c r="H81" s="323">
        <v>1.0522309999999999</v>
      </c>
      <c r="J81" s="95">
        <f t="shared" si="5"/>
        <v>2020</v>
      </c>
      <c r="K81" s="95">
        <f t="shared" si="6"/>
        <v>6</v>
      </c>
      <c r="L81" s="95">
        <f t="shared" si="7"/>
        <v>26</v>
      </c>
      <c r="M81" s="97">
        <f t="shared" si="8"/>
        <v>44008</v>
      </c>
      <c r="N81" s="96">
        <f t="shared" si="9"/>
        <v>44008.449803240743</v>
      </c>
      <c r="O81" s="323">
        <v>102.983</v>
      </c>
      <c r="P81" s="323">
        <v>1.0522309999999999</v>
      </c>
      <c r="Q81" s="323" t="s">
        <v>178</v>
      </c>
      <c r="R81" s="323"/>
      <c r="S81" s="323"/>
    </row>
    <row r="82" spans="1:19">
      <c r="A82" s="323" t="s">
        <v>293</v>
      </c>
      <c r="B82" s="323" t="s">
        <v>178</v>
      </c>
      <c r="C82" s="323" t="s">
        <v>188</v>
      </c>
      <c r="D82" s="323">
        <v>20200626</v>
      </c>
      <c r="E82" s="323" t="s">
        <v>514</v>
      </c>
      <c r="F82" s="323">
        <v>25000</v>
      </c>
      <c r="G82" s="323">
        <v>102.983</v>
      </c>
      <c r="H82" s="323">
        <v>1.0522309999999999</v>
      </c>
      <c r="J82" s="95">
        <f t="shared" si="5"/>
        <v>2020</v>
      </c>
      <c r="K82" s="95">
        <f t="shared" si="6"/>
        <v>6</v>
      </c>
      <c r="L82" s="95">
        <f t="shared" si="7"/>
        <v>26</v>
      </c>
      <c r="M82" s="97">
        <f t="shared" si="8"/>
        <v>44008</v>
      </c>
      <c r="N82" s="96">
        <f t="shared" si="9"/>
        <v>44008.449803240743</v>
      </c>
      <c r="O82" s="323">
        <v>102.983</v>
      </c>
      <c r="P82" s="323">
        <v>1.0522309999999999</v>
      </c>
      <c r="Q82" s="323" t="s">
        <v>178</v>
      </c>
      <c r="R82" s="323"/>
      <c r="S82" s="323"/>
    </row>
    <row r="83" spans="1:19">
      <c r="A83" s="323" t="s">
        <v>293</v>
      </c>
      <c r="B83" s="323" t="s">
        <v>178</v>
      </c>
      <c r="C83" s="323" t="s">
        <v>188</v>
      </c>
      <c r="D83" s="323">
        <v>20200626</v>
      </c>
      <c r="E83" s="323" t="s">
        <v>514</v>
      </c>
      <c r="F83" s="323">
        <v>25000</v>
      </c>
      <c r="G83" s="323">
        <v>102.077</v>
      </c>
      <c r="H83" s="323">
        <v>1.4861580000000001</v>
      </c>
      <c r="J83" s="95">
        <f t="shared" si="5"/>
        <v>2020</v>
      </c>
      <c r="K83" s="95">
        <f t="shared" si="6"/>
        <v>6</v>
      </c>
      <c r="L83" s="95">
        <f t="shared" si="7"/>
        <v>26</v>
      </c>
      <c r="M83" s="97">
        <f t="shared" si="8"/>
        <v>44008</v>
      </c>
      <c r="N83" s="96">
        <f t="shared" si="9"/>
        <v>44008.449803240743</v>
      </c>
      <c r="O83" s="323">
        <v>102.077</v>
      </c>
      <c r="P83" s="323">
        <v>1.4861580000000001</v>
      </c>
      <c r="Q83" s="323" t="s">
        <v>178</v>
      </c>
      <c r="R83" s="323"/>
      <c r="S83" s="323"/>
    </row>
    <row r="84" spans="1:19">
      <c r="A84" s="323" t="s">
        <v>293</v>
      </c>
      <c r="B84" s="323" t="s">
        <v>178</v>
      </c>
      <c r="C84" s="323" t="s">
        <v>188</v>
      </c>
      <c r="D84" s="323">
        <v>20200626</v>
      </c>
      <c r="E84" s="323" t="s">
        <v>515</v>
      </c>
      <c r="F84" s="323">
        <v>26000</v>
      </c>
      <c r="G84" s="323">
        <v>102.404</v>
      </c>
      <c r="H84" s="323">
        <v>1.3289869999999999</v>
      </c>
      <c r="J84" s="95">
        <f t="shared" si="5"/>
        <v>2020</v>
      </c>
      <c r="K84" s="95">
        <f t="shared" si="6"/>
        <v>6</v>
      </c>
      <c r="L84" s="95">
        <f t="shared" si="7"/>
        <v>26</v>
      </c>
      <c r="M84" s="97">
        <f t="shared" si="8"/>
        <v>44008</v>
      </c>
      <c r="N84" s="96">
        <f t="shared" si="9"/>
        <v>44008.567974537036</v>
      </c>
      <c r="O84" s="323">
        <v>102.404</v>
      </c>
      <c r="P84" s="323">
        <v>1.3289869999999999</v>
      </c>
      <c r="Q84" s="323" t="s">
        <v>178</v>
      </c>
      <c r="R84" s="323"/>
      <c r="S84" s="323"/>
    </row>
    <row r="85" spans="1:19">
      <c r="A85" s="323" t="s">
        <v>293</v>
      </c>
      <c r="B85" s="323" t="s">
        <v>178</v>
      </c>
      <c r="C85" s="323" t="s">
        <v>188</v>
      </c>
      <c r="D85" s="323">
        <v>20200626</v>
      </c>
      <c r="E85" s="323" t="s">
        <v>515</v>
      </c>
      <c r="F85" s="323">
        <v>26000</v>
      </c>
      <c r="G85" s="323">
        <v>102.789</v>
      </c>
      <c r="H85" s="323">
        <v>1.1447430000000001</v>
      </c>
      <c r="J85" s="95">
        <f t="shared" si="5"/>
        <v>2020</v>
      </c>
      <c r="K85" s="95">
        <f t="shared" si="6"/>
        <v>6</v>
      </c>
      <c r="L85" s="95">
        <f t="shared" si="7"/>
        <v>26</v>
      </c>
      <c r="M85" s="97">
        <f t="shared" si="8"/>
        <v>44008</v>
      </c>
      <c r="N85" s="96">
        <f t="shared" si="9"/>
        <v>44008.567974537036</v>
      </c>
      <c r="O85" s="323">
        <v>102.789</v>
      </c>
      <c r="P85" s="323">
        <v>1.1447430000000001</v>
      </c>
      <c r="Q85" s="323" t="s">
        <v>178</v>
      </c>
      <c r="R85" s="323"/>
      <c r="S85" s="323"/>
    </row>
    <row r="86" spans="1:19">
      <c r="A86" s="323" t="s">
        <v>293</v>
      </c>
      <c r="B86" s="323" t="s">
        <v>178</v>
      </c>
      <c r="C86" s="323" t="s">
        <v>188</v>
      </c>
      <c r="D86" s="323">
        <v>20200630</v>
      </c>
      <c r="E86" s="323" t="s">
        <v>516</v>
      </c>
      <c r="F86" s="323">
        <v>185000</v>
      </c>
      <c r="G86" s="323">
        <v>102.967</v>
      </c>
      <c r="H86" s="323">
        <v>1.056135</v>
      </c>
      <c r="J86" s="95">
        <f t="shared" si="5"/>
        <v>2020</v>
      </c>
      <c r="K86" s="95">
        <f t="shared" si="6"/>
        <v>6</v>
      </c>
      <c r="L86" s="95">
        <f t="shared" si="7"/>
        <v>30</v>
      </c>
      <c r="M86" s="97">
        <f t="shared" si="8"/>
        <v>44012</v>
      </c>
      <c r="N86" s="96">
        <f t="shared" si="9"/>
        <v>44012.510254629633</v>
      </c>
      <c r="O86" s="323">
        <v>102.967</v>
      </c>
      <c r="P86" s="323">
        <v>1.056135</v>
      </c>
      <c r="Q86" s="323" t="s">
        <v>178</v>
      </c>
      <c r="R86" s="323"/>
      <c r="S86" s="323"/>
    </row>
    <row r="87" spans="1:19">
      <c r="A87" s="323" t="s">
        <v>293</v>
      </c>
      <c r="B87" s="323" t="s">
        <v>178</v>
      </c>
      <c r="C87" s="323" t="s">
        <v>188</v>
      </c>
      <c r="D87" s="323">
        <v>20200630</v>
      </c>
      <c r="E87" s="323" t="s">
        <v>516</v>
      </c>
      <c r="F87" s="323">
        <v>185000</v>
      </c>
      <c r="G87" s="323">
        <v>103.04300000000001</v>
      </c>
      <c r="H87" s="323">
        <v>1.019852</v>
      </c>
      <c r="J87" s="95">
        <f t="shared" si="5"/>
        <v>2020</v>
      </c>
      <c r="K87" s="95">
        <f t="shared" si="6"/>
        <v>6</v>
      </c>
      <c r="L87" s="95">
        <f t="shared" si="7"/>
        <v>30</v>
      </c>
      <c r="M87" s="97">
        <f t="shared" si="8"/>
        <v>44012</v>
      </c>
      <c r="N87" s="96">
        <f t="shared" si="9"/>
        <v>44012.510254629633</v>
      </c>
      <c r="O87" s="323">
        <v>103.04300000000001</v>
      </c>
      <c r="P87" s="323">
        <v>1.019852</v>
      </c>
      <c r="Q87" s="323" t="s">
        <v>178</v>
      </c>
      <c r="R87" s="323"/>
      <c r="S87" s="323"/>
    </row>
    <row r="88" spans="1:19">
      <c r="A88" s="323" t="s">
        <v>293</v>
      </c>
      <c r="B88" s="323" t="s">
        <v>178</v>
      </c>
      <c r="C88" s="323" t="s">
        <v>188</v>
      </c>
      <c r="D88" s="323">
        <v>20200630</v>
      </c>
      <c r="E88" s="323" t="s">
        <v>517</v>
      </c>
      <c r="F88" s="323">
        <v>309000</v>
      </c>
      <c r="G88" s="323">
        <v>103.026</v>
      </c>
      <c r="H88" s="323">
        <v>1.027965</v>
      </c>
      <c r="J88" s="95">
        <f t="shared" si="5"/>
        <v>2020</v>
      </c>
      <c r="K88" s="95">
        <f t="shared" si="6"/>
        <v>6</v>
      </c>
      <c r="L88" s="95">
        <f t="shared" si="7"/>
        <v>30</v>
      </c>
      <c r="M88" s="97">
        <f t="shared" si="8"/>
        <v>44012</v>
      </c>
      <c r="N88" s="96">
        <f t="shared" si="9"/>
        <v>44012.576597222222</v>
      </c>
      <c r="O88" s="323">
        <v>103.026</v>
      </c>
      <c r="P88" s="323">
        <v>1.027965</v>
      </c>
      <c r="Q88" s="323" t="s">
        <v>178</v>
      </c>
      <c r="R88" s="323"/>
      <c r="S88" s="323"/>
    </row>
    <row r="89" spans="1:19">
      <c r="A89" s="323" t="s">
        <v>293</v>
      </c>
      <c r="B89" s="323" t="s">
        <v>178</v>
      </c>
      <c r="C89" s="323" t="s">
        <v>188</v>
      </c>
      <c r="D89" s="323">
        <v>20200630</v>
      </c>
      <c r="E89" s="323" t="s">
        <v>518</v>
      </c>
      <c r="F89" s="323">
        <v>25000</v>
      </c>
      <c r="G89" s="323">
        <v>103.34</v>
      </c>
      <c r="H89" s="323">
        <v>0.87838400000000005</v>
      </c>
      <c r="J89" s="95">
        <f t="shared" si="5"/>
        <v>2020</v>
      </c>
      <c r="K89" s="95">
        <f t="shared" si="6"/>
        <v>6</v>
      </c>
      <c r="L89" s="95">
        <f t="shared" si="7"/>
        <v>30</v>
      </c>
      <c r="M89" s="97">
        <f t="shared" si="8"/>
        <v>44012</v>
      </c>
      <c r="N89" s="96">
        <f t="shared" si="9"/>
        <v>44012.59983796296</v>
      </c>
      <c r="O89" s="323">
        <v>103.34</v>
      </c>
      <c r="P89" s="323">
        <v>0.87838400000000005</v>
      </c>
      <c r="Q89" s="323" t="s">
        <v>178</v>
      </c>
      <c r="R89" s="323"/>
      <c r="S89" s="323"/>
    </row>
    <row r="90" spans="1:19">
      <c r="A90" s="323" t="s">
        <v>293</v>
      </c>
      <c r="B90" s="323" t="s">
        <v>178</v>
      </c>
      <c r="C90" s="323" t="s">
        <v>188</v>
      </c>
      <c r="D90" s="323">
        <v>20200630</v>
      </c>
      <c r="E90" s="323" t="s">
        <v>518</v>
      </c>
      <c r="F90" s="323">
        <v>25000</v>
      </c>
      <c r="G90" s="323">
        <v>103.34</v>
      </c>
      <c r="H90" s="323">
        <v>0.87838400000000005</v>
      </c>
      <c r="J90" s="95">
        <f t="shared" si="5"/>
        <v>2020</v>
      </c>
      <c r="K90" s="95">
        <f t="shared" si="6"/>
        <v>6</v>
      </c>
      <c r="L90" s="95">
        <f t="shared" si="7"/>
        <v>30</v>
      </c>
      <c r="M90" s="97">
        <f t="shared" si="8"/>
        <v>44012</v>
      </c>
      <c r="N90" s="96">
        <f t="shared" si="9"/>
        <v>44012.59983796296</v>
      </c>
      <c r="O90" s="323">
        <v>103.34</v>
      </c>
      <c r="P90" s="323">
        <v>0.87838400000000005</v>
      </c>
      <c r="Q90" s="323" t="s">
        <v>178</v>
      </c>
      <c r="R90" s="323"/>
      <c r="S90" s="323"/>
    </row>
    <row r="91" spans="1:19">
      <c r="A91" s="323" t="s">
        <v>293</v>
      </c>
      <c r="B91" s="323" t="s">
        <v>178</v>
      </c>
      <c r="C91" s="323" t="s">
        <v>188</v>
      </c>
      <c r="D91" s="323">
        <v>20200630</v>
      </c>
      <c r="E91" s="323" t="s">
        <v>518</v>
      </c>
      <c r="F91" s="323">
        <v>25000</v>
      </c>
      <c r="G91" s="323">
        <v>103.34</v>
      </c>
      <c r="H91" s="323">
        <v>0.87838400000000005</v>
      </c>
      <c r="J91" s="95">
        <f t="shared" si="5"/>
        <v>2020</v>
      </c>
      <c r="K91" s="95">
        <f t="shared" si="6"/>
        <v>6</v>
      </c>
      <c r="L91" s="95">
        <f t="shared" si="7"/>
        <v>30</v>
      </c>
      <c r="M91" s="97">
        <f t="shared" si="8"/>
        <v>44012</v>
      </c>
      <c r="N91" s="96">
        <f t="shared" si="9"/>
        <v>44012.59983796296</v>
      </c>
      <c r="O91" s="323">
        <v>103.34</v>
      </c>
      <c r="P91" s="323">
        <v>0.87838400000000005</v>
      </c>
      <c r="Q91" s="323" t="s">
        <v>178</v>
      </c>
      <c r="R91" s="323"/>
      <c r="S91" s="323"/>
    </row>
    <row r="92" spans="1:19">
      <c r="A92" s="323" t="s">
        <v>293</v>
      </c>
      <c r="B92" s="323" t="s">
        <v>178</v>
      </c>
      <c r="C92" s="323" t="s">
        <v>188</v>
      </c>
      <c r="D92" s="323">
        <v>20200630</v>
      </c>
      <c r="E92" s="323" t="s">
        <v>416</v>
      </c>
      <c r="F92" s="323">
        <v>25000</v>
      </c>
      <c r="G92" s="323">
        <v>103.28400000000001</v>
      </c>
      <c r="H92" s="323">
        <v>0.90501900000000002</v>
      </c>
      <c r="J92" s="95">
        <f t="shared" si="5"/>
        <v>2020</v>
      </c>
      <c r="K92" s="95">
        <f t="shared" si="6"/>
        <v>6</v>
      </c>
      <c r="L92" s="95">
        <f t="shared" si="7"/>
        <v>30</v>
      </c>
      <c r="M92" s="97">
        <f t="shared" si="8"/>
        <v>44012</v>
      </c>
      <c r="N92" s="96">
        <f t="shared" si="9"/>
        <v>44012.604513888888</v>
      </c>
      <c r="O92" s="323">
        <v>103.28400000000001</v>
      </c>
      <c r="P92" s="323">
        <v>0.90501900000000002</v>
      </c>
      <c r="Q92" s="323" t="s">
        <v>178</v>
      </c>
      <c r="R92" s="323"/>
      <c r="S92" s="323"/>
    </row>
    <row r="93" spans="1:19">
      <c r="A93" s="323" t="s">
        <v>293</v>
      </c>
      <c r="B93" s="323" t="s">
        <v>178</v>
      </c>
      <c r="C93" s="323" t="s">
        <v>188</v>
      </c>
      <c r="D93" s="323">
        <v>20200630</v>
      </c>
      <c r="E93" s="356">
        <v>0.60486111111111118</v>
      </c>
      <c r="F93" s="323">
        <v>25000</v>
      </c>
      <c r="G93" s="323">
        <v>103.28400000000001</v>
      </c>
      <c r="H93" s="323">
        <v>0.90501900000000002</v>
      </c>
      <c r="J93" s="95">
        <f t="shared" si="5"/>
        <v>2020</v>
      </c>
      <c r="K93" s="95">
        <f t="shared" si="6"/>
        <v>6</v>
      </c>
      <c r="L93" s="95">
        <f t="shared" si="7"/>
        <v>30</v>
      </c>
      <c r="M93" s="97">
        <f t="shared" si="8"/>
        <v>44012</v>
      </c>
      <c r="N93" s="96">
        <f t="shared" si="9"/>
        <v>44012.604861111111</v>
      </c>
      <c r="O93" s="323">
        <v>103.28400000000001</v>
      </c>
      <c r="P93" s="323">
        <v>0.90501900000000002</v>
      </c>
      <c r="Q93" s="323" t="s">
        <v>178</v>
      </c>
      <c r="R93" s="323"/>
      <c r="S93" s="323"/>
    </row>
    <row r="94" spans="1:19">
      <c r="A94" s="323" t="s">
        <v>296</v>
      </c>
      <c r="B94" s="323" t="s">
        <v>175</v>
      </c>
      <c r="C94" s="323" t="s">
        <v>188</v>
      </c>
      <c r="D94" s="323">
        <v>20200617</v>
      </c>
      <c r="E94" s="323" t="s">
        <v>519</v>
      </c>
      <c r="F94" s="323">
        <v>4000</v>
      </c>
      <c r="G94" s="323">
        <v>96.1</v>
      </c>
      <c r="H94" s="323">
        <v>4.0688339999999998</v>
      </c>
      <c r="J94" s="95">
        <f t="shared" si="5"/>
        <v>2020</v>
      </c>
      <c r="K94" s="95">
        <f t="shared" si="6"/>
        <v>6</v>
      </c>
      <c r="L94" s="95">
        <f t="shared" si="7"/>
        <v>17</v>
      </c>
      <c r="M94" s="97">
        <f t="shared" si="8"/>
        <v>43999</v>
      </c>
      <c r="N94" s="96">
        <f t="shared" si="9"/>
        <v>43999.496944444443</v>
      </c>
      <c r="O94" s="323">
        <v>96.1</v>
      </c>
      <c r="P94" s="323">
        <v>4.0688339999999998</v>
      </c>
      <c r="Q94" s="323" t="s">
        <v>175</v>
      </c>
      <c r="R94" s="323"/>
      <c r="S94" s="323"/>
    </row>
    <row r="95" spans="1:19">
      <c r="A95" s="323" t="s">
        <v>296</v>
      </c>
      <c r="B95" s="323" t="s">
        <v>175</v>
      </c>
      <c r="C95" s="323" t="s">
        <v>188</v>
      </c>
      <c r="D95" s="323">
        <v>20200617</v>
      </c>
      <c r="E95" s="323" t="s">
        <v>519</v>
      </c>
      <c r="F95" s="323">
        <v>4000</v>
      </c>
      <c r="G95" s="323">
        <v>95.9</v>
      </c>
      <c r="H95" s="323">
        <v>4.0830120000000001</v>
      </c>
      <c r="J95" s="95">
        <f t="shared" si="5"/>
        <v>2020</v>
      </c>
      <c r="K95" s="95">
        <f t="shared" si="6"/>
        <v>6</v>
      </c>
      <c r="L95" s="95">
        <f t="shared" si="7"/>
        <v>17</v>
      </c>
      <c r="M95" s="97">
        <f t="shared" si="8"/>
        <v>43999</v>
      </c>
      <c r="N95" s="96">
        <f t="shared" si="9"/>
        <v>43999.496944444443</v>
      </c>
      <c r="O95" s="323">
        <v>95.9</v>
      </c>
      <c r="P95" s="323">
        <v>4.0830120000000001</v>
      </c>
      <c r="Q95" s="323" t="s">
        <v>175</v>
      </c>
      <c r="R95" s="323"/>
      <c r="S95" s="323"/>
    </row>
    <row r="96" spans="1:19">
      <c r="A96" s="323" t="s">
        <v>296</v>
      </c>
      <c r="B96" s="323" t="s">
        <v>175</v>
      </c>
      <c r="C96" s="323" t="s">
        <v>188</v>
      </c>
      <c r="D96" s="323">
        <v>20200617</v>
      </c>
      <c r="E96" s="323" t="s">
        <v>519</v>
      </c>
      <c r="F96" s="323">
        <v>4000</v>
      </c>
      <c r="G96" s="323">
        <v>96</v>
      </c>
      <c r="H96" s="323">
        <v>4.0759179999999997</v>
      </c>
      <c r="J96" s="95">
        <f t="shared" si="5"/>
        <v>2020</v>
      </c>
      <c r="K96" s="95">
        <f t="shared" si="6"/>
        <v>6</v>
      </c>
      <c r="L96" s="95">
        <f t="shared" si="7"/>
        <v>17</v>
      </c>
      <c r="M96" s="97">
        <f t="shared" si="8"/>
        <v>43999</v>
      </c>
      <c r="N96" s="96">
        <f t="shared" si="9"/>
        <v>43999.496944444443</v>
      </c>
      <c r="O96" s="323">
        <v>96</v>
      </c>
      <c r="P96" s="323">
        <v>4.0759179999999997</v>
      </c>
      <c r="Q96" s="323" t="s">
        <v>175</v>
      </c>
      <c r="R96" s="323"/>
      <c r="S96" s="323"/>
    </row>
    <row r="97" spans="1:19">
      <c r="A97" s="323" t="s">
        <v>296</v>
      </c>
      <c r="B97" s="323" t="s">
        <v>175</v>
      </c>
      <c r="C97" s="323" t="s">
        <v>188</v>
      </c>
      <c r="D97" s="323">
        <v>20200624</v>
      </c>
      <c r="E97" s="323" t="s">
        <v>520</v>
      </c>
      <c r="F97" s="323">
        <v>12000</v>
      </c>
      <c r="G97" s="323">
        <v>99.2</v>
      </c>
      <c r="H97" s="323">
        <v>3.8539080000000001</v>
      </c>
      <c r="J97" s="95">
        <f t="shared" si="5"/>
        <v>2020</v>
      </c>
      <c r="K97" s="95">
        <f t="shared" si="6"/>
        <v>6</v>
      </c>
      <c r="L97" s="95">
        <f t="shared" si="7"/>
        <v>24</v>
      </c>
      <c r="M97" s="97">
        <f t="shared" si="8"/>
        <v>44006</v>
      </c>
      <c r="N97" s="96">
        <f t="shared" si="9"/>
        <v>44006.608460648145</v>
      </c>
      <c r="O97" s="323">
        <v>99.2</v>
      </c>
      <c r="P97" s="323">
        <v>3.8539080000000001</v>
      </c>
      <c r="Q97" s="323" t="s">
        <v>175</v>
      </c>
      <c r="R97" s="323"/>
      <c r="S97" s="323"/>
    </row>
    <row r="98" spans="1:19">
      <c r="A98" s="323" t="s">
        <v>296</v>
      </c>
      <c r="B98" s="323" t="s">
        <v>175</v>
      </c>
      <c r="C98" s="323" t="s">
        <v>188</v>
      </c>
      <c r="D98" s="323">
        <v>20200624</v>
      </c>
      <c r="E98" s="323" t="s">
        <v>520</v>
      </c>
      <c r="F98" s="323">
        <v>12000</v>
      </c>
      <c r="G98" s="323">
        <v>99</v>
      </c>
      <c r="H98" s="323">
        <v>3.867521</v>
      </c>
      <c r="J98" s="95">
        <f t="shared" si="5"/>
        <v>2020</v>
      </c>
      <c r="K98" s="95">
        <f t="shared" si="6"/>
        <v>6</v>
      </c>
      <c r="L98" s="95">
        <f t="shared" si="7"/>
        <v>24</v>
      </c>
      <c r="M98" s="97">
        <f t="shared" si="8"/>
        <v>44006</v>
      </c>
      <c r="N98" s="96">
        <f t="shared" si="9"/>
        <v>44006.608460648145</v>
      </c>
      <c r="O98" s="323">
        <v>99</v>
      </c>
      <c r="P98" s="323">
        <v>3.867521</v>
      </c>
      <c r="Q98" s="323" t="s">
        <v>175</v>
      </c>
      <c r="R98" s="323"/>
      <c r="S98" s="323"/>
    </row>
    <row r="99" spans="1:19">
      <c r="A99" s="323" t="s">
        <v>296</v>
      </c>
      <c r="B99" s="323" t="s">
        <v>175</v>
      </c>
      <c r="C99" s="323" t="s">
        <v>188</v>
      </c>
      <c r="D99" s="323">
        <v>20200625</v>
      </c>
      <c r="E99" s="323" t="s">
        <v>521</v>
      </c>
      <c r="F99" s="323">
        <v>4000</v>
      </c>
      <c r="G99" s="323">
        <v>98.9</v>
      </c>
      <c r="H99" s="323">
        <v>3.8743720000000001</v>
      </c>
      <c r="J99" s="95">
        <f t="shared" si="5"/>
        <v>2020</v>
      </c>
      <c r="K99" s="95">
        <f t="shared" si="6"/>
        <v>6</v>
      </c>
      <c r="L99" s="95">
        <f t="shared" si="7"/>
        <v>25</v>
      </c>
      <c r="M99" s="97">
        <f t="shared" si="8"/>
        <v>44007</v>
      </c>
      <c r="N99" s="96">
        <f t="shared" si="9"/>
        <v>44007.481990740744</v>
      </c>
      <c r="O99" s="323">
        <v>98.9</v>
      </c>
      <c r="P99" s="323">
        <v>3.8743720000000001</v>
      </c>
      <c r="Q99" s="323" t="s">
        <v>175</v>
      </c>
      <c r="R99" s="323"/>
      <c r="S99" s="323"/>
    </row>
    <row r="100" spans="1:19">
      <c r="A100" s="323" t="s">
        <v>296</v>
      </c>
      <c r="B100" s="323" t="s">
        <v>175</v>
      </c>
      <c r="C100" s="323" t="s">
        <v>188</v>
      </c>
      <c r="D100" s="323">
        <v>20200625</v>
      </c>
      <c r="E100" s="323" t="s">
        <v>521</v>
      </c>
      <c r="F100" s="323">
        <v>4000</v>
      </c>
      <c r="G100" s="323">
        <v>98.8</v>
      </c>
      <c r="H100" s="323">
        <v>3.8812030000000002</v>
      </c>
      <c r="J100" s="95">
        <f t="shared" si="5"/>
        <v>2020</v>
      </c>
      <c r="K100" s="95">
        <f t="shared" si="6"/>
        <v>6</v>
      </c>
      <c r="L100" s="95">
        <f t="shared" si="7"/>
        <v>25</v>
      </c>
      <c r="M100" s="97">
        <f t="shared" si="8"/>
        <v>44007</v>
      </c>
      <c r="N100" s="96">
        <f t="shared" si="9"/>
        <v>44007.481990740744</v>
      </c>
      <c r="O100" s="323">
        <v>98.8</v>
      </c>
      <c r="P100" s="323">
        <v>3.8812030000000002</v>
      </c>
      <c r="Q100" s="323" t="s">
        <v>175</v>
      </c>
      <c r="R100" s="323"/>
      <c r="S100" s="323"/>
    </row>
    <row r="101" spans="1:19">
      <c r="A101" s="323" t="s">
        <v>296</v>
      </c>
      <c r="B101" s="323" t="s">
        <v>175</v>
      </c>
      <c r="C101" s="323" t="s">
        <v>188</v>
      </c>
      <c r="D101" s="323">
        <v>20200625</v>
      </c>
      <c r="E101" s="323" t="s">
        <v>521</v>
      </c>
      <c r="F101" s="323">
        <v>4000</v>
      </c>
      <c r="G101" s="323">
        <v>98.9</v>
      </c>
      <c r="H101" s="323">
        <v>3.8743720000000001</v>
      </c>
      <c r="J101" s="95">
        <f t="shared" si="5"/>
        <v>2020</v>
      </c>
      <c r="K101" s="95">
        <f t="shared" si="6"/>
        <v>6</v>
      </c>
      <c r="L101" s="95">
        <f t="shared" si="7"/>
        <v>25</v>
      </c>
      <c r="M101" s="97">
        <f t="shared" si="8"/>
        <v>44007</v>
      </c>
      <c r="N101" s="96">
        <f t="shared" si="9"/>
        <v>44007.481990740744</v>
      </c>
      <c r="O101" s="323">
        <v>98.9</v>
      </c>
      <c r="P101" s="323">
        <v>3.8743720000000001</v>
      </c>
      <c r="Q101" s="323" t="s">
        <v>175</v>
      </c>
      <c r="R101" s="323"/>
      <c r="S101" s="323"/>
    </row>
    <row r="102" spans="1:19">
      <c r="A102" s="323" t="s">
        <v>296</v>
      </c>
      <c r="B102" s="323" t="s">
        <v>175</v>
      </c>
      <c r="C102" s="323" t="s">
        <v>188</v>
      </c>
      <c r="D102" s="323">
        <v>20200625</v>
      </c>
      <c r="E102" s="323" t="s">
        <v>521</v>
      </c>
      <c r="F102" s="323">
        <v>4000</v>
      </c>
      <c r="G102" s="323">
        <v>99</v>
      </c>
      <c r="H102" s="323">
        <v>3.86755</v>
      </c>
      <c r="J102" s="95">
        <f t="shared" si="5"/>
        <v>2020</v>
      </c>
      <c r="K102" s="95">
        <f t="shared" si="6"/>
        <v>6</v>
      </c>
      <c r="L102" s="95">
        <f t="shared" si="7"/>
        <v>25</v>
      </c>
      <c r="M102" s="97">
        <f t="shared" si="8"/>
        <v>44007</v>
      </c>
      <c r="N102" s="96">
        <f t="shared" si="9"/>
        <v>44007.481990740744</v>
      </c>
      <c r="O102" s="323">
        <v>99</v>
      </c>
      <c r="P102" s="323">
        <v>3.86755</v>
      </c>
      <c r="Q102" s="323" t="s">
        <v>175</v>
      </c>
      <c r="R102" s="323"/>
      <c r="S102" s="323"/>
    </row>
    <row r="103" spans="1:19">
      <c r="A103" s="323" t="s">
        <v>296</v>
      </c>
      <c r="B103" s="323" t="s">
        <v>175</v>
      </c>
      <c r="C103" s="323" t="s">
        <v>188</v>
      </c>
      <c r="D103" s="323">
        <v>20200626</v>
      </c>
      <c r="E103" s="323" t="s">
        <v>522</v>
      </c>
      <c r="F103" s="323">
        <v>8000</v>
      </c>
      <c r="G103" s="323">
        <v>101.7</v>
      </c>
      <c r="H103" s="323">
        <v>3.6866560000000002</v>
      </c>
      <c r="J103" s="95">
        <f t="shared" si="5"/>
        <v>2020</v>
      </c>
      <c r="K103" s="95">
        <f t="shared" si="6"/>
        <v>6</v>
      </c>
      <c r="L103" s="95">
        <f t="shared" si="7"/>
        <v>26</v>
      </c>
      <c r="M103" s="97">
        <f t="shared" si="8"/>
        <v>44008</v>
      </c>
      <c r="N103" s="96">
        <f t="shared" si="9"/>
        <v>44008.609444444446</v>
      </c>
      <c r="O103" s="323">
        <v>101.7</v>
      </c>
      <c r="P103" s="323">
        <v>3.6866560000000002</v>
      </c>
      <c r="Q103" s="323" t="s">
        <v>175</v>
      </c>
      <c r="R103" s="323"/>
      <c r="S103" s="323"/>
    </row>
    <row r="104" spans="1:19">
      <c r="A104" s="323" t="s">
        <v>296</v>
      </c>
      <c r="B104" s="323" t="s">
        <v>175</v>
      </c>
      <c r="C104" s="323" t="s">
        <v>188</v>
      </c>
      <c r="D104" s="323">
        <v>20200626</v>
      </c>
      <c r="E104" s="323" t="s">
        <v>522</v>
      </c>
      <c r="F104" s="323">
        <v>8000</v>
      </c>
      <c r="G104" s="323">
        <v>101.6</v>
      </c>
      <c r="H104" s="323">
        <v>3.6932450000000001</v>
      </c>
      <c r="J104" s="95">
        <f t="shared" si="5"/>
        <v>2020</v>
      </c>
      <c r="K104" s="95">
        <f t="shared" si="6"/>
        <v>6</v>
      </c>
      <c r="L104" s="95">
        <f t="shared" si="7"/>
        <v>26</v>
      </c>
      <c r="M104" s="97">
        <f t="shared" si="8"/>
        <v>44008</v>
      </c>
      <c r="N104" s="96">
        <f t="shared" si="9"/>
        <v>44008.609444444446</v>
      </c>
      <c r="O104" s="323">
        <v>101.6</v>
      </c>
      <c r="P104" s="323">
        <v>3.6932450000000001</v>
      </c>
      <c r="Q104" s="323" t="s">
        <v>175</v>
      </c>
      <c r="R104" s="323"/>
      <c r="S104" s="323"/>
    </row>
    <row r="105" spans="1:19">
      <c r="A105" s="323" t="s">
        <v>296</v>
      </c>
      <c r="B105" s="323" t="s">
        <v>175</v>
      </c>
      <c r="C105" s="323" t="s">
        <v>188</v>
      </c>
      <c r="D105" s="323">
        <v>20200626</v>
      </c>
      <c r="E105" s="323" t="s">
        <v>522</v>
      </c>
      <c r="F105" s="323">
        <v>8000</v>
      </c>
      <c r="G105" s="323">
        <v>101.7</v>
      </c>
      <c r="H105" s="323">
        <v>3.6866560000000002</v>
      </c>
      <c r="J105" s="95">
        <f t="shared" si="5"/>
        <v>2020</v>
      </c>
      <c r="K105" s="95">
        <f t="shared" si="6"/>
        <v>6</v>
      </c>
      <c r="L105" s="95">
        <f t="shared" si="7"/>
        <v>26</v>
      </c>
      <c r="M105" s="97">
        <f t="shared" si="8"/>
        <v>44008</v>
      </c>
      <c r="N105" s="96">
        <f t="shared" si="9"/>
        <v>44008.609444444446</v>
      </c>
      <c r="O105" s="323">
        <v>101.7</v>
      </c>
      <c r="P105" s="323">
        <v>3.6866560000000002</v>
      </c>
      <c r="Q105" s="323" t="s">
        <v>175</v>
      </c>
      <c r="R105" s="323"/>
      <c r="S105" s="323"/>
    </row>
    <row r="106" spans="1:19">
      <c r="A106" s="323" t="s">
        <v>296</v>
      </c>
      <c r="B106" s="323" t="s">
        <v>175</v>
      </c>
      <c r="C106" s="323" t="s">
        <v>188</v>
      </c>
      <c r="D106" s="323">
        <v>20200626</v>
      </c>
      <c r="E106" s="323" t="s">
        <v>523</v>
      </c>
      <c r="F106" s="323">
        <v>8000</v>
      </c>
      <c r="G106" s="323">
        <v>101.8</v>
      </c>
      <c r="H106" s="323">
        <v>3.680075</v>
      </c>
      <c r="J106" s="95">
        <f t="shared" si="5"/>
        <v>2020</v>
      </c>
      <c r="K106" s="95">
        <f t="shared" si="6"/>
        <v>6</v>
      </c>
      <c r="L106" s="95">
        <f t="shared" si="7"/>
        <v>26</v>
      </c>
      <c r="M106" s="97">
        <f t="shared" si="8"/>
        <v>44008</v>
      </c>
      <c r="N106" s="96">
        <f t="shared" si="9"/>
        <v>44008.609456018516</v>
      </c>
      <c r="O106" s="323">
        <v>101.8</v>
      </c>
      <c r="P106" s="323">
        <v>3.680075</v>
      </c>
      <c r="Q106" s="323" t="s">
        <v>175</v>
      </c>
      <c r="R106" s="323"/>
      <c r="S106" s="323"/>
    </row>
    <row r="107" spans="1:19">
      <c r="A107" s="323" t="s">
        <v>296</v>
      </c>
      <c r="B107" s="323" t="s">
        <v>175</v>
      </c>
      <c r="C107" s="323" t="s">
        <v>188</v>
      </c>
      <c r="D107" s="323">
        <v>20200626</v>
      </c>
      <c r="E107" s="323" t="s">
        <v>523</v>
      </c>
      <c r="F107" s="323">
        <v>8000</v>
      </c>
      <c r="G107" s="323">
        <v>101.7</v>
      </c>
      <c r="H107" s="323">
        <v>3.6866560000000002</v>
      </c>
      <c r="J107" s="95">
        <f t="shared" si="5"/>
        <v>2020</v>
      </c>
      <c r="K107" s="95">
        <f t="shared" si="6"/>
        <v>6</v>
      </c>
      <c r="L107" s="95">
        <f t="shared" si="7"/>
        <v>26</v>
      </c>
      <c r="M107" s="97">
        <f t="shared" si="8"/>
        <v>44008</v>
      </c>
      <c r="N107" s="96">
        <f t="shared" si="9"/>
        <v>44008.609456018516</v>
      </c>
      <c r="O107" s="323">
        <v>101.7</v>
      </c>
      <c r="P107" s="323">
        <v>3.6866560000000002</v>
      </c>
      <c r="Q107" s="323" t="s">
        <v>175</v>
      </c>
      <c r="R107" s="323"/>
      <c r="S107" s="323"/>
    </row>
    <row r="108" spans="1:19">
      <c r="A108" s="323" t="s">
        <v>296</v>
      </c>
      <c r="B108" s="323" t="s">
        <v>175</v>
      </c>
      <c r="C108" s="323" t="s">
        <v>188</v>
      </c>
      <c r="D108" s="323">
        <v>20200629</v>
      </c>
      <c r="E108" s="323" t="s">
        <v>524</v>
      </c>
      <c r="F108" s="323">
        <v>10000</v>
      </c>
      <c r="G108" s="323">
        <v>98.950999999999993</v>
      </c>
      <c r="H108" s="323">
        <v>3.8709120000000001</v>
      </c>
      <c r="J108" s="95">
        <f t="shared" si="5"/>
        <v>2020</v>
      </c>
      <c r="K108" s="95">
        <f t="shared" si="6"/>
        <v>6</v>
      </c>
      <c r="L108" s="95">
        <f t="shared" si="7"/>
        <v>29</v>
      </c>
      <c r="M108" s="97">
        <f t="shared" si="8"/>
        <v>44011</v>
      </c>
      <c r="N108" s="96">
        <f t="shared" si="9"/>
        <v>44011.463020833333</v>
      </c>
      <c r="O108" s="323">
        <v>98.950999999999993</v>
      </c>
      <c r="P108" s="323">
        <v>3.8709120000000001</v>
      </c>
      <c r="Q108" s="323" t="s">
        <v>175</v>
      </c>
      <c r="R108" s="323"/>
      <c r="S108" s="323"/>
    </row>
    <row r="109" spans="1:19">
      <c r="A109" s="323" t="s">
        <v>296</v>
      </c>
      <c r="B109" s="323" t="s">
        <v>175</v>
      </c>
      <c r="C109" s="323" t="s">
        <v>188</v>
      </c>
      <c r="D109" s="323">
        <v>20200629</v>
      </c>
      <c r="E109" s="323" t="s">
        <v>524</v>
      </c>
      <c r="F109" s="323">
        <v>10000</v>
      </c>
      <c r="G109" s="323">
        <v>98.850999999999999</v>
      </c>
      <c r="H109" s="323">
        <v>3.8777400000000002</v>
      </c>
      <c r="J109" s="95">
        <f t="shared" si="5"/>
        <v>2020</v>
      </c>
      <c r="K109" s="95">
        <f t="shared" si="6"/>
        <v>6</v>
      </c>
      <c r="L109" s="95">
        <f t="shared" si="7"/>
        <v>29</v>
      </c>
      <c r="M109" s="97">
        <f t="shared" si="8"/>
        <v>44011</v>
      </c>
      <c r="N109" s="96">
        <f t="shared" si="9"/>
        <v>44011.463020833333</v>
      </c>
      <c r="O109" s="323">
        <v>98.850999999999999</v>
      </c>
      <c r="P109" s="323">
        <v>3.8777400000000002</v>
      </c>
      <c r="Q109" s="323" t="s">
        <v>175</v>
      </c>
      <c r="R109" s="323"/>
      <c r="S109" s="323"/>
    </row>
    <row r="110" spans="1:19">
      <c r="A110" s="323" t="s">
        <v>296</v>
      </c>
      <c r="B110" s="323" t="s">
        <v>175</v>
      </c>
      <c r="C110" s="323" t="s">
        <v>188</v>
      </c>
      <c r="D110" s="323">
        <v>20200629</v>
      </c>
      <c r="E110" s="323" t="s">
        <v>524</v>
      </c>
      <c r="F110" s="323">
        <v>10000</v>
      </c>
      <c r="G110" s="323">
        <v>98.850999999999999</v>
      </c>
      <c r="H110" s="323">
        <v>3.8777400000000002</v>
      </c>
      <c r="J110" s="95">
        <f t="shared" si="5"/>
        <v>2020</v>
      </c>
      <c r="K110" s="95">
        <f t="shared" si="6"/>
        <v>6</v>
      </c>
      <c r="L110" s="95">
        <f t="shared" si="7"/>
        <v>29</v>
      </c>
      <c r="M110" s="97">
        <f t="shared" si="8"/>
        <v>44011</v>
      </c>
      <c r="N110" s="96">
        <f t="shared" si="9"/>
        <v>44011.463020833333</v>
      </c>
      <c r="O110" s="323">
        <v>98.850999999999999</v>
      </c>
      <c r="P110" s="323">
        <v>3.8777400000000002</v>
      </c>
      <c r="Q110" s="323" t="s">
        <v>175</v>
      </c>
      <c r="R110" s="323"/>
      <c r="S110" s="323"/>
    </row>
    <row r="111" spans="1:19">
      <c r="A111" s="323" t="s">
        <v>296</v>
      </c>
      <c r="B111" s="323" t="s">
        <v>175</v>
      </c>
      <c r="C111" s="323" t="s">
        <v>188</v>
      </c>
      <c r="D111" s="323">
        <v>20200629</v>
      </c>
      <c r="E111" s="323" t="s">
        <v>525</v>
      </c>
      <c r="F111" s="323">
        <v>10000</v>
      </c>
      <c r="G111" s="323">
        <v>98</v>
      </c>
      <c r="H111" s="323">
        <v>3.936204</v>
      </c>
      <c r="J111" s="95">
        <f t="shared" si="5"/>
        <v>2020</v>
      </c>
      <c r="K111" s="95">
        <f t="shared" si="6"/>
        <v>6</v>
      </c>
      <c r="L111" s="95">
        <f t="shared" si="7"/>
        <v>29</v>
      </c>
      <c r="M111" s="97">
        <f t="shared" si="8"/>
        <v>44011</v>
      </c>
      <c r="N111" s="96">
        <f t="shared" si="9"/>
        <v>44011.463842592595</v>
      </c>
      <c r="O111" s="323">
        <v>98</v>
      </c>
      <c r="P111" s="323">
        <v>3.936204</v>
      </c>
      <c r="Q111" s="323" t="s">
        <v>175</v>
      </c>
      <c r="R111" s="323"/>
      <c r="S111" s="323"/>
    </row>
    <row r="112" spans="1:19">
      <c r="A112" s="323" t="s">
        <v>296</v>
      </c>
      <c r="B112" s="323" t="s">
        <v>175</v>
      </c>
      <c r="C112" s="323" t="s">
        <v>188</v>
      </c>
      <c r="D112" s="323">
        <v>20200629</v>
      </c>
      <c r="E112" s="323" t="s">
        <v>526</v>
      </c>
      <c r="F112" s="323">
        <v>10000</v>
      </c>
      <c r="G112" s="323">
        <v>101.9</v>
      </c>
      <c r="H112" s="323">
        <v>3.6734960000000001</v>
      </c>
      <c r="J112" s="95">
        <f t="shared" si="5"/>
        <v>2020</v>
      </c>
      <c r="K112" s="95">
        <f t="shared" si="6"/>
        <v>6</v>
      </c>
      <c r="L112" s="95">
        <f t="shared" si="7"/>
        <v>29</v>
      </c>
      <c r="M112" s="97">
        <f t="shared" si="8"/>
        <v>44011</v>
      </c>
      <c r="N112" s="96">
        <f t="shared" si="9"/>
        <v>44011.62054398148</v>
      </c>
      <c r="O112" s="323">
        <v>101.9</v>
      </c>
      <c r="P112" s="323">
        <v>3.6734960000000001</v>
      </c>
      <c r="Q112" s="323" t="s">
        <v>175</v>
      </c>
      <c r="R112" s="323"/>
      <c r="S112" s="323"/>
    </row>
    <row r="113" spans="1:19">
      <c r="A113" s="323" t="s">
        <v>296</v>
      </c>
      <c r="B113" s="323" t="s">
        <v>175</v>
      </c>
      <c r="C113" s="323" t="s">
        <v>188</v>
      </c>
      <c r="D113" s="323">
        <v>20200629</v>
      </c>
      <c r="E113" s="323" t="s">
        <v>526</v>
      </c>
      <c r="F113" s="323">
        <v>10000</v>
      </c>
      <c r="G113" s="323">
        <v>101.8</v>
      </c>
      <c r="H113" s="323">
        <v>3.680069</v>
      </c>
      <c r="J113" s="95">
        <f t="shared" si="5"/>
        <v>2020</v>
      </c>
      <c r="K113" s="95">
        <f t="shared" si="6"/>
        <v>6</v>
      </c>
      <c r="L113" s="95">
        <f t="shared" si="7"/>
        <v>29</v>
      </c>
      <c r="M113" s="97">
        <f t="shared" si="8"/>
        <v>44011</v>
      </c>
      <c r="N113" s="96">
        <f t="shared" si="9"/>
        <v>44011.62054398148</v>
      </c>
      <c r="O113" s="323">
        <v>101.8</v>
      </c>
      <c r="P113" s="323">
        <v>3.680069</v>
      </c>
      <c r="Q113" s="323" t="s">
        <v>175</v>
      </c>
      <c r="R113" s="323"/>
      <c r="S113" s="323"/>
    </row>
    <row r="114" spans="1:19">
      <c r="A114" s="323" t="s">
        <v>296</v>
      </c>
      <c r="B114" s="323" t="s">
        <v>175</v>
      </c>
      <c r="C114" s="323" t="s">
        <v>188</v>
      </c>
      <c r="D114" s="323">
        <v>20200629</v>
      </c>
      <c r="E114" s="323" t="s">
        <v>527</v>
      </c>
      <c r="F114" s="323">
        <v>10000</v>
      </c>
      <c r="G114" s="323">
        <v>104.04</v>
      </c>
      <c r="H114" s="323">
        <v>3.5347900000000001</v>
      </c>
      <c r="J114" s="95">
        <f t="shared" si="5"/>
        <v>2020</v>
      </c>
      <c r="K114" s="95">
        <f t="shared" si="6"/>
        <v>6</v>
      </c>
      <c r="L114" s="95">
        <f t="shared" si="7"/>
        <v>29</v>
      </c>
      <c r="M114" s="97">
        <f t="shared" si="8"/>
        <v>44011</v>
      </c>
      <c r="N114" s="96">
        <f t="shared" si="9"/>
        <v>44011.620555555557</v>
      </c>
      <c r="O114" s="323">
        <v>104.04</v>
      </c>
      <c r="P114" s="323">
        <v>3.5347900000000001</v>
      </c>
      <c r="Q114" s="323" t="s">
        <v>175</v>
      </c>
      <c r="R114" s="323"/>
      <c r="S114" s="323"/>
    </row>
    <row r="115" spans="1:19">
      <c r="A115" s="323" t="s">
        <v>296</v>
      </c>
      <c r="B115" s="323" t="s">
        <v>175</v>
      </c>
      <c r="C115" s="323" t="s">
        <v>188</v>
      </c>
      <c r="D115" s="323">
        <v>20200629</v>
      </c>
      <c r="E115" s="323" t="s">
        <v>528</v>
      </c>
      <c r="F115" s="323">
        <v>10000</v>
      </c>
      <c r="G115" s="323">
        <v>102</v>
      </c>
      <c r="H115" s="323">
        <v>3.6669320000000001</v>
      </c>
      <c r="J115" s="95">
        <f t="shared" si="5"/>
        <v>2020</v>
      </c>
      <c r="K115" s="95">
        <f t="shared" si="6"/>
        <v>6</v>
      </c>
      <c r="L115" s="95">
        <f t="shared" si="7"/>
        <v>29</v>
      </c>
      <c r="M115" s="97">
        <f t="shared" si="8"/>
        <v>44011</v>
      </c>
      <c r="N115" s="96">
        <f t="shared" si="9"/>
        <v>44011.620567129627</v>
      </c>
      <c r="O115" s="323">
        <v>102</v>
      </c>
      <c r="P115" s="323">
        <v>3.6669320000000001</v>
      </c>
      <c r="Q115" s="323" t="s">
        <v>175</v>
      </c>
      <c r="R115" s="323"/>
      <c r="S115" s="323"/>
    </row>
    <row r="116" spans="1:19">
      <c r="A116" s="323" t="s">
        <v>296</v>
      </c>
      <c r="B116" s="323" t="s">
        <v>175</v>
      </c>
      <c r="C116" s="323" t="s">
        <v>188</v>
      </c>
      <c r="D116" s="323">
        <v>20200629</v>
      </c>
      <c r="E116" s="323" t="s">
        <v>529</v>
      </c>
      <c r="F116" s="323">
        <v>3000</v>
      </c>
      <c r="G116" s="323">
        <v>98.72</v>
      </c>
      <c r="H116" s="323">
        <v>3.8866969999999998</v>
      </c>
      <c r="J116" s="95">
        <f t="shared" si="5"/>
        <v>2020</v>
      </c>
      <c r="K116" s="95">
        <f t="shared" si="6"/>
        <v>6</v>
      </c>
      <c r="L116" s="95">
        <f t="shared" si="7"/>
        <v>29</v>
      </c>
      <c r="M116" s="97">
        <f t="shared" si="8"/>
        <v>44011</v>
      </c>
      <c r="N116" s="96">
        <f t="shared" si="9"/>
        <v>44011.621689814812</v>
      </c>
      <c r="O116" s="323">
        <v>98.72</v>
      </c>
      <c r="P116" s="323">
        <v>3.8866969999999998</v>
      </c>
      <c r="Q116" s="323" t="s">
        <v>175</v>
      </c>
      <c r="R116" s="323"/>
      <c r="S116" s="323"/>
    </row>
    <row r="117" spans="1:19">
      <c r="A117" s="323" t="s">
        <v>296</v>
      </c>
      <c r="B117" s="323" t="s">
        <v>175</v>
      </c>
      <c r="C117" s="323" t="s">
        <v>188</v>
      </c>
      <c r="D117" s="323">
        <v>20200629</v>
      </c>
      <c r="E117" s="323" t="s">
        <v>529</v>
      </c>
      <c r="F117" s="323">
        <v>3000</v>
      </c>
      <c r="G117" s="323">
        <v>98.52</v>
      </c>
      <c r="H117" s="323">
        <v>3.9004020000000001</v>
      </c>
      <c r="J117" s="95">
        <f t="shared" si="5"/>
        <v>2020</v>
      </c>
      <c r="K117" s="95">
        <f t="shared" si="6"/>
        <v>6</v>
      </c>
      <c r="L117" s="95">
        <f t="shared" si="7"/>
        <v>29</v>
      </c>
      <c r="M117" s="97">
        <f t="shared" si="8"/>
        <v>44011</v>
      </c>
      <c r="N117" s="96">
        <f t="shared" si="9"/>
        <v>44011.621689814812</v>
      </c>
      <c r="O117" s="323">
        <v>98.52</v>
      </c>
      <c r="P117" s="323">
        <v>3.9004020000000001</v>
      </c>
      <c r="Q117" s="323" t="s">
        <v>175</v>
      </c>
      <c r="R117" s="323"/>
      <c r="S117" s="323"/>
    </row>
    <row r="118" spans="1:19">
      <c r="A118" s="323" t="s">
        <v>296</v>
      </c>
      <c r="B118" s="323" t="s">
        <v>175</v>
      </c>
      <c r="C118" s="323" t="s">
        <v>188</v>
      </c>
      <c r="D118" s="323">
        <v>20200629</v>
      </c>
      <c r="E118" s="356">
        <v>0.62238425925925933</v>
      </c>
      <c r="F118" s="323">
        <v>3000</v>
      </c>
      <c r="G118" s="323">
        <v>98.62</v>
      </c>
      <c r="H118" s="323">
        <v>3.893545</v>
      </c>
      <c r="J118" s="95">
        <f t="shared" si="5"/>
        <v>2020</v>
      </c>
      <c r="K118" s="95">
        <f t="shared" si="6"/>
        <v>6</v>
      </c>
      <c r="L118" s="95">
        <f t="shared" si="7"/>
        <v>29</v>
      </c>
      <c r="M118" s="97">
        <f t="shared" si="8"/>
        <v>44011</v>
      </c>
      <c r="N118" s="96">
        <f t="shared" si="9"/>
        <v>44011.622384259259</v>
      </c>
      <c r="O118" s="323">
        <v>98.62</v>
      </c>
      <c r="P118" s="323">
        <v>3.893545</v>
      </c>
      <c r="Q118" s="323" t="s">
        <v>175</v>
      </c>
      <c r="R118" s="323"/>
      <c r="S118" s="323"/>
    </row>
    <row r="119" spans="1:19">
      <c r="A119" s="323" t="s">
        <v>297</v>
      </c>
      <c r="B119" s="323" t="s">
        <v>177</v>
      </c>
      <c r="C119" s="323" t="s">
        <v>188</v>
      </c>
      <c r="D119" s="323">
        <v>20200601</v>
      </c>
      <c r="E119" s="323" t="s">
        <v>530</v>
      </c>
      <c r="F119" s="323">
        <v>23000</v>
      </c>
      <c r="G119" s="323">
        <v>107.062</v>
      </c>
      <c r="H119" s="323">
        <v>1.6794309999999999</v>
      </c>
      <c r="J119" s="95">
        <f t="shared" si="5"/>
        <v>2020</v>
      </c>
      <c r="K119" s="95">
        <f t="shared" si="6"/>
        <v>6</v>
      </c>
      <c r="L119" s="95">
        <f t="shared" si="7"/>
        <v>1</v>
      </c>
      <c r="M119" s="97">
        <f t="shared" si="8"/>
        <v>43983</v>
      </c>
      <c r="N119" s="96">
        <f t="shared" si="9"/>
        <v>43983.440335648149</v>
      </c>
      <c r="O119" s="323">
        <v>107.062</v>
      </c>
      <c r="P119" s="323">
        <v>1.6794309999999999</v>
      </c>
      <c r="Q119" s="323" t="s">
        <v>177</v>
      </c>
      <c r="R119" s="323"/>
      <c r="S119" s="323"/>
    </row>
    <row r="120" spans="1:19">
      <c r="A120" s="323" t="s">
        <v>297</v>
      </c>
      <c r="B120" s="323" t="s">
        <v>177</v>
      </c>
      <c r="C120" s="323" t="s">
        <v>188</v>
      </c>
      <c r="D120" s="323">
        <v>20200601</v>
      </c>
      <c r="E120" s="323" t="s">
        <v>530</v>
      </c>
      <c r="F120" s="323">
        <v>23000</v>
      </c>
      <c r="G120" s="323">
        <v>107.062</v>
      </c>
      <c r="H120" s="323">
        <v>1.6794309999999999</v>
      </c>
      <c r="J120" s="95">
        <f t="shared" si="5"/>
        <v>2020</v>
      </c>
      <c r="K120" s="95">
        <f t="shared" si="6"/>
        <v>6</v>
      </c>
      <c r="L120" s="95">
        <f t="shared" si="7"/>
        <v>1</v>
      </c>
      <c r="M120" s="97">
        <f t="shared" si="8"/>
        <v>43983</v>
      </c>
      <c r="N120" s="96">
        <f t="shared" si="9"/>
        <v>43983.440335648149</v>
      </c>
      <c r="O120" s="323">
        <v>107.062</v>
      </c>
      <c r="P120" s="323">
        <v>1.6794309999999999</v>
      </c>
      <c r="Q120" s="323" t="s">
        <v>177</v>
      </c>
      <c r="R120" s="323"/>
      <c r="S120" s="323"/>
    </row>
    <row r="121" spans="1:19">
      <c r="A121" s="323" t="s">
        <v>297</v>
      </c>
      <c r="B121" s="323" t="s">
        <v>177</v>
      </c>
      <c r="C121" s="323" t="s">
        <v>188</v>
      </c>
      <c r="D121" s="323">
        <v>20200601</v>
      </c>
      <c r="E121" s="323" t="s">
        <v>531</v>
      </c>
      <c r="F121" s="323">
        <v>224000</v>
      </c>
      <c r="G121" s="323">
        <v>107.126</v>
      </c>
      <c r="H121" s="323">
        <v>1.665316</v>
      </c>
      <c r="J121" s="95">
        <f t="shared" si="5"/>
        <v>2020</v>
      </c>
      <c r="K121" s="95">
        <f t="shared" si="6"/>
        <v>6</v>
      </c>
      <c r="L121" s="95">
        <f t="shared" si="7"/>
        <v>1</v>
      </c>
      <c r="M121" s="97">
        <f t="shared" si="8"/>
        <v>43983</v>
      </c>
      <c r="N121" s="96">
        <f t="shared" si="9"/>
        <v>43983.559236111112</v>
      </c>
      <c r="O121" s="323">
        <v>107.126</v>
      </c>
      <c r="P121" s="323">
        <v>1.665316</v>
      </c>
      <c r="Q121" s="323" t="s">
        <v>177</v>
      </c>
      <c r="R121" s="323"/>
      <c r="S121" s="323"/>
    </row>
    <row r="122" spans="1:19">
      <c r="A122" s="323" t="s">
        <v>297</v>
      </c>
      <c r="B122" s="323" t="s">
        <v>177</v>
      </c>
      <c r="C122" s="323" t="s">
        <v>188</v>
      </c>
      <c r="D122" s="323">
        <v>20200601</v>
      </c>
      <c r="E122" s="323" t="s">
        <v>531</v>
      </c>
      <c r="F122" s="323">
        <v>224000</v>
      </c>
      <c r="G122" s="323">
        <v>107.126</v>
      </c>
      <c r="H122" s="323">
        <v>1.665316</v>
      </c>
      <c r="J122" s="95">
        <f t="shared" si="5"/>
        <v>2020</v>
      </c>
      <c r="K122" s="95">
        <f t="shared" si="6"/>
        <v>6</v>
      </c>
      <c r="L122" s="95">
        <f t="shared" si="7"/>
        <v>1</v>
      </c>
      <c r="M122" s="97">
        <f t="shared" si="8"/>
        <v>43983</v>
      </c>
      <c r="N122" s="96">
        <f t="shared" si="9"/>
        <v>43983.559236111112</v>
      </c>
      <c r="O122" s="323">
        <v>107.126</v>
      </c>
      <c r="P122" s="323">
        <v>1.665316</v>
      </c>
      <c r="Q122" s="323" t="s">
        <v>177</v>
      </c>
      <c r="R122" s="323"/>
      <c r="S122" s="323"/>
    </row>
    <row r="123" spans="1:19">
      <c r="A123" s="323" t="s">
        <v>297</v>
      </c>
      <c r="B123" s="323" t="s">
        <v>177</v>
      </c>
      <c r="C123" s="323" t="s">
        <v>188</v>
      </c>
      <c r="D123" s="323">
        <v>20200601</v>
      </c>
      <c r="E123" s="323" t="s">
        <v>532</v>
      </c>
      <c r="F123" s="323">
        <v>40000</v>
      </c>
      <c r="G123" s="323">
        <v>105.5</v>
      </c>
      <c r="H123" s="323">
        <v>2.0269879999999998</v>
      </c>
      <c r="J123" s="95">
        <f t="shared" si="5"/>
        <v>2020</v>
      </c>
      <c r="K123" s="95">
        <f t="shared" si="6"/>
        <v>6</v>
      </c>
      <c r="L123" s="95">
        <f t="shared" si="7"/>
        <v>1</v>
      </c>
      <c r="M123" s="97">
        <f t="shared" si="8"/>
        <v>43983</v>
      </c>
      <c r="N123" s="96">
        <f t="shared" si="9"/>
        <v>43983.582291666666</v>
      </c>
      <c r="O123" s="323">
        <v>105.5</v>
      </c>
      <c r="P123" s="323">
        <v>2.0269879999999998</v>
      </c>
      <c r="Q123" s="323" t="s">
        <v>177</v>
      </c>
      <c r="R123" s="323"/>
      <c r="S123" s="323"/>
    </row>
    <row r="124" spans="1:19">
      <c r="A124" s="323" t="s">
        <v>297</v>
      </c>
      <c r="B124" s="323" t="s">
        <v>177</v>
      </c>
      <c r="C124" s="323" t="s">
        <v>188</v>
      </c>
      <c r="D124" s="323">
        <v>20200601</v>
      </c>
      <c r="E124" s="323" t="s">
        <v>532</v>
      </c>
      <c r="F124" s="323">
        <v>40000</v>
      </c>
      <c r="G124" s="323">
        <v>103.25</v>
      </c>
      <c r="H124" s="323">
        <v>2.5382319999999998</v>
      </c>
      <c r="J124" s="95">
        <f t="shared" si="5"/>
        <v>2020</v>
      </c>
      <c r="K124" s="95">
        <f t="shared" si="6"/>
        <v>6</v>
      </c>
      <c r="L124" s="95">
        <f t="shared" si="7"/>
        <v>1</v>
      </c>
      <c r="M124" s="97">
        <f t="shared" si="8"/>
        <v>43983</v>
      </c>
      <c r="N124" s="96">
        <f t="shared" si="9"/>
        <v>43983.582291666666</v>
      </c>
      <c r="O124" s="323">
        <v>103.25</v>
      </c>
      <c r="P124" s="323">
        <v>2.5382319999999998</v>
      </c>
      <c r="Q124" s="323" t="s">
        <v>177</v>
      </c>
      <c r="R124" s="323"/>
      <c r="S124" s="323"/>
    </row>
    <row r="125" spans="1:19">
      <c r="A125" s="323" t="s">
        <v>297</v>
      </c>
      <c r="B125" s="323" t="s">
        <v>177</v>
      </c>
      <c r="C125" s="323" t="s">
        <v>188</v>
      </c>
      <c r="D125" s="323">
        <v>20200601</v>
      </c>
      <c r="E125" s="323" t="s">
        <v>533</v>
      </c>
      <c r="F125" s="323">
        <v>40000</v>
      </c>
      <c r="G125" s="323">
        <v>106.717</v>
      </c>
      <c r="H125" s="323">
        <v>1.75569</v>
      </c>
      <c r="J125" s="95">
        <f t="shared" si="5"/>
        <v>2020</v>
      </c>
      <c r="K125" s="95">
        <f t="shared" si="6"/>
        <v>6</v>
      </c>
      <c r="L125" s="95">
        <f t="shared" si="7"/>
        <v>1</v>
      </c>
      <c r="M125" s="97">
        <f t="shared" si="8"/>
        <v>43983</v>
      </c>
      <c r="N125" s="96">
        <f t="shared" si="9"/>
        <v>43983.583020833335</v>
      </c>
      <c r="O125" s="323">
        <v>106.717</v>
      </c>
      <c r="P125" s="323">
        <v>1.75569</v>
      </c>
      <c r="Q125" s="323" t="s">
        <v>177</v>
      </c>
      <c r="R125" s="323"/>
      <c r="S125" s="323"/>
    </row>
    <row r="126" spans="1:19">
      <c r="A126" s="323" t="s">
        <v>297</v>
      </c>
      <c r="B126" s="323" t="s">
        <v>177</v>
      </c>
      <c r="C126" s="323" t="s">
        <v>188</v>
      </c>
      <c r="D126" s="323">
        <v>20200601</v>
      </c>
      <c r="E126" s="323" t="s">
        <v>533</v>
      </c>
      <c r="F126" s="323">
        <v>40000</v>
      </c>
      <c r="G126" s="323">
        <v>106.717</v>
      </c>
      <c r="H126" s="323">
        <v>1.75569</v>
      </c>
      <c r="J126" s="95">
        <f t="shared" si="5"/>
        <v>2020</v>
      </c>
      <c r="K126" s="95">
        <f t="shared" si="6"/>
        <v>6</v>
      </c>
      <c r="L126" s="95">
        <f t="shared" si="7"/>
        <v>1</v>
      </c>
      <c r="M126" s="97">
        <f t="shared" si="8"/>
        <v>43983</v>
      </c>
      <c r="N126" s="96">
        <f t="shared" si="9"/>
        <v>43983.583020833335</v>
      </c>
      <c r="O126" s="323">
        <v>106.717</v>
      </c>
      <c r="P126" s="323">
        <v>1.75569</v>
      </c>
      <c r="Q126" s="323" t="s">
        <v>177</v>
      </c>
      <c r="R126" s="323"/>
      <c r="S126" s="323"/>
    </row>
    <row r="127" spans="1:19">
      <c r="A127" s="323" t="s">
        <v>297</v>
      </c>
      <c r="B127" s="323" t="s">
        <v>177</v>
      </c>
      <c r="C127" s="323" t="s">
        <v>188</v>
      </c>
      <c r="D127" s="323">
        <v>20200601</v>
      </c>
      <c r="E127" s="323" t="s">
        <v>365</v>
      </c>
      <c r="F127" s="323">
        <v>19000</v>
      </c>
      <c r="G127" s="323">
        <v>107.10899999999999</v>
      </c>
      <c r="H127" s="323">
        <v>1.6690640000000001</v>
      </c>
      <c r="J127" s="95">
        <f t="shared" si="5"/>
        <v>2020</v>
      </c>
      <c r="K127" s="95">
        <f t="shared" si="6"/>
        <v>6</v>
      </c>
      <c r="L127" s="95">
        <f t="shared" si="7"/>
        <v>1</v>
      </c>
      <c r="M127" s="97">
        <f t="shared" si="8"/>
        <v>43983</v>
      </c>
      <c r="N127" s="96">
        <f t="shared" si="9"/>
        <v>43983.619780092595</v>
      </c>
      <c r="O127" s="323">
        <v>107.10899999999999</v>
      </c>
      <c r="P127" s="323">
        <v>1.6690640000000001</v>
      </c>
      <c r="Q127" s="323" t="s">
        <v>177</v>
      </c>
      <c r="R127" s="323"/>
      <c r="S127" s="323"/>
    </row>
    <row r="128" spans="1:19">
      <c r="A128" s="323" t="s">
        <v>297</v>
      </c>
      <c r="B128" s="323" t="s">
        <v>177</v>
      </c>
      <c r="C128" s="323" t="s">
        <v>188</v>
      </c>
      <c r="D128" s="323">
        <v>20200601</v>
      </c>
      <c r="E128" s="323" t="s">
        <v>534</v>
      </c>
      <c r="F128" s="323">
        <v>19000</v>
      </c>
      <c r="G128" s="323">
        <v>107.10899999999999</v>
      </c>
      <c r="H128" s="323">
        <v>1.6690640000000001</v>
      </c>
      <c r="J128" s="95">
        <f t="shared" si="5"/>
        <v>2020</v>
      </c>
      <c r="K128" s="95">
        <f t="shared" si="6"/>
        <v>6</v>
      </c>
      <c r="L128" s="95">
        <f t="shared" si="7"/>
        <v>1</v>
      </c>
      <c r="M128" s="97">
        <f t="shared" si="8"/>
        <v>43983</v>
      </c>
      <c r="N128" s="96">
        <f t="shared" si="9"/>
        <v>43983.619803240741</v>
      </c>
      <c r="O128" s="323">
        <v>107.10899999999999</v>
      </c>
      <c r="P128" s="323">
        <v>1.6690640000000001</v>
      </c>
      <c r="Q128" s="323" t="s">
        <v>177</v>
      </c>
      <c r="R128" s="323"/>
      <c r="S128" s="323"/>
    </row>
    <row r="129" spans="1:19">
      <c r="A129" s="323" t="s">
        <v>297</v>
      </c>
      <c r="B129" s="323" t="s">
        <v>177</v>
      </c>
      <c r="C129" s="323" t="s">
        <v>188</v>
      </c>
      <c r="D129" s="323">
        <v>20200601</v>
      </c>
      <c r="E129" s="323" t="s">
        <v>535</v>
      </c>
      <c r="F129" s="323">
        <v>26000</v>
      </c>
      <c r="G129" s="323">
        <v>107.746</v>
      </c>
      <c r="H129" s="323">
        <v>1.529077</v>
      </c>
      <c r="J129" s="95">
        <f t="shared" si="5"/>
        <v>2020</v>
      </c>
      <c r="K129" s="95">
        <f t="shared" si="6"/>
        <v>6</v>
      </c>
      <c r="L129" s="95">
        <f t="shared" si="7"/>
        <v>1</v>
      </c>
      <c r="M129" s="97">
        <f t="shared" si="8"/>
        <v>43983</v>
      </c>
      <c r="N129" s="96">
        <f t="shared" si="9"/>
        <v>43983.655162037037</v>
      </c>
      <c r="O129" s="323">
        <v>107.746</v>
      </c>
      <c r="P129" s="323">
        <v>1.529077</v>
      </c>
      <c r="Q129" s="323" t="s">
        <v>177</v>
      </c>
      <c r="R129" s="323"/>
      <c r="S129" s="323"/>
    </row>
    <row r="130" spans="1:19">
      <c r="A130" s="323" t="s">
        <v>297</v>
      </c>
      <c r="B130" s="323" t="s">
        <v>177</v>
      </c>
      <c r="C130" s="323" t="s">
        <v>188</v>
      </c>
      <c r="D130" s="323">
        <v>20200601</v>
      </c>
      <c r="E130" s="323" t="s">
        <v>536</v>
      </c>
      <c r="F130" s="323">
        <v>26000</v>
      </c>
      <c r="G130" s="323">
        <v>108.852</v>
      </c>
      <c r="H130" s="323">
        <v>1.288279</v>
      </c>
      <c r="J130" s="95">
        <f t="shared" si="5"/>
        <v>2020</v>
      </c>
      <c r="K130" s="95">
        <f t="shared" si="6"/>
        <v>6</v>
      </c>
      <c r="L130" s="95">
        <f t="shared" si="7"/>
        <v>1</v>
      </c>
      <c r="M130" s="97">
        <f t="shared" si="8"/>
        <v>43983</v>
      </c>
      <c r="N130" s="96">
        <f t="shared" si="9"/>
        <v>43983.655185185184</v>
      </c>
      <c r="O130" s="323">
        <v>108.852</v>
      </c>
      <c r="P130" s="323">
        <v>1.288279</v>
      </c>
      <c r="Q130" s="323" t="s">
        <v>177</v>
      </c>
      <c r="R130" s="323"/>
      <c r="S130" s="323"/>
    </row>
    <row r="131" spans="1:19">
      <c r="A131" s="323" t="s">
        <v>297</v>
      </c>
      <c r="B131" s="323" t="s">
        <v>177</v>
      </c>
      <c r="C131" s="323" t="s">
        <v>188</v>
      </c>
      <c r="D131" s="323">
        <v>20200602</v>
      </c>
      <c r="E131" s="323" t="s">
        <v>439</v>
      </c>
      <c r="F131" s="323">
        <v>82000</v>
      </c>
      <c r="G131" s="323">
        <v>107.855</v>
      </c>
      <c r="H131" s="323">
        <v>1.504202</v>
      </c>
      <c r="J131" s="95">
        <f t="shared" ref="J131:J194" si="10">ROUND(D131/10000,0)</f>
        <v>2020</v>
      </c>
      <c r="K131" s="95">
        <f t="shared" ref="K131:K194" si="11">ROUND((D131-J131*10000)/100,0)</f>
        <v>6</v>
      </c>
      <c r="L131" s="95">
        <f t="shared" ref="L131:L194" si="12">D131-J131*10000-K131*100</f>
        <v>2</v>
      </c>
      <c r="M131" s="97">
        <f t="shared" ref="M131:M194" si="13">DATE(J131,K131,L131)</f>
        <v>43984</v>
      </c>
      <c r="N131" s="96">
        <f t="shared" ref="N131:N194" si="14">M131+E131</f>
        <v>43984.452430555553</v>
      </c>
      <c r="O131" s="323">
        <v>107.855</v>
      </c>
      <c r="P131" s="323">
        <v>1.504202</v>
      </c>
      <c r="Q131" s="323" t="s">
        <v>177</v>
      </c>
      <c r="R131" s="323"/>
      <c r="S131" s="323"/>
    </row>
    <row r="132" spans="1:19">
      <c r="A132" s="323" t="s">
        <v>297</v>
      </c>
      <c r="B132" s="323" t="s">
        <v>177</v>
      </c>
      <c r="C132" s="323" t="s">
        <v>188</v>
      </c>
      <c r="D132" s="323">
        <v>20200602</v>
      </c>
      <c r="E132" s="323" t="s">
        <v>537</v>
      </c>
      <c r="F132" s="323">
        <v>175000</v>
      </c>
      <c r="G132" s="323">
        <v>108.55</v>
      </c>
      <c r="H132" s="323">
        <v>1.3526469999999999</v>
      </c>
      <c r="J132" s="95">
        <f t="shared" si="10"/>
        <v>2020</v>
      </c>
      <c r="K132" s="95">
        <f t="shared" si="11"/>
        <v>6</v>
      </c>
      <c r="L132" s="95">
        <f t="shared" si="12"/>
        <v>2</v>
      </c>
      <c r="M132" s="97">
        <f t="shared" si="13"/>
        <v>43984</v>
      </c>
      <c r="N132" s="96">
        <f t="shared" si="14"/>
        <v>43984.45275462963</v>
      </c>
      <c r="O132" s="323">
        <v>108.55</v>
      </c>
      <c r="P132" s="323">
        <v>1.3526469999999999</v>
      </c>
      <c r="Q132" s="323" t="s">
        <v>177</v>
      </c>
      <c r="R132" s="323"/>
      <c r="S132" s="323"/>
    </row>
    <row r="133" spans="1:19">
      <c r="A133" s="323" t="s">
        <v>297</v>
      </c>
      <c r="B133" s="323" t="s">
        <v>177</v>
      </c>
      <c r="C133" s="323" t="s">
        <v>188</v>
      </c>
      <c r="D133" s="323">
        <v>20200602</v>
      </c>
      <c r="E133" s="323" t="s">
        <v>537</v>
      </c>
      <c r="F133" s="323">
        <v>138000</v>
      </c>
      <c r="G133" s="323">
        <v>108.95</v>
      </c>
      <c r="H133" s="323">
        <v>1.2659279999999999</v>
      </c>
      <c r="J133" s="95">
        <f t="shared" si="10"/>
        <v>2020</v>
      </c>
      <c r="K133" s="95">
        <f t="shared" si="11"/>
        <v>6</v>
      </c>
      <c r="L133" s="95">
        <f t="shared" si="12"/>
        <v>2</v>
      </c>
      <c r="M133" s="97">
        <f t="shared" si="13"/>
        <v>43984</v>
      </c>
      <c r="N133" s="96">
        <f t="shared" si="14"/>
        <v>43984.45275462963</v>
      </c>
      <c r="O133" s="323">
        <v>108.95</v>
      </c>
      <c r="P133" s="323">
        <v>1.2659279999999999</v>
      </c>
      <c r="Q133" s="323" t="s">
        <v>177</v>
      </c>
      <c r="R133" s="323"/>
      <c r="S133" s="323"/>
    </row>
    <row r="134" spans="1:19">
      <c r="A134" s="323" t="s">
        <v>297</v>
      </c>
      <c r="B134" s="323" t="s">
        <v>177</v>
      </c>
      <c r="C134" s="323" t="s">
        <v>188</v>
      </c>
      <c r="D134" s="323">
        <v>20200602</v>
      </c>
      <c r="E134" s="323" t="s">
        <v>537</v>
      </c>
      <c r="F134" s="323">
        <v>37000</v>
      </c>
      <c r="G134" s="323">
        <v>108.95</v>
      </c>
      <c r="H134" s="323">
        <v>1.2659279999999999</v>
      </c>
      <c r="J134" s="95">
        <f t="shared" si="10"/>
        <v>2020</v>
      </c>
      <c r="K134" s="95">
        <f t="shared" si="11"/>
        <v>6</v>
      </c>
      <c r="L134" s="95">
        <f t="shared" si="12"/>
        <v>2</v>
      </c>
      <c r="M134" s="97">
        <f t="shared" si="13"/>
        <v>43984</v>
      </c>
      <c r="N134" s="96">
        <f t="shared" si="14"/>
        <v>43984.45275462963</v>
      </c>
      <c r="O134" s="323">
        <v>108.95</v>
      </c>
      <c r="P134" s="323">
        <v>1.2659279999999999</v>
      </c>
      <c r="Q134" s="323" t="s">
        <v>177</v>
      </c>
      <c r="R134" s="323"/>
      <c r="S134" s="323"/>
    </row>
    <row r="135" spans="1:19">
      <c r="A135" s="323" t="s">
        <v>297</v>
      </c>
      <c r="B135" s="323" t="s">
        <v>177</v>
      </c>
      <c r="C135" s="323" t="s">
        <v>188</v>
      </c>
      <c r="D135" s="323">
        <v>20200602</v>
      </c>
      <c r="E135" s="323" t="s">
        <v>430</v>
      </c>
      <c r="F135" s="323">
        <v>6000</v>
      </c>
      <c r="G135" s="323">
        <v>108.13500000000001</v>
      </c>
      <c r="H135" s="323">
        <v>1.4430080000000001</v>
      </c>
      <c r="J135" s="95">
        <f t="shared" si="10"/>
        <v>2020</v>
      </c>
      <c r="K135" s="95">
        <f t="shared" si="11"/>
        <v>6</v>
      </c>
      <c r="L135" s="95">
        <f t="shared" si="12"/>
        <v>2</v>
      </c>
      <c r="M135" s="97">
        <f t="shared" si="13"/>
        <v>43984</v>
      </c>
      <c r="N135" s="96">
        <f t="shared" si="14"/>
        <v>43984.604166666664</v>
      </c>
      <c r="O135" s="323">
        <v>108.13500000000001</v>
      </c>
      <c r="P135" s="323">
        <v>1.4430080000000001</v>
      </c>
      <c r="Q135" s="323" t="s">
        <v>177</v>
      </c>
      <c r="R135" s="323"/>
      <c r="S135" s="323"/>
    </row>
    <row r="136" spans="1:19">
      <c r="A136" s="323" t="s">
        <v>297</v>
      </c>
      <c r="B136" s="323" t="s">
        <v>177</v>
      </c>
      <c r="C136" s="323" t="s">
        <v>188</v>
      </c>
      <c r="D136" s="323">
        <v>20200602</v>
      </c>
      <c r="E136" s="323" t="s">
        <v>430</v>
      </c>
      <c r="F136" s="323">
        <v>6000</v>
      </c>
      <c r="G136" s="323">
        <v>108.13500000000001</v>
      </c>
      <c r="H136" s="323">
        <v>1.4430080000000001</v>
      </c>
      <c r="J136" s="95">
        <f t="shared" si="10"/>
        <v>2020</v>
      </c>
      <c r="K136" s="95">
        <f t="shared" si="11"/>
        <v>6</v>
      </c>
      <c r="L136" s="95">
        <f t="shared" si="12"/>
        <v>2</v>
      </c>
      <c r="M136" s="97">
        <f t="shared" si="13"/>
        <v>43984</v>
      </c>
      <c r="N136" s="96">
        <f t="shared" si="14"/>
        <v>43984.604166666664</v>
      </c>
      <c r="O136" s="323">
        <v>108.13500000000001</v>
      </c>
      <c r="P136" s="323">
        <v>1.4430080000000001</v>
      </c>
      <c r="Q136" s="323" t="s">
        <v>177</v>
      </c>
      <c r="R136" s="323"/>
      <c r="S136" s="323"/>
    </row>
    <row r="137" spans="1:19">
      <c r="A137" s="323" t="s">
        <v>297</v>
      </c>
      <c r="B137" s="323" t="s">
        <v>177</v>
      </c>
      <c r="C137" s="323" t="s">
        <v>188</v>
      </c>
      <c r="D137" s="323">
        <v>20200603</v>
      </c>
      <c r="E137" s="323" t="s">
        <v>538</v>
      </c>
      <c r="F137" s="323">
        <v>50000</v>
      </c>
      <c r="G137" s="323">
        <v>109.011</v>
      </c>
      <c r="H137" s="323">
        <v>1.251576</v>
      </c>
      <c r="J137" s="95">
        <f t="shared" si="10"/>
        <v>2020</v>
      </c>
      <c r="K137" s="95">
        <f t="shared" si="11"/>
        <v>6</v>
      </c>
      <c r="L137" s="95">
        <f t="shared" si="12"/>
        <v>3</v>
      </c>
      <c r="M137" s="97">
        <f t="shared" si="13"/>
        <v>43985</v>
      </c>
      <c r="N137" s="96">
        <f t="shared" si="14"/>
        <v>43985.657314814816</v>
      </c>
      <c r="O137" s="323">
        <v>109.011</v>
      </c>
      <c r="P137" s="323">
        <v>1.251576</v>
      </c>
      <c r="Q137" s="323" t="s">
        <v>177</v>
      </c>
      <c r="R137" s="323"/>
      <c r="S137" s="323"/>
    </row>
    <row r="138" spans="1:19">
      <c r="A138" s="323" t="s">
        <v>297</v>
      </c>
      <c r="B138" s="323" t="s">
        <v>177</v>
      </c>
      <c r="C138" s="323" t="s">
        <v>188</v>
      </c>
      <c r="D138" s="323">
        <v>20200603</v>
      </c>
      <c r="E138" s="323" t="s">
        <v>538</v>
      </c>
      <c r="F138" s="323">
        <v>50000</v>
      </c>
      <c r="G138" s="323">
        <v>110.129</v>
      </c>
      <c r="H138" s="323">
        <v>1.011155</v>
      </c>
      <c r="J138" s="95">
        <f t="shared" si="10"/>
        <v>2020</v>
      </c>
      <c r="K138" s="95">
        <f t="shared" si="11"/>
        <v>6</v>
      </c>
      <c r="L138" s="95">
        <f t="shared" si="12"/>
        <v>3</v>
      </c>
      <c r="M138" s="97">
        <f t="shared" si="13"/>
        <v>43985</v>
      </c>
      <c r="N138" s="96">
        <f t="shared" si="14"/>
        <v>43985.657314814816</v>
      </c>
      <c r="O138" s="323">
        <v>110.129</v>
      </c>
      <c r="P138" s="323">
        <v>1.011155</v>
      </c>
      <c r="Q138" s="323" t="s">
        <v>177</v>
      </c>
      <c r="R138" s="323"/>
      <c r="S138" s="323"/>
    </row>
    <row r="139" spans="1:19">
      <c r="A139" s="323" t="s">
        <v>297</v>
      </c>
      <c r="B139" s="323" t="s">
        <v>177</v>
      </c>
      <c r="C139" s="323" t="s">
        <v>188</v>
      </c>
      <c r="D139" s="323">
        <v>20200603</v>
      </c>
      <c r="E139" s="323" t="s">
        <v>539</v>
      </c>
      <c r="F139" s="323">
        <v>50000</v>
      </c>
      <c r="G139" s="323">
        <v>109.011</v>
      </c>
      <c r="H139" s="323">
        <v>1.251576</v>
      </c>
      <c r="J139" s="95">
        <f t="shared" si="10"/>
        <v>2020</v>
      </c>
      <c r="K139" s="95">
        <f t="shared" si="11"/>
        <v>6</v>
      </c>
      <c r="L139" s="95">
        <f t="shared" si="12"/>
        <v>3</v>
      </c>
      <c r="M139" s="97">
        <f t="shared" si="13"/>
        <v>43985</v>
      </c>
      <c r="N139" s="96">
        <f t="shared" si="14"/>
        <v>43985.657407407409</v>
      </c>
      <c r="O139" s="323">
        <v>109.011</v>
      </c>
      <c r="P139" s="323">
        <v>1.251576</v>
      </c>
      <c r="Q139" s="323" t="s">
        <v>177</v>
      </c>
      <c r="R139" s="323"/>
      <c r="S139" s="323"/>
    </row>
    <row r="140" spans="1:19">
      <c r="A140" s="323" t="s">
        <v>297</v>
      </c>
      <c r="B140" s="323" t="s">
        <v>177</v>
      </c>
      <c r="C140" s="323" t="s">
        <v>188</v>
      </c>
      <c r="D140" s="323">
        <v>20200604</v>
      </c>
      <c r="E140" s="323" t="s">
        <v>540</v>
      </c>
      <c r="F140" s="323">
        <v>10000</v>
      </c>
      <c r="G140" s="323">
        <v>108.02</v>
      </c>
      <c r="H140" s="323">
        <v>1.463959</v>
      </c>
      <c r="J140" s="95">
        <f t="shared" si="10"/>
        <v>2020</v>
      </c>
      <c r="K140" s="95">
        <f t="shared" si="11"/>
        <v>6</v>
      </c>
      <c r="L140" s="95">
        <f t="shared" si="12"/>
        <v>4</v>
      </c>
      <c r="M140" s="97">
        <f t="shared" si="13"/>
        <v>43986</v>
      </c>
      <c r="N140" s="96">
        <f t="shared" si="14"/>
        <v>43986.598564814813</v>
      </c>
      <c r="O140" s="323">
        <v>108.02</v>
      </c>
      <c r="P140" s="323">
        <v>1.463959</v>
      </c>
      <c r="Q140" s="323" t="s">
        <v>177</v>
      </c>
      <c r="R140" s="323"/>
      <c r="S140" s="323"/>
    </row>
    <row r="141" spans="1:19">
      <c r="A141" s="323" t="s">
        <v>297</v>
      </c>
      <c r="B141" s="323" t="s">
        <v>177</v>
      </c>
      <c r="C141" s="323" t="s">
        <v>188</v>
      </c>
      <c r="D141" s="323">
        <v>20200604</v>
      </c>
      <c r="E141" s="323" t="s">
        <v>540</v>
      </c>
      <c r="F141" s="323">
        <v>10000</v>
      </c>
      <c r="G141" s="323">
        <v>108.02</v>
      </c>
      <c r="H141" s="323">
        <v>1.463959</v>
      </c>
      <c r="J141" s="95">
        <f t="shared" si="10"/>
        <v>2020</v>
      </c>
      <c r="K141" s="95">
        <f t="shared" si="11"/>
        <v>6</v>
      </c>
      <c r="L141" s="95">
        <f t="shared" si="12"/>
        <v>4</v>
      </c>
      <c r="M141" s="97">
        <f t="shared" si="13"/>
        <v>43986</v>
      </c>
      <c r="N141" s="96">
        <f t="shared" si="14"/>
        <v>43986.598564814813</v>
      </c>
      <c r="O141" s="323">
        <v>108.02</v>
      </c>
      <c r="P141" s="323">
        <v>1.463959</v>
      </c>
      <c r="Q141" s="323" t="s">
        <v>177</v>
      </c>
      <c r="R141" s="323"/>
      <c r="S141" s="323"/>
    </row>
    <row r="142" spans="1:19">
      <c r="A142" s="323" t="s">
        <v>297</v>
      </c>
      <c r="B142" s="323" t="s">
        <v>177</v>
      </c>
      <c r="C142" s="323" t="s">
        <v>188</v>
      </c>
      <c r="D142" s="323">
        <v>20200605</v>
      </c>
      <c r="E142" s="323" t="s">
        <v>541</v>
      </c>
      <c r="F142" s="323">
        <v>156000</v>
      </c>
      <c r="G142" s="323">
        <v>108.61</v>
      </c>
      <c r="H142" s="323">
        <v>1.3340479999999999</v>
      </c>
      <c r="J142" s="95">
        <f t="shared" si="10"/>
        <v>2020</v>
      </c>
      <c r="K142" s="95">
        <f t="shared" si="11"/>
        <v>6</v>
      </c>
      <c r="L142" s="95">
        <f t="shared" si="12"/>
        <v>5</v>
      </c>
      <c r="M142" s="97">
        <f t="shared" si="13"/>
        <v>43987</v>
      </c>
      <c r="N142" s="96">
        <f t="shared" si="14"/>
        <v>43987.449328703704</v>
      </c>
      <c r="O142" s="323">
        <v>108.61</v>
      </c>
      <c r="P142" s="323">
        <v>1.3340479999999999</v>
      </c>
      <c r="Q142" s="323" t="s">
        <v>177</v>
      </c>
      <c r="R142" s="323"/>
      <c r="S142" s="323"/>
    </row>
    <row r="143" spans="1:19">
      <c r="A143" s="323" t="s">
        <v>297</v>
      </c>
      <c r="B143" s="323" t="s">
        <v>177</v>
      </c>
      <c r="C143" s="323" t="s">
        <v>188</v>
      </c>
      <c r="D143" s="323">
        <v>20200610</v>
      </c>
      <c r="E143" s="323" t="s">
        <v>542</v>
      </c>
      <c r="F143" s="323">
        <v>2446000</v>
      </c>
      <c r="G143" s="323">
        <v>107.705</v>
      </c>
      <c r="H143" s="323">
        <v>1.5290319999999999</v>
      </c>
      <c r="J143" s="95">
        <f t="shared" si="10"/>
        <v>2020</v>
      </c>
      <c r="K143" s="95">
        <f t="shared" si="11"/>
        <v>6</v>
      </c>
      <c r="L143" s="95">
        <f t="shared" si="12"/>
        <v>10</v>
      </c>
      <c r="M143" s="97">
        <f t="shared" si="13"/>
        <v>43992</v>
      </c>
      <c r="N143" s="96">
        <f t="shared" si="14"/>
        <v>43992.4141087963</v>
      </c>
      <c r="O143" s="323">
        <v>107.705</v>
      </c>
      <c r="P143" s="323">
        <v>1.5290319999999999</v>
      </c>
      <c r="Q143" s="323" t="s">
        <v>177</v>
      </c>
      <c r="R143" s="323"/>
      <c r="S143" s="323"/>
    </row>
    <row r="144" spans="1:19">
      <c r="A144" s="323" t="s">
        <v>297</v>
      </c>
      <c r="B144" s="323" t="s">
        <v>177</v>
      </c>
      <c r="C144" s="323" t="s">
        <v>188</v>
      </c>
      <c r="D144" s="323">
        <v>20200610</v>
      </c>
      <c r="E144" s="323" t="s">
        <v>543</v>
      </c>
      <c r="F144" s="323">
        <v>2446000</v>
      </c>
      <c r="G144" s="323">
        <v>107.73699999999999</v>
      </c>
      <c r="H144" s="323">
        <v>1.5219860000000001</v>
      </c>
      <c r="J144" s="95">
        <f t="shared" si="10"/>
        <v>2020</v>
      </c>
      <c r="K144" s="95">
        <f t="shared" si="11"/>
        <v>6</v>
      </c>
      <c r="L144" s="95">
        <f t="shared" si="12"/>
        <v>10</v>
      </c>
      <c r="M144" s="97">
        <f t="shared" si="13"/>
        <v>43992</v>
      </c>
      <c r="N144" s="96">
        <f t="shared" si="14"/>
        <v>43992.414143518516</v>
      </c>
      <c r="O144" s="323">
        <v>107.73699999999999</v>
      </c>
      <c r="P144" s="323">
        <v>1.5219860000000001</v>
      </c>
      <c r="Q144" s="323" t="s">
        <v>177</v>
      </c>
      <c r="R144" s="323"/>
      <c r="S144" s="323"/>
    </row>
    <row r="145" spans="1:19">
      <c r="A145" s="323" t="s">
        <v>297</v>
      </c>
      <c r="B145" s="323" t="s">
        <v>177</v>
      </c>
      <c r="C145" s="323" t="s">
        <v>188</v>
      </c>
      <c r="D145" s="323">
        <v>20200610</v>
      </c>
      <c r="E145" s="323" t="s">
        <v>544</v>
      </c>
      <c r="F145" s="323">
        <v>10000</v>
      </c>
      <c r="G145" s="323">
        <v>108.051</v>
      </c>
      <c r="H145" s="323">
        <v>1.452976</v>
      </c>
      <c r="J145" s="95">
        <f t="shared" si="10"/>
        <v>2020</v>
      </c>
      <c r="K145" s="95">
        <f t="shared" si="11"/>
        <v>6</v>
      </c>
      <c r="L145" s="95">
        <f t="shared" si="12"/>
        <v>10</v>
      </c>
      <c r="M145" s="97">
        <f t="shared" si="13"/>
        <v>43992</v>
      </c>
      <c r="N145" s="96">
        <f t="shared" si="14"/>
        <v>43992.464363425926</v>
      </c>
      <c r="O145" s="323">
        <v>108.051</v>
      </c>
      <c r="P145" s="323">
        <v>1.452976</v>
      </c>
      <c r="Q145" s="323" t="s">
        <v>177</v>
      </c>
      <c r="R145" s="323"/>
      <c r="S145" s="323"/>
    </row>
    <row r="146" spans="1:19">
      <c r="A146" s="323" t="s">
        <v>297</v>
      </c>
      <c r="B146" s="323" t="s">
        <v>177</v>
      </c>
      <c r="C146" s="323" t="s">
        <v>188</v>
      </c>
      <c r="D146" s="323">
        <v>20200610</v>
      </c>
      <c r="E146" s="323" t="s">
        <v>545</v>
      </c>
      <c r="F146" s="323">
        <v>10000</v>
      </c>
      <c r="G146" s="323">
        <v>108.051</v>
      </c>
      <c r="H146" s="323">
        <v>1.452976</v>
      </c>
      <c r="J146" s="95">
        <f t="shared" si="10"/>
        <v>2020</v>
      </c>
      <c r="K146" s="95">
        <f t="shared" si="11"/>
        <v>6</v>
      </c>
      <c r="L146" s="95">
        <f t="shared" si="12"/>
        <v>10</v>
      </c>
      <c r="M146" s="97">
        <f t="shared" si="13"/>
        <v>43992</v>
      </c>
      <c r="N146" s="96">
        <f t="shared" si="14"/>
        <v>43992.464386574073</v>
      </c>
      <c r="O146" s="323">
        <v>108.051</v>
      </c>
      <c r="P146" s="323">
        <v>1.452976</v>
      </c>
      <c r="Q146" s="323" t="s">
        <v>177</v>
      </c>
      <c r="R146" s="323"/>
      <c r="S146" s="323"/>
    </row>
    <row r="147" spans="1:19">
      <c r="A147" s="323" t="s">
        <v>297</v>
      </c>
      <c r="B147" s="323" t="s">
        <v>177</v>
      </c>
      <c r="C147" s="323" t="s">
        <v>188</v>
      </c>
      <c r="D147" s="323">
        <v>20200610</v>
      </c>
      <c r="E147" s="323" t="s">
        <v>546</v>
      </c>
      <c r="F147" s="323">
        <v>50000</v>
      </c>
      <c r="G147" s="323">
        <v>107.631</v>
      </c>
      <c r="H147" s="323">
        <v>1.5453349999999999</v>
      </c>
      <c r="J147" s="95">
        <f t="shared" si="10"/>
        <v>2020</v>
      </c>
      <c r="K147" s="95">
        <f t="shared" si="11"/>
        <v>6</v>
      </c>
      <c r="L147" s="95">
        <f t="shared" si="12"/>
        <v>10</v>
      </c>
      <c r="M147" s="97">
        <f t="shared" si="13"/>
        <v>43992</v>
      </c>
      <c r="N147" s="96">
        <f t="shared" si="14"/>
        <v>43992.52416666667</v>
      </c>
      <c r="O147" s="323">
        <v>107.631</v>
      </c>
      <c r="P147" s="323">
        <v>1.5453349999999999</v>
      </c>
      <c r="Q147" s="323" t="s">
        <v>177</v>
      </c>
      <c r="R147" s="323"/>
      <c r="S147" s="323"/>
    </row>
    <row r="148" spans="1:19">
      <c r="A148" s="323" t="s">
        <v>297</v>
      </c>
      <c r="B148" s="323" t="s">
        <v>177</v>
      </c>
      <c r="C148" s="323" t="s">
        <v>188</v>
      </c>
      <c r="D148" s="323">
        <v>20200610</v>
      </c>
      <c r="E148" s="323" t="s">
        <v>546</v>
      </c>
      <c r="F148" s="323">
        <v>50000</v>
      </c>
      <c r="G148" s="323">
        <v>107.506</v>
      </c>
      <c r="H148" s="323">
        <v>1.5729029999999999</v>
      </c>
      <c r="J148" s="95">
        <f t="shared" si="10"/>
        <v>2020</v>
      </c>
      <c r="K148" s="95">
        <f t="shared" si="11"/>
        <v>6</v>
      </c>
      <c r="L148" s="95">
        <f t="shared" si="12"/>
        <v>10</v>
      </c>
      <c r="M148" s="97">
        <f t="shared" si="13"/>
        <v>43992</v>
      </c>
      <c r="N148" s="96">
        <f t="shared" si="14"/>
        <v>43992.52416666667</v>
      </c>
      <c r="O148" s="323">
        <v>107.506</v>
      </c>
      <c r="P148" s="323">
        <v>1.5729029999999999</v>
      </c>
      <c r="Q148" s="323" t="s">
        <v>177</v>
      </c>
      <c r="R148" s="323"/>
      <c r="S148" s="323"/>
    </row>
    <row r="149" spans="1:19">
      <c r="A149" s="323" t="s">
        <v>297</v>
      </c>
      <c r="B149" s="323" t="s">
        <v>177</v>
      </c>
      <c r="C149" s="323" t="s">
        <v>188</v>
      </c>
      <c r="D149" s="323">
        <v>20200610</v>
      </c>
      <c r="E149" s="323" t="s">
        <v>547</v>
      </c>
      <c r="F149" s="323">
        <v>10000</v>
      </c>
      <c r="G149" s="323">
        <v>108.086</v>
      </c>
      <c r="H149" s="323">
        <v>1.4452989999999999</v>
      </c>
      <c r="J149" s="95">
        <f t="shared" si="10"/>
        <v>2020</v>
      </c>
      <c r="K149" s="95">
        <f t="shared" si="11"/>
        <v>6</v>
      </c>
      <c r="L149" s="95">
        <f t="shared" si="12"/>
        <v>10</v>
      </c>
      <c r="M149" s="97">
        <f t="shared" si="13"/>
        <v>43992</v>
      </c>
      <c r="N149" s="96">
        <f t="shared" si="14"/>
        <v>43992.58021990741</v>
      </c>
      <c r="O149" s="323">
        <v>108.086</v>
      </c>
      <c r="P149" s="323">
        <v>1.4452989999999999</v>
      </c>
      <c r="Q149" s="323" t="s">
        <v>177</v>
      </c>
      <c r="R149" s="323"/>
      <c r="S149" s="323"/>
    </row>
    <row r="150" spans="1:19">
      <c r="A150" s="323" t="s">
        <v>297</v>
      </c>
      <c r="B150" s="323" t="s">
        <v>177</v>
      </c>
      <c r="C150" s="323" t="s">
        <v>188</v>
      </c>
      <c r="D150" s="323">
        <v>20200610</v>
      </c>
      <c r="E150" s="323" t="s">
        <v>548</v>
      </c>
      <c r="F150" s="323">
        <v>10000</v>
      </c>
      <c r="G150" s="323">
        <v>108.086</v>
      </c>
      <c r="H150" s="323">
        <v>1.4452989999999999</v>
      </c>
      <c r="J150" s="95">
        <f t="shared" si="10"/>
        <v>2020</v>
      </c>
      <c r="K150" s="95">
        <f t="shared" si="11"/>
        <v>6</v>
      </c>
      <c r="L150" s="95">
        <f t="shared" si="12"/>
        <v>10</v>
      </c>
      <c r="M150" s="97">
        <f t="shared" si="13"/>
        <v>43992</v>
      </c>
      <c r="N150" s="96">
        <f t="shared" si="14"/>
        <v>43992.580243055556</v>
      </c>
      <c r="O150" s="323">
        <v>108.086</v>
      </c>
      <c r="P150" s="323">
        <v>1.4452989999999999</v>
      </c>
      <c r="Q150" s="323" t="s">
        <v>177</v>
      </c>
      <c r="R150" s="323"/>
      <c r="S150" s="323"/>
    </row>
    <row r="151" spans="1:19">
      <c r="A151" s="323" t="s">
        <v>297</v>
      </c>
      <c r="B151" s="323" t="s">
        <v>177</v>
      </c>
      <c r="C151" s="323" t="s">
        <v>188</v>
      </c>
      <c r="D151" s="323">
        <v>20200615</v>
      </c>
      <c r="E151" s="323" t="s">
        <v>549</v>
      </c>
      <c r="F151" s="323">
        <v>60000</v>
      </c>
      <c r="G151" s="323">
        <v>108.34099999999999</v>
      </c>
      <c r="H151" s="323">
        <v>1.3839950000000001</v>
      </c>
      <c r="J151" s="95">
        <f t="shared" si="10"/>
        <v>2020</v>
      </c>
      <c r="K151" s="95">
        <f t="shared" si="11"/>
        <v>6</v>
      </c>
      <c r="L151" s="95">
        <f t="shared" si="12"/>
        <v>15</v>
      </c>
      <c r="M151" s="97">
        <f t="shared" si="13"/>
        <v>43997</v>
      </c>
      <c r="N151" s="96">
        <f t="shared" si="14"/>
        <v>43997.625057870369</v>
      </c>
      <c r="O151" s="323">
        <v>108.34099999999999</v>
      </c>
      <c r="P151" s="323">
        <v>1.3839950000000001</v>
      </c>
      <c r="Q151" s="323" t="s">
        <v>177</v>
      </c>
      <c r="R151" s="323"/>
      <c r="S151" s="323"/>
    </row>
    <row r="152" spans="1:19">
      <c r="A152" s="323" t="s">
        <v>297</v>
      </c>
      <c r="B152" s="323" t="s">
        <v>177</v>
      </c>
      <c r="C152" s="323" t="s">
        <v>188</v>
      </c>
      <c r="D152" s="323">
        <v>20200617</v>
      </c>
      <c r="E152" s="323" t="s">
        <v>550</v>
      </c>
      <c r="F152" s="323">
        <v>100000</v>
      </c>
      <c r="G152" s="323">
        <v>108.008</v>
      </c>
      <c r="H152" s="323">
        <v>1.455063</v>
      </c>
      <c r="J152" s="95">
        <f t="shared" si="10"/>
        <v>2020</v>
      </c>
      <c r="K152" s="95">
        <f t="shared" si="11"/>
        <v>6</v>
      </c>
      <c r="L152" s="95">
        <f t="shared" si="12"/>
        <v>17</v>
      </c>
      <c r="M152" s="97">
        <f t="shared" si="13"/>
        <v>43999</v>
      </c>
      <c r="N152" s="96">
        <f t="shared" si="14"/>
        <v>43999.466157407405</v>
      </c>
      <c r="O152" s="323">
        <v>108.008</v>
      </c>
      <c r="P152" s="323">
        <v>1.455063</v>
      </c>
      <c r="Q152" s="323" t="s">
        <v>177</v>
      </c>
      <c r="R152" s="323"/>
      <c r="S152" s="323"/>
    </row>
    <row r="153" spans="1:19">
      <c r="A153" s="323" t="s">
        <v>297</v>
      </c>
      <c r="B153" s="323" t="s">
        <v>177</v>
      </c>
      <c r="C153" s="323" t="s">
        <v>188</v>
      </c>
      <c r="D153" s="323">
        <v>20200618</v>
      </c>
      <c r="E153" s="323" t="s">
        <v>551</v>
      </c>
      <c r="F153" s="323">
        <v>15000</v>
      </c>
      <c r="G153" s="323">
        <v>108.53</v>
      </c>
      <c r="H153" s="323">
        <v>1.336978</v>
      </c>
      <c r="J153" s="95">
        <f t="shared" si="10"/>
        <v>2020</v>
      </c>
      <c r="K153" s="95">
        <f t="shared" si="11"/>
        <v>6</v>
      </c>
      <c r="L153" s="95">
        <f t="shared" si="12"/>
        <v>18</v>
      </c>
      <c r="M153" s="97">
        <f t="shared" si="13"/>
        <v>44000</v>
      </c>
      <c r="N153" s="96">
        <f t="shared" si="14"/>
        <v>44000.521168981482</v>
      </c>
      <c r="O153" s="323">
        <v>108.53</v>
      </c>
      <c r="P153" s="323">
        <v>1.336978</v>
      </c>
      <c r="Q153" s="323" t="s">
        <v>177</v>
      </c>
      <c r="R153" s="323"/>
      <c r="S153" s="323"/>
    </row>
    <row r="154" spans="1:19">
      <c r="A154" s="323" t="s">
        <v>297</v>
      </c>
      <c r="B154" s="323" t="s">
        <v>177</v>
      </c>
      <c r="C154" s="323" t="s">
        <v>188</v>
      </c>
      <c r="D154" s="323">
        <v>20200619</v>
      </c>
      <c r="E154" s="323" t="s">
        <v>552</v>
      </c>
      <c r="F154" s="323">
        <v>20000</v>
      </c>
      <c r="G154" s="323">
        <v>108.175</v>
      </c>
      <c r="H154" s="323">
        <v>1.41506</v>
      </c>
      <c r="J154" s="95">
        <f t="shared" si="10"/>
        <v>2020</v>
      </c>
      <c r="K154" s="95">
        <f t="shared" si="11"/>
        <v>6</v>
      </c>
      <c r="L154" s="95">
        <f t="shared" si="12"/>
        <v>19</v>
      </c>
      <c r="M154" s="97">
        <f t="shared" si="13"/>
        <v>44001</v>
      </c>
      <c r="N154" s="96">
        <f t="shared" si="14"/>
        <v>44001.371539351851</v>
      </c>
      <c r="O154" s="323">
        <v>108.175</v>
      </c>
      <c r="P154" s="323">
        <v>1.41506</v>
      </c>
      <c r="Q154" s="323" t="s">
        <v>177</v>
      </c>
      <c r="R154" s="323"/>
      <c r="S154" s="323"/>
    </row>
    <row r="155" spans="1:19">
      <c r="A155" s="323" t="s">
        <v>297</v>
      </c>
      <c r="B155" s="323" t="s">
        <v>177</v>
      </c>
      <c r="C155" s="323" t="s">
        <v>188</v>
      </c>
      <c r="D155" s="323">
        <v>20200623</v>
      </c>
      <c r="E155" s="323" t="s">
        <v>553</v>
      </c>
      <c r="F155" s="323">
        <v>57000</v>
      </c>
      <c r="G155" s="323">
        <v>108.352</v>
      </c>
      <c r="H155" s="323">
        <v>1.3727830000000001</v>
      </c>
      <c r="J155" s="95">
        <f t="shared" si="10"/>
        <v>2020</v>
      </c>
      <c r="K155" s="95">
        <f t="shared" si="11"/>
        <v>6</v>
      </c>
      <c r="L155" s="95">
        <f t="shared" si="12"/>
        <v>23</v>
      </c>
      <c r="M155" s="97">
        <f t="shared" si="13"/>
        <v>44005</v>
      </c>
      <c r="N155" s="96">
        <f t="shared" si="14"/>
        <v>44005.537210648145</v>
      </c>
      <c r="O155" s="323">
        <v>108.352</v>
      </c>
      <c r="P155" s="323">
        <v>1.3727830000000001</v>
      </c>
      <c r="Q155" s="323" t="s">
        <v>177</v>
      </c>
      <c r="R155" s="323"/>
      <c r="S155" s="323"/>
    </row>
    <row r="156" spans="1:19">
      <c r="A156" s="323" t="s">
        <v>297</v>
      </c>
      <c r="B156" s="323" t="s">
        <v>177</v>
      </c>
      <c r="C156" s="323" t="s">
        <v>188</v>
      </c>
      <c r="D156" s="323">
        <v>20200623</v>
      </c>
      <c r="E156" s="323" t="s">
        <v>553</v>
      </c>
      <c r="F156" s="323">
        <v>57000</v>
      </c>
      <c r="G156" s="323">
        <v>108.387</v>
      </c>
      <c r="H156" s="323">
        <v>1.365073</v>
      </c>
      <c r="J156" s="95">
        <f t="shared" si="10"/>
        <v>2020</v>
      </c>
      <c r="K156" s="95">
        <f t="shared" si="11"/>
        <v>6</v>
      </c>
      <c r="L156" s="95">
        <f t="shared" si="12"/>
        <v>23</v>
      </c>
      <c r="M156" s="97">
        <f t="shared" si="13"/>
        <v>44005</v>
      </c>
      <c r="N156" s="96">
        <f t="shared" si="14"/>
        <v>44005.537210648145</v>
      </c>
      <c r="O156" s="323">
        <v>108.387</v>
      </c>
      <c r="P156" s="323">
        <v>1.365073</v>
      </c>
      <c r="Q156" s="323" t="s">
        <v>177</v>
      </c>
      <c r="R156" s="323"/>
      <c r="S156" s="323"/>
    </row>
    <row r="157" spans="1:19">
      <c r="A157" s="323" t="s">
        <v>297</v>
      </c>
      <c r="B157" s="323" t="s">
        <v>177</v>
      </c>
      <c r="C157" s="323" t="s">
        <v>188</v>
      </c>
      <c r="D157" s="323">
        <v>20200623</v>
      </c>
      <c r="E157" s="323" t="s">
        <v>359</v>
      </c>
      <c r="F157" s="323">
        <v>57000</v>
      </c>
      <c r="G157" s="323">
        <v>108.387</v>
      </c>
      <c r="H157" s="323">
        <v>1.365073</v>
      </c>
      <c r="J157" s="95">
        <f t="shared" si="10"/>
        <v>2020</v>
      </c>
      <c r="K157" s="95">
        <f t="shared" si="11"/>
        <v>6</v>
      </c>
      <c r="L157" s="95">
        <f t="shared" si="12"/>
        <v>23</v>
      </c>
      <c r="M157" s="97">
        <f t="shared" si="13"/>
        <v>44005</v>
      </c>
      <c r="N157" s="96">
        <f t="shared" si="14"/>
        <v>44005.537233796298</v>
      </c>
      <c r="O157" s="323">
        <v>108.387</v>
      </c>
      <c r="P157" s="323">
        <v>1.365073</v>
      </c>
      <c r="Q157" s="323" t="s">
        <v>177</v>
      </c>
      <c r="R157" s="323"/>
      <c r="S157" s="323"/>
    </row>
    <row r="158" spans="1:19">
      <c r="A158" s="323" t="s">
        <v>297</v>
      </c>
      <c r="B158" s="323" t="s">
        <v>177</v>
      </c>
      <c r="C158" s="323" t="s">
        <v>188</v>
      </c>
      <c r="D158" s="323">
        <v>20200624</v>
      </c>
      <c r="E158" s="323" t="s">
        <v>554</v>
      </c>
      <c r="F158" s="323">
        <v>360000</v>
      </c>
      <c r="G158" s="323">
        <v>107.988</v>
      </c>
      <c r="H158" s="323">
        <v>1.4520789999999999</v>
      </c>
      <c r="J158" s="95">
        <f t="shared" si="10"/>
        <v>2020</v>
      </c>
      <c r="K158" s="95">
        <f t="shared" si="11"/>
        <v>6</v>
      </c>
      <c r="L158" s="95">
        <f t="shared" si="12"/>
        <v>24</v>
      </c>
      <c r="M158" s="97">
        <f t="shared" si="13"/>
        <v>44006</v>
      </c>
      <c r="N158" s="96">
        <f t="shared" si="14"/>
        <v>44006.424039351848</v>
      </c>
      <c r="O158" s="323">
        <v>107.988</v>
      </c>
      <c r="P158" s="323">
        <v>1.4520789999999999</v>
      </c>
      <c r="Q158" s="323" t="s">
        <v>177</v>
      </c>
      <c r="R158" s="323"/>
      <c r="S158" s="323"/>
    </row>
    <row r="159" spans="1:19">
      <c r="A159" s="323" t="s">
        <v>297</v>
      </c>
      <c r="B159" s="323" t="s">
        <v>177</v>
      </c>
      <c r="C159" s="323" t="s">
        <v>188</v>
      </c>
      <c r="D159" s="323">
        <v>20200624</v>
      </c>
      <c r="E159" s="323" t="s">
        <v>554</v>
      </c>
      <c r="F159" s="323">
        <v>180000</v>
      </c>
      <c r="G159" s="323">
        <v>106.75</v>
      </c>
      <c r="H159" s="323">
        <v>1.7278979999999999</v>
      </c>
      <c r="J159" s="95">
        <f t="shared" si="10"/>
        <v>2020</v>
      </c>
      <c r="K159" s="95">
        <f t="shared" si="11"/>
        <v>6</v>
      </c>
      <c r="L159" s="95">
        <f t="shared" si="12"/>
        <v>24</v>
      </c>
      <c r="M159" s="97">
        <f t="shared" si="13"/>
        <v>44006</v>
      </c>
      <c r="N159" s="96">
        <f t="shared" si="14"/>
        <v>44006.424039351848</v>
      </c>
      <c r="O159" s="323">
        <v>106.75</v>
      </c>
      <c r="P159" s="323">
        <v>1.7278979999999999</v>
      </c>
      <c r="Q159" s="323" t="s">
        <v>177</v>
      </c>
      <c r="R159" s="323"/>
      <c r="S159" s="323"/>
    </row>
    <row r="160" spans="1:19">
      <c r="A160" s="323" t="s">
        <v>297</v>
      </c>
      <c r="B160" s="323" t="s">
        <v>177</v>
      </c>
      <c r="C160" s="323" t="s">
        <v>188</v>
      </c>
      <c r="D160" s="323">
        <v>20200624</v>
      </c>
      <c r="E160" s="323" t="s">
        <v>554</v>
      </c>
      <c r="F160" s="323">
        <v>180000</v>
      </c>
      <c r="G160" s="323">
        <v>106.75</v>
      </c>
      <c r="H160" s="323">
        <v>1.7278979999999999</v>
      </c>
      <c r="J160" s="95">
        <f t="shared" si="10"/>
        <v>2020</v>
      </c>
      <c r="K160" s="95">
        <f t="shared" si="11"/>
        <v>6</v>
      </c>
      <c r="L160" s="95">
        <f t="shared" si="12"/>
        <v>24</v>
      </c>
      <c r="M160" s="97">
        <f t="shared" si="13"/>
        <v>44006</v>
      </c>
      <c r="N160" s="96">
        <f t="shared" si="14"/>
        <v>44006.424039351848</v>
      </c>
      <c r="O160" s="323">
        <v>106.75</v>
      </c>
      <c r="P160" s="323">
        <v>1.7278979999999999</v>
      </c>
      <c r="Q160" s="323" t="s">
        <v>177</v>
      </c>
      <c r="R160" s="323"/>
      <c r="S160" s="323"/>
    </row>
    <row r="161" spans="1:19">
      <c r="A161" s="323" t="s">
        <v>297</v>
      </c>
      <c r="B161" s="323" t="s">
        <v>177</v>
      </c>
      <c r="C161" s="323" t="s">
        <v>188</v>
      </c>
      <c r="D161" s="323">
        <v>20200624</v>
      </c>
      <c r="E161" s="323" t="s">
        <v>555</v>
      </c>
      <c r="F161" s="323">
        <v>360000</v>
      </c>
      <c r="G161" s="323">
        <v>107.988</v>
      </c>
      <c r="H161" s="323">
        <v>1.4520789999999999</v>
      </c>
      <c r="J161" s="95">
        <f t="shared" si="10"/>
        <v>2020</v>
      </c>
      <c r="K161" s="95">
        <f t="shared" si="11"/>
        <v>6</v>
      </c>
      <c r="L161" s="95">
        <f t="shared" si="12"/>
        <v>24</v>
      </c>
      <c r="M161" s="97">
        <f t="shared" si="13"/>
        <v>44006</v>
      </c>
      <c r="N161" s="96">
        <f t="shared" si="14"/>
        <v>44006.424050925925</v>
      </c>
      <c r="O161" s="323">
        <v>107.988</v>
      </c>
      <c r="P161" s="323">
        <v>1.4520789999999999</v>
      </c>
      <c r="Q161" s="323" t="s">
        <v>177</v>
      </c>
      <c r="R161" s="323"/>
      <c r="S161" s="323"/>
    </row>
    <row r="162" spans="1:19">
      <c r="A162" s="323" t="s">
        <v>297</v>
      </c>
      <c r="B162" s="323" t="s">
        <v>177</v>
      </c>
      <c r="C162" s="323" t="s">
        <v>188</v>
      </c>
      <c r="D162" s="323">
        <v>20200624</v>
      </c>
      <c r="E162" s="323" t="s">
        <v>556</v>
      </c>
      <c r="F162" s="323">
        <v>15000</v>
      </c>
      <c r="G162" s="323">
        <v>107.53</v>
      </c>
      <c r="H162" s="323">
        <v>1.55369</v>
      </c>
      <c r="J162" s="95">
        <f t="shared" si="10"/>
        <v>2020</v>
      </c>
      <c r="K162" s="95">
        <f t="shared" si="11"/>
        <v>6</v>
      </c>
      <c r="L162" s="95">
        <f t="shared" si="12"/>
        <v>24</v>
      </c>
      <c r="M162" s="97">
        <f t="shared" si="13"/>
        <v>44006</v>
      </c>
      <c r="N162" s="96">
        <f t="shared" si="14"/>
        <v>44006.475613425922</v>
      </c>
      <c r="O162" s="323">
        <v>107.53</v>
      </c>
      <c r="P162" s="323">
        <v>1.55369</v>
      </c>
      <c r="Q162" s="323" t="s">
        <v>177</v>
      </c>
      <c r="R162" s="323"/>
      <c r="S162" s="323"/>
    </row>
    <row r="163" spans="1:19">
      <c r="A163" s="323" t="s">
        <v>297</v>
      </c>
      <c r="B163" s="323" t="s">
        <v>177</v>
      </c>
      <c r="C163" s="323" t="s">
        <v>188</v>
      </c>
      <c r="D163" s="323">
        <v>20200624</v>
      </c>
      <c r="E163" s="323" t="s">
        <v>556</v>
      </c>
      <c r="F163" s="323">
        <v>15000</v>
      </c>
      <c r="G163" s="323">
        <v>108.07</v>
      </c>
      <c r="H163" s="323">
        <v>1.4339390000000001</v>
      </c>
      <c r="J163" s="95">
        <f t="shared" si="10"/>
        <v>2020</v>
      </c>
      <c r="K163" s="95">
        <f t="shared" si="11"/>
        <v>6</v>
      </c>
      <c r="L163" s="95">
        <f t="shared" si="12"/>
        <v>24</v>
      </c>
      <c r="M163" s="97">
        <f t="shared" si="13"/>
        <v>44006</v>
      </c>
      <c r="N163" s="96">
        <f t="shared" si="14"/>
        <v>44006.475613425922</v>
      </c>
      <c r="O163" s="323">
        <v>108.07</v>
      </c>
      <c r="P163" s="323">
        <v>1.4339390000000001</v>
      </c>
      <c r="Q163" s="323" t="s">
        <v>177</v>
      </c>
      <c r="R163" s="323"/>
      <c r="S163" s="323"/>
    </row>
    <row r="164" spans="1:19">
      <c r="A164" s="323" t="s">
        <v>297</v>
      </c>
      <c r="B164" s="323" t="s">
        <v>177</v>
      </c>
      <c r="C164" s="323" t="s">
        <v>188</v>
      </c>
      <c r="D164" s="323">
        <v>20200625</v>
      </c>
      <c r="E164" s="323" t="s">
        <v>557</v>
      </c>
      <c r="F164" s="323">
        <v>50000</v>
      </c>
      <c r="G164" s="323">
        <v>108.907</v>
      </c>
      <c r="H164" s="323">
        <v>1.246151</v>
      </c>
      <c r="J164" s="95">
        <f t="shared" si="10"/>
        <v>2020</v>
      </c>
      <c r="K164" s="95">
        <f t="shared" si="11"/>
        <v>6</v>
      </c>
      <c r="L164" s="95">
        <f t="shared" si="12"/>
        <v>25</v>
      </c>
      <c r="M164" s="97">
        <f t="shared" si="13"/>
        <v>44007</v>
      </c>
      <c r="N164" s="96">
        <f t="shared" si="14"/>
        <v>44007.453831018516</v>
      </c>
      <c r="O164" s="323">
        <v>108.907</v>
      </c>
      <c r="P164" s="323">
        <v>1.246151</v>
      </c>
      <c r="Q164" s="323" t="s">
        <v>177</v>
      </c>
      <c r="R164" s="323"/>
      <c r="S164" s="323"/>
    </row>
    <row r="165" spans="1:19">
      <c r="A165" s="323" t="s">
        <v>297</v>
      </c>
      <c r="B165" s="323" t="s">
        <v>177</v>
      </c>
      <c r="C165" s="323" t="s">
        <v>188</v>
      </c>
      <c r="D165" s="323">
        <v>20200625</v>
      </c>
      <c r="E165" s="323" t="s">
        <v>557</v>
      </c>
      <c r="F165" s="323">
        <v>50000</v>
      </c>
      <c r="G165" s="323">
        <v>110.024</v>
      </c>
      <c r="H165" s="323">
        <v>1.0023759999999999</v>
      </c>
      <c r="J165" s="95">
        <f t="shared" si="10"/>
        <v>2020</v>
      </c>
      <c r="K165" s="95">
        <f t="shared" si="11"/>
        <v>6</v>
      </c>
      <c r="L165" s="95">
        <f t="shared" si="12"/>
        <v>25</v>
      </c>
      <c r="M165" s="97">
        <f t="shared" si="13"/>
        <v>44007</v>
      </c>
      <c r="N165" s="96">
        <f t="shared" si="14"/>
        <v>44007.453831018516</v>
      </c>
      <c r="O165" s="323">
        <v>110.024</v>
      </c>
      <c r="P165" s="323">
        <v>1.0023759999999999</v>
      </c>
      <c r="Q165" s="323" t="s">
        <v>177</v>
      </c>
      <c r="R165" s="323"/>
      <c r="S165" s="323"/>
    </row>
    <row r="166" spans="1:19">
      <c r="A166" s="323" t="s">
        <v>297</v>
      </c>
      <c r="B166" s="323" t="s">
        <v>177</v>
      </c>
      <c r="C166" s="323" t="s">
        <v>188</v>
      </c>
      <c r="D166" s="323">
        <v>20200625</v>
      </c>
      <c r="E166" s="323" t="s">
        <v>433</v>
      </c>
      <c r="F166" s="323">
        <v>50000</v>
      </c>
      <c r="G166" s="323">
        <v>108.907</v>
      </c>
      <c r="H166" s="323">
        <v>1.246151</v>
      </c>
      <c r="J166" s="95">
        <f t="shared" si="10"/>
        <v>2020</v>
      </c>
      <c r="K166" s="95">
        <f t="shared" si="11"/>
        <v>6</v>
      </c>
      <c r="L166" s="95">
        <f t="shared" si="12"/>
        <v>25</v>
      </c>
      <c r="M166" s="97">
        <f t="shared" si="13"/>
        <v>44007</v>
      </c>
      <c r="N166" s="96">
        <f t="shared" si="14"/>
        <v>44007.453888888886</v>
      </c>
      <c r="O166" s="323">
        <v>108.907</v>
      </c>
      <c r="P166" s="323">
        <v>1.246151</v>
      </c>
      <c r="Q166" s="323" t="s">
        <v>177</v>
      </c>
      <c r="R166" s="323"/>
      <c r="S166" s="323"/>
    </row>
    <row r="167" spans="1:19">
      <c r="A167" s="323" t="s">
        <v>297</v>
      </c>
      <c r="B167" s="323" t="s">
        <v>177</v>
      </c>
      <c r="C167" s="323" t="s">
        <v>188</v>
      </c>
      <c r="D167" s="323">
        <v>20200630</v>
      </c>
      <c r="E167" s="323" t="s">
        <v>420</v>
      </c>
      <c r="F167" s="323">
        <v>75000</v>
      </c>
      <c r="G167" s="323">
        <v>107.11625600000001</v>
      </c>
      <c r="H167" s="323">
        <v>1.6402000000000001</v>
      </c>
      <c r="J167" s="95">
        <f t="shared" si="10"/>
        <v>2020</v>
      </c>
      <c r="K167" s="95">
        <f t="shared" si="11"/>
        <v>6</v>
      </c>
      <c r="L167" s="95">
        <f t="shared" si="12"/>
        <v>30</v>
      </c>
      <c r="M167" s="97">
        <f t="shared" si="13"/>
        <v>44012</v>
      </c>
      <c r="N167" s="96">
        <f t="shared" si="14"/>
        <v>44012.442696759259</v>
      </c>
      <c r="O167" s="323">
        <v>107.11625600000001</v>
      </c>
      <c r="P167" s="323">
        <v>1.6402000000000001</v>
      </c>
      <c r="Q167" s="323" t="s">
        <v>177</v>
      </c>
      <c r="R167" s="323"/>
      <c r="S167" s="323"/>
    </row>
    <row r="168" spans="1:19">
      <c r="A168" s="323" t="s">
        <v>297</v>
      </c>
      <c r="B168" s="323" t="s">
        <v>177</v>
      </c>
      <c r="C168" s="323" t="s">
        <v>188</v>
      </c>
      <c r="D168" s="323">
        <v>20200630</v>
      </c>
      <c r="E168" s="323" t="s">
        <v>558</v>
      </c>
      <c r="F168" s="323">
        <v>75000</v>
      </c>
      <c r="G168" s="323">
        <v>107.654256</v>
      </c>
      <c r="H168" s="323">
        <v>1.5199450000000001</v>
      </c>
      <c r="J168" s="95">
        <f t="shared" si="10"/>
        <v>2020</v>
      </c>
      <c r="K168" s="95">
        <f t="shared" si="11"/>
        <v>6</v>
      </c>
      <c r="L168" s="95">
        <f t="shared" si="12"/>
        <v>30</v>
      </c>
      <c r="M168" s="97">
        <f t="shared" si="13"/>
        <v>44012</v>
      </c>
      <c r="N168" s="96">
        <f t="shared" si="14"/>
        <v>44012.442708333336</v>
      </c>
      <c r="O168" s="323">
        <v>107.654256</v>
      </c>
      <c r="P168" s="323">
        <v>1.5199450000000001</v>
      </c>
      <c r="Q168" s="323" t="s">
        <v>177</v>
      </c>
      <c r="R168" s="323"/>
      <c r="S168" s="323"/>
    </row>
    <row r="169" spans="1:19">
      <c r="A169" s="323" t="s">
        <v>377</v>
      </c>
      <c r="B169" s="323" t="s">
        <v>378</v>
      </c>
      <c r="C169" s="323" t="s">
        <v>188</v>
      </c>
      <c r="D169" s="323">
        <v>20200602</v>
      </c>
      <c r="E169" s="323" t="s">
        <v>559</v>
      </c>
      <c r="F169" s="323">
        <v>20000</v>
      </c>
      <c r="G169" s="323">
        <v>99.81</v>
      </c>
      <c r="H169" s="323"/>
      <c r="J169" s="95">
        <f t="shared" si="10"/>
        <v>2020</v>
      </c>
      <c r="K169" s="95">
        <f t="shared" si="11"/>
        <v>6</v>
      </c>
      <c r="L169" s="95">
        <f t="shared" si="12"/>
        <v>2</v>
      </c>
      <c r="M169" s="97">
        <f t="shared" si="13"/>
        <v>43984</v>
      </c>
      <c r="N169" s="96">
        <f t="shared" si="14"/>
        <v>43984.360925925925</v>
      </c>
      <c r="O169" s="323">
        <v>99.81</v>
      </c>
      <c r="P169" s="323"/>
      <c r="Q169" s="323" t="s">
        <v>378</v>
      </c>
      <c r="R169" s="323"/>
      <c r="S169" s="323"/>
    </row>
    <row r="170" spans="1:19">
      <c r="A170" s="323" t="s">
        <v>377</v>
      </c>
      <c r="B170" s="323" t="s">
        <v>378</v>
      </c>
      <c r="C170" s="323" t="s">
        <v>188</v>
      </c>
      <c r="D170" s="323">
        <v>20200602</v>
      </c>
      <c r="E170" s="323" t="s">
        <v>559</v>
      </c>
      <c r="F170" s="323">
        <v>20000</v>
      </c>
      <c r="G170" s="323">
        <v>99.81</v>
      </c>
      <c r="H170" s="323"/>
      <c r="J170" s="95">
        <f t="shared" si="10"/>
        <v>2020</v>
      </c>
      <c r="K170" s="95">
        <f t="shared" si="11"/>
        <v>6</v>
      </c>
      <c r="L170" s="95">
        <f t="shared" si="12"/>
        <v>2</v>
      </c>
      <c r="M170" s="97">
        <f t="shared" si="13"/>
        <v>43984</v>
      </c>
      <c r="N170" s="96">
        <f t="shared" si="14"/>
        <v>43984.360925925925</v>
      </c>
      <c r="O170" s="323">
        <v>99.81</v>
      </c>
      <c r="P170" s="323"/>
      <c r="Q170" s="323" t="s">
        <v>378</v>
      </c>
      <c r="R170" s="323"/>
      <c r="S170" s="323"/>
    </row>
    <row r="171" spans="1:19">
      <c r="A171" s="323" t="s">
        <v>377</v>
      </c>
      <c r="B171" s="323" t="s">
        <v>378</v>
      </c>
      <c r="C171" s="323" t="s">
        <v>188</v>
      </c>
      <c r="D171" s="323">
        <v>20200602</v>
      </c>
      <c r="E171" s="323" t="s">
        <v>560</v>
      </c>
      <c r="F171" s="323">
        <v>30000</v>
      </c>
      <c r="G171" s="323">
        <v>99.665000000000006</v>
      </c>
      <c r="H171" s="323"/>
      <c r="J171" s="95">
        <f t="shared" si="10"/>
        <v>2020</v>
      </c>
      <c r="K171" s="95">
        <f t="shared" si="11"/>
        <v>6</v>
      </c>
      <c r="L171" s="95">
        <f t="shared" si="12"/>
        <v>2</v>
      </c>
      <c r="M171" s="97">
        <f t="shared" si="13"/>
        <v>43984</v>
      </c>
      <c r="N171" s="96">
        <f t="shared" si="14"/>
        <v>43984.536666666667</v>
      </c>
      <c r="O171" s="323">
        <v>99.665000000000006</v>
      </c>
      <c r="P171" s="323"/>
      <c r="Q171" s="323" t="s">
        <v>378</v>
      </c>
      <c r="R171" s="323"/>
      <c r="S171" s="323"/>
    </row>
    <row r="172" spans="1:19">
      <c r="A172" s="323" t="s">
        <v>377</v>
      </c>
      <c r="B172" s="323" t="s">
        <v>378</v>
      </c>
      <c r="C172" s="323" t="s">
        <v>188</v>
      </c>
      <c r="D172" s="323">
        <v>20200602</v>
      </c>
      <c r="E172" s="323" t="s">
        <v>560</v>
      </c>
      <c r="F172" s="323">
        <v>30000</v>
      </c>
      <c r="G172" s="323">
        <v>99.715000000000003</v>
      </c>
      <c r="H172" s="323"/>
      <c r="J172" s="95">
        <f t="shared" si="10"/>
        <v>2020</v>
      </c>
      <c r="K172" s="95">
        <f t="shared" si="11"/>
        <v>6</v>
      </c>
      <c r="L172" s="95">
        <f t="shared" si="12"/>
        <v>2</v>
      </c>
      <c r="M172" s="97">
        <f t="shared" si="13"/>
        <v>43984</v>
      </c>
      <c r="N172" s="96">
        <f t="shared" si="14"/>
        <v>43984.536666666667</v>
      </c>
      <c r="O172" s="323">
        <v>99.715000000000003</v>
      </c>
      <c r="P172" s="323"/>
      <c r="Q172" s="323" t="s">
        <v>378</v>
      </c>
      <c r="R172" s="323"/>
      <c r="S172" s="323"/>
    </row>
    <row r="173" spans="1:19">
      <c r="A173" s="323" t="s">
        <v>377</v>
      </c>
      <c r="B173" s="323" t="s">
        <v>378</v>
      </c>
      <c r="C173" s="323" t="s">
        <v>188</v>
      </c>
      <c r="D173" s="323">
        <v>20200602</v>
      </c>
      <c r="E173" s="323" t="s">
        <v>561</v>
      </c>
      <c r="F173" s="323">
        <v>20000</v>
      </c>
      <c r="G173" s="323">
        <v>99.896000000000001</v>
      </c>
      <c r="H173" s="323"/>
      <c r="J173" s="95">
        <f t="shared" si="10"/>
        <v>2020</v>
      </c>
      <c r="K173" s="95">
        <f t="shared" si="11"/>
        <v>6</v>
      </c>
      <c r="L173" s="95">
        <f t="shared" si="12"/>
        <v>2</v>
      </c>
      <c r="M173" s="97">
        <f t="shared" si="13"/>
        <v>43984</v>
      </c>
      <c r="N173" s="96">
        <f t="shared" si="14"/>
        <v>43984.565092592595</v>
      </c>
      <c r="O173" s="323">
        <v>99.896000000000001</v>
      </c>
      <c r="P173" s="323"/>
      <c r="Q173" s="323" t="s">
        <v>378</v>
      </c>
      <c r="R173" s="323"/>
      <c r="S173" s="323"/>
    </row>
    <row r="174" spans="1:19">
      <c r="A174" s="323" t="s">
        <v>377</v>
      </c>
      <c r="B174" s="323" t="s">
        <v>378</v>
      </c>
      <c r="C174" s="323" t="s">
        <v>188</v>
      </c>
      <c r="D174" s="323">
        <v>20200602</v>
      </c>
      <c r="E174" s="323" t="s">
        <v>561</v>
      </c>
      <c r="F174" s="323">
        <v>20000</v>
      </c>
      <c r="G174" s="323">
        <v>99.896000000000001</v>
      </c>
      <c r="H174" s="323"/>
      <c r="J174" s="95">
        <f t="shared" si="10"/>
        <v>2020</v>
      </c>
      <c r="K174" s="95">
        <f t="shared" si="11"/>
        <v>6</v>
      </c>
      <c r="L174" s="95">
        <f t="shared" si="12"/>
        <v>2</v>
      </c>
      <c r="M174" s="97">
        <f t="shared" si="13"/>
        <v>43984</v>
      </c>
      <c r="N174" s="96">
        <f t="shared" si="14"/>
        <v>43984.565092592595</v>
      </c>
      <c r="O174" s="323">
        <v>99.896000000000001</v>
      </c>
      <c r="P174" s="323"/>
      <c r="Q174" s="323" t="s">
        <v>378</v>
      </c>
      <c r="R174" s="323"/>
      <c r="S174" s="323"/>
    </row>
    <row r="175" spans="1:19">
      <c r="A175" s="323" t="s">
        <v>377</v>
      </c>
      <c r="B175" s="323" t="s">
        <v>378</v>
      </c>
      <c r="C175" s="323" t="s">
        <v>188</v>
      </c>
      <c r="D175" s="323">
        <v>20200602</v>
      </c>
      <c r="E175" s="323" t="s">
        <v>561</v>
      </c>
      <c r="F175" s="323">
        <v>20000</v>
      </c>
      <c r="G175" s="323">
        <v>99.896000000000001</v>
      </c>
      <c r="H175" s="323"/>
      <c r="J175" s="95">
        <f t="shared" si="10"/>
        <v>2020</v>
      </c>
      <c r="K175" s="95">
        <f t="shared" si="11"/>
        <v>6</v>
      </c>
      <c r="L175" s="95">
        <f t="shared" si="12"/>
        <v>2</v>
      </c>
      <c r="M175" s="97">
        <f t="shared" si="13"/>
        <v>43984</v>
      </c>
      <c r="N175" s="96">
        <f t="shared" si="14"/>
        <v>43984.565092592595</v>
      </c>
      <c r="O175" s="323">
        <v>99.896000000000001</v>
      </c>
      <c r="P175" s="323"/>
      <c r="Q175" s="323" t="s">
        <v>378</v>
      </c>
      <c r="R175" s="323"/>
      <c r="S175" s="323"/>
    </row>
    <row r="176" spans="1:19">
      <c r="A176" s="323" t="s">
        <v>377</v>
      </c>
      <c r="B176" s="323" t="s">
        <v>378</v>
      </c>
      <c r="C176" s="323" t="s">
        <v>188</v>
      </c>
      <c r="D176" s="323">
        <v>20200602</v>
      </c>
      <c r="E176" s="323" t="s">
        <v>562</v>
      </c>
      <c r="F176" s="323">
        <v>15000</v>
      </c>
      <c r="G176" s="323">
        <v>99.896000000000001</v>
      </c>
      <c r="H176" s="323"/>
      <c r="J176" s="95">
        <f t="shared" si="10"/>
        <v>2020</v>
      </c>
      <c r="K176" s="95">
        <f t="shared" si="11"/>
        <v>6</v>
      </c>
      <c r="L176" s="95">
        <f t="shared" si="12"/>
        <v>2</v>
      </c>
      <c r="M176" s="97">
        <f t="shared" si="13"/>
        <v>43984</v>
      </c>
      <c r="N176" s="96">
        <f t="shared" si="14"/>
        <v>43984.565127314818</v>
      </c>
      <c r="O176" s="323">
        <v>99.896000000000001</v>
      </c>
      <c r="P176" s="323"/>
      <c r="Q176" s="323" t="s">
        <v>378</v>
      </c>
      <c r="R176" s="323"/>
      <c r="S176" s="323"/>
    </row>
    <row r="177" spans="1:19">
      <c r="A177" s="323" t="s">
        <v>377</v>
      </c>
      <c r="B177" s="323" t="s">
        <v>378</v>
      </c>
      <c r="C177" s="323" t="s">
        <v>188</v>
      </c>
      <c r="D177" s="323">
        <v>20200602</v>
      </c>
      <c r="E177" s="323" t="s">
        <v>562</v>
      </c>
      <c r="F177" s="323">
        <v>15000</v>
      </c>
      <c r="G177" s="323">
        <v>99.896000000000001</v>
      </c>
      <c r="H177" s="323"/>
      <c r="J177" s="95">
        <f t="shared" si="10"/>
        <v>2020</v>
      </c>
      <c r="K177" s="95">
        <f t="shared" si="11"/>
        <v>6</v>
      </c>
      <c r="L177" s="95">
        <f t="shared" si="12"/>
        <v>2</v>
      </c>
      <c r="M177" s="97">
        <f t="shared" si="13"/>
        <v>43984</v>
      </c>
      <c r="N177" s="96">
        <f t="shared" si="14"/>
        <v>43984.565127314818</v>
      </c>
      <c r="O177" s="323">
        <v>99.896000000000001</v>
      </c>
      <c r="P177" s="323"/>
      <c r="Q177" s="323" t="s">
        <v>378</v>
      </c>
      <c r="R177" s="323"/>
      <c r="S177" s="323"/>
    </row>
    <row r="178" spans="1:19">
      <c r="A178" s="323" t="s">
        <v>377</v>
      </c>
      <c r="B178" s="323" t="s">
        <v>378</v>
      </c>
      <c r="C178" s="323" t="s">
        <v>188</v>
      </c>
      <c r="D178" s="323">
        <v>20200602</v>
      </c>
      <c r="E178" s="323" t="s">
        <v>562</v>
      </c>
      <c r="F178" s="323">
        <v>15000</v>
      </c>
      <c r="G178" s="323">
        <v>99.896000000000001</v>
      </c>
      <c r="H178" s="323"/>
      <c r="J178" s="95">
        <f t="shared" si="10"/>
        <v>2020</v>
      </c>
      <c r="K178" s="95">
        <f t="shared" si="11"/>
        <v>6</v>
      </c>
      <c r="L178" s="95">
        <f t="shared" si="12"/>
        <v>2</v>
      </c>
      <c r="M178" s="97">
        <f t="shared" si="13"/>
        <v>43984</v>
      </c>
      <c r="N178" s="96">
        <f t="shared" si="14"/>
        <v>43984.565127314818</v>
      </c>
      <c r="O178" s="323">
        <v>99.896000000000001</v>
      </c>
      <c r="P178" s="323"/>
      <c r="Q178" s="323" t="s">
        <v>378</v>
      </c>
      <c r="R178" s="323"/>
      <c r="S178" s="323"/>
    </row>
    <row r="179" spans="1:19">
      <c r="A179" s="323" t="s">
        <v>377</v>
      </c>
      <c r="B179" s="323" t="s">
        <v>378</v>
      </c>
      <c r="C179" s="323" t="s">
        <v>188</v>
      </c>
      <c r="D179" s="323">
        <v>20200602</v>
      </c>
      <c r="E179" s="323" t="s">
        <v>563</v>
      </c>
      <c r="F179" s="323">
        <v>5000</v>
      </c>
      <c r="G179" s="323">
        <v>99.766599999999997</v>
      </c>
      <c r="H179" s="323"/>
      <c r="J179" s="95">
        <f t="shared" si="10"/>
        <v>2020</v>
      </c>
      <c r="K179" s="95">
        <f t="shared" si="11"/>
        <v>6</v>
      </c>
      <c r="L179" s="95">
        <f t="shared" si="12"/>
        <v>2</v>
      </c>
      <c r="M179" s="97">
        <f t="shared" si="13"/>
        <v>43984</v>
      </c>
      <c r="N179" s="96">
        <f t="shared" si="14"/>
        <v>43984.617037037038</v>
      </c>
      <c r="O179" s="323">
        <v>99.766599999999997</v>
      </c>
      <c r="P179" s="323"/>
      <c r="Q179" s="323" t="s">
        <v>378</v>
      </c>
      <c r="R179" s="323"/>
      <c r="S179" s="323"/>
    </row>
    <row r="180" spans="1:19">
      <c r="A180" s="323" t="s">
        <v>377</v>
      </c>
      <c r="B180" s="323" t="s">
        <v>378</v>
      </c>
      <c r="C180" s="323" t="s">
        <v>188</v>
      </c>
      <c r="D180" s="323">
        <v>20200602</v>
      </c>
      <c r="E180" s="323" t="s">
        <v>564</v>
      </c>
      <c r="F180" s="323">
        <v>440000</v>
      </c>
      <c r="G180" s="323">
        <v>99.825837000000007</v>
      </c>
      <c r="H180" s="323"/>
      <c r="J180" s="95">
        <f t="shared" si="10"/>
        <v>2020</v>
      </c>
      <c r="K180" s="95">
        <f t="shared" si="11"/>
        <v>6</v>
      </c>
      <c r="L180" s="95">
        <f t="shared" si="12"/>
        <v>2</v>
      </c>
      <c r="M180" s="97">
        <f t="shared" si="13"/>
        <v>43984</v>
      </c>
      <c r="N180" s="96">
        <f t="shared" si="14"/>
        <v>43984.674039351848</v>
      </c>
      <c r="O180" s="323">
        <v>99.825837000000007</v>
      </c>
      <c r="P180" s="323"/>
      <c r="Q180" s="323" t="s">
        <v>378</v>
      </c>
      <c r="R180" s="323"/>
      <c r="S180" s="323"/>
    </row>
    <row r="181" spans="1:19">
      <c r="A181" s="323" t="s">
        <v>377</v>
      </c>
      <c r="B181" s="323" t="s">
        <v>378</v>
      </c>
      <c r="C181" s="323" t="s">
        <v>188</v>
      </c>
      <c r="D181" s="323">
        <v>20200603</v>
      </c>
      <c r="E181" s="323" t="s">
        <v>565</v>
      </c>
      <c r="F181" s="323">
        <v>180000</v>
      </c>
      <c r="G181" s="323">
        <v>99.895799999999994</v>
      </c>
      <c r="H181" s="323"/>
      <c r="J181" s="95">
        <f t="shared" si="10"/>
        <v>2020</v>
      </c>
      <c r="K181" s="95">
        <f t="shared" si="11"/>
        <v>6</v>
      </c>
      <c r="L181" s="95">
        <f t="shared" si="12"/>
        <v>3</v>
      </c>
      <c r="M181" s="97">
        <f t="shared" si="13"/>
        <v>43985</v>
      </c>
      <c r="N181" s="96">
        <f t="shared" si="14"/>
        <v>43985.43346064815</v>
      </c>
      <c r="O181" s="323">
        <v>99.895799999999994</v>
      </c>
      <c r="P181" s="323"/>
      <c r="Q181" s="323" t="s">
        <v>378</v>
      </c>
      <c r="R181" s="323"/>
      <c r="S181" s="323"/>
    </row>
    <row r="182" spans="1:19">
      <c r="A182" s="323" t="s">
        <v>377</v>
      </c>
      <c r="B182" s="323" t="s">
        <v>378</v>
      </c>
      <c r="C182" s="323" t="s">
        <v>188</v>
      </c>
      <c r="D182" s="323">
        <v>20200603</v>
      </c>
      <c r="E182" s="323" t="s">
        <v>565</v>
      </c>
      <c r="F182" s="323">
        <v>180000</v>
      </c>
      <c r="G182" s="323">
        <v>99.909199999999998</v>
      </c>
      <c r="H182" s="323"/>
      <c r="J182" s="95">
        <f t="shared" si="10"/>
        <v>2020</v>
      </c>
      <c r="K182" s="95">
        <f t="shared" si="11"/>
        <v>6</v>
      </c>
      <c r="L182" s="95">
        <f t="shared" si="12"/>
        <v>3</v>
      </c>
      <c r="M182" s="97">
        <f t="shared" si="13"/>
        <v>43985</v>
      </c>
      <c r="N182" s="96">
        <f t="shared" si="14"/>
        <v>43985.43346064815</v>
      </c>
      <c r="O182" s="323">
        <v>99.909199999999998</v>
      </c>
      <c r="P182" s="323"/>
      <c r="Q182" s="323" t="s">
        <v>378</v>
      </c>
      <c r="R182" s="323"/>
      <c r="S182" s="323"/>
    </row>
    <row r="183" spans="1:19">
      <c r="A183" s="323" t="s">
        <v>377</v>
      </c>
      <c r="B183" s="323" t="s">
        <v>378</v>
      </c>
      <c r="C183" s="323" t="s">
        <v>188</v>
      </c>
      <c r="D183" s="323">
        <v>20200604</v>
      </c>
      <c r="E183" s="323" t="s">
        <v>566</v>
      </c>
      <c r="F183" s="323">
        <v>20000</v>
      </c>
      <c r="G183" s="323">
        <v>99.873000000000005</v>
      </c>
      <c r="H183" s="323"/>
      <c r="J183" s="95">
        <f t="shared" si="10"/>
        <v>2020</v>
      </c>
      <c r="K183" s="95">
        <f t="shared" si="11"/>
        <v>6</v>
      </c>
      <c r="L183" s="95">
        <f t="shared" si="12"/>
        <v>4</v>
      </c>
      <c r="M183" s="97">
        <f t="shared" si="13"/>
        <v>43986</v>
      </c>
      <c r="N183" s="96">
        <f t="shared" si="14"/>
        <v>43986.408773148149</v>
      </c>
      <c r="O183" s="323">
        <v>99.873000000000005</v>
      </c>
      <c r="P183" s="323"/>
      <c r="Q183" s="323" t="s">
        <v>378</v>
      </c>
      <c r="R183" s="323"/>
      <c r="S183" s="323"/>
    </row>
    <row r="184" spans="1:19">
      <c r="A184" s="323" t="s">
        <v>377</v>
      </c>
      <c r="B184" s="323" t="s">
        <v>378</v>
      </c>
      <c r="C184" s="323" t="s">
        <v>188</v>
      </c>
      <c r="D184" s="323">
        <v>20200605</v>
      </c>
      <c r="E184" s="323" t="s">
        <v>567</v>
      </c>
      <c r="F184" s="323">
        <v>20000</v>
      </c>
      <c r="G184" s="323">
        <v>100.119</v>
      </c>
      <c r="H184" s="323"/>
      <c r="J184" s="95">
        <f t="shared" si="10"/>
        <v>2020</v>
      </c>
      <c r="K184" s="95">
        <f t="shared" si="11"/>
        <v>6</v>
      </c>
      <c r="L184" s="95">
        <f t="shared" si="12"/>
        <v>5</v>
      </c>
      <c r="M184" s="97">
        <f t="shared" si="13"/>
        <v>43987</v>
      </c>
      <c r="N184" s="96">
        <f t="shared" si="14"/>
        <v>43987.559571759259</v>
      </c>
      <c r="O184" s="323">
        <v>100.119</v>
      </c>
      <c r="P184" s="323"/>
      <c r="Q184" s="323" t="s">
        <v>378</v>
      </c>
      <c r="R184" s="323"/>
      <c r="S184" s="323"/>
    </row>
    <row r="185" spans="1:19">
      <c r="A185" s="323" t="s">
        <v>377</v>
      </c>
      <c r="B185" s="323" t="s">
        <v>378</v>
      </c>
      <c r="C185" s="323" t="s">
        <v>188</v>
      </c>
      <c r="D185" s="323">
        <v>20200609</v>
      </c>
      <c r="E185" s="323" t="s">
        <v>568</v>
      </c>
      <c r="F185" s="323">
        <v>30000</v>
      </c>
      <c r="G185" s="323">
        <v>100.023</v>
      </c>
      <c r="H185" s="323"/>
      <c r="J185" s="95">
        <f t="shared" si="10"/>
        <v>2020</v>
      </c>
      <c r="K185" s="95">
        <f t="shared" si="11"/>
        <v>6</v>
      </c>
      <c r="L185" s="95">
        <f t="shared" si="12"/>
        <v>9</v>
      </c>
      <c r="M185" s="97">
        <f t="shared" si="13"/>
        <v>43991</v>
      </c>
      <c r="N185" s="96">
        <f t="shared" si="14"/>
        <v>43991.415532407409</v>
      </c>
      <c r="O185" s="323">
        <v>100.023</v>
      </c>
      <c r="P185" s="323"/>
      <c r="Q185" s="323" t="s">
        <v>378</v>
      </c>
      <c r="R185" s="323"/>
      <c r="S185" s="323"/>
    </row>
    <row r="186" spans="1:19">
      <c r="A186" s="323" t="s">
        <v>377</v>
      </c>
      <c r="B186" s="323" t="s">
        <v>378</v>
      </c>
      <c r="C186" s="323" t="s">
        <v>188</v>
      </c>
      <c r="D186" s="323">
        <v>20200610</v>
      </c>
      <c r="E186" s="323" t="s">
        <v>569</v>
      </c>
      <c r="F186" s="323">
        <v>75000</v>
      </c>
      <c r="G186" s="323">
        <v>99.755300000000005</v>
      </c>
      <c r="H186" s="323"/>
      <c r="J186" s="95">
        <f t="shared" si="10"/>
        <v>2020</v>
      </c>
      <c r="K186" s="95">
        <f t="shared" si="11"/>
        <v>6</v>
      </c>
      <c r="L186" s="95">
        <f t="shared" si="12"/>
        <v>10</v>
      </c>
      <c r="M186" s="97">
        <f t="shared" si="13"/>
        <v>43992</v>
      </c>
      <c r="N186" s="96">
        <f t="shared" si="14"/>
        <v>43992.492442129631</v>
      </c>
      <c r="O186" s="323">
        <v>99.755300000000005</v>
      </c>
      <c r="P186" s="323"/>
      <c r="Q186" s="323" t="s">
        <v>378</v>
      </c>
      <c r="R186" s="323"/>
      <c r="S186" s="323"/>
    </row>
    <row r="187" spans="1:19">
      <c r="A187" s="323" t="s">
        <v>377</v>
      </c>
      <c r="B187" s="323" t="s">
        <v>378</v>
      </c>
      <c r="C187" s="323" t="s">
        <v>188</v>
      </c>
      <c r="D187" s="323">
        <v>20200611</v>
      </c>
      <c r="E187" s="323" t="s">
        <v>570</v>
      </c>
      <c r="F187" s="323">
        <v>1302000</v>
      </c>
      <c r="G187" s="323">
        <v>100.02070000000001</v>
      </c>
      <c r="H187" s="323"/>
      <c r="J187" s="95">
        <f t="shared" si="10"/>
        <v>2020</v>
      </c>
      <c r="K187" s="95">
        <f t="shared" si="11"/>
        <v>6</v>
      </c>
      <c r="L187" s="95">
        <f t="shared" si="12"/>
        <v>11</v>
      </c>
      <c r="M187" s="97">
        <f t="shared" si="13"/>
        <v>43993</v>
      </c>
      <c r="N187" s="96">
        <f t="shared" si="14"/>
        <v>43993.477083333331</v>
      </c>
      <c r="O187" s="323">
        <v>100.02070000000001</v>
      </c>
      <c r="P187" s="323"/>
      <c r="Q187" s="323" t="s">
        <v>378</v>
      </c>
      <c r="R187" s="323"/>
      <c r="S187" s="323"/>
    </row>
    <row r="188" spans="1:19">
      <c r="A188" s="323" t="s">
        <v>377</v>
      </c>
      <c r="B188" s="323" t="s">
        <v>378</v>
      </c>
      <c r="C188" s="323" t="s">
        <v>188</v>
      </c>
      <c r="D188" s="323">
        <v>20200611</v>
      </c>
      <c r="E188" s="323" t="s">
        <v>571</v>
      </c>
      <c r="F188" s="323">
        <v>15000</v>
      </c>
      <c r="G188" s="323">
        <v>99.900800000000004</v>
      </c>
      <c r="H188" s="323"/>
      <c r="J188" s="95">
        <f t="shared" si="10"/>
        <v>2020</v>
      </c>
      <c r="K188" s="95">
        <f t="shared" si="11"/>
        <v>6</v>
      </c>
      <c r="L188" s="95">
        <f t="shared" si="12"/>
        <v>11</v>
      </c>
      <c r="M188" s="97">
        <f t="shared" si="13"/>
        <v>43993</v>
      </c>
      <c r="N188" s="96">
        <f t="shared" si="14"/>
        <v>43993.641319444447</v>
      </c>
      <c r="O188" s="323">
        <v>99.900800000000004</v>
      </c>
      <c r="P188" s="323"/>
      <c r="Q188" s="323" t="s">
        <v>378</v>
      </c>
      <c r="R188" s="323"/>
      <c r="S188" s="323"/>
    </row>
    <row r="189" spans="1:19">
      <c r="A189" s="323" t="s">
        <v>377</v>
      </c>
      <c r="B189" s="323" t="s">
        <v>378</v>
      </c>
      <c r="C189" s="323" t="s">
        <v>188</v>
      </c>
      <c r="D189" s="323">
        <v>20200615</v>
      </c>
      <c r="E189" s="323" t="s">
        <v>572</v>
      </c>
      <c r="F189" s="323">
        <v>1347000</v>
      </c>
      <c r="G189" s="323">
        <v>100.102</v>
      </c>
      <c r="H189" s="323"/>
      <c r="J189" s="95">
        <f t="shared" si="10"/>
        <v>2020</v>
      </c>
      <c r="K189" s="95">
        <f t="shared" si="11"/>
        <v>6</v>
      </c>
      <c r="L189" s="95">
        <f t="shared" si="12"/>
        <v>15</v>
      </c>
      <c r="M189" s="97">
        <f t="shared" si="13"/>
        <v>43997</v>
      </c>
      <c r="N189" s="96">
        <f t="shared" si="14"/>
        <v>43997.487337962964</v>
      </c>
      <c r="O189" s="323">
        <v>100.102</v>
      </c>
      <c r="P189" s="323"/>
      <c r="Q189" s="323" t="s">
        <v>378</v>
      </c>
      <c r="R189" s="323"/>
      <c r="S189" s="323"/>
    </row>
    <row r="190" spans="1:19">
      <c r="A190" s="323" t="s">
        <v>377</v>
      </c>
      <c r="B190" s="323" t="s">
        <v>378</v>
      </c>
      <c r="C190" s="323" t="s">
        <v>188</v>
      </c>
      <c r="D190" s="323">
        <v>20200615</v>
      </c>
      <c r="E190" s="323" t="s">
        <v>418</v>
      </c>
      <c r="F190" s="323">
        <v>10000</v>
      </c>
      <c r="G190" s="323">
        <v>99.733000000000004</v>
      </c>
      <c r="H190" s="323"/>
      <c r="J190" s="95">
        <f t="shared" si="10"/>
        <v>2020</v>
      </c>
      <c r="K190" s="95">
        <f t="shared" si="11"/>
        <v>6</v>
      </c>
      <c r="L190" s="95">
        <f t="shared" si="12"/>
        <v>15</v>
      </c>
      <c r="M190" s="97">
        <f t="shared" si="13"/>
        <v>43997</v>
      </c>
      <c r="N190" s="96">
        <f t="shared" si="14"/>
        <v>43997.659756944442</v>
      </c>
      <c r="O190" s="323">
        <v>99.733000000000004</v>
      </c>
      <c r="P190" s="323"/>
      <c r="Q190" s="323" t="s">
        <v>378</v>
      </c>
      <c r="R190" s="323"/>
      <c r="S190" s="323"/>
    </row>
    <row r="191" spans="1:19">
      <c r="A191" s="323" t="s">
        <v>377</v>
      </c>
      <c r="B191" s="323" t="s">
        <v>378</v>
      </c>
      <c r="C191" s="323" t="s">
        <v>188</v>
      </c>
      <c r="D191" s="323">
        <v>20200615</v>
      </c>
      <c r="E191" s="323" t="s">
        <v>418</v>
      </c>
      <c r="F191" s="323">
        <v>10000</v>
      </c>
      <c r="G191" s="323">
        <v>99.733000000000004</v>
      </c>
      <c r="H191" s="323"/>
      <c r="J191" s="95">
        <f t="shared" si="10"/>
        <v>2020</v>
      </c>
      <c r="K191" s="95">
        <f t="shared" si="11"/>
        <v>6</v>
      </c>
      <c r="L191" s="95">
        <f t="shared" si="12"/>
        <v>15</v>
      </c>
      <c r="M191" s="97">
        <f t="shared" si="13"/>
        <v>43997</v>
      </c>
      <c r="N191" s="96">
        <f t="shared" si="14"/>
        <v>43997.659756944442</v>
      </c>
      <c r="O191" s="323">
        <v>99.733000000000004</v>
      </c>
      <c r="P191" s="323"/>
      <c r="Q191" s="323" t="s">
        <v>378</v>
      </c>
      <c r="R191" s="323"/>
      <c r="S191" s="323"/>
    </row>
    <row r="192" spans="1:19">
      <c r="A192" s="323" t="s">
        <v>377</v>
      </c>
      <c r="B192" s="323" t="s">
        <v>378</v>
      </c>
      <c r="C192" s="323" t="s">
        <v>188</v>
      </c>
      <c r="D192" s="323">
        <v>20200615</v>
      </c>
      <c r="E192" s="323" t="s">
        <v>418</v>
      </c>
      <c r="F192" s="323">
        <v>10000</v>
      </c>
      <c r="G192" s="323">
        <v>99.783000000000001</v>
      </c>
      <c r="H192" s="323"/>
      <c r="J192" s="95">
        <f t="shared" si="10"/>
        <v>2020</v>
      </c>
      <c r="K192" s="95">
        <f t="shared" si="11"/>
        <v>6</v>
      </c>
      <c r="L192" s="95">
        <f t="shared" si="12"/>
        <v>15</v>
      </c>
      <c r="M192" s="97">
        <f t="shared" si="13"/>
        <v>43997</v>
      </c>
      <c r="N192" s="96">
        <f t="shared" si="14"/>
        <v>43997.659756944442</v>
      </c>
      <c r="O192" s="323">
        <v>99.783000000000001</v>
      </c>
      <c r="P192" s="323"/>
      <c r="Q192" s="323" t="s">
        <v>378</v>
      </c>
    </row>
    <row r="193" spans="1:17">
      <c r="A193" s="323" t="s">
        <v>377</v>
      </c>
      <c r="B193" s="323" t="s">
        <v>378</v>
      </c>
      <c r="C193" s="323" t="s">
        <v>188</v>
      </c>
      <c r="D193" s="323">
        <v>20200616</v>
      </c>
      <c r="E193" s="323" t="s">
        <v>573</v>
      </c>
      <c r="F193" s="323">
        <v>198000</v>
      </c>
      <c r="G193" s="323">
        <v>100.03400000000001</v>
      </c>
      <c r="H193" s="323"/>
      <c r="J193" s="95">
        <f t="shared" si="10"/>
        <v>2020</v>
      </c>
      <c r="K193" s="95">
        <f t="shared" si="11"/>
        <v>6</v>
      </c>
      <c r="L193" s="95">
        <f t="shared" si="12"/>
        <v>16</v>
      </c>
      <c r="M193" s="97">
        <f t="shared" si="13"/>
        <v>43998</v>
      </c>
      <c r="N193" s="96">
        <f t="shared" si="14"/>
        <v>43998.324594907404</v>
      </c>
      <c r="O193" s="323">
        <v>100.03400000000001</v>
      </c>
      <c r="P193" s="323"/>
      <c r="Q193" s="323" t="s">
        <v>378</v>
      </c>
    </row>
    <row r="194" spans="1:17">
      <c r="A194" s="323" t="s">
        <v>377</v>
      </c>
      <c r="B194" s="323" t="s">
        <v>378</v>
      </c>
      <c r="C194" s="323" t="s">
        <v>188</v>
      </c>
      <c r="D194" s="323">
        <v>20200616</v>
      </c>
      <c r="E194" s="323" t="s">
        <v>574</v>
      </c>
      <c r="F194" s="323">
        <v>50000</v>
      </c>
      <c r="G194" s="323">
        <v>100.092</v>
      </c>
      <c r="H194" s="323"/>
      <c r="J194" s="95">
        <f t="shared" si="10"/>
        <v>2020</v>
      </c>
      <c r="K194" s="95">
        <f t="shared" si="11"/>
        <v>6</v>
      </c>
      <c r="L194" s="95">
        <f t="shared" si="12"/>
        <v>16</v>
      </c>
      <c r="M194" s="97">
        <f t="shared" si="13"/>
        <v>43998</v>
      </c>
      <c r="N194" s="96">
        <f t="shared" si="14"/>
        <v>43998.466273148151</v>
      </c>
      <c r="O194" s="323">
        <v>100.092</v>
      </c>
      <c r="P194" s="323"/>
      <c r="Q194" s="323" t="s">
        <v>378</v>
      </c>
    </row>
    <row r="195" spans="1:17">
      <c r="A195" s="323" t="s">
        <v>377</v>
      </c>
      <c r="B195" s="323" t="s">
        <v>378</v>
      </c>
      <c r="C195" s="323" t="s">
        <v>188</v>
      </c>
      <c r="D195" s="323">
        <v>20200616</v>
      </c>
      <c r="E195" s="323" t="s">
        <v>575</v>
      </c>
      <c r="F195" s="323">
        <v>5000</v>
      </c>
      <c r="G195" s="323">
        <v>100.0466</v>
      </c>
      <c r="H195" s="323"/>
      <c r="J195" s="95">
        <f t="shared" ref="J195:J258" si="15">ROUND(D195/10000,0)</f>
        <v>2020</v>
      </c>
      <c r="K195" s="95">
        <f t="shared" ref="K195:K258" si="16">ROUND((D195-J195*10000)/100,0)</f>
        <v>6</v>
      </c>
      <c r="L195" s="95">
        <f t="shared" ref="L195:L258" si="17">D195-J195*10000-K195*100</f>
        <v>16</v>
      </c>
      <c r="M195" s="97">
        <f t="shared" ref="M195:M258" si="18">DATE(J195,K195,L195)</f>
        <v>43998</v>
      </c>
      <c r="N195" s="96">
        <f t="shared" ref="N195:N258" si="19">M195+E195</f>
        <v>43998.61478009259</v>
      </c>
      <c r="O195" s="323">
        <v>100.0466</v>
      </c>
      <c r="P195" s="323"/>
      <c r="Q195" s="323" t="s">
        <v>378</v>
      </c>
    </row>
    <row r="196" spans="1:17">
      <c r="A196" s="323" t="s">
        <v>377</v>
      </c>
      <c r="B196" s="323" t="s">
        <v>378</v>
      </c>
      <c r="C196" s="323" t="s">
        <v>188</v>
      </c>
      <c r="D196" s="323">
        <v>20200616</v>
      </c>
      <c r="E196" s="323" t="s">
        <v>576</v>
      </c>
      <c r="F196" s="323">
        <v>100000</v>
      </c>
      <c r="G196" s="323">
        <v>100.0842</v>
      </c>
      <c r="H196" s="323"/>
      <c r="J196" s="95">
        <f t="shared" si="15"/>
        <v>2020</v>
      </c>
      <c r="K196" s="95">
        <f t="shared" si="16"/>
        <v>6</v>
      </c>
      <c r="L196" s="95">
        <f t="shared" si="17"/>
        <v>16</v>
      </c>
      <c r="M196" s="97">
        <f t="shared" si="18"/>
        <v>43998</v>
      </c>
      <c r="N196" s="96">
        <f t="shared" si="19"/>
        <v>43998.673437500001</v>
      </c>
      <c r="O196" s="323">
        <v>100.0842</v>
      </c>
      <c r="P196" s="323"/>
      <c r="Q196" s="323" t="s">
        <v>378</v>
      </c>
    </row>
    <row r="197" spans="1:17">
      <c r="A197" s="323" t="s">
        <v>377</v>
      </c>
      <c r="B197" s="323" t="s">
        <v>378</v>
      </c>
      <c r="C197" s="323" t="s">
        <v>188</v>
      </c>
      <c r="D197" s="323">
        <v>20200616</v>
      </c>
      <c r="E197" s="323" t="s">
        <v>576</v>
      </c>
      <c r="F197" s="323">
        <v>100000</v>
      </c>
      <c r="G197" s="323">
        <v>100.0992</v>
      </c>
      <c r="H197" s="323"/>
      <c r="J197" s="95">
        <f t="shared" si="15"/>
        <v>2020</v>
      </c>
      <c r="K197" s="95">
        <f t="shared" si="16"/>
        <v>6</v>
      </c>
      <c r="L197" s="95">
        <f t="shared" si="17"/>
        <v>16</v>
      </c>
      <c r="M197" s="97">
        <f t="shared" si="18"/>
        <v>43998</v>
      </c>
      <c r="N197" s="96">
        <f t="shared" si="19"/>
        <v>43998.673437500001</v>
      </c>
      <c r="O197" s="323">
        <v>100.0992</v>
      </c>
      <c r="P197" s="323"/>
      <c r="Q197" s="323" t="s">
        <v>378</v>
      </c>
    </row>
    <row r="198" spans="1:17">
      <c r="A198" s="323" t="s">
        <v>377</v>
      </c>
      <c r="B198" s="323" t="s">
        <v>378</v>
      </c>
      <c r="C198" s="323" t="s">
        <v>188</v>
      </c>
      <c r="D198" s="323">
        <v>20200617</v>
      </c>
      <c r="E198" s="323" t="s">
        <v>577</v>
      </c>
      <c r="F198" s="323">
        <v>50000</v>
      </c>
      <c r="G198" s="323">
        <v>100.09</v>
      </c>
      <c r="H198" s="323"/>
      <c r="J198" s="95">
        <f t="shared" si="15"/>
        <v>2020</v>
      </c>
      <c r="K198" s="95">
        <f t="shared" si="16"/>
        <v>6</v>
      </c>
      <c r="L198" s="95">
        <f t="shared" si="17"/>
        <v>17</v>
      </c>
      <c r="M198" s="97">
        <f t="shared" si="18"/>
        <v>43999</v>
      </c>
      <c r="N198" s="96">
        <f t="shared" si="19"/>
        <v>43999.459409722222</v>
      </c>
      <c r="O198" s="323">
        <v>100.09</v>
      </c>
      <c r="P198" s="323"/>
      <c r="Q198" s="323" t="s">
        <v>378</v>
      </c>
    </row>
    <row r="199" spans="1:17">
      <c r="A199" s="323" t="s">
        <v>377</v>
      </c>
      <c r="B199" s="323" t="s">
        <v>378</v>
      </c>
      <c r="C199" s="323" t="s">
        <v>188</v>
      </c>
      <c r="D199" s="323">
        <v>20200617</v>
      </c>
      <c r="E199" s="323" t="s">
        <v>577</v>
      </c>
      <c r="F199" s="323">
        <v>50000</v>
      </c>
      <c r="G199" s="323">
        <v>99.9</v>
      </c>
      <c r="H199" s="323"/>
      <c r="J199" s="95">
        <f t="shared" si="15"/>
        <v>2020</v>
      </c>
      <c r="K199" s="95">
        <f t="shared" si="16"/>
        <v>6</v>
      </c>
      <c r="L199" s="95">
        <f t="shared" si="17"/>
        <v>17</v>
      </c>
      <c r="M199" s="97">
        <f t="shared" si="18"/>
        <v>43999</v>
      </c>
      <c r="N199" s="96">
        <f t="shared" si="19"/>
        <v>43999.459409722222</v>
      </c>
      <c r="O199" s="323">
        <v>99.9</v>
      </c>
      <c r="P199" s="323"/>
      <c r="Q199" s="323" t="s">
        <v>378</v>
      </c>
    </row>
    <row r="200" spans="1:17">
      <c r="A200" s="323" t="s">
        <v>377</v>
      </c>
      <c r="B200" s="323" t="s">
        <v>378</v>
      </c>
      <c r="C200" s="323" t="s">
        <v>188</v>
      </c>
      <c r="D200" s="323">
        <v>20200617</v>
      </c>
      <c r="E200" s="323" t="s">
        <v>577</v>
      </c>
      <c r="F200" s="323">
        <v>50000</v>
      </c>
      <c r="G200" s="323">
        <v>99.99</v>
      </c>
      <c r="H200" s="323"/>
      <c r="J200" s="95">
        <f t="shared" si="15"/>
        <v>2020</v>
      </c>
      <c r="K200" s="95">
        <f t="shared" si="16"/>
        <v>6</v>
      </c>
      <c r="L200" s="95">
        <f t="shared" si="17"/>
        <v>17</v>
      </c>
      <c r="M200" s="97">
        <f t="shared" si="18"/>
        <v>43999</v>
      </c>
      <c r="N200" s="96">
        <f t="shared" si="19"/>
        <v>43999.459409722222</v>
      </c>
      <c r="O200" s="323">
        <v>99.99</v>
      </c>
      <c r="P200" s="323"/>
      <c r="Q200" s="323" t="s">
        <v>378</v>
      </c>
    </row>
    <row r="201" spans="1:17">
      <c r="A201" s="323" t="s">
        <v>377</v>
      </c>
      <c r="B201" s="323" t="s">
        <v>378</v>
      </c>
      <c r="C201" s="323" t="s">
        <v>188</v>
      </c>
      <c r="D201" s="323">
        <v>20200617</v>
      </c>
      <c r="E201" s="323" t="s">
        <v>440</v>
      </c>
      <c r="F201" s="323">
        <v>25000</v>
      </c>
      <c r="G201" s="323">
        <v>100.155</v>
      </c>
      <c r="H201" s="323"/>
      <c r="J201" s="95">
        <f t="shared" si="15"/>
        <v>2020</v>
      </c>
      <c r="K201" s="95">
        <f t="shared" si="16"/>
        <v>6</v>
      </c>
      <c r="L201" s="95">
        <f t="shared" si="17"/>
        <v>17</v>
      </c>
      <c r="M201" s="97">
        <f t="shared" si="18"/>
        <v>43999</v>
      </c>
      <c r="N201" s="96">
        <f t="shared" si="19"/>
        <v>43999.660416666666</v>
      </c>
      <c r="O201" s="323">
        <v>100.155</v>
      </c>
      <c r="P201" s="323"/>
      <c r="Q201" s="323" t="s">
        <v>378</v>
      </c>
    </row>
    <row r="202" spans="1:17">
      <c r="A202" s="323" t="s">
        <v>377</v>
      </c>
      <c r="B202" s="323" t="s">
        <v>378</v>
      </c>
      <c r="C202" s="323" t="s">
        <v>188</v>
      </c>
      <c r="D202" s="323">
        <v>20200617</v>
      </c>
      <c r="E202" s="323" t="s">
        <v>440</v>
      </c>
      <c r="F202" s="323">
        <v>75000</v>
      </c>
      <c r="G202" s="323">
        <v>100.155</v>
      </c>
      <c r="H202" s="323"/>
      <c r="J202" s="95">
        <f t="shared" si="15"/>
        <v>2020</v>
      </c>
      <c r="K202" s="95">
        <f t="shared" si="16"/>
        <v>6</v>
      </c>
      <c r="L202" s="95">
        <f t="shared" si="17"/>
        <v>17</v>
      </c>
      <c r="M202" s="97">
        <f t="shared" si="18"/>
        <v>43999</v>
      </c>
      <c r="N202" s="96">
        <f t="shared" si="19"/>
        <v>43999.660416666666</v>
      </c>
      <c r="O202" s="323">
        <v>100.155</v>
      </c>
      <c r="P202" s="323"/>
      <c r="Q202" s="323" t="s">
        <v>378</v>
      </c>
    </row>
    <row r="203" spans="1:17">
      <c r="A203" s="323" t="s">
        <v>377</v>
      </c>
      <c r="B203" s="323" t="s">
        <v>378</v>
      </c>
      <c r="C203" s="323" t="s">
        <v>188</v>
      </c>
      <c r="D203" s="323">
        <v>20200617</v>
      </c>
      <c r="E203" s="323" t="s">
        <v>578</v>
      </c>
      <c r="F203" s="323">
        <v>100000</v>
      </c>
      <c r="G203" s="323">
        <v>100.03</v>
      </c>
      <c r="H203" s="323"/>
      <c r="J203" s="95">
        <f t="shared" si="15"/>
        <v>2020</v>
      </c>
      <c r="K203" s="95">
        <f t="shared" si="16"/>
        <v>6</v>
      </c>
      <c r="L203" s="95">
        <f t="shared" si="17"/>
        <v>17</v>
      </c>
      <c r="M203" s="97">
        <f t="shared" si="18"/>
        <v>43999</v>
      </c>
      <c r="N203" s="96">
        <f t="shared" si="19"/>
        <v>43999.661296296297</v>
      </c>
      <c r="O203" s="323">
        <v>100.03</v>
      </c>
      <c r="P203" s="323"/>
      <c r="Q203" s="323" t="s">
        <v>378</v>
      </c>
    </row>
    <row r="204" spans="1:17">
      <c r="A204" s="323" t="s">
        <v>377</v>
      </c>
      <c r="B204" s="323" t="s">
        <v>378</v>
      </c>
      <c r="C204" s="323" t="s">
        <v>188</v>
      </c>
      <c r="D204" s="323">
        <v>20200617</v>
      </c>
      <c r="E204" s="323" t="s">
        <v>578</v>
      </c>
      <c r="F204" s="323">
        <v>100000</v>
      </c>
      <c r="G204" s="323">
        <v>100</v>
      </c>
      <c r="H204" s="323"/>
      <c r="J204" s="95">
        <f t="shared" si="15"/>
        <v>2020</v>
      </c>
      <c r="K204" s="95">
        <f t="shared" si="16"/>
        <v>6</v>
      </c>
      <c r="L204" s="95">
        <f t="shared" si="17"/>
        <v>17</v>
      </c>
      <c r="M204" s="97">
        <f t="shared" si="18"/>
        <v>43999</v>
      </c>
      <c r="N204" s="96">
        <f t="shared" si="19"/>
        <v>43999.661296296297</v>
      </c>
      <c r="O204" s="323">
        <v>100</v>
      </c>
      <c r="P204" s="323"/>
      <c r="Q204" s="323" t="s">
        <v>378</v>
      </c>
    </row>
    <row r="205" spans="1:17">
      <c r="A205" s="323" t="s">
        <v>377</v>
      </c>
      <c r="B205" s="323" t="s">
        <v>378</v>
      </c>
      <c r="C205" s="323" t="s">
        <v>188</v>
      </c>
      <c r="D205" s="323">
        <v>20200617</v>
      </c>
      <c r="E205" s="323" t="s">
        <v>578</v>
      </c>
      <c r="F205" s="323">
        <v>100000</v>
      </c>
      <c r="G205" s="323">
        <v>100.05</v>
      </c>
      <c r="H205" s="323"/>
      <c r="J205" s="95">
        <f t="shared" si="15"/>
        <v>2020</v>
      </c>
      <c r="K205" s="95">
        <f t="shared" si="16"/>
        <v>6</v>
      </c>
      <c r="L205" s="95">
        <f t="shared" si="17"/>
        <v>17</v>
      </c>
      <c r="M205" s="97">
        <f t="shared" si="18"/>
        <v>43999</v>
      </c>
      <c r="N205" s="96">
        <f t="shared" si="19"/>
        <v>43999.661296296297</v>
      </c>
      <c r="O205" s="323">
        <v>100.05</v>
      </c>
      <c r="P205" s="323"/>
      <c r="Q205" s="323" t="s">
        <v>378</v>
      </c>
    </row>
    <row r="206" spans="1:17">
      <c r="A206" s="323" t="s">
        <v>377</v>
      </c>
      <c r="B206" s="323" t="s">
        <v>378</v>
      </c>
      <c r="C206" s="323" t="s">
        <v>188</v>
      </c>
      <c r="D206" s="323">
        <v>20200617</v>
      </c>
      <c r="E206" s="323" t="s">
        <v>372</v>
      </c>
      <c r="F206" s="323">
        <v>100000</v>
      </c>
      <c r="G206" s="323">
        <v>100.155</v>
      </c>
      <c r="H206" s="323"/>
      <c r="J206" s="95">
        <f t="shared" si="15"/>
        <v>2020</v>
      </c>
      <c r="K206" s="95">
        <f t="shared" si="16"/>
        <v>6</v>
      </c>
      <c r="L206" s="95">
        <f t="shared" si="17"/>
        <v>17</v>
      </c>
      <c r="M206" s="97">
        <f t="shared" si="18"/>
        <v>43999</v>
      </c>
      <c r="N206" s="96">
        <f t="shared" si="19"/>
        <v>43999.661469907405</v>
      </c>
      <c r="O206" s="323">
        <v>100.155</v>
      </c>
      <c r="P206" s="323"/>
      <c r="Q206" s="323" t="s">
        <v>378</v>
      </c>
    </row>
    <row r="207" spans="1:17">
      <c r="A207" s="323" t="s">
        <v>377</v>
      </c>
      <c r="B207" s="323" t="s">
        <v>378</v>
      </c>
      <c r="C207" s="323" t="s">
        <v>188</v>
      </c>
      <c r="D207" s="323">
        <v>20200618</v>
      </c>
      <c r="E207" s="323" t="s">
        <v>579</v>
      </c>
      <c r="F207" s="323">
        <v>15000</v>
      </c>
      <c r="G207" s="323">
        <v>100.02500000000001</v>
      </c>
      <c r="H207" s="323"/>
      <c r="J207" s="95">
        <f t="shared" si="15"/>
        <v>2020</v>
      </c>
      <c r="K207" s="95">
        <f t="shared" si="16"/>
        <v>6</v>
      </c>
      <c r="L207" s="95">
        <f t="shared" si="17"/>
        <v>18</v>
      </c>
      <c r="M207" s="97">
        <f t="shared" si="18"/>
        <v>44000</v>
      </c>
      <c r="N207" s="96">
        <f t="shared" si="19"/>
        <v>44000.680532407408</v>
      </c>
      <c r="O207" s="323">
        <v>100.02500000000001</v>
      </c>
      <c r="P207" s="323"/>
      <c r="Q207" s="323" t="s">
        <v>378</v>
      </c>
    </row>
    <row r="208" spans="1:17">
      <c r="A208" s="323" t="s">
        <v>377</v>
      </c>
      <c r="B208" s="323" t="s">
        <v>378</v>
      </c>
      <c r="C208" s="323" t="s">
        <v>188</v>
      </c>
      <c r="D208" s="323">
        <v>20200618</v>
      </c>
      <c r="E208" s="323" t="s">
        <v>579</v>
      </c>
      <c r="F208" s="323">
        <v>15000</v>
      </c>
      <c r="G208" s="323">
        <v>100.02500000000001</v>
      </c>
      <c r="H208" s="323"/>
      <c r="J208" s="95">
        <f t="shared" si="15"/>
        <v>2020</v>
      </c>
      <c r="K208" s="95">
        <f t="shared" si="16"/>
        <v>6</v>
      </c>
      <c r="L208" s="95">
        <f t="shared" si="17"/>
        <v>18</v>
      </c>
      <c r="M208" s="97">
        <f t="shared" si="18"/>
        <v>44000</v>
      </c>
      <c r="N208" s="96">
        <f t="shared" si="19"/>
        <v>44000.680532407408</v>
      </c>
      <c r="O208" s="323">
        <v>100.02500000000001</v>
      </c>
      <c r="P208" s="323"/>
      <c r="Q208" s="323" t="s">
        <v>378</v>
      </c>
    </row>
    <row r="209" spans="1:17">
      <c r="A209" s="323" t="s">
        <v>377</v>
      </c>
      <c r="B209" s="323" t="s">
        <v>378</v>
      </c>
      <c r="C209" s="323" t="s">
        <v>188</v>
      </c>
      <c r="D209" s="323">
        <v>20200622</v>
      </c>
      <c r="E209" s="323" t="s">
        <v>412</v>
      </c>
      <c r="F209" s="323">
        <v>10000</v>
      </c>
      <c r="G209" s="323">
        <v>100.072</v>
      </c>
      <c r="H209" s="323"/>
      <c r="J209" s="95">
        <f t="shared" si="15"/>
        <v>2020</v>
      </c>
      <c r="K209" s="95">
        <f t="shared" si="16"/>
        <v>6</v>
      </c>
      <c r="L209" s="95">
        <f t="shared" si="17"/>
        <v>22</v>
      </c>
      <c r="M209" s="97">
        <f t="shared" si="18"/>
        <v>44004</v>
      </c>
      <c r="N209" s="96">
        <f t="shared" si="19"/>
        <v>44004.616793981484</v>
      </c>
      <c r="O209" s="323">
        <v>100.072</v>
      </c>
      <c r="P209" s="323"/>
      <c r="Q209" s="323" t="s">
        <v>378</v>
      </c>
    </row>
    <row r="210" spans="1:17">
      <c r="A210" s="323" t="s">
        <v>377</v>
      </c>
      <c r="B210" s="323" t="s">
        <v>378</v>
      </c>
      <c r="C210" s="323" t="s">
        <v>188</v>
      </c>
      <c r="D210" s="323">
        <v>20200623</v>
      </c>
      <c r="E210" s="323" t="s">
        <v>580</v>
      </c>
      <c r="F210" s="323">
        <v>100000</v>
      </c>
      <c r="G210" s="323">
        <v>100</v>
      </c>
      <c r="H210" s="323"/>
      <c r="J210" s="95">
        <f t="shared" si="15"/>
        <v>2020</v>
      </c>
      <c r="K210" s="95">
        <f t="shared" si="16"/>
        <v>6</v>
      </c>
      <c r="L210" s="95">
        <f t="shared" si="17"/>
        <v>23</v>
      </c>
      <c r="M210" s="97">
        <f t="shared" si="18"/>
        <v>44005</v>
      </c>
      <c r="N210" s="96">
        <f t="shared" si="19"/>
        <v>44005.483449074076</v>
      </c>
      <c r="O210" s="323">
        <v>100</v>
      </c>
      <c r="P210" s="323"/>
      <c r="Q210" s="323" t="s">
        <v>378</v>
      </c>
    </row>
    <row r="211" spans="1:17">
      <c r="A211" s="323" t="s">
        <v>377</v>
      </c>
      <c r="B211" s="323" t="s">
        <v>378</v>
      </c>
      <c r="C211" s="323" t="s">
        <v>188</v>
      </c>
      <c r="D211" s="323">
        <v>20200623</v>
      </c>
      <c r="E211" s="323" t="s">
        <v>580</v>
      </c>
      <c r="F211" s="323">
        <v>100000</v>
      </c>
      <c r="G211" s="323">
        <v>100.18</v>
      </c>
      <c r="H211" s="323"/>
      <c r="J211" s="95">
        <f t="shared" si="15"/>
        <v>2020</v>
      </c>
      <c r="K211" s="95">
        <f t="shared" si="16"/>
        <v>6</v>
      </c>
      <c r="L211" s="95">
        <f t="shared" si="17"/>
        <v>23</v>
      </c>
      <c r="M211" s="97">
        <f t="shared" si="18"/>
        <v>44005</v>
      </c>
      <c r="N211" s="96">
        <f t="shared" si="19"/>
        <v>44005.483449074076</v>
      </c>
      <c r="O211" s="323">
        <v>100.18</v>
      </c>
      <c r="P211" s="323"/>
      <c r="Q211" s="323" t="s">
        <v>378</v>
      </c>
    </row>
    <row r="212" spans="1:17">
      <c r="A212" s="323" t="s">
        <v>377</v>
      </c>
      <c r="B212" s="323" t="s">
        <v>378</v>
      </c>
      <c r="C212" s="323" t="s">
        <v>188</v>
      </c>
      <c r="D212" s="323">
        <v>20200623</v>
      </c>
      <c r="E212" s="323" t="s">
        <v>580</v>
      </c>
      <c r="F212" s="323">
        <v>100000</v>
      </c>
      <c r="G212" s="323">
        <v>100.18</v>
      </c>
      <c r="H212" s="323"/>
      <c r="J212" s="95">
        <f t="shared" si="15"/>
        <v>2020</v>
      </c>
      <c r="K212" s="95">
        <f t="shared" si="16"/>
        <v>6</v>
      </c>
      <c r="L212" s="95">
        <f t="shared" si="17"/>
        <v>23</v>
      </c>
      <c r="M212" s="97">
        <f t="shared" si="18"/>
        <v>44005</v>
      </c>
      <c r="N212" s="96">
        <f t="shared" si="19"/>
        <v>44005.483449074076</v>
      </c>
      <c r="O212" s="323">
        <v>100.18</v>
      </c>
      <c r="P212" s="323"/>
      <c r="Q212" s="323" t="s">
        <v>378</v>
      </c>
    </row>
    <row r="213" spans="1:17">
      <c r="A213" s="323" t="s">
        <v>377</v>
      </c>
      <c r="B213" s="323" t="s">
        <v>378</v>
      </c>
      <c r="C213" s="323" t="s">
        <v>188</v>
      </c>
      <c r="D213" s="323">
        <v>20200623</v>
      </c>
      <c r="E213" s="323" t="s">
        <v>581</v>
      </c>
      <c r="F213" s="323">
        <v>100000</v>
      </c>
      <c r="G213" s="323">
        <v>100.13</v>
      </c>
      <c r="H213" s="323"/>
      <c r="J213" s="95">
        <f t="shared" si="15"/>
        <v>2020</v>
      </c>
      <c r="K213" s="95">
        <f t="shared" si="16"/>
        <v>6</v>
      </c>
      <c r="L213" s="95">
        <f t="shared" si="17"/>
        <v>23</v>
      </c>
      <c r="M213" s="97">
        <f t="shared" si="18"/>
        <v>44005</v>
      </c>
      <c r="N213" s="96">
        <f t="shared" si="19"/>
        <v>44005.483460648145</v>
      </c>
      <c r="O213" s="323">
        <v>100.13</v>
      </c>
      <c r="P213" s="323"/>
      <c r="Q213" s="323" t="s">
        <v>378</v>
      </c>
    </row>
    <row r="214" spans="1:17">
      <c r="A214" s="323" t="s">
        <v>377</v>
      </c>
      <c r="B214" s="323" t="s">
        <v>378</v>
      </c>
      <c r="C214" s="323" t="s">
        <v>188</v>
      </c>
      <c r="D214" s="323">
        <v>20200624</v>
      </c>
      <c r="E214" s="323" t="s">
        <v>582</v>
      </c>
      <c r="F214" s="323">
        <v>20000</v>
      </c>
      <c r="G214" s="323">
        <v>99.795000000000002</v>
      </c>
      <c r="H214" s="323"/>
      <c r="J214" s="95">
        <f t="shared" si="15"/>
        <v>2020</v>
      </c>
      <c r="K214" s="95">
        <f t="shared" si="16"/>
        <v>6</v>
      </c>
      <c r="L214" s="95">
        <f t="shared" si="17"/>
        <v>24</v>
      </c>
      <c r="M214" s="97">
        <f t="shared" si="18"/>
        <v>44006</v>
      </c>
      <c r="N214" s="96">
        <f t="shared" si="19"/>
        <v>44006.293761574074</v>
      </c>
      <c r="O214" s="323">
        <v>99.795000000000002</v>
      </c>
      <c r="P214" s="323"/>
      <c r="Q214" s="323" t="s">
        <v>378</v>
      </c>
    </row>
    <row r="215" spans="1:17">
      <c r="A215" s="323" t="s">
        <v>377</v>
      </c>
      <c r="B215" s="323" t="s">
        <v>378</v>
      </c>
      <c r="C215" s="323" t="s">
        <v>188</v>
      </c>
      <c r="D215" s="323">
        <v>20200624</v>
      </c>
      <c r="E215" s="323" t="s">
        <v>583</v>
      </c>
      <c r="F215" s="323">
        <v>213000</v>
      </c>
      <c r="G215" s="323">
        <v>100.155</v>
      </c>
      <c r="H215" s="323"/>
      <c r="J215" s="95">
        <f t="shared" si="15"/>
        <v>2020</v>
      </c>
      <c r="K215" s="95">
        <f t="shared" si="16"/>
        <v>6</v>
      </c>
      <c r="L215" s="95">
        <f t="shared" si="17"/>
        <v>24</v>
      </c>
      <c r="M215" s="97">
        <f t="shared" si="18"/>
        <v>44006</v>
      </c>
      <c r="N215" s="96">
        <f t="shared" si="19"/>
        <v>44006.45107638889</v>
      </c>
      <c r="O215" s="323">
        <v>100.155</v>
      </c>
      <c r="P215" s="323"/>
      <c r="Q215" s="323" t="s">
        <v>378</v>
      </c>
    </row>
    <row r="216" spans="1:17">
      <c r="A216" s="323" t="s">
        <v>377</v>
      </c>
      <c r="B216" s="323" t="s">
        <v>378</v>
      </c>
      <c r="C216" s="323" t="s">
        <v>188</v>
      </c>
      <c r="D216" s="323">
        <v>20200630</v>
      </c>
      <c r="E216" s="323" t="s">
        <v>584</v>
      </c>
      <c r="F216" s="323">
        <v>15000</v>
      </c>
      <c r="G216" s="323">
        <v>100.125</v>
      </c>
      <c r="H216" s="323"/>
      <c r="J216" s="95">
        <f t="shared" si="15"/>
        <v>2020</v>
      </c>
      <c r="K216" s="95">
        <f t="shared" si="16"/>
        <v>6</v>
      </c>
      <c r="L216" s="95">
        <f t="shared" si="17"/>
        <v>30</v>
      </c>
      <c r="M216" s="97">
        <f t="shared" si="18"/>
        <v>44012</v>
      </c>
      <c r="N216" s="96">
        <f t="shared" si="19"/>
        <v>44012.570243055554</v>
      </c>
      <c r="O216" s="323">
        <v>100.125</v>
      </c>
      <c r="P216" s="323"/>
      <c r="Q216" s="323" t="s">
        <v>378</v>
      </c>
    </row>
    <row r="217" spans="1:17">
      <c r="A217" s="323" t="s">
        <v>377</v>
      </c>
      <c r="B217" s="323" t="s">
        <v>378</v>
      </c>
      <c r="C217" s="323" t="s">
        <v>188</v>
      </c>
      <c r="D217" s="323">
        <v>20200630</v>
      </c>
      <c r="E217" s="323" t="s">
        <v>393</v>
      </c>
      <c r="F217" s="323">
        <v>100000</v>
      </c>
      <c r="G217" s="323">
        <v>100.081</v>
      </c>
      <c r="H217" s="323"/>
      <c r="J217" s="95">
        <f t="shared" si="15"/>
        <v>2020</v>
      </c>
      <c r="K217" s="95">
        <f t="shared" si="16"/>
        <v>6</v>
      </c>
      <c r="L217" s="95">
        <f t="shared" si="17"/>
        <v>30</v>
      </c>
      <c r="M217" s="97">
        <f t="shared" si="18"/>
        <v>44012</v>
      </c>
      <c r="N217" s="96">
        <f t="shared" si="19"/>
        <v>44012.690347222226</v>
      </c>
      <c r="O217" s="323">
        <v>100.081</v>
      </c>
      <c r="P217" s="323"/>
      <c r="Q217" s="323" t="s">
        <v>378</v>
      </c>
    </row>
    <row r="218" spans="1:17">
      <c r="A218" s="323" t="s">
        <v>377</v>
      </c>
      <c r="B218" s="323" t="s">
        <v>378</v>
      </c>
      <c r="C218" s="323" t="s">
        <v>188</v>
      </c>
      <c r="D218" s="323">
        <v>20200630</v>
      </c>
      <c r="E218" s="323" t="s">
        <v>393</v>
      </c>
      <c r="F218" s="323">
        <v>40000</v>
      </c>
      <c r="G218" s="323">
        <v>100.081</v>
      </c>
      <c r="H218" s="323"/>
      <c r="J218" s="95">
        <f t="shared" si="15"/>
        <v>2020</v>
      </c>
      <c r="K218" s="95">
        <f t="shared" si="16"/>
        <v>6</v>
      </c>
      <c r="L218" s="95">
        <f t="shared" si="17"/>
        <v>30</v>
      </c>
      <c r="M218" s="97">
        <f t="shared" si="18"/>
        <v>44012</v>
      </c>
      <c r="N218" s="96">
        <f t="shared" si="19"/>
        <v>44012.690347222226</v>
      </c>
      <c r="O218" s="323">
        <v>100.081</v>
      </c>
      <c r="P218" s="323"/>
      <c r="Q218" s="323" t="s">
        <v>378</v>
      </c>
    </row>
    <row r="219" spans="1:17">
      <c r="A219" s="323" t="s">
        <v>377</v>
      </c>
      <c r="B219" s="323" t="s">
        <v>378</v>
      </c>
      <c r="C219" s="323" t="s">
        <v>188</v>
      </c>
      <c r="D219" s="323">
        <v>20200630</v>
      </c>
      <c r="E219" s="323" t="s">
        <v>393</v>
      </c>
      <c r="F219" s="323">
        <v>10000</v>
      </c>
      <c r="G219" s="323">
        <v>100.081</v>
      </c>
      <c r="H219" s="323"/>
      <c r="J219" s="95">
        <f t="shared" si="15"/>
        <v>2020</v>
      </c>
      <c r="K219" s="95">
        <f t="shared" si="16"/>
        <v>6</v>
      </c>
      <c r="L219" s="95">
        <f t="shared" si="17"/>
        <v>30</v>
      </c>
      <c r="M219" s="97">
        <f t="shared" si="18"/>
        <v>44012</v>
      </c>
      <c r="N219" s="96">
        <f t="shared" si="19"/>
        <v>44012.690347222226</v>
      </c>
      <c r="O219" s="323">
        <v>100.081</v>
      </c>
      <c r="P219" s="323"/>
      <c r="Q219" s="323" t="s">
        <v>378</v>
      </c>
    </row>
    <row r="220" spans="1:17">
      <c r="A220" s="323" t="s">
        <v>377</v>
      </c>
      <c r="B220" s="323" t="s">
        <v>378</v>
      </c>
      <c r="C220" s="323" t="s">
        <v>188</v>
      </c>
      <c r="D220" s="323">
        <v>20200630</v>
      </c>
      <c r="E220" s="323" t="s">
        <v>393</v>
      </c>
      <c r="F220" s="323">
        <v>10000</v>
      </c>
      <c r="G220" s="323">
        <v>100.081</v>
      </c>
      <c r="H220" s="323"/>
      <c r="J220" s="95">
        <f t="shared" si="15"/>
        <v>2020</v>
      </c>
      <c r="K220" s="95">
        <f t="shared" si="16"/>
        <v>6</v>
      </c>
      <c r="L220" s="95">
        <f t="shared" si="17"/>
        <v>30</v>
      </c>
      <c r="M220" s="97">
        <f t="shared" si="18"/>
        <v>44012</v>
      </c>
      <c r="N220" s="96">
        <f t="shared" si="19"/>
        <v>44012.690347222226</v>
      </c>
      <c r="O220" s="323">
        <v>100.081</v>
      </c>
      <c r="P220" s="323"/>
      <c r="Q220" s="323" t="s">
        <v>378</v>
      </c>
    </row>
    <row r="221" spans="1:17">
      <c r="A221" s="323" t="s">
        <v>377</v>
      </c>
      <c r="B221" s="323" t="s">
        <v>378</v>
      </c>
      <c r="C221" s="323" t="s">
        <v>188</v>
      </c>
      <c r="D221" s="323">
        <v>20200630</v>
      </c>
      <c r="E221" s="356">
        <v>0.69104166666666667</v>
      </c>
      <c r="F221" s="323">
        <v>40000</v>
      </c>
      <c r="G221" s="323">
        <v>100.081</v>
      </c>
      <c r="H221" s="323"/>
      <c r="J221" s="95">
        <f t="shared" si="15"/>
        <v>2020</v>
      </c>
      <c r="K221" s="95">
        <f t="shared" si="16"/>
        <v>6</v>
      </c>
      <c r="L221" s="95">
        <f t="shared" si="17"/>
        <v>30</v>
      </c>
      <c r="M221" s="97">
        <f t="shared" si="18"/>
        <v>44012</v>
      </c>
      <c r="N221" s="96">
        <f t="shared" si="19"/>
        <v>44012.691041666665</v>
      </c>
      <c r="O221" s="323">
        <v>100.081</v>
      </c>
      <c r="P221" s="323"/>
      <c r="Q221" s="323" t="s">
        <v>378</v>
      </c>
    </row>
    <row r="222" spans="1:17">
      <c r="A222" s="323" t="s">
        <v>382</v>
      </c>
      <c r="B222" s="323" t="s">
        <v>346</v>
      </c>
      <c r="C222" s="323" t="s">
        <v>188</v>
      </c>
      <c r="D222" s="323">
        <v>20200601</v>
      </c>
      <c r="E222" s="323" t="s">
        <v>585</v>
      </c>
      <c r="F222" s="323">
        <v>80000</v>
      </c>
      <c r="G222" s="323">
        <v>101.563</v>
      </c>
      <c r="H222" s="323">
        <v>1.2865279999999999</v>
      </c>
      <c r="J222" s="95">
        <f t="shared" si="15"/>
        <v>2020</v>
      </c>
      <c r="K222" s="95">
        <f t="shared" si="16"/>
        <v>6</v>
      </c>
      <c r="L222" s="95">
        <f t="shared" si="17"/>
        <v>1</v>
      </c>
      <c r="M222" s="97">
        <f t="shared" si="18"/>
        <v>43983</v>
      </c>
      <c r="N222" s="96">
        <f t="shared" si="19"/>
        <v>43983.431851851848</v>
      </c>
      <c r="O222" s="323">
        <v>101.563</v>
      </c>
      <c r="P222" s="323">
        <v>1.2865279999999999</v>
      </c>
      <c r="Q222" s="323" t="s">
        <v>346</v>
      </c>
    </row>
    <row r="223" spans="1:17">
      <c r="A223" s="323" t="s">
        <v>382</v>
      </c>
      <c r="B223" s="323" t="s">
        <v>346</v>
      </c>
      <c r="C223" s="323" t="s">
        <v>188</v>
      </c>
      <c r="D223" s="323">
        <v>20200601</v>
      </c>
      <c r="E223" s="323" t="s">
        <v>586</v>
      </c>
      <c r="F223" s="323">
        <v>60000</v>
      </c>
      <c r="G223" s="323">
        <v>101.25</v>
      </c>
      <c r="H223" s="323">
        <v>1.684798</v>
      </c>
      <c r="J223" s="95">
        <f t="shared" si="15"/>
        <v>2020</v>
      </c>
      <c r="K223" s="95">
        <f t="shared" si="16"/>
        <v>6</v>
      </c>
      <c r="L223" s="95">
        <f t="shared" si="17"/>
        <v>1</v>
      </c>
      <c r="M223" s="97">
        <f t="shared" si="18"/>
        <v>43983</v>
      </c>
      <c r="N223" s="96">
        <f t="shared" si="19"/>
        <v>43983.490729166668</v>
      </c>
      <c r="O223" s="323">
        <v>101.25</v>
      </c>
      <c r="P223" s="323">
        <v>1.684798</v>
      </c>
      <c r="Q223" s="323" t="s">
        <v>346</v>
      </c>
    </row>
    <row r="224" spans="1:17">
      <c r="A224" s="323" t="s">
        <v>382</v>
      </c>
      <c r="B224" s="323" t="s">
        <v>346</v>
      </c>
      <c r="C224" s="323" t="s">
        <v>188</v>
      </c>
      <c r="D224" s="323">
        <v>20200601</v>
      </c>
      <c r="E224" s="323" t="s">
        <v>587</v>
      </c>
      <c r="F224" s="323">
        <v>60000</v>
      </c>
      <c r="G224" s="323">
        <v>101.25</v>
      </c>
      <c r="H224" s="323">
        <v>1.684798</v>
      </c>
      <c r="J224" s="95">
        <f t="shared" si="15"/>
        <v>2020</v>
      </c>
      <c r="K224" s="95">
        <f t="shared" si="16"/>
        <v>6</v>
      </c>
      <c r="L224" s="95">
        <f t="shared" si="17"/>
        <v>1</v>
      </c>
      <c r="M224" s="97">
        <f t="shared" si="18"/>
        <v>43983</v>
      </c>
      <c r="N224" s="96">
        <f t="shared" si="19"/>
        <v>43983.490740740737</v>
      </c>
      <c r="O224" s="323">
        <v>101.25</v>
      </c>
      <c r="P224" s="323">
        <v>1.684798</v>
      </c>
      <c r="Q224" s="323" t="s">
        <v>346</v>
      </c>
    </row>
    <row r="225" spans="1:17">
      <c r="A225" s="323" t="s">
        <v>382</v>
      </c>
      <c r="B225" s="323" t="s">
        <v>346</v>
      </c>
      <c r="C225" s="323" t="s">
        <v>188</v>
      </c>
      <c r="D225" s="323">
        <v>20200601</v>
      </c>
      <c r="E225" s="323" t="s">
        <v>588</v>
      </c>
      <c r="F225" s="323">
        <v>14000</v>
      </c>
      <c r="G225" s="323">
        <v>101.94199999999999</v>
      </c>
      <c r="H225" s="323">
        <v>0.80696299999999999</v>
      </c>
      <c r="J225" s="95">
        <f t="shared" si="15"/>
        <v>2020</v>
      </c>
      <c r="K225" s="95">
        <f t="shared" si="16"/>
        <v>6</v>
      </c>
      <c r="L225" s="95">
        <f t="shared" si="17"/>
        <v>1</v>
      </c>
      <c r="M225" s="97">
        <f t="shared" si="18"/>
        <v>43983</v>
      </c>
      <c r="N225" s="96">
        <f t="shared" si="19"/>
        <v>43983.507418981484</v>
      </c>
      <c r="O225" s="323">
        <v>101.94199999999999</v>
      </c>
      <c r="P225" s="323">
        <v>0.80696299999999999</v>
      </c>
      <c r="Q225" s="323" t="s">
        <v>346</v>
      </c>
    </row>
    <row r="226" spans="1:17">
      <c r="A226" s="323" t="s">
        <v>382</v>
      </c>
      <c r="B226" s="323" t="s">
        <v>346</v>
      </c>
      <c r="C226" s="323" t="s">
        <v>188</v>
      </c>
      <c r="D226" s="323">
        <v>20200601</v>
      </c>
      <c r="E226" s="323" t="s">
        <v>588</v>
      </c>
      <c r="F226" s="323">
        <v>14000</v>
      </c>
      <c r="G226" s="323">
        <v>102.06699999999999</v>
      </c>
      <c r="H226" s="323">
        <v>0.64943600000000001</v>
      </c>
      <c r="J226" s="95">
        <f t="shared" si="15"/>
        <v>2020</v>
      </c>
      <c r="K226" s="95">
        <f t="shared" si="16"/>
        <v>6</v>
      </c>
      <c r="L226" s="95">
        <f t="shared" si="17"/>
        <v>1</v>
      </c>
      <c r="M226" s="97">
        <f t="shared" si="18"/>
        <v>43983</v>
      </c>
      <c r="N226" s="96">
        <f t="shared" si="19"/>
        <v>43983.507418981484</v>
      </c>
      <c r="O226" s="323">
        <v>102.06699999999999</v>
      </c>
      <c r="P226" s="323">
        <v>0.64943600000000001</v>
      </c>
      <c r="Q226" s="323" t="s">
        <v>346</v>
      </c>
    </row>
    <row r="227" spans="1:17">
      <c r="A227" s="323" t="s">
        <v>382</v>
      </c>
      <c r="B227" s="323" t="s">
        <v>346</v>
      </c>
      <c r="C227" s="323" t="s">
        <v>188</v>
      </c>
      <c r="D227" s="323">
        <v>20200601</v>
      </c>
      <c r="E227" s="323" t="s">
        <v>589</v>
      </c>
      <c r="F227" s="323">
        <v>40000</v>
      </c>
      <c r="G227" s="323">
        <v>102.38</v>
      </c>
      <c r="H227" s="323">
        <v>0.25637199999999999</v>
      </c>
      <c r="J227" s="95">
        <f t="shared" si="15"/>
        <v>2020</v>
      </c>
      <c r="K227" s="95">
        <f t="shared" si="16"/>
        <v>6</v>
      </c>
      <c r="L227" s="95">
        <f t="shared" si="17"/>
        <v>1</v>
      </c>
      <c r="M227" s="97">
        <f t="shared" si="18"/>
        <v>43983</v>
      </c>
      <c r="N227" s="96">
        <f t="shared" si="19"/>
        <v>43983.524189814816</v>
      </c>
      <c r="O227" s="323">
        <v>102.38</v>
      </c>
      <c r="P227" s="323">
        <v>0.25637199999999999</v>
      </c>
      <c r="Q227" s="323" t="s">
        <v>346</v>
      </c>
    </row>
    <row r="228" spans="1:17">
      <c r="A228" s="323" t="s">
        <v>382</v>
      </c>
      <c r="B228" s="323" t="s">
        <v>346</v>
      </c>
      <c r="C228" s="323" t="s">
        <v>188</v>
      </c>
      <c r="D228" s="323">
        <v>20200601</v>
      </c>
      <c r="E228" s="323" t="s">
        <v>589</v>
      </c>
      <c r="F228" s="323">
        <v>40000</v>
      </c>
      <c r="G228" s="323">
        <v>102.29</v>
      </c>
      <c r="H228" s="323">
        <v>0.36919099999999999</v>
      </c>
      <c r="J228" s="95">
        <f t="shared" si="15"/>
        <v>2020</v>
      </c>
      <c r="K228" s="95">
        <f t="shared" si="16"/>
        <v>6</v>
      </c>
      <c r="L228" s="95">
        <f t="shared" si="17"/>
        <v>1</v>
      </c>
      <c r="M228" s="97">
        <f t="shared" si="18"/>
        <v>43983</v>
      </c>
      <c r="N228" s="96">
        <f t="shared" si="19"/>
        <v>43983.524189814816</v>
      </c>
      <c r="O228" s="323">
        <v>102.29</v>
      </c>
      <c r="P228" s="323">
        <v>0.36919099999999999</v>
      </c>
      <c r="Q228" s="323" t="s">
        <v>346</v>
      </c>
    </row>
    <row r="229" spans="1:17">
      <c r="A229" s="323" t="s">
        <v>382</v>
      </c>
      <c r="B229" s="323" t="s">
        <v>346</v>
      </c>
      <c r="C229" s="323" t="s">
        <v>188</v>
      </c>
      <c r="D229" s="323">
        <v>20200601</v>
      </c>
      <c r="E229" s="323" t="s">
        <v>589</v>
      </c>
      <c r="F229" s="323">
        <v>40000</v>
      </c>
      <c r="G229" s="323">
        <v>102.29</v>
      </c>
      <c r="H229" s="323">
        <v>0.36919099999999999</v>
      </c>
      <c r="J229" s="95">
        <f t="shared" si="15"/>
        <v>2020</v>
      </c>
      <c r="K229" s="95">
        <f t="shared" si="16"/>
        <v>6</v>
      </c>
      <c r="L229" s="95">
        <f t="shared" si="17"/>
        <v>1</v>
      </c>
      <c r="M229" s="97">
        <f t="shared" si="18"/>
        <v>43983</v>
      </c>
      <c r="N229" s="96">
        <f t="shared" si="19"/>
        <v>43983.524189814816</v>
      </c>
      <c r="O229" s="323">
        <v>102.29</v>
      </c>
      <c r="P229" s="323">
        <v>0.36919099999999999</v>
      </c>
      <c r="Q229" s="323" t="s">
        <v>346</v>
      </c>
    </row>
    <row r="230" spans="1:17">
      <c r="A230" s="323" t="s">
        <v>382</v>
      </c>
      <c r="B230" s="323" t="s">
        <v>346</v>
      </c>
      <c r="C230" s="323" t="s">
        <v>188</v>
      </c>
      <c r="D230" s="323">
        <v>20200601</v>
      </c>
      <c r="E230" s="323" t="s">
        <v>590</v>
      </c>
      <c r="F230" s="323">
        <v>10000</v>
      </c>
      <c r="G230" s="323">
        <v>101.94199999999999</v>
      </c>
      <c r="H230" s="323">
        <v>0.80696299999999999</v>
      </c>
      <c r="J230" s="95">
        <f t="shared" si="15"/>
        <v>2020</v>
      </c>
      <c r="K230" s="95">
        <f t="shared" si="16"/>
        <v>6</v>
      </c>
      <c r="L230" s="95">
        <f t="shared" si="17"/>
        <v>1</v>
      </c>
      <c r="M230" s="97">
        <f t="shared" si="18"/>
        <v>43983</v>
      </c>
      <c r="N230" s="96">
        <f t="shared" si="19"/>
        <v>43983.553368055553</v>
      </c>
      <c r="O230" s="323">
        <v>101.94199999999999</v>
      </c>
      <c r="P230" s="323">
        <v>0.80696299999999999</v>
      </c>
      <c r="Q230" s="323" t="s">
        <v>346</v>
      </c>
    </row>
    <row r="231" spans="1:17">
      <c r="A231" s="323" t="s">
        <v>382</v>
      </c>
      <c r="B231" s="323" t="s">
        <v>346</v>
      </c>
      <c r="C231" s="323" t="s">
        <v>188</v>
      </c>
      <c r="D231" s="323">
        <v>20200601</v>
      </c>
      <c r="E231" s="323" t="s">
        <v>590</v>
      </c>
      <c r="F231" s="323">
        <v>10000</v>
      </c>
      <c r="G231" s="323">
        <v>102.248</v>
      </c>
      <c r="H231" s="323">
        <v>0.42189599999999999</v>
      </c>
      <c r="J231" s="95">
        <f t="shared" si="15"/>
        <v>2020</v>
      </c>
      <c r="K231" s="95">
        <f t="shared" si="16"/>
        <v>6</v>
      </c>
      <c r="L231" s="95">
        <f t="shared" si="17"/>
        <v>1</v>
      </c>
      <c r="M231" s="97">
        <f t="shared" si="18"/>
        <v>43983</v>
      </c>
      <c r="N231" s="96">
        <f t="shared" si="19"/>
        <v>43983.553368055553</v>
      </c>
      <c r="O231" s="323">
        <v>102.248</v>
      </c>
      <c r="P231" s="323">
        <v>0.42189599999999999</v>
      </c>
      <c r="Q231" s="323" t="s">
        <v>346</v>
      </c>
    </row>
    <row r="232" spans="1:17">
      <c r="A232" s="323" t="s">
        <v>382</v>
      </c>
      <c r="B232" s="323" t="s">
        <v>346</v>
      </c>
      <c r="C232" s="323" t="s">
        <v>188</v>
      </c>
      <c r="D232" s="323">
        <v>20200601</v>
      </c>
      <c r="E232" s="323" t="s">
        <v>591</v>
      </c>
      <c r="F232" s="323">
        <v>15000</v>
      </c>
      <c r="G232" s="323">
        <v>101.94199999999999</v>
      </c>
      <c r="H232" s="323">
        <v>0.80696299999999999</v>
      </c>
      <c r="J232" s="95">
        <f t="shared" si="15"/>
        <v>2020</v>
      </c>
      <c r="K232" s="95">
        <f t="shared" si="16"/>
        <v>6</v>
      </c>
      <c r="L232" s="95">
        <f t="shared" si="17"/>
        <v>1</v>
      </c>
      <c r="M232" s="97">
        <f t="shared" si="18"/>
        <v>43983</v>
      </c>
      <c r="N232" s="96">
        <f t="shared" si="19"/>
        <v>43983.569016203706</v>
      </c>
      <c r="O232" s="323">
        <v>101.94199999999999</v>
      </c>
      <c r="P232" s="323">
        <v>0.80696299999999999</v>
      </c>
      <c r="Q232" s="323" t="s">
        <v>346</v>
      </c>
    </row>
    <row r="233" spans="1:17">
      <c r="A233" s="323" t="s">
        <v>382</v>
      </c>
      <c r="B233" s="323" t="s">
        <v>346</v>
      </c>
      <c r="C233" s="323" t="s">
        <v>188</v>
      </c>
      <c r="D233" s="323">
        <v>20200601</v>
      </c>
      <c r="E233" s="323" t="s">
        <v>591</v>
      </c>
      <c r="F233" s="323">
        <v>15000</v>
      </c>
      <c r="G233" s="323">
        <v>101.94199999999999</v>
      </c>
      <c r="H233" s="323">
        <v>0.80696299999999999</v>
      </c>
      <c r="J233" s="95">
        <f t="shared" si="15"/>
        <v>2020</v>
      </c>
      <c r="K233" s="95">
        <f t="shared" si="16"/>
        <v>6</v>
      </c>
      <c r="L233" s="95">
        <f t="shared" si="17"/>
        <v>1</v>
      </c>
      <c r="M233" s="97">
        <f t="shared" si="18"/>
        <v>43983</v>
      </c>
      <c r="N233" s="96">
        <f t="shared" si="19"/>
        <v>43983.569016203706</v>
      </c>
      <c r="O233" s="323">
        <v>101.94199999999999</v>
      </c>
      <c r="P233" s="323">
        <v>0.80696299999999999</v>
      </c>
      <c r="Q233" s="323" t="s">
        <v>346</v>
      </c>
    </row>
    <row r="234" spans="1:17">
      <c r="A234" s="323" t="s">
        <v>382</v>
      </c>
      <c r="B234" s="323" t="s">
        <v>346</v>
      </c>
      <c r="C234" s="323" t="s">
        <v>188</v>
      </c>
      <c r="D234" s="323">
        <v>20200601</v>
      </c>
      <c r="E234" s="323" t="s">
        <v>592</v>
      </c>
      <c r="F234" s="323">
        <v>50000</v>
      </c>
      <c r="G234" s="323">
        <v>102.35</v>
      </c>
      <c r="H234" s="323">
        <v>0.29396</v>
      </c>
      <c r="J234" s="95">
        <f t="shared" si="15"/>
        <v>2020</v>
      </c>
      <c r="K234" s="95">
        <f t="shared" si="16"/>
        <v>6</v>
      </c>
      <c r="L234" s="95">
        <f t="shared" si="17"/>
        <v>1</v>
      </c>
      <c r="M234" s="97">
        <f t="shared" si="18"/>
        <v>43983</v>
      </c>
      <c r="N234" s="96">
        <f t="shared" si="19"/>
        <v>43983.601944444446</v>
      </c>
      <c r="O234" s="323">
        <v>102.35</v>
      </c>
      <c r="P234" s="323">
        <v>0.29396</v>
      </c>
      <c r="Q234" s="323" t="s">
        <v>346</v>
      </c>
    </row>
    <row r="235" spans="1:17">
      <c r="A235" s="323" t="s">
        <v>382</v>
      </c>
      <c r="B235" s="323" t="s">
        <v>346</v>
      </c>
      <c r="C235" s="323" t="s">
        <v>188</v>
      </c>
      <c r="D235" s="323">
        <v>20200601</v>
      </c>
      <c r="E235" s="323" t="s">
        <v>592</v>
      </c>
      <c r="F235" s="323">
        <v>50000</v>
      </c>
      <c r="G235" s="323">
        <v>102.22</v>
      </c>
      <c r="H235" s="323">
        <v>0.45705299999999999</v>
      </c>
      <c r="J235" s="95">
        <f t="shared" si="15"/>
        <v>2020</v>
      </c>
      <c r="K235" s="95">
        <f t="shared" si="16"/>
        <v>6</v>
      </c>
      <c r="L235" s="95">
        <f t="shared" si="17"/>
        <v>1</v>
      </c>
      <c r="M235" s="97">
        <f t="shared" si="18"/>
        <v>43983</v>
      </c>
      <c r="N235" s="96">
        <f t="shared" si="19"/>
        <v>43983.601944444446</v>
      </c>
      <c r="O235" s="323">
        <v>102.22</v>
      </c>
      <c r="P235" s="323">
        <v>0.45705299999999999</v>
      </c>
      <c r="Q235" s="323" t="s">
        <v>346</v>
      </c>
    </row>
    <row r="236" spans="1:17">
      <c r="A236" s="323" t="s">
        <v>382</v>
      </c>
      <c r="B236" s="323" t="s">
        <v>346</v>
      </c>
      <c r="C236" s="323" t="s">
        <v>188</v>
      </c>
      <c r="D236" s="323">
        <v>20200601</v>
      </c>
      <c r="E236" s="323" t="s">
        <v>592</v>
      </c>
      <c r="F236" s="323">
        <v>50000</v>
      </c>
      <c r="G236" s="323">
        <v>102.22</v>
      </c>
      <c r="H236" s="323">
        <v>0.45705299999999999</v>
      </c>
      <c r="J236" s="95">
        <f t="shared" si="15"/>
        <v>2020</v>
      </c>
      <c r="K236" s="95">
        <f t="shared" si="16"/>
        <v>6</v>
      </c>
      <c r="L236" s="95">
        <f t="shared" si="17"/>
        <v>1</v>
      </c>
      <c r="M236" s="97">
        <f t="shared" si="18"/>
        <v>43983</v>
      </c>
      <c r="N236" s="96">
        <f t="shared" si="19"/>
        <v>43983.601944444446</v>
      </c>
      <c r="O236" s="323">
        <v>102.22</v>
      </c>
      <c r="P236" s="323">
        <v>0.45705299999999999</v>
      </c>
      <c r="Q236" s="323" t="s">
        <v>346</v>
      </c>
    </row>
    <row r="237" spans="1:17">
      <c r="A237" s="323" t="s">
        <v>382</v>
      </c>
      <c r="B237" s="323" t="s">
        <v>346</v>
      </c>
      <c r="C237" s="323" t="s">
        <v>188</v>
      </c>
      <c r="D237" s="323">
        <v>20200602</v>
      </c>
      <c r="E237" s="323" t="s">
        <v>593</v>
      </c>
      <c r="F237" s="323">
        <v>200000</v>
      </c>
      <c r="G237" s="323">
        <v>101.65</v>
      </c>
      <c r="H237" s="323">
        <v>1.168766</v>
      </c>
      <c r="J237" s="95">
        <f t="shared" si="15"/>
        <v>2020</v>
      </c>
      <c r="K237" s="95">
        <f t="shared" si="16"/>
        <v>6</v>
      </c>
      <c r="L237" s="95">
        <f t="shared" si="17"/>
        <v>2</v>
      </c>
      <c r="M237" s="97">
        <f t="shared" si="18"/>
        <v>43984</v>
      </c>
      <c r="N237" s="96">
        <f t="shared" si="19"/>
        <v>43984.454618055555</v>
      </c>
      <c r="O237" s="323">
        <v>101.65</v>
      </c>
      <c r="P237" s="323">
        <v>1.168766</v>
      </c>
      <c r="Q237" s="323" t="s">
        <v>346</v>
      </c>
    </row>
    <row r="238" spans="1:17">
      <c r="A238" s="323" t="s">
        <v>382</v>
      </c>
      <c r="B238" s="323" t="s">
        <v>346</v>
      </c>
      <c r="C238" s="323" t="s">
        <v>188</v>
      </c>
      <c r="D238" s="323">
        <v>20200602</v>
      </c>
      <c r="E238" s="323" t="s">
        <v>593</v>
      </c>
      <c r="F238" s="323">
        <v>200000</v>
      </c>
      <c r="G238" s="323">
        <v>101.65</v>
      </c>
      <c r="H238" s="323">
        <v>1.168766</v>
      </c>
      <c r="J238" s="95">
        <f t="shared" si="15"/>
        <v>2020</v>
      </c>
      <c r="K238" s="95">
        <f t="shared" si="16"/>
        <v>6</v>
      </c>
      <c r="L238" s="95">
        <f t="shared" si="17"/>
        <v>2</v>
      </c>
      <c r="M238" s="97">
        <f t="shared" si="18"/>
        <v>43984</v>
      </c>
      <c r="N238" s="96">
        <f t="shared" si="19"/>
        <v>43984.454618055555</v>
      </c>
      <c r="O238" s="323">
        <v>101.65</v>
      </c>
      <c r="P238" s="323">
        <v>1.168766</v>
      </c>
      <c r="Q238" s="323" t="s">
        <v>346</v>
      </c>
    </row>
    <row r="239" spans="1:17">
      <c r="A239" s="323" t="s">
        <v>382</v>
      </c>
      <c r="B239" s="323" t="s">
        <v>346</v>
      </c>
      <c r="C239" s="323" t="s">
        <v>188</v>
      </c>
      <c r="D239" s="323">
        <v>20200602</v>
      </c>
      <c r="E239" s="323" t="s">
        <v>594</v>
      </c>
      <c r="F239" s="323">
        <v>25000</v>
      </c>
      <c r="G239" s="323">
        <v>101.938</v>
      </c>
      <c r="H239" s="323">
        <v>0.80332899999999996</v>
      </c>
      <c r="J239" s="95">
        <f t="shared" si="15"/>
        <v>2020</v>
      </c>
      <c r="K239" s="95">
        <f t="shared" si="16"/>
        <v>6</v>
      </c>
      <c r="L239" s="95">
        <f t="shared" si="17"/>
        <v>2</v>
      </c>
      <c r="M239" s="97">
        <f t="shared" si="18"/>
        <v>43984</v>
      </c>
      <c r="N239" s="96">
        <f t="shared" si="19"/>
        <v>43984.483344907407</v>
      </c>
      <c r="O239" s="323">
        <v>101.938</v>
      </c>
      <c r="P239" s="323">
        <v>0.80332899999999996</v>
      </c>
      <c r="Q239" s="323" t="s">
        <v>346</v>
      </c>
    </row>
    <row r="240" spans="1:17">
      <c r="A240" s="323" t="s">
        <v>382</v>
      </c>
      <c r="B240" s="323" t="s">
        <v>346</v>
      </c>
      <c r="C240" s="323" t="s">
        <v>188</v>
      </c>
      <c r="D240" s="323">
        <v>20200602</v>
      </c>
      <c r="E240" s="323" t="s">
        <v>594</v>
      </c>
      <c r="F240" s="323">
        <v>25000</v>
      </c>
      <c r="G240" s="323">
        <v>101.938</v>
      </c>
      <c r="H240" s="323">
        <v>0.80332899999999996</v>
      </c>
      <c r="J240" s="95">
        <f t="shared" si="15"/>
        <v>2020</v>
      </c>
      <c r="K240" s="95">
        <f t="shared" si="16"/>
        <v>6</v>
      </c>
      <c r="L240" s="95">
        <f t="shared" si="17"/>
        <v>2</v>
      </c>
      <c r="M240" s="97">
        <f t="shared" si="18"/>
        <v>43984</v>
      </c>
      <c r="N240" s="96">
        <f t="shared" si="19"/>
        <v>43984.483344907407</v>
      </c>
      <c r="O240" s="323">
        <v>101.938</v>
      </c>
      <c r="P240" s="323">
        <v>0.80332899999999996</v>
      </c>
      <c r="Q240" s="323" t="s">
        <v>346</v>
      </c>
    </row>
    <row r="241" spans="1:17">
      <c r="A241" s="323" t="s">
        <v>382</v>
      </c>
      <c r="B241" s="323" t="s">
        <v>346</v>
      </c>
      <c r="C241" s="323" t="s">
        <v>188</v>
      </c>
      <c r="D241" s="323">
        <v>20200602</v>
      </c>
      <c r="E241" s="323" t="s">
        <v>594</v>
      </c>
      <c r="F241" s="323">
        <v>25000</v>
      </c>
      <c r="G241" s="323">
        <v>101.938</v>
      </c>
      <c r="H241" s="323">
        <v>0.80332899999999996</v>
      </c>
      <c r="J241" s="95">
        <f t="shared" si="15"/>
        <v>2020</v>
      </c>
      <c r="K241" s="95">
        <f t="shared" si="16"/>
        <v>6</v>
      </c>
      <c r="L241" s="95">
        <f t="shared" si="17"/>
        <v>2</v>
      </c>
      <c r="M241" s="97">
        <f t="shared" si="18"/>
        <v>43984</v>
      </c>
      <c r="N241" s="96">
        <f t="shared" si="19"/>
        <v>43984.483344907407</v>
      </c>
      <c r="O241" s="323">
        <v>101.938</v>
      </c>
      <c r="P241" s="323">
        <v>0.80332899999999996</v>
      </c>
      <c r="Q241" s="323" t="s">
        <v>346</v>
      </c>
    </row>
    <row r="242" spans="1:17">
      <c r="A242" s="323" t="s">
        <v>382</v>
      </c>
      <c r="B242" s="323" t="s">
        <v>346</v>
      </c>
      <c r="C242" s="323" t="s">
        <v>188</v>
      </c>
      <c r="D242" s="323">
        <v>20200602</v>
      </c>
      <c r="E242" s="323" t="s">
        <v>595</v>
      </c>
      <c r="F242" s="323">
        <v>50000</v>
      </c>
      <c r="G242" s="323">
        <v>101.94799999999999</v>
      </c>
      <c r="H242" s="323">
        <v>0.79067100000000001</v>
      </c>
      <c r="J242" s="95">
        <f t="shared" si="15"/>
        <v>2020</v>
      </c>
      <c r="K242" s="95">
        <f t="shared" si="16"/>
        <v>6</v>
      </c>
      <c r="L242" s="95">
        <f t="shared" si="17"/>
        <v>2</v>
      </c>
      <c r="M242" s="97">
        <f t="shared" si="18"/>
        <v>43984</v>
      </c>
      <c r="N242" s="96">
        <f t="shared" si="19"/>
        <v>43984.568194444444</v>
      </c>
      <c r="O242" s="323">
        <v>101.94799999999999</v>
      </c>
      <c r="P242" s="323">
        <v>0.79067100000000001</v>
      </c>
      <c r="Q242" s="323" t="s">
        <v>346</v>
      </c>
    </row>
    <row r="243" spans="1:17">
      <c r="A243" s="323" t="s">
        <v>382</v>
      </c>
      <c r="B243" s="323" t="s">
        <v>346</v>
      </c>
      <c r="C243" s="323" t="s">
        <v>188</v>
      </c>
      <c r="D243" s="323">
        <v>20200602</v>
      </c>
      <c r="E243" s="323" t="s">
        <v>595</v>
      </c>
      <c r="F243" s="323">
        <v>50000</v>
      </c>
      <c r="G243" s="323">
        <v>101.94799999999999</v>
      </c>
      <c r="H243" s="323">
        <v>0.79067100000000001</v>
      </c>
      <c r="J243" s="95">
        <f t="shared" si="15"/>
        <v>2020</v>
      </c>
      <c r="K243" s="95">
        <f t="shared" si="16"/>
        <v>6</v>
      </c>
      <c r="L243" s="95">
        <f t="shared" si="17"/>
        <v>2</v>
      </c>
      <c r="M243" s="97">
        <f t="shared" si="18"/>
        <v>43984</v>
      </c>
      <c r="N243" s="96">
        <f t="shared" si="19"/>
        <v>43984.568194444444</v>
      </c>
      <c r="O243" s="323">
        <v>101.94799999999999</v>
      </c>
      <c r="P243" s="323">
        <v>0.79067100000000001</v>
      </c>
      <c r="Q243" s="323" t="s">
        <v>346</v>
      </c>
    </row>
    <row r="244" spans="1:17">
      <c r="A244" s="323" t="s">
        <v>382</v>
      </c>
      <c r="B244" s="323" t="s">
        <v>346</v>
      </c>
      <c r="C244" s="323" t="s">
        <v>188</v>
      </c>
      <c r="D244" s="323">
        <v>20200603</v>
      </c>
      <c r="E244" s="323" t="s">
        <v>596</v>
      </c>
      <c r="F244" s="323">
        <v>10000</v>
      </c>
      <c r="G244" s="323">
        <v>101.923</v>
      </c>
      <c r="H244" s="323">
        <v>0.81364599999999998</v>
      </c>
      <c r="J244" s="95">
        <f t="shared" si="15"/>
        <v>2020</v>
      </c>
      <c r="K244" s="95">
        <f t="shared" si="16"/>
        <v>6</v>
      </c>
      <c r="L244" s="95">
        <f t="shared" si="17"/>
        <v>3</v>
      </c>
      <c r="M244" s="97">
        <f t="shared" si="18"/>
        <v>43985</v>
      </c>
      <c r="N244" s="96">
        <f t="shared" si="19"/>
        <v>43985.404872685183</v>
      </c>
      <c r="O244" s="323">
        <v>101.923</v>
      </c>
      <c r="P244" s="323">
        <v>0.81364599999999998</v>
      </c>
      <c r="Q244" s="323" t="s">
        <v>346</v>
      </c>
    </row>
    <row r="245" spans="1:17">
      <c r="A245" s="323" t="s">
        <v>382</v>
      </c>
      <c r="B245" s="323" t="s">
        <v>346</v>
      </c>
      <c r="C245" s="323" t="s">
        <v>188</v>
      </c>
      <c r="D245" s="323">
        <v>20200603</v>
      </c>
      <c r="E245" s="323" t="s">
        <v>596</v>
      </c>
      <c r="F245" s="323">
        <v>10000</v>
      </c>
      <c r="G245" s="323">
        <v>101.923</v>
      </c>
      <c r="H245" s="323">
        <v>0.81364599999999998</v>
      </c>
      <c r="J245" s="95">
        <f t="shared" si="15"/>
        <v>2020</v>
      </c>
      <c r="K245" s="95">
        <f t="shared" si="16"/>
        <v>6</v>
      </c>
      <c r="L245" s="95">
        <f t="shared" si="17"/>
        <v>3</v>
      </c>
      <c r="M245" s="97">
        <f t="shared" si="18"/>
        <v>43985</v>
      </c>
      <c r="N245" s="96">
        <f t="shared" si="19"/>
        <v>43985.404872685183</v>
      </c>
      <c r="O245" s="323">
        <v>101.923</v>
      </c>
      <c r="P245" s="323">
        <v>0.81364599999999998</v>
      </c>
      <c r="Q245" s="323" t="s">
        <v>346</v>
      </c>
    </row>
    <row r="246" spans="1:17">
      <c r="A246" s="323" t="s">
        <v>382</v>
      </c>
      <c r="B246" s="323" t="s">
        <v>346</v>
      </c>
      <c r="C246" s="323" t="s">
        <v>188</v>
      </c>
      <c r="D246" s="323">
        <v>20200603</v>
      </c>
      <c r="E246" s="323" t="s">
        <v>597</v>
      </c>
      <c r="F246" s="323">
        <v>10000</v>
      </c>
      <c r="G246" s="323">
        <v>101.913</v>
      </c>
      <c r="H246" s="323">
        <v>0.826353</v>
      </c>
      <c r="J246" s="95">
        <f t="shared" si="15"/>
        <v>2020</v>
      </c>
      <c r="K246" s="95">
        <f t="shared" si="16"/>
        <v>6</v>
      </c>
      <c r="L246" s="95">
        <f t="shared" si="17"/>
        <v>3</v>
      </c>
      <c r="M246" s="97">
        <f t="shared" si="18"/>
        <v>43985</v>
      </c>
      <c r="N246" s="96">
        <f t="shared" si="19"/>
        <v>43985.440717592595</v>
      </c>
      <c r="O246" s="323">
        <v>101.913</v>
      </c>
      <c r="P246" s="323">
        <v>0.826353</v>
      </c>
      <c r="Q246" s="323" t="s">
        <v>346</v>
      </c>
    </row>
    <row r="247" spans="1:17">
      <c r="A247" s="323" t="s">
        <v>382</v>
      </c>
      <c r="B247" s="323" t="s">
        <v>346</v>
      </c>
      <c r="C247" s="323" t="s">
        <v>188</v>
      </c>
      <c r="D247" s="323">
        <v>20200603</v>
      </c>
      <c r="E247" s="323" t="s">
        <v>597</v>
      </c>
      <c r="F247" s="323">
        <v>10000</v>
      </c>
      <c r="G247" s="323">
        <v>101.913</v>
      </c>
      <c r="H247" s="323">
        <v>0.826353</v>
      </c>
      <c r="J247" s="95">
        <f t="shared" si="15"/>
        <v>2020</v>
      </c>
      <c r="K247" s="95">
        <f t="shared" si="16"/>
        <v>6</v>
      </c>
      <c r="L247" s="95">
        <f t="shared" si="17"/>
        <v>3</v>
      </c>
      <c r="M247" s="97">
        <f t="shared" si="18"/>
        <v>43985</v>
      </c>
      <c r="N247" s="96">
        <f t="shared" si="19"/>
        <v>43985.440717592595</v>
      </c>
      <c r="O247" s="323">
        <v>101.913</v>
      </c>
      <c r="P247" s="323">
        <v>0.826353</v>
      </c>
      <c r="Q247" s="323" t="s">
        <v>346</v>
      </c>
    </row>
    <row r="248" spans="1:17">
      <c r="A248" s="323" t="s">
        <v>382</v>
      </c>
      <c r="B248" s="323" t="s">
        <v>346</v>
      </c>
      <c r="C248" s="323" t="s">
        <v>188</v>
      </c>
      <c r="D248" s="323">
        <v>20200603</v>
      </c>
      <c r="E248" s="323" t="s">
        <v>597</v>
      </c>
      <c r="F248" s="323">
        <v>10000</v>
      </c>
      <c r="G248" s="323">
        <v>102.01300000000001</v>
      </c>
      <c r="H248" s="323">
        <v>0.69937099999999996</v>
      </c>
      <c r="J248" s="95">
        <f t="shared" si="15"/>
        <v>2020</v>
      </c>
      <c r="K248" s="95">
        <f t="shared" si="16"/>
        <v>6</v>
      </c>
      <c r="L248" s="95">
        <f t="shared" si="17"/>
        <v>3</v>
      </c>
      <c r="M248" s="97">
        <f t="shared" si="18"/>
        <v>43985</v>
      </c>
      <c r="N248" s="96">
        <f t="shared" si="19"/>
        <v>43985.440717592595</v>
      </c>
      <c r="O248" s="323">
        <v>102.01300000000001</v>
      </c>
      <c r="P248" s="323">
        <v>0.69937099999999996</v>
      </c>
      <c r="Q248" s="323" t="s">
        <v>346</v>
      </c>
    </row>
    <row r="249" spans="1:17">
      <c r="A249" s="323" t="s">
        <v>382</v>
      </c>
      <c r="B249" s="323" t="s">
        <v>346</v>
      </c>
      <c r="C249" s="323" t="s">
        <v>188</v>
      </c>
      <c r="D249" s="323">
        <v>20200603</v>
      </c>
      <c r="E249" s="323" t="s">
        <v>598</v>
      </c>
      <c r="F249" s="323">
        <v>10000</v>
      </c>
      <c r="G249" s="323">
        <v>101.917</v>
      </c>
      <c r="H249" s="323">
        <v>0.82126999999999994</v>
      </c>
      <c r="J249" s="95">
        <f t="shared" si="15"/>
        <v>2020</v>
      </c>
      <c r="K249" s="95">
        <f t="shared" si="16"/>
        <v>6</v>
      </c>
      <c r="L249" s="95">
        <f t="shared" si="17"/>
        <v>3</v>
      </c>
      <c r="M249" s="97">
        <f t="shared" si="18"/>
        <v>43985</v>
      </c>
      <c r="N249" s="96">
        <f t="shared" si="19"/>
        <v>43985.475393518522</v>
      </c>
      <c r="O249" s="323">
        <v>101.917</v>
      </c>
      <c r="P249" s="323">
        <v>0.82126999999999994</v>
      </c>
      <c r="Q249" s="323" t="s">
        <v>346</v>
      </c>
    </row>
    <row r="250" spans="1:17">
      <c r="A250" s="323" t="s">
        <v>382</v>
      </c>
      <c r="B250" s="323" t="s">
        <v>346</v>
      </c>
      <c r="C250" s="323" t="s">
        <v>188</v>
      </c>
      <c r="D250" s="323">
        <v>20200603</v>
      </c>
      <c r="E250" s="323" t="s">
        <v>598</v>
      </c>
      <c r="F250" s="323">
        <v>10000</v>
      </c>
      <c r="G250" s="323">
        <v>101.917</v>
      </c>
      <c r="H250" s="323">
        <v>0.82126999999999994</v>
      </c>
      <c r="J250" s="95">
        <f t="shared" si="15"/>
        <v>2020</v>
      </c>
      <c r="K250" s="95">
        <f t="shared" si="16"/>
        <v>6</v>
      </c>
      <c r="L250" s="95">
        <f t="shared" si="17"/>
        <v>3</v>
      </c>
      <c r="M250" s="97">
        <f t="shared" si="18"/>
        <v>43985</v>
      </c>
      <c r="N250" s="96">
        <f t="shared" si="19"/>
        <v>43985.475393518522</v>
      </c>
      <c r="O250" s="323">
        <v>101.917</v>
      </c>
      <c r="P250" s="323">
        <v>0.82126999999999994</v>
      </c>
      <c r="Q250" s="323" t="s">
        <v>346</v>
      </c>
    </row>
    <row r="251" spans="1:17">
      <c r="A251" s="323" t="s">
        <v>382</v>
      </c>
      <c r="B251" s="323" t="s">
        <v>346</v>
      </c>
      <c r="C251" s="323" t="s">
        <v>188</v>
      </c>
      <c r="D251" s="323">
        <v>20200603</v>
      </c>
      <c r="E251" s="323" t="s">
        <v>598</v>
      </c>
      <c r="F251" s="323">
        <v>10000</v>
      </c>
      <c r="G251" s="323">
        <v>101.917</v>
      </c>
      <c r="H251" s="323">
        <v>0.82126999999999994</v>
      </c>
      <c r="J251" s="95">
        <f t="shared" si="15"/>
        <v>2020</v>
      </c>
      <c r="K251" s="95">
        <f t="shared" si="16"/>
        <v>6</v>
      </c>
      <c r="L251" s="95">
        <f t="shared" si="17"/>
        <v>3</v>
      </c>
      <c r="M251" s="97">
        <f t="shared" si="18"/>
        <v>43985</v>
      </c>
      <c r="N251" s="96">
        <f t="shared" si="19"/>
        <v>43985.475393518522</v>
      </c>
      <c r="O251" s="323">
        <v>101.917</v>
      </c>
      <c r="P251" s="323">
        <v>0.82126999999999994</v>
      </c>
      <c r="Q251" s="323" t="s">
        <v>346</v>
      </c>
    </row>
    <row r="252" spans="1:17">
      <c r="A252" s="323" t="s">
        <v>382</v>
      </c>
      <c r="B252" s="323" t="s">
        <v>346</v>
      </c>
      <c r="C252" s="323" t="s">
        <v>188</v>
      </c>
      <c r="D252" s="323">
        <v>20200603</v>
      </c>
      <c r="E252" s="323" t="s">
        <v>599</v>
      </c>
      <c r="F252" s="323">
        <v>25000</v>
      </c>
      <c r="G252" s="323">
        <v>101.916</v>
      </c>
      <c r="H252" s="323">
        <v>0.82254099999999997</v>
      </c>
      <c r="J252" s="95">
        <f t="shared" si="15"/>
        <v>2020</v>
      </c>
      <c r="K252" s="95">
        <f t="shared" si="16"/>
        <v>6</v>
      </c>
      <c r="L252" s="95">
        <f t="shared" si="17"/>
        <v>3</v>
      </c>
      <c r="M252" s="97">
        <f t="shared" si="18"/>
        <v>43985</v>
      </c>
      <c r="N252" s="96">
        <f t="shared" si="19"/>
        <v>43985.676990740743</v>
      </c>
      <c r="O252" s="323">
        <v>101.916</v>
      </c>
      <c r="P252" s="323">
        <v>0.82254099999999997</v>
      </c>
      <c r="Q252" s="323" t="s">
        <v>346</v>
      </c>
    </row>
    <row r="253" spans="1:17">
      <c r="A253" s="323" t="s">
        <v>382</v>
      </c>
      <c r="B253" s="323" t="s">
        <v>346</v>
      </c>
      <c r="C253" s="323" t="s">
        <v>188</v>
      </c>
      <c r="D253" s="323">
        <v>20200603</v>
      </c>
      <c r="E253" s="323" t="s">
        <v>599</v>
      </c>
      <c r="F253" s="323">
        <v>25000</v>
      </c>
      <c r="G253" s="323">
        <v>102.01600000000001</v>
      </c>
      <c r="H253" s="323">
        <v>0.69556499999999999</v>
      </c>
      <c r="J253" s="95">
        <f t="shared" si="15"/>
        <v>2020</v>
      </c>
      <c r="K253" s="95">
        <f t="shared" si="16"/>
        <v>6</v>
      </c>
      <c r="L253" s="95">
        <f t="shared" si="17"/>
        <v>3</v>
      </c>
      <c r="M253" s="97">
        <f t="shared" si="18"/>
        <v>43985</v>
      </c>
      <c r="N253" s="96">
        <f t="shared" si="19"/>
        <v>43985.676990740743</v>
      </c>
      <c r="O253" s="323">
        <v>102.01600000000001</v>
      </c>
      <c r="P253" s="323">
        <v>0.69556499999999999</v>
      </c>
      <c r="Q253" s="323" t="s">
        <v>346</v>
      </c>
    </row>
    <row r="254" spans="1:17">
      <c r="A254" s="323" t="s">
        <v>382</v>
      </c>
      <c r="B254" s="323" t="s">
        <v>346</v>
      </c>
      <c r="C254" s="323" t="s">
        <v>188</v>
      </c>
      <c r="D254" s="323">
        <v>20200603</v>
      </c>
      <c r="E254" s="323" t="s">
        <v>599</v>
      </c>
      <c r="F254" s="323">
        <v>25000</v>
      </c>
      <c r="G254" s="323">
        <v>101.916</v>
      </c>
      <c r="H254" s="323">
        <v>0.82254099999999997</v>
      </c>
      <c r="J254" s="95">
        <f t="shared" si="15"/>
        <v>2020</v>
      </c>
      <c r="K254" s="95">
        <f t="shared" si="16"/>
        <v>6</v>
      </c>
      <c r="L254" s="95">
        <f t="shared" si="17"/>
        <v>3</v>
      </c>
      <c r="M254" s="97">
        <f t="shared" si="18"/>
        <v>43985</v>
      </c>
      <c r="N254" s="96">
        <f t="shared" si="19"/>
        <v>43985.676990740743</v>
      </c>
      <c r="O254" s="323">
        <v>101.916</v>
      </c>
      <c r="P254" s="323">
        <v>0.82254099999999997</v>
      </c>
      <c r="Q254" s="323" t="s">
        <v>346</v>
      </c>
    </row>
    <row r="255" spans="1:17">
      <c r="A255" s="323" t="s">
        <v>382</v>
      </c>
      <c r="B255" s="323" t="s">
        <v>346</v>
      </c>
      <c r="C255" s="323" t="s">
        <v>188</v>
      </c>
      <c r="D255" s="323">
        <v>20200604</v>
      </c>
      <c r="E255" s="323" t="s">
        <v>600</v>
      </c>
      <c r="F255" s="323">
        <v>12000</v>
      </c>
      <c r="G255" s="323">
        <v>101.892</v>
      </c>
      <c r="H255" s="323">
        <v>0.82706500000000005</v>
      </c>
      <c r="J255" s="95">
        <f t="shared" si="15"/>
        <v>2020</v>
      </c>
      <c r="K255" s="95">
        <f t="shared" si="16"/>
        <v>6</v>
      </c>
      <c r="L255" s="95">
        <f t="shared" si="17"/>
        <v>4</v>
      </c>
      <c r="M255" s="97">
        <f t="shared" si="18"/>
        <v>43986</v>
      </c>
      <c r="N255" s="96">
        <f t="shared" si="19"/>
        <v>43986.486886574072</v>
      </c>
      <c r="O255" s="323">
        <v>101.892</v>
      </c>
      <c r="P255" s="323">
        <v>0.82706500000000005</v>
      </c>
      <c r="Q255" s="323" t="s">
        <v>346</v>
      </c>
    </row>
    <row r="256" spans="1:17">
      <c r="A256" s="323" t="s">
        <v>382</v>
      </c>
      <c r="B256" s="323" t="s">
        <v>346</v>
      </c>
      <c r="C256" s="323" t="s">
        <v>188</v>
      </c>
      <c r="D256" s="323">
        <v>20200604</v>
      </c>
      <c r="E256" s="323" t="s">
        <v>600</v>
      </c>
      <c r="F256" s="323">
        <v>12000</v>
      </c>
      <c r="G256" s="323">
        <v>101.892</v>
      </c>
      <c r="H256" s="323">
        <v>0.82706500000000005</v>
      </c>
      <c r="J256" s="95">
        <f t="shared" si="15"/>
        <v>2020</v>
      </c>
      <c r="K256" s="95">
        <f t="shared" si="16"/>
        <v>6</v>
      </c>
      <c r="L256" s="95">
        <f t="shared" si="17"/>
        <v>4</v>
      </c>
      <c r="M256" s="97">
        <f t="shared" si="18"/>
        <v>43986</v>
      </c>
      <c r="N256" s="96">
        <f t="shared" si="19"/>
        <v>43986.486886574072</v>
      </c>
      <c r="O256" s="323">
        <v>101.892</v>
      </c>
      <c r="P256" s="323">
        <v>0.82706500000000005</v>
      </c>
      <c r="Q256" s="323" t="s">
        <v>346</v>
      </c>
    </row>
    <row r="257" spans="1:17">
      <c r="A257" s="323" t="s">
        <v>382</v>
      </c>
      <c r="B257" s="323" t="s">
        <v>346</v>
      </c>
      <c r="C257" s="323" t="s">
        <v>188</v>
      </c>
      <c r="D257" s="323">
        <v>20200604</v>
      </c>
      <c r="E257" s="323" t="s">
        <v>601</v>
      </c>
      <c r="F257" s="323">
        <v>20000</v>
      </c>
      <c r="G257" s="323">
        <v>101.89100000000001</v>
      </c>
      <c r="H257" s="323">
        <v>0.82835000000000003</v>
      </c>
      <c r="J257" s="95">
        <f t="shared" si="15"/>
        <v>2020</v>
      </c>
      <c r="K257" s="95">
        <f t="shared" si="16"/>
        <v>6</v>
      </c>
      <c r="L257" s="95">
        <f t="shared" si="17"/>
        <v>4</v>
      </c>
      <c r="M257" s="97">
        <f t="shared" si="18"/>
        <v>43986</v>
      </c>
      <c r="N257" s="96">
        <f t="shared" si="19"/>
        <v>43986.519652777781</v>
      </c>
      <c r="O257" s="323">
        <v>101.89100000000001</v>
      </c>
      <c r="P257" s="323">
        <v>0.82835000000000003</v>
      </c>
      <c r="Q257" s="323" t="s">
        <v>346</v>
      </c>
    </row>
    <row r="258" spans="1:17">
      <c r="A258" s="323" t="s">
        <v>382</v>
      </c>
      <c r="B258" s="323" t="s">
        <v>346</v>
      </c>
      <c r="C258" s="323" t="s">
        <v>188</v>
      </c>
      <c r="D258" s="323">
        <v>20200604</v>
      </c>
      <c r="E258" s="323" t="s">
        <v>601</v>
      </c>
      <c r="F258" s="323">
        <v>20000</v>
      </c>
      <c r="G258" s="323">
        <v>101.89100000000001</v>
      </c>
      <c r="H258" s="323">
        <v>0.82835000000000003</v>
      </c>
      <c r="J258" s="95">
        <f t="shared" si="15"/>
        <v>2020</v>
      </c>
      <c r="K258" s="95">
        <f t="shared" si="16"/>
        <v>6</v>
      </c>
      <c r="L258" s="95">
        <f t="shared" si="17"/>
        <v>4</v>
      </c>
      <c r="M258" s="97">
        <f t="shared" si="18"/>
        <v>43986</v>
      </c>
      <c r="N258" s="96">
        <f t="shared" si="19"/>
        <v>43986.519652777781</v>
      </c>
      <c r="O258" s="323">
        <v>101.89100000000001</v>
      </c>
      <c r="P258" s="323">
        <v>0.82835000000000003</v>
      </c>
      <c r="Q258" s="323" t="s">
        <v>346</v>
      </c>
    </row>
    <row r="259" spans="1:17">
      <c r="A259" s="323" t="s">
        <v>382</v>
      </c>
      <c r="B259" s="323" t="s">
        <v>346</v>
      </c>
      <c r="C259" s="323" t="s">
        <v>188</v>
      </c>
      <c r="D259" s="323">
        <v>20200604</v>
      </c>
      <c r="E259" s="323" t="s">
        <v>601</v>
      </c>
      <c r="F259" s="323">
        <v>20000</v>
      </c>
      <c r="G259" s="323">
        <v>101.89100000000001</v>
      </c>
      <c r="H259" s="323">
        <v>0.82835000000000003</v>
      </c>
      <c r="J259" s="95">
        <f t="shared" ref="J259:J322" si="20">ROUND(D259/10000,0)</f>
        <v>2020</v>
      </c>
      <c r="K259" s="95">
        <f t="shared" ref="K259:K322" si="21">ROUND((D259-J259*10000)/100,0)</f>
        <v>6</v>
      </c>
      <c r="L259" s="95">
        <f t="shared" ref="L259:L322" si="22">D259-J259*10000-K259*100</f>
        <v>4</v>
      </c>
      <c r="M259" s="97">
        <f t="shared" ref="M259:M322" si="23">DATE(J259,K259,L259)</f>
        <v>43986</v>
      </c>
      <c r="N259" s="96">
        <f t="shared" ref="N259:N322" si="24">M259+E259</f>
        <v>43986.519652777781</v>
      </c>
      <c r="O259" s="323">
        <v>101.89100000000001</v>
      </c>
      <c r="P259" s="323">
        <v>0.82835000000000003</v>
      </c>
      <c r="Q259" s="323" t="s">
        <v>346</v>
      </c>
    </row>
    <row r="260" spans="1:17">
      <c r="A260" s="323" t="s">
        <v>382</v>
      </c>
      <c r="B260" s="323" t="s">
        <v>346</v>
      </c>
      <c r="C260" s="323" t="s">
        <v>188</v>
      </c>
      <c r="D260" s="323">
        <v>20200604</v>
      </c>
      <c r="E260" s="323" t="s">
        <v>602</v>
      </c>
      <c r="F260" s="323">
        <v>10000</v>
      </c>
      <c r="G260" s="323">
        <v>101.892</v>
      </c>
      <c r="H260" s="323">
        <v>0.82706500000000005</v>
      </c>
      <c r="J260" s="95">
        <f t="shared" si="20"/>
        <v>2020</v>
      </c>
      <c r="K260" s="95">
        <f t="shared" si="21"/>
        <v>6</v>
      </c>
      <c r="L260" s="95">
        <f t="shared" si="22"/>
        <v>4</v>
      </c>
      <c r="M260" s="97">
        <f t="shared" si="23"/>
        <v>43986</v>
      </c>
      <c r="N260" s="96">
        <f t="shared" si="24"/>
        <v>43986.525231481479</v>
      </c>
      <c r="O260" s="323">
        <v>101.892</v>
      </c>
      <c r="P260" s="323">
        <v>0.82706500000000005</v>
      </c>
      <c r="Q260" s="323" t="s">
        <v>346</v>
      </c>
    </row>
    <row r="261" spans="1:17">
      <c r="A261" s="323" t="s">
        <v>382</v>
      </c>
      <c r="B261" s="323" t="s">
        <v>346</v>
      </c>
      <c r="C261" s="323" t="s">
        <v>188</v>
      </c>
      <c r="D261" s="323">
        <v>20200604</v>
      </c>
      <c r="E261" s="323" t="s">
        <v>602</v>
      </c>
      <c r="F261" s="323">
        <v>10000</v>
      </c>
      <c r="G261" s="323">
        <v>101.892</v>
      </c>
      <c r="H261" s="323">
        <v>0.82706500000000005</v>
      </c>
      <c r="J261" s="95">
        <f t="shared" si="20"/>
        <v>2020</v>
      </c>
      <c r="K261" s="95">
        <f t="shared" si="21"/>
        <v>6</v>
      </c>
      <c r="L261" s="95">
        <f t="shared" si="22"/>
        <v>4</v>
      </c>
      <c r="M261" s="97">
        <f t="shared" si="23"/>
        <v>43986</v>
      </c>
      <c r="N261" s="96">
        <f t="shared" si="24"/>
        <v>43986.525231481479</v>
      </c>
      <c r="O261" s="323">
        <v>101.892</v>
      </c>
      <c r="P261" s="323">
        <v>0.82706500000000005</v>
      </c>
      <c r="Q261" s="323" t="s">
        <v>346</v>
      </c>
    </row>
    <row r="262" spans="1:17">
      <c r="A262" s="323" t="s">
        <v>382</v>
      </c>
      <c r="B262" s="323" t="s">
        <v>346</v>
      </c>
      <c r="C262" s="323" t="s">
        <v>188</v>
      </c>
      <c r="D262" s="323">
        <v>20200604</v>
      </c>
      <c r="E262" s="323" t="s">
        <v>602</v>
      </c>
      <c r="F262" s="323">
        <v>10000</v>
      </c>
      <c r="G262" s="323">
        <v>101.892</v>
      </c>
      <c r="H262" s="323">
        <v>0.82706500000000005</v>
      </c>
      <c r="J262" s="95">
        <f t="shared" si="20"/>
        <v>2020</v>
      </c>
      <c r="K262" s="95">
        <f t="shared" si="21"/>
        <v>6</v>
      </c>
      <c r="L262" s="95">
        <f t="shared" si="22"/>
        <v>4</v>
      </c>
      <c r="M262" s="97">
        <f t="shared" si="23"/>
        <v>43986</v>
      </c>
      <c r="N262" s="96">
        <f t="shared" si="24"/>
        <v>43986.525231481479</v>
      </c>
      <c r="O262" s="323">
        <v>101.892</v>
      </c>
      <c r="P262" s="323">
        <v>0.82706500000000005</v>
      </c>
      <c r="Q262" s="323" t="s">
        <v>346</v>
      </c>
    </row>
    <row r="263" spans="1:17">
      <c r="A263" s="323" t="s">
        <v>382</v>
      </c>
      <c r="B263" s="323" t="s">
        <v>346</v>
      </c>
      <c r="C263" s="323" t="s">
        <v>188</v>
      </c>
      <c r="D263" s="323">
        <v>20200604</v>
      </c>
      <c r="E263" s="323" t="s">
        <v>295</v>
      </c>
      <c r="F263" s="323">
        <v>10000</v>
      </c>
      <c r="G263" s="323">
        <v>101.892</v>
      </c>
      <c r="H263" s="323">
        <v>0.82706500000000005</v>
      </c>
      <c r="J263" s="95">
        <f t="shared" si="20"/>
        <v>2020</v>
      </c>
      <c r="K263" s="95">
        <f t="shared" si="21"/>
        <v>6</v>
      </c>
      <c r="L263" s="95">
        <f t="shared" si="22"/>
        <v>4</v>
      </c>
      <c r="M263" s="97">
        <f t="shared" si="23"/>
        <v>43986</v>
      </c>
      <c r="N263" s="96">
        <f t="shared" si="24"/>
        <v>43986.527592592596</v>
      </c>
      <c r="O263" s="323">
        <v>101.892</v>
      </c>
      <c r="P263" s="323">
        <v>0.82706500000000005</v>
      </c>
      <c r="Q263" s="323" t="s">
        <v>346</v>
      </c>
    </row>
    <row r="264" spans="1:17">
      <c r="A264" s="323" t="s">
        <v>382</v>
      </c>
      <c r="B264" s="323" t="s">
        <v>346</v>
      </c>
      <c r="C264" s="323" t="s">
        <v>188</v>
      </c>
      <c r="D264" s="323">
        <v>20200604</v>
      </c>
      <c r="E264" s="323" t="s">
        <v>295</v>
      </c>
      <c r="F264" s="323">
        <v>10000</v>
      </c>
      <c r="G264" s="323">
        <v>101.892</v>
      </c>
      <c r="H264" s="323">
        <v>0.82706500000000005</v>
      </c>
      <c r="J264" s="95">
        <f t="shared" si="20"/>
        <v>2020</v>
      </c>
      <c r="K264" s="95">
        <f t="shared" si="21"/>
        <v>6</v>
      </c>
      <c r="L264" s="95">
        <f t="shared" si="22"/>
        <v>4</v>
      </c>
      <c r="M264" s="97">
        <f t="shared" si="23"/>
        <v>43986</v>
      </c>
      <c r="N264" s="96">
        <f t="shared" si="24"/>
        <v>43986.527592592596</v>
      </c>
      <c r="O264" s="323">
        <v>101.892</v>
      </c>
      <c r="P264" s="323">
        <v>0.82706500000000005</v>
      </c>
      <c r="Q264" s="323" t="s">
        <v>346</v>
      </c>
    </row>
    <row r="265" spans="1:17">
      <c r="A265" s="323" t="s">
        <v>382</v>
      </c>
      <c r="B265" s="323" t="s">
        <v>346</v>
      </c>
      <c r="C265" s="323" t="s">
        <v>188</v>
      </c>
      <c r="D265" s="323">
        <v>20200604</v>
      </c>
      <c r="E265" s="323" t="s">
        <v>295</v>
      </c>
      <c r="F265" s="323">
        <v>10000</v>
      </c>
      <c r="G265" s="323">
        <v>101.892</v>
      </c>
      <c r="H265" s="323">
        <v>0.82706500000000005</v>
      </c>
      <c r="J265" s="95">
        <f t="shared" si="20"/>
        <v>2020</v>
      </c>
      <c r="K265" s="95">
        <f t="shared" si="21"/>
        <v>6</v>
      </c>
      <c r="L265" s="95">
        <f t="shared" si="22"/>
        <v>4</v>
      </c>
      <c r="M265" s="97">
        <f t="shared" si="23"/>
        <v>43986</v>
      </c>
      <c r="N265" s="96">
        <f t="shared" si="24"/>
        <v>43986.527592592596</v>
      </c>
      <c r="O265" s="323">
        <v>101.892</v>
      </c>
      <c r="P265" s="323">
        <v>0.82706500000000005</v>
      </c>
      <c r="Q265" s="323" t="s">
        <v>346</v>
      </c>
    </row>
    <row r="266" spans="1:17">
      <c r="A266" s="323" t="s">
        <v>382</v>
      </c>
      <c r="B266" s="323" t="s">
        <v>346</v>
      </c>
      <c r="C266" s="323" t="s">
        <v>188</v>
      </c>
      <c r="D266" s="323">
        <v>20200604</v>
      </c>
      <c r="E266" s="323" t="s">
        <v>603</v>
      </c>
      <c r="F266" s="323">
        <v>10000</v>
      </c>
      <c r="G266" s="323">
        <v>101.904</v>
      </c>
      <c r="H266" s="323">
        <v>0.81165100000000001</v>
      </c>
      <c r="J266" s="95">
        <f t="shared" si="20"/>
        <v>2020</v>
      </c>
      <c r="K266" s="95">
        <f t="shared" si="21"/>
        <v>6</v>
      </c>
      <c r="L266" s="95">
        <f t="shared" si="22"/>
        <v>4</v>
      </c>
      <c r="M266" s="97">
        <f t="shared" si="23"/>
        <v>43986</v>
      </c>
      <c r="N266" s="96">
        <f t="shared" si="24"/>
        <v>43986.531412037039</v>
      </c>
      <c r="O266" s="323">
        <v>101.904</v>
      </c>
      <c r="P266" s="323">
        <v>0.81165100000000001</v>
      </c>
      <c r="Q266" s="323" t="s">
        <v>346</v>
      </c>
    </row>
    <row r="267" spans="1:17">
      <c r="A267" s="323" t="s">
        <v>382</v>
      </c>
      <c r="B267" s="323" t="s">
        <v>346</v>
      </c>
      <c r="C267" s="323" t="s">
        <v>188</v>
      </c>
      <c r="D267" s="323">
        <v>20200604</v>
      </c>
      <c r="E267" s="323" t="s">
        <v>603</v>
      </c>
      <c r="F267" s="323">
        <v>10000</v>
      </c>
      <c r="G267" s="323">
        <v>101.904</v>
      </c>
      <c r="H267" s="323">
        <v>0.81165100000000001</v>
      </c>
      <c r="J267" s="95">
        <f t="shared" si="20"/>
        <v>2020</v>
      </c>
      <c r="K267" s="95">
        <f t="shared" si="21"/>
        <v>6</v>
      </c>
      <c r="L267" s="95">
        <f t="shared" si="22"/>
        <v>4</v>
      </c>
      <c r="M267" s="97">
        <f t="shared" si="23"/>
        <v>43986</v>
      </c>
      <c r="N267" s="96">
        <f t="shared" si="24"/>
        <v>43986.531412037039</v>
      </c>
      <c r="O267" s="323">
        <v>101.904</v>
      </c>
      <c r="P267" s="323">
        <v>0.81165100000000001</v>
      </c>
      <c r="Q267" s="323" t="s">
        <v>346</v>
      </c>
    </row>
    <row r="268" spans="1:17">
      <c r="A268" s="323" t="s">
        <v>382</v>
      </c>
      <c r="B268" s="323" t="s">
        <v>346</v>
      </c>
      <c r="C268" s="323" t="s">
        <v>188</v>
      </c>
      <c r="D268" s="323">
        <v>20200604</v>
      </c>
      <c r="E268" s="323" t="s">
        <v>604</v>
      </c>
      <c r="F268" s="323">
        <v>25000</v>
      </c>
      <c r="G268" s="323">
        <v>101.893</v>
      </c>
      <c r="H268" s="323">
        <v>0.82578099999999999</v>
      </c>
      <c r="J268" s="95">
        <f t="shared" si="20"/>
        <v>2020</v>
      </c>
      <c r="K268" s="95">
        <f t="shared" si="21"/>
        <v>6</v>
      </c>
      <c r="L268" s="95">
        <f t="shared" si="22"/>
        <v>4</v>
      </c>
      <c r="M268" s="97">
        <f t="shared" si="23"/>
        <v>43986</v>
      </c>
      <c r="N268" s="96">
        <f t="shared" si="24"/>
        <v>43986.53329861111</v>
      </c>
      <c r="O268" s="323">
        <v>101.893</v>
      </c>
      <c r="P268" s="323">
        <v>0.82578099999999999</v>
      </c>
      <c r="Q268" s="323" t="s">
        <v>346</v>
      </c>
    </row>
    <row r="269" spans="1:17">
      <c r="A269" s="323" t="s">
        <v>382</v>
      </c>
      <c r="B269" s="323" t="s">
        <v>346</v>
      </c>
      <c r="C269" s="323" t="s">
        <v>188</v>
      </c>
      <c r="D269" s="323">
        <v>20200604</v>
      </c>
      <c r="E269" s="323" t="s">
        <v>604</v>
      </c>
      <c r="F269" s="323">
        <v>25000</v>
      </c>
      <c r="G269" s="323">
        <v>101.893</v>
      </c>
      <c r="H269" s="323">
        <v>0.82578099999999999</v>
      </c>
      <c r="J269" s="95">
        <f t="shared" si="20"/>
        <v>2020</v>
      </c>
      <c r="K269" s="95">
        <f t="shared" si="21"/>
        <v>6</v>
      </c>
      <c r="L269" s="95">
        <f t="shared" si="22"/>
        <v>4</v>
      </c>
      <c r="M269" s="97">
        <f t="shared" si="23"/>
        <v>43986</v>
      </c>
      <c r="N269" s="96">
        <f t="shared" si="24"/>
        <v>43986.53329861111</v>
      </c>
      <c r="O269" s="323">
        <v>101.893</v>
      </c>
      <c r="P269" s="323">
        <v>0.82578099999999999</v>
      </c>
      <c r="Q269" s="323" t="s">
        <v>346</v>
      </c>
    </row>
    <row r="270" spans="1:17">
      <c r="A270" s="323" t="s">
        <v>382</v>
      </c>
      <c r="B270" s="323" t="s">
        <v>346</v>
      </c>
      <c r="C270" s="323" t="s">
        <v>188</v>
      </c>
      <c r="D270" s="323">
        <v>20200604</v>
      </c>
      <c r="E270" s="323" t="s">
        <v>604</v>
      </c>
      <c r="F270" s="323">
        <v>25000</v>
      </c>
      <c r="G270" s="323">
        <v>101.893</v>
      </c>
      <c r="H270" s="323">
        <v>0.82578099999999999</v>
      </c>
      <c r="J270" s="95">
        <f t="shared" si="20"/>
        <v>2020</v>
      </c>
      <c r="K270" s="95">
        <f t="shared" si="21"/>
        <v>6</v>
      </c>
      <c r="L270" s="95">
        <f t="shared" si="22"/>
        <v>4</v>
      </c>
      <c r="M270" s="97">
        <f t="shared" si="23"/>
        <v>43986</v>
      </c>
      <c r="N270" s="96">
        <f t="shared" si="24"/>
        <v>43986.53329861111</v>
      </c>
      <c r="O270" s="323">
        <v>101.893</v>
      </c>
      <c r="P270" s="323">
        <v>0.82578099999999999</v>
      </c>
      <c r="Q270" s="323" t="s">
        <v>346</v>
      </c>
    </row>
    <row r="271" spans="1:17">
      <c r="A271" s="323" t="s">
        <v>382</v>
      </c>
      <c r="B271" s="323" t="s">
        <v>346</v>
      </c>
      <c r="C271" s="323" t="s">
        <v>188</v>
      </c>
      <c r="D271" s="323">
        <v>20200604</v>
      </c>
      <c r="E271" s="323" t="s">
        <v>605</v>
      </c>
      <c r="F271" s="323">
        <v>10000</v>
      </c>
      <c r="G271" s="323">
        <v>101.893</v>
      </c>
      <c r="H271" s="323">
        <v>0.82578099999999999</v>
      </c>
      <c r="J271" s="95">
        <f t="shared" si="20"/>
        <v>2020</v>
      </c>
      <c r="K271" s="95">
        <f t="shared" si="21"/>
        <v>6</v>
      </c>
      <c r="L271" s="95">
        <f t="shared" si="22"/>
        <v>4</v>
      </c>
      <c r="M271" s="97">
        <f t="shared" si="23"/>
        <v>43986</v>
      </c>
      <c r="N271" s="96">
        <f t="shared" si="24"/>
        <v>43986.538784722223</v>
      </c>
      <c r="O271" s="323">
        <v>101.893</v>
      </c>
      <c r="P271" s="323">
        <v>0.82578099999999999</v>
      </c>
      <c r="Q271" s="323" t="s">
        <v>346</v>
      </c>
    </row>
    <row r="272" spans="1:17">
      <c r="A272" s="323" t="s">
        <v>382</v>
      </c>
      <c r="B272" s="323" t="s">
        <v>346</v>
      </c>
      <c r="C272" s="323" t="s">
        <v>188</v>
      </c>
      <c r="D272" s="323">
        <v>20200604</v>
      </c>
      <c r="E272" s="323" t="s">
        <v>605</v>
      </c>
      <c r="F272" s="323">
        <v>10000</v>
      </c>
      <c r="G272" s="323">
        <v>101.893</v>
      </c>
      <c r="H272" s="323">
        <v>0.82578099999999999</v>
      </c>
      <c r="J272" s="95">
        <f t="shared" si="20"/>
        <v>2020</v>
      </c>
      <c r="K272" s="95">
        <f t="shared" si="21"/>
        <v>6</v>
      </c>
      <c r="L272" s="95">
        <f t="shared" si="22"/>
        <v>4</v>
      </c>
      <c r="M272" s="97">
        <f t="shared" si="23"/>
        <v>43986</v>
      </c>
      <c r="N272" s="96">
        <f t="shared" si="24"/>
        <v>43986.538784722223</v>
      </c>
      <c r="O272" s="323">
        <v>101.893</v>
      </c>
      <c r="P272" s="323">
        <v>0.82578099999999999</v>
      </c>
      <c r="Q272" s="323" t="s">
        <v>346</v>
      </c>
    </row>
    <row r="273" spans="1:17">
      <c r="A273" s="323" t="s">
        <v>382</v>
      </c>
      <c r="B273" s="323" t="s">
        <v>346</v>
      </c>
      <c r="C273" s="323" t="s">
        <v>188</v>
      </c>
      <c r="D273" s="323">
        <v>20200604</v>
      </c>
      <c r="E273" s="323" t="s">
        <v>605</v>
      </c>
      <c r="F273" s="323">
        <v>10000</v>
      </c>
      <c r="G273" s="323">
        <v>101.893</v>
      </c>
      <c r="H273" s="323">
        <v>0.82578099999999999</v>
      </c>
      <c r="J273" s="95">
        <f t="shared" si="20"/>
        <v>2020</v>
      </c>
      <c r="K273" s="95">
        <f t="shared" si="21"/>
        <v>6</v>
      </c>
      <c r="L273" s="95">
        <f t="shared" si="22"/>
        <v>4</v>
      </c>
      <c r="M273" s="97">
        <f t="shared" si="23"/>
        <v>43986</v>
      </c>
      <c r="N273" s="96">
        <f t="shared" si="24"/>
        <v>43986.538784722223</v>
      </c>
      <c r="O273" s="323">
        <v>101.893</v>
      </c>
      <c r="P273" s="323">
        <v>0.82578099999999999</v>
      </c>
      <c r="Q273" s="323" t="s">
        <v>346</v>
      </c>
    </row>
    <row r="274" spans="1:17">
      <c r="A274" s="323" t="s">
        <v>382</v>
      </c>
      <c r="B274" s="323" t="s">
        <v>346</v>
      </c>
      <c r="C274" s="323" t="s">
        <v>188</v>
      </c>
      <c r="D274" s="323">
        <v>20200604</v>
      </c>
      <c r="E274" s="323" t="s">
        <v>408</v>
      </c>
      <c r="F274" s="323">
        <v>6000</v>
      </c>
      <c r="G274" s="323">
        <v>101.895</v>
      </c>
      <c r="H274" s="323">
        <v>0.82321100000000003</v>
      </c>
      <c r="J274" s="95">
        <f t="shared" si="20"/>
        <v>2020</v>
      </c>
      <c r="K274" s="95">
        <f t="shared" si="21"/>
        <v>6</v>
      </c>
      <c r="L274" s="95">
        <f t="shared" si="22"/>
        <v>4</v>
      </c>
      <c r="M274" s="97">
        <f t="shared" si="23"/>
        <v>43986</v>
      </c>
      <c r="N274" s="96">
        <f t="shared" si="24"/>
        <v>43986.582233796296</v>
      </c>
      <c r="O274" s="323">
        <v>101.895</v>
      </c>
      <c r="P274" s="323">
        <v>0.82321100000000003</v>
      </c>
      <c r="Q274" s="323" t="s">
        <v>346</v>
      </c>
    </row>
    <row r="275" spans="1:17">
      <c r="A275" s="323" t="s">
        <v>382</v>
      </c>
      <c r="B275" s="323" t="s">
        <v>346</v>
      </c>
      <c r="C275" s="323" t="s">
        <v>188</v>
      </c>
      <c r="D275" s="323">
        <v>20200604</v>
      </c>
      <c r="E275" s="323" t="s">
        <v>408</v>
      </c>
      <c r="F275" s="323">
        <v>6000</v>
      </c>
      <c r="G275" s="323">
        <v>101.895</v>
      </c>
      <c r="H275" s="323">
        <v>0.82321100000000003</v>
      </c>
      <c r="J275" s="95">
        <f t="shared" si="20"/>
        <v>2020</v>
      </c>
      <c r="K275" s="95">
        <f t="shared" si="21"/>
        <v>6</v>
      </c>
      <c r="L275" s="95">
        <f t="shared" si="22"/>
        <v>4</v>
      </c>
      <c r="M275" s="97">
        <f t="shared" si="23"/>
        <v>43986</v>
      </c>
      <c r="N275" s="96">
        <f t="shared" si="24"/>
        <v>43986.582233796296</v>
      </c>
      <c r="O275" s="323">
        <v>101.895</v>
      </c>
      <c r="P275" s="323">
        <v>0.82321100000000003</v>
      </c>
      <c r="Q275" s="323" t="s">
        <v>346</v>
      </c>
    </row>
    <row r="276" spans="1:17">
      <c r="A276" s="323" t="s">
        <v>382</v>
      </c>
      <c r="B276" s="323" t="s">
        <v>346</v>
      </c>
      <c r="C276" s="323" t="s">
        <v>188</v>
      </c>
      <c r="D276" s="323">
        <v>20200605</v>
      </c>
      <c r="E276" s="323" t="s">
        <v>354</v>
      </c>
      <c r="F276" s="323">
        <v>25000</v>
      </c>
      <c r="G276" s="323">
        <v>100.509</v>
      </c>
      <c r="H276" s="323">
        <v>2.6215060000000001</v>
      </c>
      <c r="J276" s="95">
        <f t="shared" si="20"/>
        <v>2020</v>
      </c>
      <c r="K276" s="95">
        <f t="shared" si="21"/>
        <v>6</v>
      </c>
      <c r="L276" s="95">
        <f t="shared" si="22"/>
        <v>5</v>
      </c>
      <c r="M276" s="97">
        <f t="shared" si="23"/>
        <v>43987</v>
      </c>
      <c r="N276" s="96">
        <f t="shared" si="24"/>
        <v>43987.489004629628</v>
      </c>
      <c r="O276" s="323">
        <v>100.509</v>
      </c>
      <c r="P276" s="323">
        <v>2.6215060000000001</v>
      </c>
      <c r="Q276" s="323" t="s">
        <v>346</v>
      </c>
    </row>
    <row r="277" spans="1:17">
      <c r="A277" s="323" t="s">
        <v>382</v>
      </c>
      <c r="B277" s="323" t="s">
        <v>346</v>
      </c>
      <c r="C277" s="323" t="s">
        <v>188</v>
      </c>
      <c r="D277" s="323">
        <v>20200605</v>
      </c>
      <c r="E277" s="323" t="s">
        <v>354</v>
      </c>
      <c r="F277" s="323">
        <v>25000</v>
      </c>
      <c r="G277" s="323">
        <v>100.759</v>
      </c>
      <c r="H277" s="323">
        <v>2.2925149999999999</v>
      </c>
      <c r="J277" s="95">
        <f t="shared" si="20"/>
        <v>2020</v>
      </c>
      <c r="K277" s="95">
        <f t="shared" si="21"/>
        <v>6</v>
      </c>
      <c r="L277" s="95">
        <f t="shared" si="22"/>
        <v>5</v>
      </c>
      <c r="M277" s="97">
        <f t="shared" si="23"/>
        <v>43987</v>
      </c>
      <c r="N277" s="96">
        <f t="shared" si="24"/>
        <v>43987.489004629628</v>
      </c>
      <c r="O277" s="323">
        <v>100.759</v>
      </c>
      <c r="P277" s="323">
        <v>2.2925149999999999</v>
      </c>
      <c r="Q277" s="323" t="s">
        <v>346</v>
      </c>
    </row>
    <row r="278" spans="1:17">
      <c r="A278" s="323" t="s">
        <v>382</v>
      </c>
      <c r="B278" s="323" t="s">
        <v>346</v>
      </c>
      <c r="C278" s="323" t="s">
        <v>188</v>
      </c>
      <c r="D278" s="323">
        <v>20200609</v>
      </c>
      <c r="E278" s="323" t="s">
        <v>606</v>
      </c>
      <c r="F278" s="323">
        <v>5000</v>
      </c>
      <c r="G278" s="323">
        <v>101.697</v>
      </c>
      <c r="H278" s="323">
        <v>1.054108</v>
      </c>
      <c r="J278" s="95">
        <f t="shared" si="20"/>
        <v>2020</v>
      </c>
      <c r="K278" s="95">
        <f t="shared" si="21"/>
        <v>6</v>
      </c>
      <c r="L278" s="95">
        <f t="shared" si="22"/>
        <v>9</v>
      </c>
      <c r="M278" s="97">
        <f t="shared" si="23"/>
        <v>43991</v>
      </c>
      <c r="N278" s="96">
        <f t="shared" si="24"/>
        <v>43991.477152777778</v>
      </c>
      <c r="O278" s="323">
        <v>101.697</v>
      </c>
      <c r="P278" s="323">
        <v>1.054108</v>
      </c>
      <c r="Q278" s="323" t="s">
        <v>346</v>
      </c>
    </row>
    <row r="279" spans="1:17">
      <c r="A279" s="323" t="s">
        <v>382</v>
      </c>
      <c r="B279" s="323" t="s">
        <v>346</v>
      </c>
      <c r="C279" s="323" t="s">
        <v>188</v>
      </c>
      <c r="D279" s="323">
        <v>20200609</v>
      </c>
      <c r="E279" s="323" t="s">
        <v>606</v>
      </c>
      <c r="F279" s="323">
        <v>5000</v>
      </c>
      <c r="G279" s="323">
        <v>101.497</v>
      </c>
      <c r="H279" s="323">
        <v>1.3150329999999999</v>
      </c>
      <c r="J279" s="95">
        <f t="shared" si="20"/>
        <v>2020</v>
      </c>
      <c r="K279" s="95">
        <f t="shared" si="21"/>
        <v>6</v>
      </c>
      <c r="L279" s="95">
        <f t="shared" si="22"/>
        <v>9</v>
      </c>
      <c r="M279" s="97">
        <f t="shared" si="23"/>
        <v>43991</v>
      </c>
      <c r="N279" s="96">
        <f t="shared" si="24"/>
        <v>43991.477152777778</v>
      </c>
      <c r="O279" s="323">
        <v>101.497</v>
      </c>
      <c r="P279" s="323">
        <v>1.3150329999999999</v>
      </c>
      <c r="Q279" s="323" t="s">
        <v>346</v>
      </c>
    </row>
    <row r="280" spans="1:17">
      <c r="A280" s="323" t="s">
        <v>382</v>
      </c>
      <c r="B280" s="323" t="s">
        <v>346</v>
      </c>
      <c r="C280" s="323" t="s">
        <v>188</v>
      </c>
      <c r="D280" s="323">
        <v>20200612</v>
      </c>
      <c r="E280" s="323" t="s">
        <v>607</v>
      </c>
      <c r="F280" s="323">
        <v>75000</v>
      </c>
      <c r="G280" s="323">
        <v>101.456</v>
      </c>
      <c r="H280" s="323">
        <v>1.3333900000000001</v>
      </c>
      <c r="J280" s="95">
        <f t="shared" si="20"/>
        <v>2020</v>
      </c>
      <c r="K280" s="95">
        <f t="shared" si="21"/>
        <v>6</v>
      </c>
      <c r="L280" s="95">
        <f t="shared" si="22"/>
        <v>12</v>
      </c>
      <c r="M280" s="97">
        <f t="shared" si="23"/>
        <v>43994</v>
      </c>
      <c r="N280" s="96">
        <f t="shared" si="24"/>
        <v>43994.569872685184</v>
      </c>
      <c r="O280" s="323">
        <v>101.456</v>
      </c>
      <c r="P280" s="323">
        <v>1.3333900000000001</v>
      </c>
      <c r="Q280" s="323" t="s">
        <v>346</v>
      </c>
    </row>
    <row r="281" spans="1:17">
      <c r="A281" s="323" t="s">
        <v>382</v>
      </c>
      <c r="B281" s="323" t="s">
        <v>346</v>
      </c>
      <c r="C281" s="323" t="s">
        <v>188</v>
      </c>
      <c r="D281" s="323">
        <v>20200612</v>
      </c>
      <c r="E281" s="323" t="s">
        <v>607</v>
      </c>
      <c r="F281" s="323">
        <v>75000</v>
      </c>
      <c r="G281" s="323">
        <v>101.455</v>
      </c>
      <c r="H281" s="323">
        <v>1.334721</v>
      </c>
      <c r="J281" s="95">
        <f t="shared" si="20"/>
        <v>2020</v>
      </c>
      <c r="K281" s="95">
        <f t="shared" si="21"/>
        <v>6</v>
      </c>
      <c r="L281" s="95">
        <f t="shared" si="22"/>
        <v>12</v>
      </c>
      <c r="M281" s="97">
        <f t="shared" si="23"/>
        <v>43994</v>
      </c>
      <c r="N281" s="96">
        <f t="shared" si="24"/>
        <v>43994.569872685184</v>
      </c>
      <c r="O281" s="323">
        <v>101.455</v>
      </c>
      <c r="P281" s="323">
        <v>1.334721</v>
      </c>
      <c r="Q281" s="323" t="s">
        <v>346</v>
      </c>
    </row>
    <row r="282" spans="1:17">
      <c r="A282" s="323" t="s">
        <v>382</v>
      </c>
      <c r="B282" s="323" t="s">
        <v>346</v>
      </c>
      <c r="C282" s="323" t="s">
        <v>188</v>
      </c>
      <c r="D282" s="323">
        <v>20200612</v>
      </c>
      <c r="E282" s="323" t="s">
        <v>608</v>
      </c>
      <c r="F282" s="323">
        <v>40000</v>
      </c>
      <c r="G282" s="323">
        <v>101.6067</v>
      </c>
      <c r="H282" s="323">
        <v>1.133</v>
      </c>
      <c r="J282" s="95">
        <f t="shared" si="20"/>
        <v>2020</v>
      </c>
      <c r="K282" s="95">
        <f t="shared" si="21"/>
        <v>6</v>
      </c>
      <c r="L282" s="95">
        <f t="shared" si="22"/>
        <v>12</v>
      </c>
      <c r="M282" s="97">
        <f t="shared" si="23"/>
        <v>43994</v>
      </c>
      <c r="N282" s="96">
        <f t="shared" si="24"/>
        <v>43994.58016203704</v>
      </c>
      <c r="O282" s="323">
        <v>101.6067</v>
      </c>
      <c r="P282" s="323">
        <v>1.133</v>
      </c>
      <c r="Q282" s="323" t="s">
        <v>346</v>
      </c>
    </row>
    <row r="283" spans="1:17">
      <c r="A283" s="323" t="s">
        <v>382</v>
      </c>
      <c r="B283" s="323" t="s">
        <v>346</v>
      </c>
      <c r="C283" s="323" t="s">
        <v>188</v>
      </c>
      <c r="D283" s="323">
        <v>20200612</v>
      </c>
      <c r="E283" s="323" t="s">
        <v>608</v>
      </c>
      <c r="F283" s="323">
        <v>40000</v>
      </c>
      <c r="G283" s="323">
        <v>101.6067</v>
      </c>
      <c r="H283" s="323">
        <v>1.133</v>
      </c>
      <c r="J283" s="95">
        <f t="shared" si="20"/>
        <v>2020</v>
      </c>
      <c r="K283" s="95">
        <f t="shared" si="21"/>
        <v>6</v>
      </c>
      <c r="L283" s="95">
        <f t="shared" si="22"/>
        <v>12</v>
      </c>
      <c r="M283" s="97">
        <f t="shared" si="23"/>
        <v>43994</v>
      </c>
      <c r="N283" s="96">
        <f t="shared" si="24"/>
        <v>43994.58016203704</v>
      </c>
      <c r="O283" s="323">
        <v>101.6067</v>
      </c>
      <c r="P283" s="323">
        <v>1.133</v>
      </c>
      <c r="Q283" s="323" t="s">
        <v>346</v>
      </c>
    </row>
    <row r="284" spans="1:17">
      <c r="A284" s="323" t="s">
        <v>382</v>
      </c>
      <c r="B284" s="323" t="s">
        <v>346</v>
      </c>
      <c r="C284" s="323" t="s">
        <v>188</v>
      </c>
      <c r="D284" s="323">
        <v>20200615</v>
      </c>
      <c r="E284" s="323" t="s">
        <v>609</v>
      </c>
      <c r="F284" s="323">
        <v>20000</v>
      </c>
      <c r="G284" s="323">
        <v>101.32599999999999</v>
      </c>
      <c r="H284" s="323">
        <v>1.5000819999999999</v>
      </c>
      <c r="J284" s="95">
        <f t="shared" si="20"/>
        <v>2020</v>
      </c>
      <c r="K284" s="95">
        <f t="shared" si="21"/>
        <v>6</v>
      </c>
      <c r="L284" s="95">
        <f t="shared" si="22"/>
        <v>15</v>
      </c>
      <c r="M284" s="97">
        <f t="shared" si="23"/>
        <v>43997</v>
      </c>
      <c r="N284" s="96">
        <f t="shared" si="24"/>
        <v>43997.359953703701</v>
      </c>
      <c r="O284" s="323">
        <v>101.32599999999999</v>
      </c>
      <c r="P284" s="323">
        <v>1.5000819999999999</v>
      </c>
      <c r="Q284" s="323" t="s">
        <v>346</v>
      </c>
    </row>
    <row r="285" spans="1:17">
      <c r="A285" s="323" t="s">
        <v>382</v>
      </c>
      <c r="B285" s="323" t="s">
        <v>346</v>
      </c>
      <c r="C285" s="323" t="s">
        <v>188</v>
      </c>
      <c r="D285" s="323">
        <v>20200615</v>
      </c>
      <c r="E285" s="323" t="s">
        <v>610</v>
      </c>
      <c r="F285" s="323">
        <v>12000</v>
      </c>
      <c r="G285" s="323">
        <v>101.788</v>
      </c>
      <c r="H285" s="323">
        <v>0.88376900000000003</v>
      </c>
      <c r="J285" s="95">
        <f t="shared" si="20"/>
        <v>2020</v>
      </c>
      <c r="K285" s="95">
        <f t="shared" si="21"/>
        <v>6</v>
      </c>
      <c r="L285" s="95">
        <f t="shared" si="22"/>
        <v>15</v>
      </c>
      <c r="M285" s="97">
        <f t="shared" si="23"/>
        <v>43997</v>
      </c>
      <c r="N285" s="96">
        <f t="shared" si="24"/>
        <v>43997.440393518518</v>
      </c>
      <c r="O285" s="323">
        <v>101.788</v>
      </c>
      <c r="P285" s="323">
        <v>0.88376900000000003</v>
      </c>
      <c r="Q285" s="323" t="s">
        <v>346</v>
      </c>
    </row>
    <row r="286" spans="1:17">
      <c r="A286" s="323" t="s">
        <v>382</v>
      </c>
      <c r="B286" s="323" t="s">
        <v>346</v>
      </c>
      <c r="C286" s="323" t="s">
        <v>188</v>
      </c>
      <c r="D286" s="323">
        <v>20200615</v>
      </c>
      <c r="E286" s="323" t="s">
        <v>610</v>
      </c>
      <c r="F286" s="323">
        <v>12000</v>
      </c>
      <c r="G286" s="323">
        <v>101.88800000000001</v>
      </c>
      <c r="H286" s="323">
        <v>0.75098399999999998</v>
      </c>
      <c r="J286" s="95">
        <f t="shared" si="20"/>
        <v>2020</v>
      </c>
      <c r="K286" s="95">
        <f t="shared" si="21"/>
        <v>6</v>
      </c>
      <c r="L286" s="95">
        <f t="shared" si="22"/>
        <v>15</v>
      </c>
      <c r="M286" s="97">
        <f t="shared" si="23"/>
        <v>43997</v>
      </c>
      <c r="N286" s="96">
        <f t="shared" si="24"/>
        <v>43997.440393518518</v>
      </c>
      <c r="O286" s="323">
        <v>101.88800000000001</v>
      </c>
      <c r="P286" s="323">
        <v>0.75098399999999998</v>
      </c>
      <c r="Q286" s="323" t="s">
        <v>346</v>
      </c>
    </row>
    <row r="287" spans="1:17">
      <c r="A287" s="323" t="s">
        <v>382</v>
      </c>
      <c r="B287" s="323" t="s">
        <v>346</v>
      </c>
      <c r="C287" s="323" t="s">
        <v>188</v>
      </c>
      <c r="D287" s="323">
        <v>20200615</v>
      </c>
      <c r="E287" s="323" t="s">
        <v>610</v>
      </c>
      <c r="F287" s="323">
        <v>12000</v>
      </c>
      <c r="G287" s="323">
        <v>101.788</v>
      </c>
      <c r="H287" s="323">
        <v>0.88376900000000003</v>
      </c>
      <c r="J287" s="95">
        <f t="shared" si="20"/>
        <v>2020</v>
      </c>
      <c r="K287" s="95">
        <f t="shared" si="21"/>
        <v>6</v>
      </c>
      <c r="L287" s="95">
        <f t="shared" si="22"/>
        <v>15</v>
      </c>
      <c r="M287" s="97">
        <f t="shared" si="23"/>
        <v>43997</v>
      </c>
      <c r="N287" s="96">
        <f t="shared" si="24"/>
        <v>43997.440393518518</v>
      </c>
      <c r="O287" s="323">
        <v>101.788</v>
      </c>
      <c r="P287" s="323">
        <v>0.88376900000000003</v>
      </c>
      <c r="Q287" s="323" t="s">
        <v>346</v>
      </c>
    </row>
    <row r="288" spans="1:17">
      <c r="A288" s="323" t="s">
        <v>382</v>
      </c>
      <c r="B288" s="323" t="s">
        <v>346</v>
      </c>
      <c r="C288" s="323" t="s">
        <v>188</v>
      </c>
      <c r="D288" s="323">
        <v>20200615</v>
      </c>
      <c r="E288" s="323" t="s">
        <v>611</v>
      </c>
      <c r="F288" s="323">
        <v>400000</v>
      </c>
      <c r="G288" s="323">
        <v>101.75</v>
      </c>
      <c r="H288" s="323">
        <v>0.93428500000000003</v>
      </c>
      <c r="J288" s="95">
        <f t="shared" si="20"/>
        <v>2020</v>
      </c>
      <c r="K288" s="95">
        <f t="shared" si="21"/>
        <v>6</v>
      </c>
      <c r="L288" s="95">
        <f t="shared" si="22"/>
        <v>15</v>
      </c>
      <c r="M288" s="97">
        <f t="shared" si="23"/>
        <v>43997</v>
      </c>
      <c r="N288" s="96">
        <f t="shared" si="24"/>
        <v>43997.481562499997</v>
      </c>
      <c r="O288" s="323">
        <v>101.75</v>
      </c>
      <c r="P288" s="323">
        <v>0.93428500000000003</v>
      </c>
      <c r="Q288" s="323" t="s">
        <v>346</v>
      </c>
    </row>
    <row r="289" spans="1:17">
      <c r="A289" s="323" t="s">
        <v>382</v>
      </c>
      <c r="B289" s="323" t="s">
        <v>346</v>
      </c>
      <c r="C289" s="323" t="s">
        <v>188</v>
      </c>
      <c r="D289" s="323">
        <v>20200615</v>
      </c>
      <c r="E289" s="323" t="s">
        <v>611</v>
      </c>
      <c r="F289" s="323">
        <v>400000</v>
      </c>
      <c r="G289" s="323">
        <v>101.84</v>
      </c>
      <c r="H289" s="323">
        <v>0.81469400000000003</v>
      </c>
      <c r="J289" s="95">
        <f t="shared" si="20"/>
        <v>2020</v>
      </c>
      <c r="K289" s="95">
        <f t="shared" si="21"/>
        <v>6</v>
      </c>
      <c r="L289" s="95">
        <f t="shared" si="22"/>
        <v>15</v>
      </c>
      <c r="M289" s="97">
        <f t="shared" si="23"/>
        <v>43997</v>
      </c>
      <c r="N289" s="96">
        <f t="shared" si="24"/>
        <v>43997.481562499997</v>
      </c>
      <c r="O289" s="323">
        <v>101.84</v>
      </c>
      <c r="P289" s="323">
        <v>0.81469400000000003</v>
      </c>
      <c r="Q289" s="323" t="s">
        <v>346</v>
      </c>
    </row>
    <row r="290" spans="1:17">
      <c r="A290" s="323" t="s">
        <v>382</v>
      </c>
      <c r="B290" s="323" t="s">
        <v>346</v>
      </c>
      <c r="C290" s="323" t="s">
        <v>188</v>
      </c>
      <c r="D290" s="323">
        <v>20200615</v>
      </c>
      <c r="E290" s="323" t="s">
        <v>612</v>
      </c>
      <c r="F290" s="323">
        <v>400000</v>
      </c>
      <c r="G290" s="323">
        <v>101.919</v>
      </c>
      <c r="H290" s="323">
        <v>0.70986499999999997</v>
      </c>
      <c r="J290" s="95">
        <f t="shared" si="20"/>
        <v>2020</v>
      </c>
      <c r="K290" s="95">
        <f t="shared" si="21"/>
        <v>6</v>
      </c>
      <c r="L290" s="95">
        <f t="shared" si="22"/>
        <v>15</v>
      </c>
      <c r="M290" s="97">
        <f t="shared" si="23"/>
        <v>43997</v>
      </c>
      <c r="N290" s="96">
        <f t="shared" si="24"/>
        <v>43997.488229166665</v>
      </c>
      <c r="O290" s="323">
        <v>101.919</v>
      </c>
      <c r="P290" s="323">
        <v>0.70986499999999997</v>
      </c>
      <c r="Q290" s="323" t="s">
        <v>346</v>
      </c>
    </row>
    <row r="291" spans="1:17">
      <c r="A291" s="323" t="s">
        <v>382</v>
      </c>
      <c r="B291" s="323" t="s">
        <v>346</v>
      </c>
      <c r="C291" s="323" t="s">
        <v>188</v>
      </c>
      <c r="D291" s="323">
        <v>20200615</v>
      </c>
      <c r="E291" s="323" t="s">
        <v>613</v>
      </c>
      <c r="F291" s="323">
        <v>3000</v>
      </c>
      <c r="G291" s="323">
        <v>101.785</v>
      </c>
      <c r="H291" s="323">
        <v>0.88775599999999999</v>
      </c>
      <c r="J291" s="95">
        <f t="shared" si="20"/>
        <v>2020</v>
      </c>
      <c r="K291" s="95">
        <f t="shared" si="21"/>
        <v>6</v>
      </c>
      <c r="L291" s="95">
        <f t="shared" si="22"/>
        <v>15</v>
      </c>
      <c r="M291" s="97">
        <f t="shared" si="23"/>
        <v>43997</v>
      </c>
      <c r="N291" s="96">
        <f t="shared" si="24"/>
        <v>43997.517129629632</v>
      </c>
      <c r="O291" s="323">
        <v>101.785</v>
      </c>
      <c r="P291" s="323">
        <v>0.88775599999999999</v>
      </c>
      <c r="Q291" s="323" t="s">
        <v>346</v>
      </c>
    </row>
    <row r="292" spans="1:17">
      <c r="A292" s="323" t="s">
        <v>382</v>
      </c>
      <c r="B292" s="323" t="s">
        <v>346</v>
      </c>
      <c r="C292" s="323" t="s">
        <v>188</v>
      </c>
      <c r="D292" s="323">
        <v>20200615</v>
      </c>
      <c r="E292" s="323" t="s">
        <v>613</v>
      </c>
      <c r="F292" s="323">
        <v>3000</v>
      </c>
      <c r="G292" s="323">
        <v>101.88500000000001</v>
      </c>
      <c r="H292" s="323">
        <v>0.75496399999999997</v>
      </c>
      <c r="J292" s="95">
        <f t="shared" si="20"/>
        <v>2020</v>
      </c>
      <c r="K292" s="95">
        <f t="shared" si="21"/>
        <v>6</v>
      </c>
      <c r="L292" s="95">
        <f t="shared" si="22"/>
        <v>15</v>
      </c>
      <c r="M292" s="97">
        <f t="shared" si="23"/>
        <v>43997</v>
      </c>
      <c r="N292" s="96">
        <f t="shared" si="24"/>
        <v>43997.517129629632</v>
      </c>
      <c r="O292" s="323">
        <v>101.88500000000001</v>
      </c>
      <c r="P292" s="323">
        <v>0.75496399999999997</v>
      </c>
      <c r="Q292" s="323" t="s">
        <v>346</v>
      </c>
    </row>
    <row r="293" spans="1:17">
      <c r="A293" s="323" t="s">
        <v>382</v>
      </c>
      <c r="B293" s="323" t="s">
        <v>346</v>
      </c>
      <c r="C293" s="323" t="s">
        <v>188</v>
      </c>
      <c r="D293" s="323">
        <v>20200615</v>
      </c>
      <c r="E293" s="323" t="s">
        <v>613</v>
      </c>
      <c r="F293" s="323">
        <v>3000</v>
      </c>
      <c r="G293" s="323">
        <v>101.785</v>
      </c>
      <c r="H293" s="323">
        <v>0.88775599999999999</v>
      </c>
      <c r="J293" s="95">
        <f t="shared" si="20"/>
        <v>2020</v>
      </c>
      <c r="K293" s="95">
        <f t="shared" si="21"/>
        <v>6</v>
      </c>
      <c r="L293" s="95">
        <f t="shared" si="22"/>
        <v>15</v>
      </c>
      <c r="M293" s="97">
        <f t="shared" si="23"/>
        <v>43997</v>
      </c>
      <c r="N293" s="96">
        <f t="shared" si="24"/>
        <v>43997.517129629632</v>
      </c>
      <c r="O293" s="323">
        <v>101.785</v>
      </c>
      <c r="P293" s="323">
        <v>0.88775599999999999</v>
      </c>
      <c r="Q293" s="323" t="s">
        <v>346</v>
      </c>
    </row>
    <row r="294" spans="1:17">
      <c r="A294" s="323" t="s">
        <v>382</v>
      </c>
      <c r="B294" s="323" t="s">
        <v>346</v>
      </c>
      <c r="C294" s="323" t="s">
        <v>188</v>
      </c>
      <c r="D294" s="323">
        <v>20200615</v>
      </c>
      <c r="E294" s="323" t="s">
        <v>614</v>
      </c>
      <c r="F294" s="323">
        <v>10000</v>
      </c>
      <c r="G294" s="323">
        <v>101.785</v>
      </c>
      <c r="H294" s="323">
        <v>0.88775599999999999</v>
      </c>
      <c r="J294" s="95">
        <f t="shared" si="20"/>
        <v>2020</v>
      </c>
      <c r="K294" s="95">
        <f t="shared" si="21"/>
        <v>6</v>
      </c>
      <c r="L294" s="95">
        <f t="shared" si="22"/>
        <v>15</v>
      </c>
      <c r="M294" s="97">
        <f t="shared" si="23"/>
        <v>43997</v>
      </c>
      <c r="N294" s="96">
        <f t="shared" si="24"/>
        <v>43997.518217592595</v>
      </c>
      <c r="O294" s="323">
        <v>101.785</v>
      </c>
      <c r="P294" s="323">
        <v>0.88775599999999999</v>
      </c>
      <c r="Q294" s="323" t="s">
        <v>346</v>
      </c>
    </row>
    <row r="295" spans="1:17">
      <c r="A295" s="323" t="s">
        <v>382</v>
      </c>
      <c r="B295" s="323" t="s">
        <v>346</v>
      </c>
      <c r="C295" s="323" t="s">
        <v>188</v>
      </c>
      <c r="D295" s="323">
        <v>20200615</v>
      </c>
      <c r="E295" s="323" t="s">
        <v>614</v>
      </c>
      <c r="F295" s="323">
        <v>10000</v>
      </c>
      <c r="G295" s="323">
        <v>101.88500000000001</v>
      </c>
      <c r="H295" s="323">
        <v>0.75496399999999997</v>
      </c>
      <c r="J295" s="95">
        <f t="shared" si="20"/>
        <v>2020</v>
      </c>
      <c r="K295" s="95">
        <f t="shared" si="21"/>
        <v>6</v>
      </c>
      <c r="L295" s="95">
        <f t="shared" si="22"/>
        <v>15</v>
      </c>
      <c r="M295" s="97">
        <f t="shared" si="23"/>
        <v>43997</v>
      </c>
      <c r="N295" s="96">
        <f t="shared" si="24"/>
        <v>43997.518217592595</v>
      </c>
      <c r="O295" s="323">
        <v>101.88500000000001</v>
      </c>
      <c r="P295" s="323">
        <v>0.75496399999999997</v>
      </c>
      <c r="Q295" s="323" t="s">
        <v>346</v>
      </c>
    </row>
    <row r="296" spans="1:17">
      <c r="A296" s="323" t="s">
        <v>382</v>
      </c>
      <c r="B296" s="323" t="s">
        <v>346</v>
      </c>
      <c r="C296" s="323" t="s">
        <v>188</v>
      </c>
      <c r="D296" s="323">
        <v>20200615</v>
      </c>
      <c r="E296" s="323" t="s">
        <v>614</v>
      </c>
      <c r="F296" s="323">
        <v>10000</v>
      </c>
      <c r="G296" s="323">
        <v>101.785</v>
      </c>
      <c r="H296" s="323">
        <v>0.88775599999999999</v>
      </c>
      <c r="J296" s="95">
        <f t="shared" si="20"/>
        <v>2020</v>
      </c>
      <c r="K296" s="95">
        <f t="shared" si="21"/>
        <v>6</v>
      </c>
      <c r="L296" s="95">
        <f t="shared" si="22"/>
        <v>15</v>
      </c>
      <c r="M296" s="97">
        <f t="shared" si="23"/>
        <v>43997</v>
      </c>
      <c r="N296" s="96">
        <f t="shared" si="24"/>
        <v>43997.518217592595</v>
      </c>
      <c r="O296" s="323">
        <v>101.785</v>
      </c>
      <c r="P296" s="323">
        <v>0.88775599999999999</v>
      </c>
      <c r="Q296" s="323" t="s">
        <v>346</v>
      </c>
    </row>
    <row r="297" spans="1:17">
      <c r="A297" s="323" t="s">
        <v>382</v>
      </c>
      <c r="B297" s="323" t="s">
        <v>346</v>
      </c>
      <c r="C297" s="323" t="s">
        <v>188</v>
      </c>
      <c r="D297" s="323">
        <v>20200615</v>
      </c>
      <c r="E297" s="323" t="s">
        <v>615</v>
      </c>
      <c r="F297" s="323">
        <v>13000</v>
      </c>
      <c r="G297" s="323">
        <v>101.79600000000001</v>
      </c>
      <c r="H297" s="323">
        <v>0.873139</v>
      </c>
      <c r="J297" s="95">
        <f t="shared" si="20"/>
        <v>2020</v>
      </c>
      <c r="K297" s="95">
        <f t="shared" si="21"/>
        <v>6</v>
      </c>
      <c r="L297" s="95">
        <f t="shared" si="22"/>
        <v>15</v>
      </c>
      <c r="M297" s="97">
        <f t="shared" si="23"/>
        <v>43997</v>
      </c>
      <c r="N297" s="96">
        <f t="shared" si="24"/>
        <v>43997.585162037038</v>
      </c>
      <c r="O297" s="323">
        <v>101.79600000000001</v>
      </c>
      <c r="P297" s="323">
        <v>0.873139</v>
      </c>
      <c r="Q297" s="323" t="s">
        <v>346</v>
      </c>
    </row>
    <row r="298" spans="1:17">
      <c r="A298" s="323" t="s">
        <v>382</v>
      </c>
      <c r="B298" s="323" t="s">
        <v>346</v>
      </c>
      <c r="C298" s="323" t="s">
        <v>188</v>
      </c>
      <c r="D298" s="323">
        <v>20200615</v>
      </c>
      <c r="E298" s="323" t="s">
        <v>616</v>
      </c>
      <c r="F298" s="323">
        <v>13000</v>
      </c>
      <c r="G298" s="323">
        <v>101.79600000000001</v>
      </c>
      <c r="H298" s="323">
        <v>0.873139</v>
      </c>
      <c r="J298" s="95">
        <f t="shared" si="20"/>
        <v>2020</v>
      </c>
      <c r="K298" s="95">
        <f t="shared" si="21"/>
        <v>6</v>
      </c>
      <c r="L298" s="95">
        <f t="shared" si="22"/>
        <v>15</v>
      </c>
      <c r="M298" s="97">
        <f t="shared" si="23"/>
        <v>43997</v>
      </c>
      <c r="N298" s="96">
        <f t="shared" si="24"/>
        <v>43997.585185185184</v>
      </c>
      <c r="O298" s="323">
        <v>101.79600000000001</v>
      </c>
      <c r="P298" s="323">
        <v>0.873139</v>
      </c>
      <c r="Q298" s="323" t="s">
        <v>346</v>
      </c>
    </row>
    <row r="299" spans="1:17">
      <c r="A299" s="323" t="s">
        <v>382</v>
      </c>
      <c r="B299" s="323" t="s">
        <v>346</v>
      </c>
      <c r="C299" s="323" t="s">
        <v>188</v>
      </c>
      <c r="D299" s="323">
        <v>20200618</v>
      </c>
      <c r="E299" s="323" t="s">
        <v>617</v>
      </c>
      <c r="F299" s="323">
        <v>20000</v>
      </c>
      <c r="G299" s="323">
        <v>101.70699999999999</v>
      </c>
      <c r="H299" s="323">
        <v>0.94844700000000004</v>
      </c>
      <c r="J299" s="95">
        <f t="shared" si="20"/>
        <v>2020</v>
      </c>
      <c r="K299" s="95">
        <f t="shared" si="21"/>
        <v>6</v>
      </c>
      <c r="L299" s="95">
        <f t="shared" si="22"/>
        <v>18</v>
      </c>
      <c r="M299" s="97">
        <f t="shared" si="23"/>
        <v>44000</v>
      </c>
      <c r="N299" s="96">
        <f t="shared" si="24"/>
        <v>44000.386412037034</v>
      </c>
      <c r="O299" s="323">
        <v>101.70699999999999</v>
      </c>
      <c r="P299" s="323">
        <v>0.94844700000000004</v>
      </c>
      <c r="Q299" s="323" t="s">
        <v>346</v>
      </c>
    </row>
    <row r="300" spans="1:17">
      <c r="A300" s="323" t="s">
        <v>382</v>
      </c>
      <c r="B300" s="323" t="s">
        <v>346</v>
      </c>
      <c r="C300" s="323" t="s">
        <v>188</v>
      </c>
      <c r="D300" s="323">
        <v>20200618</v>
      </c>
      <c r="E300" s="323" t="s">
        <v>618</v>
      </c>
      <c r="F300" s="323">
        <v>20000</v>
      </c>
      <c r="G300" s="323">
        <v>101.88200000000001</v>
      </c>
      <c r="H300" s="323">
        <v>0.71159600000000001</v>
      </c>
      <c r="J300" s="95">
        <f t="shared" si="20"/>
        <v>2020</v>
      </c>
      <c r="K300" s="95">
        <f t="shared" si="21"/>
        <v>6</v>
      </c>
      <c r="L300" s="95">
        <f t="shared" si="22"/>
        <v>18</v>
      </c>
      <c r="M300" s="97">
        <f t="shared" si="23"/>
        <v>44000</v>
      </c>
      <c r="N300" s="96">
        <f t="shared" si="24"/>
        <v>44000.53802083333</v>
      </c>
      <c r="O300" s="323">
        <v>101.88200000000001</v>
      </c>
      <c r="P300" s="323">
        <v>0.71159600000000001</v>
      </c>
      <c r="Q300" s="323" t="s">
        <v>346</v>
      </c>
    </row>
    <row r="301" spans="1:17">
      <c r="A301" s="323" t="s">
        <v>382</v>
      </c>
      <c r="B301" s="323" t="s">
        <v>346</v>
      </c>
      <c r="C301" s="323" t="s">
        <v>188</v>
      </c>
      <c r="D301" s="323">
        <v>20200618</v>
      </c>
      <c r="E301" s="323" t="s">
        <v>618</v>
      </c>
      <c r="F301" s="323">
        <v>20000</v>
      </c>
      <c r="G301" s="323">
        <v>101.982</v>
      </c>
      <c r="H301" s="323">
        <v>0.57655999999999996</v>
      </c>
      <c r="J301" s="95">
        <f t="shared" si="20"/>
        <v>2020</v>
      </c>
      <c r="K301" s="95">
        <f t="shared" si="21"/>
        <v>6</v>
      </c>
      <c r="L301" s="95">
        <f t="shared" si="22"/>
        <v>18</v>
      </c>
      <c r="M301" s="97">
        <f t="shared" si="23"/>
        <v>44000</v>
      </c>
      <c r="N301" s="96">
        <f t="shared" si="24"/>
        <v>44000.53802083333</v>
      </c>
      <c r="O301" s="323">
        <v>101.982</v>
      </c>
      <c r="P301" s="323">
        <v>0.57655999999999996</v>
      </c>
      <c r="Q301" s="323" t="s">
        <v>346</v>
      </c>
    </row>
    <row r="302" spans="1:17">
      <c r="A302" s="323" t="s">
        <v>382</v>
      </c>
      <c r="B302" s="323" t="s">
        <v>346</v>
      </c>
      <c r="C302" s="323" t="s">
        <v>188</v>
      </c>
      <c r="D302" s="323">
        <v>20200618</v>
      </c>
      <c r="E302" s="323" t="s">
        <v>618</v>
      </c>
      <c r="F302" s="323">
        <v>20000</v>
      </c>
      <c r="G302" s="323">
        <v>101.88200000000001</v>
      </c>
      <c r="H302" s="323">
        <v>0.71159600000000001</v>
      </c>
      <c r="J302" s="95">
        <f t="shared" si="20"/>
        <v>2020</v>
      </c>
      <c r="K302" s="95">
        <f t="shared" si="21"/>
        <v>6</v>
      </c>
      <c r="L302" s="95">
        <f t="shared" si="22"/>
        <v>18</v>
      </c>
      <c r="M302" s="97">
        <f t="shared" si="23"/>
        <v>44000</v>
      </c>
      <c r="N302" s="96">
        <f t="shared" si="24"/>
        <v>44000.53802083333</v>
      </c>
      <c r="O302" s="323">
        <v>101.88200000000001</v>
      </c>
      <c r="P302" s="323">
        <v>0.71159600000000001</v>
      </c>
      <c r="Q302" s="323" t="s">
        <v>346</v>
      </c>
    </row>
    <row r="303" spans="1:17">
      <c r="A303" s="323" t="s">
        <v>382</v>
      </c>
      <c r="B303" s="323" t="s">
        <v>346</v>
      </c>
      <c r="C303" s="323" t="s">
        <v>188</v>
      </c>
      <c r="D303" s="323">
        <v>20200622</v>
      </c>
      <c r="E303" s="323" t="s">
        <v>619</v>
      </c>
      <c r="F303" s="323">
        <v>25000</v>
      </c>
      <c r="G303" s="323">
        <v>101.76900000000001</v>
      </c>
      <c r="H303" s="323">
        <v>0.84615499999999999</v>
      </c>
      <c r="J303" s="95">
        <f t="shared" si="20"/>
        <v>2020</v>
      </c>
      <c r="K303" s="95">
        <f t="shared" si="21"/>
        <v>6</v>
      </c>
      <c r="L303" s="95">
        <f t="shared" si="22"/>
        <v>22</v>
      </c>
      <c r="M303" s="97">
        <f t="shared" si="23"/>
        <v>44004</v>
      </c>
      <c r="N303" s="96">
        <f t="shared" si="24"/>
        <v>44004.615578703706</v>
      </c>
      <c r="O303" s="323">
        <v>101.76900000000001</v>
      </c>
      <c r="P303" s="323">
        <v>0.84615499999999999</v>
      </c>
      <c r="Q303" s="323" t="s">
        <v>346</v>
      </c>
    </row>
    <row r="304" spans="1:17">
      <c r="A304" s="323" t="s">
        <v>382</v>
      </c>
      <c r="B304" s="323" t="s">
        <v>346</v>
      </c>
      <c r="C304" s="323" t="s">
        <v>188</v>
      </c>
      <c r="D304" s="323">
        <v>20200622</v>
      </c>
      <c r="E304" s="323" t="s">
        <v>619</v>
      </c>
      <c r="F304" s="323">
        <v>25000</v>
      </c>
      <c r="G304" s="323">
        <v>101.649</v>
      </c>
      <c r="H304" s="323">
        <v>1.010014</v>
      </c>
      <c r="J304" s="95">
        <f t="shared" si="20"/>
        <v>2020</v>
      </c>
      <c r="K304" s="95">
        <f t="shared" si="21"/>
        <v>6</v>
      </c>
      <c r="L304" s="95">
        <f t="shared" si="22"/>
        <v>22</v>
      </c>
      <c r="M304" s="97">
        <f t="shared" si="23"/>
        <v>44004</v>
      </c>
      <c r="N304" s="96">
        <f t="shared" si="24"/>
        <v>44004.615578703706</v>
      </c>
      <c r="O304" s="323">
        <v>101.649</v>
      </c>
      <c r="P304" s="323">
        <v>1.010014</v>
      </c>
      <c r="Q304" s="323" t="s">
        <v>346</v>
      </c>
    </row>
    <row r="305" spans="1:17">
      <c r="A305" s="323" t="s">
        <v>382</v>
      </c>
      <c r="B305" s="323" t="s">
        <v>346</v>
      </c>
      <c r="C305" s="323" t="s">
        <v>188</v>
      </c>
      <c r="D305" s="323">
        <v>20200623</v>
      </c>
      <c r="E305" s="323" t="s">
        <v>387</v>
      </c>
      <c r="F305" s="323">
        <v>25000</v>
      </c>
      <c r="G305" s="323">
        <v>101.875</v>
      </c>
      <c r="H305" s="323">
        <v>0.69188799999999995</v>
      </c>
      <c r="J305" s="95">
        <f t="shared" si="20"/>
        <v>2020</v>
      </c>
      <c r="K305" s="95">
        <f t="shared" si="21"/>
        <v>6</v>
      </c>
      <c r="L305" s="95">
        <f t="shared" si="22"/>
        <v>23</v>
      </c>
      <c r="M305" s="97">
        <f t="shared" si="23"/>
        <v>44005</v>
      </c>
      <c r="N305" s="96">
        <f t="shared" si="24"/>
        <v>44005.457650462966</v>
      </c>
      <c r="O305" s="323">
        <v>101.875</v>
      </c>
      <c r="P305" s="323">
        <v>0.69188799999999995</v>
      </c>
      <c r="Q305" s="323" t="s">
        <v>346</v>
      </c>
    </row>
    <row r="306" spans="1:17">
      <c r="A306" s="323" t="s">
        <v>382</v>
      </c>
      <c r="B306" s="323" t="s">
        <v>346</v>
      </c>
      <c r="C306" s="323" t="s">
        <v>188</v>
      </c>
      <c r="D306" s="323">
        <v>20200623</v>
      </c>
      <c r="E306" s="323" t="s">
        <v>387</v>
      </c>
      <c r="F306" s="323">
        <v>25000</v>
      </c>
      <c r="G306" s="323">
        <v>101.875</v>
      </c>
      <c r="H306" s="323">
        <v>0.69188799999999995</v>
      </c>
      <c r="J306" s="95">
        <f t="shared" si="20"/>
        <v>2020</v>
      </c>
      <c r="K306" s="95">
        <f t="shared" si="21"/>
        <v>6</v>
      </c>
      <c r="L306" s="95">
        <f t="shared" si="22"/>
        <v>23</v>
      </c>
      <c r="M306" s="97">
        <f t="shared" si="23"/>
        <v>44005</v>
      </c>
      <c r="N306" s="96">
        <f t="shared" si="24"/>
        <v>44005.457650462966</v>
      </c>
      <c r="O306" s="323">
        <v>101.875</v>
      </c>
      <c r="P306" s="323">
        <v>0.69188799999999995</v>
      </c>
      <c r="Q306" s="323" t="s">
        <v>346</v>
      </c>
    </row>
    <row r="307" spans="1:17">
      <c r="A307" s="323" t="s">
        <v>382</v>
      </c>
      <c r="B307" s="323" t="s">
        <v>346</v>
      </c>
      <c r="C307" s="323" t="s">
        <v>188</v>
      </c>
      <c r="D307" s="323">
        <v>20200623</v>
      </c>
      <c r="E307" s="323" t="s">
        <v>620</v>
      </c>
      <c r="F307" s="323">
        <v>25000</v>
      </c>
      <c r="G307" s="323">
        <v>101.836</v>
      </c>
      <c r="H307" s="323">
        <v>0.74521199999999999</v>
      </c>
      <c r="J307" s="95">
        <f t="shared" si="20"/>
        <v>2020</v>
      </c>
      <c r="K307" s="95">
        <f t="shared" si="21"/>
        <v>6</v>
      </c>
      <c r="L307" s="95">
        <f t="shared" si="22"/>
        <v>23</v>
      </c>
      <c r="M307" s="97">
        <f t="shared" si="23"/>
        <v>44005</v>
      </c>
      <c r="N307" s="96">
        <f t="shared" si="24"/>
        <v>44005.532129629632</v>
      </c>
      <c r="O307" s="323">
        <v>101.836</v>
      </c>
      <c r="P307" s="323">
        <v>0.74521199999999999</v>
      </c>
      <c r="Q307" s="323" t="s">
        <v>346</v>
      </c>
    </row>
    <row r="308" spans="1:17">
      <c r="A308" s="323" t="s">
        <v>382</v>
      </c>
      <c r="B308" s="323" t="s">
        <v>346</v>
      </c>
      <c r="C308" s="323" t="s">
        <v>188</v>
      </c>
      <c r="D308" s="323">
        <v>20200623</v>
      </c>
      <c r="E308" s="323" t="s">
        <v>620</v>
      </c>
      <c r="F308" s="323">
        <v>25000</v>
      </c>
      <c r="G308" s="323">
        <v>101.836</v>
      </c>
      <c r="H308" s="323">
        <v>0.74521199999999999</v>
      </c>
      <c r="J308" s="95">
        <f t="shared" si="20"/>
        <v>2020</v>
      </c>
      <c r="K308" s="95">
        <f t="shared" si="21"/>
        <v>6</v>
      </c>
      <c r="L308" s="95">
        <f t="shared" si="22"/>
        <v>23</v>
      </c>
      <c r="M308" s="97">
        <f t="shared" si="23"/>
        <v>44005</v>
      </c>
      <c r="N308" s="96">
        <f t="shared" si="24"/>
        <v>44005.532129629632</v>
      </c>
      <c r="O308" s="323">
        <v>101.836</v>
      </c>
      <c r="P308" s="323">
        <v>0.74521199999999999</v>
      </c>
      <c r="Q308" s="323" t="s">
        <v>346</v>
      </c>
    </row>
    <row r="309" spans="1:17">
      <c r="A309" s="323" t="s">
        <v>382</v>
      </c>
      <c r="B309" s="323" t="s">
        <v>346</v>
      </c>
      <c r="C309" s="323" t="s">
        <v>188</v>
      </c>
      <c r="D309" s="323">
        <v>20200623</v>
      </c>
      <c r="E309" s="323" t="s">
        <v>620</v>
      </c>
      <c r="F309" s="323">
        <v>25000</v>
      </c>
      <c r="G309" s="323">
        <v>101.833</v>
      </c>
      <c r="H309" s="323">
        <v>0.74931599999999998</v>
      </c>
      <c r="J309" s="95">
        <f t="shared" si="20"/>
        <v>2020</v>
      </c>
      <c r="K309" s="95">
        <f t="shared" si="21"/>
        <v>6</v>
      </c>
      <c r="L309" s="95">
        <f t="shared" si="22"/>
        <v>23</v>
      </c>
      <c r="M309" s="97">
        <f t="shared" si="23"/>
        <v>44005</v>
      </c>
      <c r="N309" s="96">
        <f t="shared" si="24"/>
        <v>44005.532129629632</v>
      </c>
      <c r="O309" s="323">
        <v>101.833</v>
      </c>
      <c r="P309" s="323">
        <v>0.74931599999999998</v>
      </c>
      <c r="Q309" s="323" t="s">
        <v>346</v>
      </c>
    </row>
    <row r="310" spans="1:17">
      <c r="A310" s="323" t="s">
        <v>382</v>
      </c>
      <c r="B310" s="323" t="s">
        <v>346</v>
      </c>
      <c r="C310" s="323" t="s">
        <v>188</v>
      </c>
      <c r="D310" s="323">
        <v>20200626</v>
      </c>
      <c r="E310" s="323" t="s">
        <v>621</v>
      </c>
      <c r="F310" s="323">
        <v>10000</v>
      </c>
      <c r="G310" s="323">
        <v>101.643</v>
      </c>
      <c r="H310" s="323">
        <v>0.96556299999999995</v>
      </c>
      <c r="J310" s="95">
        <f t="shared" si="20"/>
        <v>2020</v>
      </c>
      <c r="K310" s="95">
        <f t="shared" si="21"/>
        <v>6</v>
      </c>
      <c r="L310" s="95">
        <f t="shared" si="22"/>
        <v>26</v>
      </c>
      <c r="M310" s="97">
        <f t="shared" si="23"/>
        <v>44008</v>
      </c>
      <c r="N310" s="96">
        <f t="shared" si="24"/>
        <v>44008.522673611114</v>
      </c>
      <c r="O310" s="323">
        <v>101.643</v>
      </c>
      <c r="P310" s="323">
        <v>0.96556299999999995</v>
      </c>
      <c r="Q310" s="323" t="s">
        <v>346</v>
      </c>
    </row>
    <row r="311" spans="1:17">
      <c r="A311" s="323" t="s">
        <v>382</v>
      </c>
      <c r="B311" s="323" t="s">
        <v>346</v>
      </c>
      <c r="C311" s="323" t="s">
        <v>188</v>
      </c>
      <c r="D311" s="323">
        <v>20200626</v>
      </c>
      <c r="E311" s="323" t="s">
        <v>621</v>
      </c>
      <c r="F311" s="323">
        <v>10000</v>
      </c>
      <c r="G311" s="323">
        <v>101.338071</v>
      </c>
      <c r="H311" s="323">
        <v>1.39307</v>
      </c>
      <c r="J311" s="95">
        <f t="shared" si="20"/>
        <v>2020</v>
      </c>
      <c r="K311" s="95">
        <f t="shared" si="21"/>
        <v>6</v>
      </c>
      <c r="L311" s="95">
        <f t="shared" si="22"/>
        <v>26</v>
      </c>
      <c r="M311" s="97">
        <f t="shared" si="23"/>
        <v>44008</v>
      </c>
      <c r="N311" s="96">
        <f t="shared" si="24"/>
        <v>44008.522673611114</v>
      </c>
      <c r="O311" s="323">
        <v>101.338071</v>
      </c>
      <c r="P311" s="323">
        <v>1.39307</v>
      </c>
      <c r="Q311" s="323" t="s">
        <v>346</v>
      </c>
    </row>
    <row r="312" spans="1:17">
      <c r="A312" s="323" t="s">
        <v>382</v>
      </c>
      <c r="B312" s="323" t="s">
        <v>346</v>
      </c>
      <c r="C312" s="323" t="s">
        <v>188</v>
      </c>
      <c r="D312" s="323">
        <v>20200629</v>
      </c>
      <c r="E312" s="323" t="s">
        <v>622</v>
      </c>
      <c r="F312" s="323">
        <v>10000</v>
      </c>
      <c r="G312" s="323">
        <v>101.8</v>
      </c>
      <c r="H312" s="323">
        <v>0.73644600000000005</v>
      </c>
      <c r="J312" s="95">
        <f t="shared" si="20"/>
        <v>2020</v>
      </c>
      <c r="K312" s="95">
        <f t="shared" si="21"/>
        <v>6</v>
      </c>
      <c r="L312" s="95">
        <f t="shared" si="22"/>
        <v>29</v>
      </c>
      <c r="M312" s="97">
        <f t="shared" si="23"/>
        <v>44011</v>
      </c>
      <c r="N312" s="96">
        <f t="shared" si="24"/>
        <v>44011.356481481482</v>
      </c>
      <c r="O312" s="323">
        <v>101.8</v>
      </c>
      <c r="P312" s="323">
        <v>0.73644600000000005</v>
      </c>
      <c r="Q312" s="323" t="s">
        <v>346</v>
      </c>
    </row>
    <row r="313" spans="1:17">
      <c r="A313" s="323" t="s">
        <v>382</v>
      </c>
      <c r="B313" s="323" t="s">
        <v>346</v>
      </c>
      <c r="C313" s="323" t="s">
        <v>188</v>
      </c>
      <c r="D313" s="323">
        <v>20200629</v>
      </c>
      <c r="E313" s="323" t="s">
        <v>622</v>
      </c>
      <c r="F313" s="323">
        <v>10000</v>
      </c>
      <c r="G313" s="323">
        <v>101.9</v>
      </c>
      <c r="H313" s="323">
        <v>0.59655499999999995</v>
      </c>
      <c r="J313" s="95">
        <f t="shared" si="20"/>
        <v>2020</v>
      </c>
      <c r="K313" s="95">
        <f t="shared" si="21"/>
        <v>6</v>
      </c>
      <c r="L313" s="95">
        <f t="shared" si="22"/>
        <v>29</v>
      </c>
      <c r="M313" s="97">
        <f t="shared" si="23"/>
        <v>44011</v>
      </c>
      <c r="N313" s="96">
        <f t="shared" si="24"/>
        <v>44011.356481481482</v>
      </c>
      <c r="O313" s="323">
        <v>101.9</v>
      </c>
      <c r="P313" s="323">
        <v>0.59655499999999995</v>
      </c>
      <c r="Q313" s="323" t="s">
        <v>346</v>
      </c>
    </row>
    <row r="314" spans="1:17">
      <c r="A314" s="323" t="s">
        <v>382</v>
      </c>
      <c r="B314" s="323" t="s">
        <v>346</v>
      </c>
      <c r="C314" s="323" t="s">
        <v>188</v>
      </c>
      <c r="D314" s="323">
        <v>20200629</v>
      </c>
      <c r="E314" s="323" t="s">
        <v>622</v>
      </c>
      <c r="F314" s="323">
        <v>10000</v>
      </c>
      <c r="G314" s="323">
        <v>101.8</v>
      </c>
      <c r="H314" s="323">
        <v>0.73644600000000005</v>
      </c>
      <c r="J314" s="95">
        <f t="shared" si="20"/>
        <v>2020</v>
      </c>
      <c r="K314" s="95">
        <f t="shared" si="21"/>
        <v>6</v>
      </c>
      <c r="L314" s="95">
        <f t="shared" si="22"/>
        <v>29</v>
      </c>
      <c r="M314" s="97">
        <f t="shared" si="23"/>
        <v>44011</v>
      </c>
      <c r="N314" s="96">
        <f t="shared" si="24"/>
        <v>44011.356481481482</v>
      </c>
      <c r="O314" s="323">
        <v>101.8</v>
      </c>
      <c r="P314" s="323">
        <v>0.73644600000000005</v>
      </c>
      <c r="Q314" s="323" t="s">
        <v>346</v>
      </c>
    </row>
    <row r="315" spans="1:17">
      <c r="A315" s="323" t="s">
        <v>382</v>
      </c>
      <c r="B315" s="323" t="s">
        <v>346</v>
      </c>
      <c r="C315" s="323" t="s">
        <v>188</v>
      </c>
      <c r="D315" s="323">
        <v>20200630</v>
      </c>
      <c r="E315" s="323" t="s">
        <v>623</v>
      </c>
      <c r="F315" s="323">
        <v>10000</v>
      </c>
      <c r="G315" s="323">
        <v>101.321</v>
      </c>
      <c r="H315" s="323">
        <v>1.40246</v>
      </c>
      <c r="J315" s="95">
        <f t="shared" si="20"/>
        <v>2020</v>
      </c>
      <c r="K315" s="95">
        <f t="shared" si="21"/>
        <v>6</v>
      </c>
      <c r="L315" s="95">
        <f t="shared" si="22"/>
        <v>30</v>
      </c>
      <c r="M315" s="97">
        <f t="shared" si="23"/>
        <v>44012</v>
      </c>
      <c r="N315" s="96">
        <f t="shared" si="24"/>
        <v>44012.635081018518</v>
      </c>
      <c r="O315" s="323">
        <v>101.321</v>
      </c>
      <c r="P315" s="323">
        <v>1.40246</v>
      </c>
      <c r="Q315" s="323" t="s">
        <v>346</v>
      </c>
    </row>
    <row r="316" spans="1:17">
      <c r="A316" s="323" t="s">
        <v>382</v>
      </c>
      <c r="B316" s="323" t="s">
        <v>346</v>
      </c>
      <c r="C316" s="323" t="s">
        <v>188</v>
      </c>
      <c r="D316" s="323">
        <v>20200630</v>
      </c>
      <c r="E316" s="354">
        <v>0.63577546296296295</v>
      </c>
      <c r="F316" s="323">
        <v>10000</v>
      </c>
      <c r="G316" s="323">
        <v>101.626</v>
      </c>
      <c r="H316" s="323">
        <v>0.97142399999999995</v>
      </c>
      <c r="J316" s="95">
        <f t="shared" si="20"/>
        <v>2020</v>
      </c>
      <c r="K316" s="95">
        <f t="shared" si="21"/>
        <v>6</v>
      </c>
      <c r="L316" s="95">
        <f t="shared" si="22"/>
        <v>30</v>
      </c>
      <c r="M316" s="97">
        <f t="shared" si="23"/>
        <v>44012</v>
      </c>
      <c r="N316" s="96">
        <f t="shared" si="24"/>
        <v>44012.635775462964</v>
      </c>
      <c r="O316" s="323">
        <v>101.626</v>
      </c>
      <c r="P316" s="323">
        <v>0.97142399999999995</v>
      </c>
      <c r="Q316" s="323" t="s">
        <v>346</v>
      </c>
    </row>
    <row r="317" spans="1:17">
      <c r="A317" s="323" t="s">
        <v>400</v>
      </c>
      <c r="B317" s="323" t="s">
        <v>342</v>
      </c>
      <c r="C317" s="323" t="s">
        <v>188</v>
      </c>
      <c r="D317" s="323">
        <v>20200601</v>
      </c>
      <c r="E317" s="323" t="s">
        <v>624</v>
      </c>
      <c r="F317" s="323">
        <v>30000</v>
      </c>
      <c r="G317" s="323">
        <v>106.496</v>
      </c>
      <c r="H317" s="323">
        <v>1.1975450000000001</v>
      </c>
      <c r="J317" s="95">
        <f t="shared" si="20"/>
        <v>2020</v>
      </c>
      <c r="K317" s="95">
        <f t="shared" si="21"/>
        <v>6</v>
      </c>
      <c r="L317" s="95">
        <f t="shared" si="22"/>
        <v>1</v>
      </c>
      <c r="M317" s="97">
        <f t="shared" si="23"/>
        <v>43983</v>
      </c>
      <c r="N317" s="96">
        <f t="shared" si="24"/>
        <v>43983.410451388889</v>
      </c>
      <c r="O317" s="323">
        <v>106.496</v>
      </c>
      <c r="P317" s="323">
        <v>1.1975450000000001</v>
      </c>
      <c r="Q317" s="323" t="s">
        <v>342</v>
      </c>
    </row>
    <row r="318" spans="1:17">
      <c r="A318" s="323" t="s">
        <v>400</v>
      </c>
      <c r="B318" s="323" t="s">
        <v>342</v>
      </c>
      <c r="C318" s="323" t="s">
        <v>188</v>
      </c>
      <c r="D318" s="323">
        <v>20200601</v>
      </c>
      <c r="E318" s="323" t="s">
        <v>624</v>
      </c>
      <c r="F318" s="323">
        <v>30000</v>
      </c>
      <c r="G318" s="323">
        <v>106.496</v>
      </c>
      <c r="H318" s="323">
        <v>1.1975450000000001</v>
      </c>
      <c r="J318" s="95">
        <f t="shared" si="20"/>
        <v>2020</v>
      </c>
      <c r="K318" s="95">
        <f t="shared" si="21"/>
        <v>6</v>
      </c>
      <c r="L318" s="95">
        <f t="shared" si="22"/>
        <v>1</v>
      </c>
      <c r="M318" s="97">
        <f t="shared" si="23"/>
        <v>43983</v>
      </c>
      <c r="N318" s="96">
        <f t="shared" si="24"/>
        <v>43983.410451388889</v>
      </c>
      <c r="O318" s="323">
        <v>106.496</v>
      </c>
      <c r="P318" s="323">
        <v>1.1975450000000001</v>
      </c>
      <c r="Q318" s="323" t="s">
        <v>342</v>
      </c>
    </row>
    <row r="319" spans="1:17">
      <c r="A319" s="323" t="s">
        <v>400</v>
      </c>
      <c r="B319" s="323" t="s">
        <v>342</v>
      </c>
      <c r="C319" s="323" t="s">
        <v>188</v>
      </c>
      <c r="D319" s="323">
        <v>20200601</v>
      </c>
      <c r="E319" s="323" t="s">
        <v>625</v>
      </c>
      <c r="F319" s="323">
        <v>25000</v>
      </c>
      <c r="G319" s="323">
        <v>106.55200000000001</v>
      </c>
      <c r="H319" s="323">
        <v>1.177206</v>
      </c>
      <c r="J319" s="95">
        <f t="shared" si="20"/>
        <v>2020</v>
      </c>
      <c r="K319" s="95">
        <f t="shared" si="21"/>
        <v>6</v>
      </c>
      <c r="L319" s="95">
        <f t="shared" si="22"/>
        <v>1</v>
      </c>
      <c r="M319" s="97">
        <f t="shared" si="23"/>
        <v>43983</v>
      </c>
      <c r="N319" s="96">
        <f t="shared" si="24"/>
        <v>43983.545092592591</v>
      </c>
      <c r="O319" s="323">
        <v>106.55200000000001</v>
      </c>
      <c r="P319" s="323">
        <v>1.177206</v>
      </c>
      <c r="Q319" s="323" t="s">
        <v>342</v>
      </c>
    </row>
    <row r="320" spans="1:17">
      <c r="A320" s="323" t="s">
        <v>400</v>
      </c>
      <c r="B320" s="323" t="s">
        <v>342</v>
      </c>
      <c r="C320" s="323" t="s">
        <v>188</v>
      </c>
      <c r="D320" s="323">
        <v>20200601</v>
      </c>
      <c r="E320" s="323" t="s">
        <v>625</v>
      </c>
      <c r="F320" s="323">
        <v>25000</v>
      </c>
      <c r="G320" s="323">
        <v>106.452</v>
      </c>
      <c r="H320" s="323">
        <v>1.213535</v>
      </c>
      <c r="J320" s="95">
        <f t="shared" si="20"/>
        <v>2020</v>
      </c>
      <c r="K320" s="95">
        <f t="shared" si="21"/>
        <v>6</v>
      </c>
      <c r="L320" s="95">
        <f t="shared" si="22"/>
        <v>1</v>
      </c>
      <c r="M320" s="97">
        <f t="shared" si="23"/>
        <v>43983</v>
      </c>
      <c r="N320" s="96">
        <f t="shared" si="24"/>
        <v>43983.545092592591</v>
      </c>
      <c r="O320" s="323">
        <v>106.452</v>
      </c>
      <c r="P320" s="323">
        <v>1.213535</v>
      </c>
      <c r="Q320" s="323" t="s">
        <v>342</v>
      </c>
    </row>
    <row r="321" spans="1:17">
      <c r="A321" s="323" t="s">
        <v>400</v>
      </c>
      <c r="B321" s="323" t="s">
        <v>342</v>
      </c>
      <c r="C321" s="323" t="s">
        <v>188</v>
      </c>
      <c r="D321" s="323">
        <v>20200602</v>
      </c>
      <c r="E321" s="323" t="s">
        <v>626</v>
      </c>
      <c r="F321" s="323">
        <v>15000</v>
      </c>
      <c r="G321" s="323">
        <v>106.68600000000001</v>
      </c>
      <c r="H321" s="323">
        <v>1.1261289999999999</v>
      </c>
      <c r="J321" s="95">
        <f t="shared" si="20"/>
        <v>2020</v>
      </c>
      <c r="K321" s="95">
        <f t="shared" si="21"/>
        <v>6</v>
      </c>
      <c r="L321" s="95">
        <f t="shared" si="22"/>
        <v>2</v>
      </c>
      <c r="M321" s="97">
        <f t="shared" si="23"/>
        <v>43984</v>
      </c>
      <c r="N321" s="96">
        <f t="shared" si="24"/>
        <v>43984.465324074074</v>
      </c>
      <c r="O321" s="323">
        <v>106.68600000000001</v>
      </c>
      <c r="P321" s="323">
        <v>1.1261289999999999</v>
      </c>
      <c r="Q321" s="323" t="s">
        <v>342</v>
      </c>
    </row>
    <row r="322" spans="1:17">
      <c r="A322" s="323" t="s">
        <v>400</v>
      </c>
      <c r="B322" s="323" t="s">
        <v>342</v>
      </c>
      <c r="C322" s="323" t="s">
        <v>188</v>
      </c>
      <c r="D322" s="323">
        <v>20200602</v>
      </c>
      <c r="E322" s="323" t="s">
        <v>627</v>
      </c>
      <c r="F322" s="323">
        <v>4121000</v>
      </c>
      <c r="G322" s="323">
        <v>106.571</v>
      </c>
      <c r="H322" s="323">
        <v>1.167888</v>
      </c>
      <c r="J322" s="95">
        <f t="shared" si="20"/>
        <v>2020</v>
      </c>
      <c r="K322" s="95">
        <f t="shared" si="21"/>
        <v>6</v>
      </c>
      <c r="L322" s="95">
        <f t="shared" si="22"/>
        <v>2</v>
      </c>
      <c r="M322" s="97">
        <f t="shared" si="23"/>
        <v>43984</v>
      </c>
      <c r="N322" s="96">
        <f t="shared" si="24"/>
        <v>43984.476331018515</v>
      </c>
      <c r="O322" s="323">
        <v>106.571</v>
      </c>
      <c r="P322" s="323">
        <v>1.167888</v>
      </c>
      <c r="Q322" s="323" t="s">
        <v>342</v>
      </c>
    </row>
    <row r="323" spans="1:17">
      <c r="A323" s="323" t="s">
        <v>400</v>
      </c>
      <c r="B323" s="323" t="s">
        <v>342</v>
      </c>
      <c r="C323" s="323" t="s">
        <v>188</v>
      </c>
      <c r="D323" s="323">
        <v>20200602</v>
      </c>
      <c r="E323" s="323" t="s">
        <v>628</v>
      </c>
      <c r="F323" s="323">
        <v>65000</v>
      </c>
      <c r="G323" s="323">
        <v>106.899</v>
      </c>
      <c r="H323" s="323">
        <v>1.048929</v>
      </c>
      <c r="J323" s="95">
        <f t="shared" ref="J323:J386" si="25">ROUND(D323/10000,0)</f>
        <v>2020</v>
      </c>
      <c r="K323" s="95">
        <f t="shared" ref="K323:K386" si="26">ROUND((D323-J323*10000)/100,0)</f>
        <v>6</v>
      </c>
      <c r="L323" s="95">
        <f t="shared" ref="L323:L386" si="27">D323-J323*10000-K323*100</f>
        <v>2</v>
      </c>
      <c r="M323" s="97">
        <f t="shared" ref="M323:M386" si="28">DATE(J323,K323,L323)</f>
        <v>43984</v>
      </c>
      <c r="N323" s="96">
        <f t="shared" ref="N323:N386" si="29">M323+E323</f>
        <v>43984.516597222224</v>
      </c>
      <c r="O323" s="323">
        <v>106.899</v>
      </c>
      <c r="P323" s="323">
        <v>1.048929</v>
      </c>
      <c r="Q323" s="323" t="s">
        <v>342</v>
      </c>
    </row>
    <row r="324" spans="1:17">
      <c r="A324" s="323" t="s">
        <v>400</v>
      </c>
      <c r="B324" s="323" t="s">
        <v>342</v>
      </c>
      <c r="C324" s="323" t="s">
        <v>188</v>
      </c>
      <c r="D324" s="323">
        <v>20200602</v>
      </c>
      <c r="E324" s="323" t="s">
        <v>629</v>
      </c>
      <c r="F324" s="323">
        <v>1621000</v>
      </c>
      <c r="G324" s="323">
        <v>106.622</v>
      </c>
      <c r="H324" s="323">
        <v>1.149362</v>
      </c>
      <c r="J324" s="95">
        <f t="shared" si="25"/>
        <v>2020</v>
      </c>
      <c r="K324" s="95">
        <f t="shared" si="26"/>
        <v>6</v>
      </c>
      <c r="L324" s="95">
        <f t="shared" si="27"/>
        <v>2</v>
      </c>
      <c r="M324" s="97">
        <f t="shared" si="28"/>
        <v>43984</v>
      </c>
      <c r="N324" s="96">
        <f t="shared" si="29"/>
        <v>43984.608101851853</v>
      </c>
      <c r="O324" s="323">
        <v>106.622</v>
      </c>
      <c r="P324" s="323">
        <v>1.149362</v>
      </c>
      <c r="Q324" s="323" t="s">
        <v>342</v>
      </c>
    </row>
    <row r="325" spans="1:17">
      <c r="A325" s="323" t="s">
        <v>400</v>
      </c>
      <c r="B325" s="323" t="s">
        <v>342</v>
      </c>
      <c r="C325" s="323" t="s">
        <v>188</v>
      </c>
      <c r="D325" s="323">
        <v>20200602</v>
      </c>
      <c r="E325" s="323" t="s">
        <v>629</v>
      </c>
      <c r="F325" s="323">
        <v>1621000</v>
      </c>
      <c r="G325" s="323">
        <v>106.622</v>
      </c>
      <c r="H325" s="323">
        <v>1.149362</v>
      </c>
      <c r="J325" s="95">
        <f t="shared" si="25"/>
        <v>2020</v>
      </c>
      <c r="K325" s="95">
        <f t="shared" si="26"/>
        <v>6</v>
      </c>
      <c r="L325" s="95">
        <f t="shared" si="27"/>
        <v>2</v>
      </c>
      <c r="M325" s="97">
        <f t="shared" si="28"/>
        <v>43984</v>
      </c>
      <c r="N325" s="96">
        <f t="shared" si="29"/>
        <v>43984.608101851853</v>
      </c>
      <c r="O325" s="323">
        <v>106.622</v>
      </c>
      <c r="P325" s="323">
        <v>1.149362</v>
      </c>
      <c r="Q325" s="323" t="s">
        <v>342</v>
      </c>
    </row>
    <row r="326" spans="1:17">
      <c r="A326" s="323" t="s">
        <v>400</v>
      </c>
      <c r="B326" s="323" t="s">
        <v>342</v>
      </c>
      <c r="C326" s="323" t="s">
        <v>188</v>
      </c>
      <c r="D326" s="323">
        <v>20200602</v>
      </c>
      <c r="E326" s="323" t="s">
        <v>630</v>
      </c>
      <c r="F326" s="323">
        <v>1621000</v>
      </c>
      <c r="G326" s="323">
        <v>106.642</v>
      </c>
      <c r="H326" s="323">
        <v>1.1420999999999999</v>
      </c>
      <c r="J326" s="95">
        <f t="shared" si="25"/>
        <v>2020</v>
      </c>
      <c r="K326" s="95">
        <f t="shared" si="26"/>
        <v>6</v>
      </c>
      <c r="L326" s="95">
        <f t="shared" si="27"/>
        <v>2</v>
      </c>
      <c r="M326" s="97">
        <f t="shared" si="28"/>
        <v>43984</v>
      </c>
      <c r="N326" s="96">
        <f t="shared" si="29"/>
        <v>43984.608124999999</v>
      </c>
      <c r="O326" s="323">
        <v>106.642</v>
      </c>
      <c r="P326" s="323">
        <v>1.1420999999999999</v>
      </c>
      <c r="Q326" s="323" t="s">
        <v>342</v>
      </c>
    </row>
    <row r="327" spans="1:17">
      <c r="A327" s="323" t="s">
        <v>400</v>
      </c>
      <c r="B327" s="323" t="s">
        <v>342</v>
      </c>
      <c r="C327" s="323" t="s">
        <v>188</v>
      </c>
      <c r="D327" s="323">
        <v>20200602</v>
      </c>
      <c r="E327" s="323" t="s">
        <v>630</v>
      </c>
      <c r="F327" s="323">
        <v>1621000</v>
      </c>
      <c r="G327" s="323">
        <v>106.642</v>
      </c>
      <c r="H327" s="323">
        <v>1.1420999999999999</v>
      </c>
      <c r="J327" s="95">
        <f t="shared" si="25"/>
        <v>2020</v>
      </c>
      <c r="K327" s="95">
        <f t="shared" si="26"/>
        <v>6</v>
      </c>
      <c r="L327" s="95">
        <f t="shared" si="27"/>
        <v>2</v>
      </c>
      <c r="M327" s="97">
        <f t="shared" si="28"/>
        <v>43984</v>
      </c>
      <c r="N327" s="96">
        <f t="shared" si="29"/>
        <v>43984.608124999999</v>
      </c>
      <c r="O327" s="323">
        <v>106.642</v>
      </c>
      <c r="P327" s="323">
        <v>1.1420999999999999</v>
      </c>
      <c r="Q327" s="323" t="s">
        <v>342</v>
      </c>
    </row>
    <row r="328" spans="1:17">
      <c r="A328" s="323" t="s">
        <v>400</v>
      </c>
      <c r="B328" s="323" t="s">
        <v>342</v>
      </c>
      <c r="C328" s="323" t="s">
        <v>188</v>
      </c>
      <c r="D328" s="323">
        <v>20200602</v>
      </c>
      <c r="E328" s="323" t="s">
        <v>415</v>
      </c>
      <c r="F328" s="323">
        <v>75000</v>
      </c>
      <c r="G328" s="323">
        <v>106.874</v>
      </c>
      <c r="H328" s="323">
        <v>1.0579799999999999</v>
      </c>
      <c r="J328" s="95">
        <f t="shared" si="25"/>
        <v>2020</v>
      </c>
      <c r="K328" s="95">
        <f t="shared" si="26"/>
        <v>6</v>
      </c>
      <c r="L328" s="95">
        <f t="shared" si="27"/>
        <v>2</v>
      </c>
      <c r="M328" s="97">
        <f t="shared" si="28"/>
        <v>43984</v>
      </c>
      <c r="N328" s="96">
        <f t="shared" si="29"/>
        <v>43984.625092592592</v>
      </c>
      <c r="O328" s="323">
        <v>106.874</v>
      </c>
      <c r="P328" s="323">
        <v>1.0579799999999999</v>
      </c>
      <c r="Q328" s="323" t="s">
        <v>342</v>
      </c>
    </row>
    <row r="329" spans="1:17">
      <c r="A329" s="323" t="s">
        <v>400</v>
      </c>
      <c r="B329" s="323" t="s">
        <v>342</v>
      </c>
      <c r="C329" s="323" t="s">
        <v>188</v>
      </c>
      <c r="D329" s="323">
        <v>20200602</v>
      </c>
      <c r="E329" s="323" t="s">
        <v>631</v>
      </c>
      <c r="F329" s="323">
        <v>500000</v>
      </c>
      <c r="G329" s="323">
        <v>106.911</v>
      </c>
      <c r="H329" s="323">
        <v>1.0445850000000001</v>
      </c>
      <c r="J329" s="95">
        <f t="shared" si="25"/>
        <v>2020</v>
      </c>
      <c r="K329" s="95">
        <f t="shared" si="26"/>
        <v>6</v>
      </c>
      <c r="L329" s="95">
        <f t="shared" si="27"/>
        <v>2</v>
      </c>
      <c r="M329" s="97">
        <f t="shared" si="28"/>
        <v>43984</v>
      </c>
      <c r="N329" s="96">
        <f t="shared" si="29"/>
        <v>43984.625868055555</v>
      </c>
      <c r="O329" s="323">
        <v>106.911</v>
      </c>
      <c r="P329" s="323">
        <v>1.0445850000000001</v>
      </c>
      <c r="Q329" s="323" t="s">
        <v>342</v>
      </c>
    </row>
    <row r="330" spans="1:17">
      <c r="A330" s="323" t="s">
        <v>400</v>
      </c>
      <c r="B330" s="323" t="s">
        <v>342</v>
      </c>
      <c r="C330" s="323" t="s">
        <v>188</v>
      </c>
      <c r="D330" s="323">
        <v>20200602</v>
      </c>
      <c r="E330" s="323" t="s">
        <v>631</v>
      </c>
      <c r="F330" s="323">
        <v>500000</v>
      </c>
      <c r="G330" s="323">
        <v>107.236</v>
      </c>
      <c r="H330" s="323">
        <v>0.92716600000000005</v>
      </c>
      <c r="J330" s="95">
        <f t="shared" si="25"/>
        <v>2020</v>
      </c>
      <c r="K330" s="95">
        <f t="shared" si="26"/>
        <v>6</v>
      </c>
      <c r="L330" s="95">
        <f t="shared" si="27"/>
        <v>2</v>
      </c>
      <c r="M330" s="97">
        <f t="shared" si="28"/>
        <v>43984</v>
      </c>
      <c r="N330" s="96">
        <f t="shared" si="29"/>
        <v>43984.625868055555</v>
      </c>
      <c r="O330" s="323">
        <v>107.236</v>
      </c>
      <c r="P330" s="323">
        <v>0.92716600000000005</v>
      </c>
      <c r="Q330" s="323" t="s">
        <v>342</v>
      </c>
    </row>
    <row r="331" spans="1:17">
      <c r="A331" s="323" t="s">
        <v>400</v>
      </c>
      <c r="B331" s="323" t="s">
        <v>342</v>
      </c>
      <c r="C331" s="323" t="s">
        <v>188</v>
      </c>
      <c r="D331" s="323">
        <v>20200602</v>
      </c>
      <c r="E331" s="323" t="s">
        <v>631</v>
      </c>
      <c r="F331" s="323">
        <v>500000</v>
      </c>
      <c r="G331" s="323">
        <v>106.946</v>
      </c>
      <c r="H331" s="323">
        <v>1.031919</v>
      </c>
      <c r="J331" s="95">
        <f t="shared" si="25"/>
        <v>2020</v>
      </c>
      <c r="K331" s="95">
        <f t="shared" si="26"/>
        <v>6</v>
      </c>
      <c r="L331" s="95">
        <f t="shared" si="27"/>
        <v>2</v>
      </c>
      <c r="M331" s="97">
        <f t="shared" si="28"/>
        <v>43984</v>
      </c>
      <c r="N331" s="96">
        <f t="shared" si="29"/>
        <v>43984.625868055555</v>
      </c>
      <c r="O331" s="323">
        <v>106.946</v>
      </c>
      <c r="P331" s="323">
        <v>1.031919</v>
      </c>
      <c r="Q331" s="323" t="s">
        <v>342</v>
      </c>
    </row>
    <row r="332" spans="1:17">
      <c r="A332" s="323" t="s">
        <v>400</v>
      </c>
      <c r="B332" s="323" t="s">
        <v>342</v>
      </c>
      <c r="C332" s="323" t="s">
        <v>188</v>
      </c>
      <c r="D332" s="323">
        <v>20200602</v>
      </c>
      <c r="E332" s="323" t="s">
        <v>632</v>
      </c>
      <c r="F332" s="323">
        <v>2500000</v>
      </c>
      <c r="G332" s="323">
        <v>106.738</v>
      </c>
      <c r="H332" s="323">
        <v>1.1072649999999999</v>
      </c>
      <c r="J332" s="95">
        <f t="shared" si="25"/>
        <v>2020</v>
      </c>
      <c r="K332" s="95">
        <f t="shared" si="26"/>
        <v>6</v>
      </c>
      <c r="L332" s="95">
        <f t="shared" si="27"/>
        <v>2</v>
      </c>
      <c r="M332" s="97">
        <f t="shared" si="28"/>
        <v>43984</v>
      </c>
      <c r="N332" s="96">
        <f t="shared" si="29"/>
        <v>43984.670856481483</v>
      </c>
      <c r="O332" s="323">
        <v>106.738</v>
      </c>
      <c r="P332" s="323">
        <v>1.1072649999999999</v>
      </c>
      <c r="Q332" s="323" t="s">
        <v>342</v>
      </c>
    </row>
    <row r="333" spans="1:17">
      <c r="A333" s="323" t="s">
        <v>400</v>
      </c>
      <c r="B333" s="323" t="s">
        <v>342</v>
      </c>
      <c r="C333" s="323" t="s">
        <v>188</v>
      </c>
      <c r="D333" s="323">
        <v>20200602</v>
      </c>
      <c r="E333" s="323" t="s">
        <v>632</v>
      </c>
      <c r="F333" s="323">
        <v>2500000</v>
      </c>
      <c r="G333" s="323">
        <v>106.738</v>
      </c>
      <c r="H333" s="323">
        <v>1.1072649999999999</v>
      </c>
      <c r="J333" s="95">
        <f t="shared" si="25"/>
        <v>2020</v>
      </c>
      <c r="K333" s="95">
        <f t="shared" si="26"/>
        <v>6</v>
      </c>
      <c r="L333" s="95">
        <f t="shared" si="27"/>
        <v>2</v>
      </c>
      <c r="M333" s="97">
        <f t="shared" si="28"/>
        <v>43984</v>
      </c>
      <c r="N333" s="96">
        <f t="shared" si="29"/>
        <v>43984.670856481483</v>
      </c>
      <c r="O333" s="323">
        <v>106.738</v>
      </c>
      <c r="P333" s="323">
        <v>1.1072649999999999</v>
      </c>
      <c r="Q333" s="323" t="s">
        <v>342</v>
      </c>
    </row>
    <row r="334" spans="1:17">
      <c r="A334" s="323" t="s">
        <v>400</v>
      </c>
      <c r="B334" s="323" t="s">
        <v>342</v>
      </c>
      <c r="C334" s="323" t="s">
        <v>188</v>
      </c>
      <c r="D334" s="323">
        <v>20200602</v>
      </c>
      <c r="E334" s="323" t="s">
        <v>383</v>
      </c>
      <c r="F334" s="323">
        <v>21000</v>
      </c>
      <c r="G334" s="323">
        <v>107.4</v>
      </c>
      <c r="H334" s="323">
        <v>0.86807900000000005</v>
      </c>
      <c r="J334" s="95">
        <f t="shared" si="25"/>
        <v>2020</v>
      </c>
      <c r="K334" s="95">
        <f t="shared" si="26"/>
        <v>6</v>
      </c>
      <c r="L334" s="95">
        <f t="shared" si="27"/>
        <v>2</v>
      </c>
      <c r="M334" s="97">
        <f t="shared" si="28"/>
        <v>43984</v>
      </c>
      <c r="N334" s="96">
        <f t="shared" si="29"/>
        <v>43984.678749999999</v>
      </c>
      <c r="O334" s="323">
        <v>107.4</v>
      </c>
      <c r="P334" s="323">
        <v>0.86807900000000005</v>
      </c>
      <c r="Q334" s="323" t="s">
        <v>342</v>
      </c>
    </row>
    <row r="335" spans="1:17">
      <c r="A335" s="323" t="s">
        <v>400</v>
      </c>
      <c r="B335" s="323" t="s">
        <v>342</v>
      </c>
      <c r="C335" s="323" t="s">
        <v>188</v>
      </c>
      <c r="D335" s="323">
        <v>20200602</v>
      </c>
      <c r="E335" s="323" t="s">
        <v>383</v>
      </c>
      <c r="F335" s="323">
        <v>21000</v>
      </c>
      <c r="G335" s="323">
        <v>107.496</v>
      </c>
      <c r="H335" s="323">
        <v>0.83354200000000001</v>
      </c>
      <c r="J335" s="95">
        <f t="shared" si="25"/>
        <v>2020</v>
      </c>
      <c r="K335" s="95">
        <f t="shared" si="26"/>
        <v>6</v>
      </c>
      <c r="L335" s="95">
        <f t="shared" si="27"/>
        <v>2</v>
      </c>
      <c r="M335" s="97">
        <f t="shared" si="28"/>
        <v>43984</v>
      </c>
      <c r="N335" s="96">
        <f t="shared" si="29"/>
        <v>43984.678749999999</v>
      </c>
      <c r="O335" s="323">
        <v>107.496</v>
      </c>
      <c r="P335" s="323">
        <v>0.83354200000000001</v>
      </c>
      <c r="Q335" s="323" t="s">
        <v>342</v>
      </c>
    </row>
    <row r="336" spans="1:17">
      <c r="A336" s="323" t="s">
        <v>400</v>
      </c>
      <c r="B336" s="323" t="s">
        <v>342</v>
      </c>
      <c r="C336" s="323" t="s">
        <v>188</v>
      </c>
      <c r="D336" s="323">
        <v>20200602</v>
      </c>
      <c r="E336" s="323" t="s">
        <v>383</v>
      </c>
      <c r="F336" s="323">
        <v>21000</v>
      </c>
      <c r="G336" s="323">
        <v>107.496</v>
      </c>
      <c r="H336" s="323">
        <v>0.83354200000000001</v>
      </c>
      <c r="J336" s="95">
        <f t="shared" si="25"/>
        <v>2020</v>
      </c>
      <c r="K336" s="95">
        <f t="shared" si="26"/>
        <v>6</v>
      </c>
      <c r="L336" s="95">
        <f t="shared" si="27"/>
        <v>2</v>
      </c>
      <c r="M336" s="97">
        <f t="shared" si="28"/>
        <v>43984</v>
      </c>
      <c r="N336" s="96">
        <f t="shared" si="29"/>
        <v>43984.678749999999</v>
      </c>
      <c r="O336" s="323">
        <v>107.496</v>
      </c>
      <c r="P336" s="323">
        <v>0.83354200000000001</v>
      </c>
      <c r="Q336" s="323" t="s">
        <v>342</v>
      </c>
    </row>
    <row r="337" spans="1:17">
      <c r="A337" s="323" t="s">
        <v>400</v>
      </c>
      <c r="B337" s="323" t="s">
        <v>342</v>
      </c>
      <c r="C337" s="323" t="s">
        <v>188</v>
      </c>
      <c r="D337" s="323">
        <v>20200603</v>
      </c>
      <c r="E337" s="323" t="s">
        <v>633</v>
      </c>
      <c r="F337" s="323">
        <v>743000</v>
      </c>
      <c r="G337" s="323">
        <v>106.56100000000001</v>
      </c>
      <c r="H337" s="323">
        <v>1.171522</v>
      </c>
      <c r="J337" s="95">
        <f t="shared" si="25"/>
        <v>2020</v>
      </c>
      <c r="K337" s="95">
        <f t="shared" si="26"/>
        <v>6</v>
      </c>
      <c r="L337" s="95">
        <f t="shared" si="27"/>
        <v>3</v>
      </c>
      <c r="M337" s="97">
        <f t="shared" si="28"/>
        <v>43985</v>
      </c>
      <c r="N337" s="96">
        <f t="shared" si="29"/>
        <v>43985.344618055555</v>
      </c>
      <c r="O337" s="323">
        <v>106.56100000000001</v>
      </c>
      <c r="P337" s="323">
        <v>1.171522</v>
      </c>
      <c r="Q337" s="323" t="s">
        <v>342</v>
      </c>
    </row>
    <row r="338" spans="1:17">
      <c r="A338" s="323" t="s">
        <v>400</v>
      </c>
      <c r="B338" s="323" t="s">
        <v>342</v>
      </c>
      <c r="C338" s="323" t="s">
        <v>188</v>
      </c>
      <c r="D338" s="323">
        <v>20200603</v>
      </c>
      <c r="E338" s="323" t="s">
        <v>634</v>
      </c>
      <c r="F338" s="323">
        <v>50000</v>
      </c>
      <c r="G338" s="323">
        <v>106.93300000000001</v>
      </c>
      <c r="H338" s="323">
        <v>1.034071</v>
      </c>
      <c r="J338" s="95">
        <f t="shared" si="25"/>
        <v>2020</v>
      </c>
      <c r="K338" s="95">
        <f t="shared" si="26"/>
        <v>6</v>
      </c>
      <c r="L338" s="95">
        <f t="shared" si="27"/>
        <v>3</v>
      </c>
      <c r="M338" s="97">
        <f t="shared" si="28"/>
        <v>43985</v>
      </c>
      <c r="N338" s="96">
        <f t="shared" si="29"/>
        <v>43985.420277777775</v>
      </c>
      <c r="O338" s="323">
        <v>106.93300000000001</v>
      </c>
      <c r="P338" s="323">
        <v>1.034071</v>
      </c>
      <c r="Q338" s="323" t="s">
        <v>342</v>
      </c>
    </row>
    <row r="339" spans="1:17">
      <c r="A339" s="323" t="s">
        <v>400</v>
      </c>
      <c r="B339" s="323" t="s">
        <v>342</v>
      </c>
      <c r="C339" s="323" t="s">
        <v>188</v>
      </c>
      <c r="D339" s="323">
        <v>20200603</v>
      </c>
      <c r="E339" s="323" t="s">
        <v>634</v>
      </c>
      <c r="F339" s="323">
        <v>50000</v>
      </c>
      <c r="G339" s="323">
        <v>106.93300000000001</v>
      </c>
      <c r="H339" s="323">
        <v>1.034071</v>
      </c>
      <c r="J339" s="95">
        <f t="shared" si="25"/>
        <v>2020</v>
      </c>
      <c r="K339" s="95">
        <f t="shared" si="26"/>
        <v>6</v>
      </c>
      <c r="L339" s="95">
        <f t="shared" si="27"/>
        <v>3</v>
      </c>
      <c r="M339" s="97">
        <f t="shared" si="28"/>
        <v>43985</v>
      </c>
      <c r="N339" s="96">
        <f t="shared" si="29"/>
        <v>43985.420277777775</v>
      </c>
      <c r="O339" s="323">
        <v>106.93300000000001</v>
      </c>
      <c r="P339" s="323">
        <v>1.034071</v>
      </c>
      <c r="Q339" s="323" t="s">
        <v>342</v>
      </c>
    </row>
    <row r="340" spans="1:17">
      <c r="A340" s="323" t="s">
        <v>400</v>
      </c>
      <c r="B340" s="323" t="s">
        <v>342</v>
      </c>
      <c r="C340" s="323" t="s">
        <v>188</v>
      </c>
      <c r="D340" s="323">
        <v>20200603</v>
      </c>
      <c r="E340" s="323" t="s">
        <v>635</v>
      </c>
      <c r="F340" s="323">
        <v>50000</v>
      </c>
      <c r="G340" s="323">
        <v>106.988</v>
      </c>
      <c r="H340" s="323">
        <v>1.0141560000000001</v>
      </c>
      <c r="J340" s="95">
        <f t="shared" si="25"/>
        <v>2020</v>
      </c>
      <c r="K340" s="95">
        <f t="shared" si="26"/>
        <v>6</v>
      </c>
      <c r="L340" s="95">
        <f t="shared" si="27"/>
        <v>3</v>
      </c>
      <c r="M340" s="97">
        <f t="shared" si="28"/>
        <v>43985</v>
      </c>
      <c r="N340" s="96">
        <f t="shared" si="29"/>
        <v>43985.420289351852</v>
      </c>
      <c r="O340" s="323">
        <v>106.988</v>
      </c>
      <c r="P340" s="323">
        <v>1.0141560000000001</v>
      </c>
      <c r="Q340" s="323" t="s">
        <v>342</v>
      </c>
    </row>
    <row r="341" spans="1:17">
      <c r="A341" s="323" t="s">
        <v>400</v>
      </c>
      <c r="B341" s="323" t="s">
        <v>342</v>
      </c>
      <c r="C341" s="323" t="s">
        <v>188</v>
      </c>
      <c r="D341" s="323">
        <v>20200603</v>
      </c>
      <c r="E341" s="323" t="s">
        <v>635</v>
      </c>
      <c r="F341" s="323">
        <v>50000</v>
      </c>
      <c r="G341" s="323">
        <v>106.988</v>
      </c>
      <c r="H341" s="323">
        <v>1.0141560000000001</v>
      </c>
      <c r="J341" s="95">
        <f t="shared" si="25"/>
        <v>2020</v>
      </c>
      <c r="K341" s="95">
        <f t="shared" si="26"/>
        <v>6</v>
      </c>
      <c r="L341" s="95">
        <f t="shared" si="27"/>
        <v>3</v>
      </c>
      <c r="M341" s="97">
        <f t="shared" si="28"/>
        <v>43985</v>
      </c>
      <c r="N341" s="96">
        <f t="shared" si="29"/>
        <v>43985.420289351852</v>
      </c>
      <c r="O341" s="323">
        <v>106.988</v>
      </c>
      <c r="P341" s="323">
        <v>1.0141560000000001</v>
      </c>
      <c r="Q341" s="323" t="s">
        <v>342</v>
      </c>
    </row>
    <row r="342" spans="1:17">
      <c r="A342" s="323" t="s">
        <v>400</v>
      </c>
      <c r="B342" s="323" t="s">
        <v>342</v>
      </c>
      <c r="C342" s="323" t="s">
        <v>188</v>
      </c>
      <c r="D342" s="323">
        <v>20200603</v>
      </c>
      <c r="E342" s="323" t="s">
        <v>636</v>
      </c>
      <c r="F342" s="323">
        <v>50000</v>
      </c>
      <c r="G342" s="323">
        <v>106.801</v>
      </c>
      <c r="H342" s="323">
        <v>1.08192</v>
      </c>
      <c r="J342" s="95">
        <f t="shared" si="25"/>
        <v>2020</v>
      </c>
      <c r="K342" s="95">
        <f t="shared" si="26"/>
        <v>6</v>
      </c>
      <c r="L342" s="95">
        <f t="shared" si="27"/>
        <v>3</v>
      </c>
      <c r="M342" s="97">
        <f t="shared" si="28"/>
        <v>43985</v>
      </c>
      <c r="N342" s="96">
        <f t="shared" si="29"/>
        <v>43985.425358796296</v>
      </c>
      <c r="O342" s="323">
        <v>106.801</v>
      </c>
      <c r="P342" s="323">
        <v>1.08192</v>
      </c>
      <c r="Q342" s="323" t="s">
        <v>342</v>
      </c>
    </row>
    <row r="343" spans="1:17">
      <c r="A343" s="323" t="s">
        <v>400</v>
      </c>
      <c r="B343" s="323" t="s">
        <v>342</v>
      </c>
      <c r="C343" s="323" t="s">
        <v>188</v>
      </c>
      <c r="D343" s="323">
        <v>20200603</v>
      </c>
      <c r="E343" s="323" t="s">
        <v>636</v>
      </c>
      <c r="F343" s="323">
        <v>50000</v>
      </c>
      <c r="G343" s="323">
        <v>106.85599999999999</v>
      </c>
      <c r="H343" s="323">
        <v>1.061974</v>
      </c>
      <c r="J343" s="95">
        <f t="shared" si="25"/>
        <v>2020</v>
      </c>
      <c r="K343" s="95">
        <f t="shared" si="26"/>
        <v>6</v>
      </c>
      <c r="L343" s="95">
        <f t="shared" si="27"/>
        <v>3</v>
      </c>
      <c r="M343" s="97">
        <f t="shared" si="28"/>
        <v>43985</v>
      </c>
      <c r="N343" s="96">
        <f t="shared" si="29"/>
        <v>43985.425358796296</v>
      </c>
      <c r="O343" s="323">
        <v>106.85599999999999</v>
      </c>
      <c r="P343" s="323">
        <v>1.061974</v>
      </c>
      <c r="Q343" s="323" t="s">
        <v>342</v>
      </c>
    </row>
    <row r="344" spans="1:17">
      <c r="A344" s="323" t="s">
        <v>400</v>
      </c>
      <c r="B344" s="323" t="s">
        <v>342</v>
      </c>
      <c r="C344" s="323" t="s">
        <v>188</v>
      </c>
      <c r="D344" s="323">
        <v>20200603</v>
      </c>
      <c r="E344" s="323" t="s">
        <v>352</v>
      </c>
      <c r="F344" s="323">
        <v>95000</v>
      </c>
      <c r="G344" s="323">
        <v>106.77</v>
      </c>
      <c r="H344" s="323">
        <v>1.093167</v>
      </c>
      <c r="J344" s="95">
        <f t="shared" si="25"/>
        <v>2020</v>
      </c>
      <c r="K344" s="95">
        <f t="shared" si="26"/>
        <v>6</v>
      </c>
      <c r="L344" s="95">
        <f t="shared" si="27"/>
        <v>3</v>
      </c>
      <c r="M344" s="97">
        <f t="shared" si="28"/>
        <v>43985</v>
      </c>
      <c r="N344" s="96">
        <f t="shared" si="29"/>
        <v>43985.44195601852</v>
      </c>
      <c r="O344" s="323">
        <v>106.77</v>
      </c>
      <c r="P344" s="323">
        <v>1.093167</v>
      </c>
      <c r="Q344" s="323" t="s">
        <v>342</v>
      </c>
    </row>
    <row r="345" spans="1:17">
      <c r="A345" s="323" t="s">
        <v>400</v>
      </c>
      <c r="B345" s="323" t="s">
        <v>342</v>
      </c>
      <c r="C345" s="323" t="s">
        <v>188</v>
      </c>
      <c r="D345" s="323">
        <v>20200603</v>
      </c>
      <c r="E345" s="323" t="s">
        <v>637</v>
      </c>
      <c r="F345" s="323">
        <v>400000</v>
      </c>
      <c r="G345" s="323">
        <v>106.986</v>
      </c>
      <c r="H345" s="323">
        <v>1.01488</v>
      </c>
      <c r="J345" s="95">
        <f t="shared" si="25"/>
        <v>2020</v>
      </c>
      <c r="K345" s="95">
        <f t="shared" si="26"/>
        <v>6</v>
      </c>
      <c r="L345" s="95">
        <f t="shared" si="27"/>
        <v>3</v>
      </c>
      <c r="M345" s="97">
        <f t="shared" si="28"/>
        <v>43985</v>
      </c>
      <c r="N345" s="96">
        <f t="shared" si="29"/>
        <v>43985.573009259257</v>
      </c>
      <c r="O345" s="323">
        <v>106.986</v>
      </c>
      <c r="P345" s="323">
        <v>1.01488</v>
      </c>
      <c r="Q345" s="323" t="s">
        <v>342</v>
      </c>
    </row>
    <row r="346" spans="1:17">
      <c r="A346" s="323" t="s">
        <v>400</v>
      </c>
      <c r="B346" s="323" t="s">
        <v>342</v>
      </c>
      <c r="C346" s="323" t="s">
        <v>188</v>
      </c>
      <c r="D346" s="323">
        <v>20200603</v>
      </c>
      <c r="E346" s="323" t="s">
        <v>638</v>
      </c>
      <c r="F346" s="323">
        <v>120000</v>
      </c>
      <c r="G346" s="323">
        <v>107.163</v>
      </c>
      <c r="H346" s="323">
        <v>0.95086999999999999</v>
      </c>
      <c r="J346" s="95">
        <f t="shared" si="25"/>
        <v>2020</v>
      </c>
      <c r="K346" s="95">
        <f t="shared" si="26"/>
        <v>6</v>
      </c>
      <c r="L346" s="95">
        <f t="shared" si="27"/>
        <v>3</v>
      </c>
      <c r="M346" s="97">
        <f t="shared" si="28"/>
        <v>43985</v>
      </c>
      <c r="N346" s="96">
        <f t="shared" si="29"/>
        <v>43985.585127314815</v>
      </c>
      <c r="O346" s="323">
        <v>107.163</v>
      </c>
      <c r="P346" s="323">
        <v>0.95086999999999999</v>
      </c>
      <c r="Q346" s="323" t="s">
        <v>342</v>
      </c>
    </row>
    <row r="347" spans="1:17">
      <c r="A347" s="323" t="s">
        <v>400</v>
      </c>
      <c r="B347" s="323" t="s">
        <v>342</v>
      </c>
      <c r="C347" s="323" t="s">
        <v>188</v>
      </c>
      <c r="D347" s="323">
        <v>20200603</v>
      </c>
      <c r="E347" s="323" t="s">
        <v>638</v>
      </c>
      <c r="F347" s="323">
        <v>120000</v>
      </c>
      <c r="G347" s="323">
        <v>107.163</v>
      </c>
      <c r="H347" s="323">
        <v>0.95086999999999999</v>
      </c>
      <c r="J347" s="95">
        <f t="shared" si="25"/>
        <v>2020</v>
      </c>
      <c r="K347" s="95">
        <f t="shared" si="26"/>
        <v>6</v>
      </c>
      <c r="L347" s="95">
        <f t="shared" si="27"/>
        <v>3</v>
      </c>
      <c r="M347" s="97">
        <f t="shared" si="28"/>
        <v>43985</v>
      </c>
      <c r="N347" s="96">
        <f t="shared" si="29"/>
        <v>43985.585127314815</v>
      </c>
      <c r="O347" s="323">
        <v>107.163</v>
      </c>
      <c r="P347" s="323">
        <v>0.95086999999999999</v>
      </c>
      <c r="Q347" s="323" t="s">
        <v>342</v>
      </c>
    </row>
    <row r="348" spans="1:17">
      <c r="A348" s="323" t="s">
        <v>400</v>
      </c>
      <c r="B348" s="323" t="s">
        <v>342</v>
      </c>
      <c r="C348" s="323" t="s">
        <v>188</v>
      </c>
      <c r="D348" s="323">
        <v>20200604</v>
      </c>
      <c r="E348" s="323" t="s">
        <v>373</v>
      </c>
      <c r="F348" s="323">
        <v>97000</v>
      </c>
      <c r="G348" s="323">
        <v>106.879</v>
      </c>
      <c r="H348" s="323">
        <v>1.046008</v>
      </c>
      <c r="J348" s="95">
        <f t="shared" si="25"/>
        <v>2020</v>
      </c>
      <c r="K348" s="95">
        <f t="shared" si="26"/>
        <v>6</v>
      </c>
      <c r="L348" s="95">
        <f t="shared" si="27"/>
        <v>4</v>
      </c>
      <c r="M348" s="97">
        <f t="shared" si="28"/>
        <v>43986</v>
      </c>
      <c r="N348" s="96">
        <f t="shared" si="29"/>
        <v>43986.561620370368</v>
      </c>
      <c r="O348" s="323">
        <v>106.879</v>
      </c>
      <c r="P348" s="323">
        <v>1.046008</v>
      </c>
      <c r="Q348" s="323" t="s">
        <v>342</v>
      </c>
    </row>
    <row r="349" spans="1:17">
      <c r="A349" s="323" t="s">
        <v>400</v>
      </c>
      <c r="B349" s="323" t="s">
        <v>342</v>
      </c>
      <c r="C349" s="323" t="s">
        <v>188</v>
      </c>
      <c r="D349" s="323">
        <v>20200604</v>
      </c>
      <c r="E349" s="323" t="s">
        <v>402</v>
      </c>
      <c r="F349" s="323">
        <v>97000</v>
      </c>
      <c r="G349" s="323">
        <v>106.852</v>
      </c>
      <c r="H349" s="323">
        <v>1.0558240000000001</v>
      </c>
      <c r="J349" s="95">
        <f t="shared" si="25"/>
        <v>2020</v>
      </c>
      <c r="K349" s="95">
        <f t="shared" si="26"/>
        <v>6</v>
      </c>
      <c r="L349" s="95">
        <f t="shared" si="27"/>
        <v>4</v>
      </c>
      <c r="M349" s="97">
        <f t="shared" si="28"/>
        <v>43986</v>
      </c>
      <c r="N349" s="96">
        <f t="shared" si="29"/>
        <v>43986.561805555553</v>
      </c>
      <c r="O349" s="323">
        <v>106.852</v>
      </c>
      <c r="P349" s="323">
        <v>1.0558240000000001</v>
      </c>
      <c r="Q349" s="323" t="s">
        <v>342</v>
      </c>
    </row>
    <row r="350" spans="1:17">
      <c r="A350" s="323" t="s">
        <v>400</v>
      </c>
      <c r="B350" s="323" t="s">
        <v>342</v>
      </c>
      <c r="C350" s="323" t="s">
        <v>188</v>
      </c>
      <c r="D350" s="323">
        <v>20200604</v>
      </c>
      <c r="E350" s="323" t="s">
        <v>402</v>
      </c>
      <c r="F350" s="323">
        <v>18000</v>
      </c>
      <c r="G350" s="323">
        <v>106.852</v>
      </c>
      <c r="H350" s="323">
        <v>1.0558240000000001</v>
      </c>
      <c r="J350" s="95">
        <f t="shared" si="25"/>
        <v>2020</v>
      </c>
      <c r="K350" s="95">
        <f t="shared" si="26"/>
        <v>6</v>
      </c>
      <c r="L350" s="95">
        <f t="shared" si="27"/>
        <v>4</v>
      </c>
      <c r="M350" s="97">
        <f t="shared" si="28"/>
        <v>43986</v>
      </c>
      <c r="N350" s="96">
        <f t="shared" si="29"/>
        <v>43986.561805555553</v>
      </c>
      <c r="O350" s="323">
        <v>106.852</v>
      </c>
      <c r="P350" s="323">
        <v>1.0558240000000001</v>
      </c>
      <c r="Q350" s="323" t="s">
        <v>342</v>
      </c>
    </row>
    <row r="351" spans="1:17">
      <c r="A351" s="323" t="s">
        <v>400</v>
      </c>
      <c r="B351" s="323" t="s">
        <v>342</v>
      </c>
      <c r="C351" s="323" t="s">
        <v>188</v>
      </c>
      <c r="D351" s="323">
        <v>20200604</v>
      </c>
      <c r="E351" s="323" t="s">
        <v>402</v>
      </c>
      <c r="F351" s="323">
        <v>3000</v>
      </c>
      <c r="G351" s="323">
        <v>106.852</v>
      </c>
      <c r="H351" s="323">
        <v>1.0558240000000001</v>
      </c>
      <c r="J351" s="95">
        <f t="shared" si="25"/>
        <v>2020</v>
      </c>
      <c r="K351" s="95">
        <f t="shared" si="26"/>
        <v>6</v>
      </c>
      <c r="L351" s="95">
        <f t="shared" si="27"/>
        <v>4</v>
      </c>
      <c r="M351" s="97">
        <f t="shared" si="28"/>
        <v>43986</v>
      </c>
      <c r="N351" s="96">
        <f t="shared" si="29"/>
        <v>43986.561805555553</v>
      </c>
      <c r="O351" s="323">
        <v>106.852</v>
      </c>
      <c r="P351" s="323">
        <v>1.0558240000000001</v>
      </c>
      <c r="Q351" s="323" t="s">
        <v>342</v>
      </c>
    </row>
    <row r="352" spans="1:17">
      <c r="A352" s="323" t="s">
        <v>400</v>
      </c>
      <c r="B352" s="323" t="s">
        <v>342</v>
      </c>
      <c r="C352" s="323" t="s">
        <v>188</v>
      </c>
      <c r="D352" s="323">
        <v>20200604</v>
      </c>
      <c r="E352" s="323" t="s">
        <v>402</v>
      </c>
      <c r="F352" s="323">
        <v>63000</v>
      </c>
      <c r="G352" s="323">
        <v>106.836127</v>
      </c>
      <c r="H352" s="323">
        <v>1.061596</v>
      </c>
      <c r="J352" s="95">
        <f t="shared" si="25"/>
        <v>2020</v>
      </c>
      <c r="K352" s="95">
        <f t="shared" si="26"/>
        <v>6</v>
      </c>
      <c r="L352" s="95">
        <f t="shared" si="27"/>
        <v>4</v>
      </c>
      <c r="M352" s="97">
        <f t="shared" si="28"/>
        <v>43986</v>
      </c>
      <c r="N352" s="96">
        <f t="shared" si="29"/>
        <v>43986.561805555553</v>
      </c>
      <c r="O352" s="323">
        <v>106.836127</v>
      </c>
      <c r="P352" s="323">
        <v>1.061596</v>
      </c>
      <c r="Q352" s="323" t="s">
        <v>342</v>
      </c>
    </row>
    <row r="353" spans="1:17">
      <c r="A353" s="323" t="s">
        <v>400</v>
      </c>
      <c r="B353" s="323" t="s">
        <v>342</v>
      </c>
      <c r="C353" s="323" t="s">
        <v>188</v>
      </c>
      <c r="D353" s="323">
        <v>20200604</v>
      </c>
      <c r="E353" s="323" t="s">
        <v>402</v>
      </c>
      <c r="F353" s="323">
        <v>8000</v>
      </c>
      <c r="G353" s="323">
        <v>106.852</v>
      </c>
      <c r="H353" s="323">
        <v>1.0558240000000001</v>
      </c>
      <c r="J353" s="95">
        <f t="shared" si="25"/>
        <v>2020</v>
      </c>
      <c r="K353" s="95">
        <f t="shared" si="26"/>
        <v>6</v>
      </c>
      <c r="L353" s="95">
        <f t="shared" si="27"/>
        <v>4</v>
      </c>
      <c r="M353" s="97">
        <f t="shared" si="28"/>
        <v>43986</v>
      </c>
      <c r="N353" s="96">
        <f t="shared" si="29"/>
        <v>43986.561805555553</v>
      </c>
      <c r="O353" s="323">
        <v>106.852</v>
      </c>
      <c r="P353" s="323">
        <v>1.0558240000000001</v>
      </c>
      <c r="Q353" s="323" t="s">
        <v>342</v>
      </c>
    </row>
    <row r="354" spans="1:17">
      <c r="A354" s="323" t="s">
        <v>400</v>
      </c>
      <c r="B354" s="323" t="s">
        <v>342</v>
      </c>
      <c r="C354" s="323" t="s">
        <v>188</v>
      </c>
      <c r="D354" s="323">
        <v>20200604</v>
      </c>
      <c r="E354" s="323" t="s">
        <v>402</v>
      </c>
      <c r="F354" s="323">
        <v>5000</v>
      </c>
      <c r="G354" s="323">
        <v>106.852</v>
      </c>
      <c r="H354" s="323">
        <v>1.0558240000000001</v>
      </c>
      <c r="J354" s="95">
        <f t="shared" si="25"/>
        <v>2020</v>
      </c>
      <c r="K354" s="95">
        <f t="shared" si="26"/>
        <v>6</v>
      </c>
      <c r="L354" s="95">
        <f t="shared" si="27"/>
        <v>4</v>
      </c>
      <c r="M354" s="97">
        <f t="shared" si="28"/>
        <v>43986</v>
      </c>
      <c r="N354" s="96">
        <f t="shared" si="29"/>
        <v>43986.561805555553</v>
      </c>
      <c r="O354" s="323">
        <v>106.852</v>
      </c>
      <c r="P354" s="323">
        <v>1.0558240000000001</v>
      </c>
      <c r="Q354" s="323" t="s">
        <v>342</v>
      </c>
    </row>
    <row r="355" spans="1:17">
      <c r="A355" s="323" t="s">
        <v>400</v>
      </c>
      <c r="B355" s="323" t="s">
        <v>342</v>
      </c>
      <c r="C355" s="323" t="s">
        <v>188</v>
      </c>
      <c r="D355" s="323">
        <v>20200604</v>
      </c>
      <c r="E355" s="323" t="s">
        <v>639</v>
      </c>
      <c r="F355" s="323">
        <v>258000</v>
      </c>
      <c r="G355" s="323">
        <v>106.97499999999999</v>
      </c>
      <c r="H355" s="323">
        <v>1.011131</v>
      </c>
      <c r="J355" s="95">
        <f t="shared" si="25"/>
        <v>2020</v>
      </c>
      <c r="K355" s="95">
        <f t="shared" si="26"/>
        <v>6</v>
      </c>
      <c r="L355" s="95">
        <f t="shared" si="27"/>
        <v>4</v>
      </c>
      <c r="M355" s="97">
        <f t="shared" si="28"/>
        <v>43986</v>
      </c>
      <c r="N355" s="96">
        <f t="shared" si="29"/>
        <v>43986.656446759262</v>
      </c>
      <c r="O355" s="323">
        <v>106.97499999999999</v>
      </c>
      <c r="P355" s="323">
        <v>1.011131</v>
      </c>
      <c r="Q355" s="323" t="s">
        <v>342</v>
      </c>
    </row>
    <row r="356" spans="1:17">
      <c r="A356" s="323" t="s">
        <v>400</v>
      </c>
      <c r="B356" s="323" t="s">
        <v>342</v>
      </c>
      <c r="C356" s="323" t="s">
        <v>188</v>
      </c>
      <c r="D356" s="323">
        <v>20200605</v>
      </c>
      <c r="E356" s="323" t="s">
        <v>640</v>
      </c>
      <c r="F356" s="323">
        <v>100000</v>
      </c>
      <c r="G356" s="323">
        <v>107.67</v>
      </c>
      <c r="H356" s="323">
        <v>0.75693600000000005</v>
      </c>
      <c r="J356" s="95">
        <f t="shared" si="25"/>
        <v>2020</v>
      </c>
      <c r="K356" s="95">
        <f t="shared" si="26"/>
        <v>6</v>
      </c>
      <c r="L356" s="95">
        <f t="shared" si="27"/>
        <v>5</v>
      </c>
      <c r="M356" s="97">
        <f t="shared" si="28"/>
        <v>43987</v>
      </c>
      <c r="N356" s="96">
        <f t="shared" si="29"/>
        <v>43987.439849537041</v>
      </c>
      <c r="O356" s="323">
        <v>107.67</v>
      </c>
      <c r="P356" s="323">
        <v>0.75693600000000005</v>
      </c>
      <c r="Q356" s="323" t="s">
        <v>342</v>
      </c>
    </row>
    <row r="357" spans="1:17">
      <c r="A357" s="323" t="s">
        <v>400</v>
      </c>
      <c r="B357" s="323" t="s">
        <v>342</v>
      </c>
      <c r="C357" s="323" t="s">
        <v>188</v>
      </c>
      <c r="D357" s="323">
        <v>20200605</v>
      </c>
      <c r="E357" s="323" t="s">
        <v>640</v>
      </c>
      <c r="F357" s="323">
        <v>100000</v>
      </c>
      <c r="G357" s="323">
        <v>107.67</v>
      </c>
      <c r="H357" s="323">
        <v>0.75693600000000005</v>
      </c>
      <c r="J357" s="95">
        <f t="shared" si="25"/>
        <v>2020</v>
      </c>
      <c r="K357" s="95">
        <f t="shared" si="26"/>
        <v>6</v>
      </c>
      <c r="L357" s="95">
        <f t="shared" si="27"/>
        <v>5</v>
      </c>
      <c r="M357" s="97">
        <f t="shared" si="28"/>
        <v>43987</v>
      </c>
      <c r="N357" s="96">
        <f t="shared" si="29"/>
        <v>43987.439849537041</v>
      </c>
      <c r="O357" s="323">
        <v>107.67</v>
      </c>
      <c r="P357" s="323">
        <v>0.75693600000000005</v>
      </c>
      <c r="Q357" s="323" t="s">
        <v>342</v>
      </c>
    </row>
    <row r="358" spans="1:17">
      <c r="A358" s="323" t="s">
        <v>400</v>
      </c>
      <c r="B358" s="323" t="s">
        <v>342</v>
      </c>
      <c r="C358" s="323" t="s">
        <v>188</v>
      </c>
      <c r="D358" s="323">
        <v>20200608</v>
      </c>
      <c r="E358" s="323" t="s">
        <v>641</v>
      </c>
      <c r="F358" s="323">
        <v>58000</v>
      </c>
      <c r="G358" s="323">
        <v>107.1</v>
      </c>
      <c r="H358" s="323">
        <v>0.96050800000000003</v>
      </c>
      <c r="J358" s="95">
        <f t="shared" si="25"/>
        <v>2020</v>
      </c>
      <c r="K358" s="95">
        <f t="shared" si="26"/>
        <v>6</v>
      </c>
      <c r="L358" s="95">
        <f t="shared" si="27"/>
        <v>8</v>
      </c>
      <c r="M358" s="97">
        <f t="shared" si="28"/>
        <v>43990</v>
      </c>
      <c r="N358" s="96">
        <f t="shared" si="29"/>
        <v>43990.358275462961</v>
      </c>
      <c r="O358" s="323">
        <v>107.1</v>
      </c>
      <c r="P358" s="323">
        <v>0.96050800000000003</v>
      </c>
      <c r="Q358" s="323" t="s">
        <v>342</v>
      </c>
    </row>
    <row r="359" spans="1:17">
      <c r="A359" s="323" t="s">
        <v>400</v>
      </c>
      <c r="B359" s="323" t="s">
        <v>342</v>
      </c>
      <c r="C359" s="323" t="s">
        <v>188</v>
      </c>
      <c r="D359" s="323">
        <v>20200608</v>
      </c>
      <c r="E359" s="323" t="s">
        <v>642</v>
      </c>
      <c r="F359" s="323">
        <v>45000</v>
      </c>
      <c r="G359" s="323">
        <v>106.997</v>
      </c>
      <c r="H359" s="323">
        <v>0.99794899999999997</v>
      </c>
      <c r="J359" s="95">
        <f t="shared" si="25"/>
        <v>2020</v>
      </c>
      <c r="K359" s="95">
        <f t="shared" si="26"/>
        <v>6</v>
      </c>
      <c r="L359" s="95">
        <f t="shared" si="27"/>
        <v>8</v>
      </c>
      <c r="M359" s="97">
        <f t="shared" si="28"/>
        <v>43990</v>
      </c>
      <c r="N359" s="96">
        <f t="shared" si="29"/>
        <v>43990.489386574074</v>
      </c>
      <c r="O359" s="323">
        <v>106.997</v>
      </c>
      <c r="P359" s="323">
        <v>0.99794899999999997</v>
      </c>
      <c r="Q359" s="323" t="s">
        <v>342</v>
      </c>
    </row>
    <row r="360" spans="1:17">
      <c r="A360" s="323" t="s">
        <v>400</v>
      </c>
      <c r="B360" s="323" t="s">
        <v>342</v>
      </c>
      <c r="C360" s="323" t="s">
        <v>188</v>
      </c>
      <c r="D360" s="323">
        <v>20200608</v>
      </c>
      <c r="E360" s="323" t="s">
        <v>360</v>
      </c>
      <c r="F360" s="323">
        <v>45000</v>
      </c>
      <c r="G360" s="323">
        <v>106.88</v>
      </c>
      <c r="H360" s="323">
        <v>1.040532</v>
      </c>
      <c r="J360" s="95">
        <f t="shared" si="25"/>
        <v>2020</v>
      </c>
      <c r="K360" s="95">
        <f t="shared" si="26"/>
        <v>6</v>
      </c>
      <c r="L360" s="95">
        <f t="shared" si="27"/>
        <v>8</v>
      </c>
      <c r="M360" s="97">
        <f t="shared" si="28"/>
        <v>43990</v>
      </c>
      <c r="N360" s="96">
        <f t="shared" si="29"/>
        <v>43990.505844907406</v>
      </c>
      <c r="O360" s="323">
        <v>106.88</v>
      </c>
      <c r="P360" s="323">
        <v>1.040532</v>
      </c>
      <c r="Q360" s="323" t="s">
        <v>342</v>
      </c>
    </row>
    <row r="361" spans="1:17">
      <c r="A361" s="323" t="s">
        <v>400</v>
      </c>
      <c r="B361" s="323" t="s">
        <v>342</v>
      </c>
      <c r="C361" s="323" t="s">
        <v>188</v>
      </c>
      <c r="D361" s="323">
        <v>20200608</v>
      </c>
      <c r="E361" s="323" t="s">
        <v>643</v>
      </c>
      <c r="F361" s="323">
        <v>19000</v>
      </c>
      <c r="G361" s="323">
        <v>106.8963</v>
      </c>
      <c r="H361" s="323">
        <v>1.0345960000000001</v>
      </c>
      <c r="J361" s="95">
        <f t="shared" si="25"/>
        <v>2020</v>
      </c>
      <c r="K361" s="95">
        <f t="shared" si="26"/>
        <v>6</v>
      </c>
      <c r="L361" s="95">
        <f t="shared" si="27"/>
        <v>8</v>
      </c>
      <c r="M361" s="97">
        <f t="shared" si="28"/>
        <v>43990</v>
      </c>
      <c r="N361" s="96">
        <f t="shared" si="29"/>
        <v>43990.577256944445</v>
      </c>
      <c r="O361" s="323">
        <v>106.8963</v>
      </c>
      <c r="P361" s="323">
        <v>1.0345960000000001</v>
      </c>
      <c r="Q361" s="323" t="s">
        <v>342</v>
      </c>
    </row>
    <row r="362" spans="1:17">
      <c r="A362" s="323" t="s">
        <v>400</v>
      </c>
      <c r="B362" s="323" t="s">
        <v>342</v>
      </c>
      <c r="C362" s="323" t="s">
        <v>188</v>
      </c>
      <c r="D362" s="323">
        <v>20200608</v>
      </c>
      <c r="E362" s="323" t="s">
        <v>644</v>
      </c>
      <c r="F362" s="323">
        <v>19000</v>
      </c>
      <c r="G362" s="323">
        <v>106.86506</v>
      </c>
      <c r="H362" s="323">
        <v>1.045974</v>
      </c>
      <c r="J362" s="95">
        <f t="shared" si="25"/>
        <v>2020</v>
      </c>
      <c r="K362" s="95">
        <f t="shared" si="26"/>
        <v>6</v>
      </c>
      <c r="L362" s="95">
        <f t="shared" si="27"/>
        <v>8</v>
      </c>
      <c r="M362" s="97">
        <f t="shared" si="28"/>
        <v>43990</v>
      </c>
      <c r="N362" s="96">
        <f t="shared" si="29"/>
        <v>43990.577384259261</v>
      </c>
      <c r="O362" s="323">
        <v>106.86506</v>
      </c>
      <c r="P362" s="323">
        <v>1.045974</v>
      </c>
      <c r="Q362" s="323" t="s">
        <v>342</v>
      </c>
    </row>
    <row r="363" spans="1:17">
      <c r="A363" s="323" t="s">
        <v>400</v>
      </c>
      <c r="B363" s="323" t="s">
        <v>342</v>
      </c>
      <c r="C363" s="323" t="s">
        <v>188</v>
      </c>
      <c r="D363" s="323">
        <v>20200609</v>
      </c>
      <c r="E363" s="323" t="s">
        <v>645</v>
      </c>
      <c r="F363" s="323">
        <v>239000</v>
      </c>
      <c r="G363" s="323">
        <v>107.018</v>
      </c>
      <c r="H363" s="323">
        <v>0.98769899999999999</v>
      </c>
      <c r="J363" s="95">
        <f t="shared" si="25"/>
        <v>2020</v>
      </c>
      <c r="K363" s="95">
        <f t="shared" si="26"/>
        <v>6</v>
      </c>
      <c r="L363" s="95">
        <f t="shared" si="27"/>
        <v>9</v>
      </c>
      <c r="M363" s="97">
        <f t="shared" si="28"/>
        <v>43991</v>
      </c>
      <c r="N363" s="96">
        <f t="shared" si="29"/>
        <v>43991.466446759259</v>
      </c>
      <c r="O363" s="323">
        <v>107.018</v>
      </c>
      <c r="P363" s="323">
        <v>0.98769899999999999</v>
      </c>
      <c r="Q363" s="323" t="s">
        <v>342</v>
      </c>
    </row>
    <row r="364" spans="1:17">
      <c r="A364" s="323" t="s">
        <v>400</v>
      </c>
      <c r="B364" s="323" t="s">
        <v>342</v>
      </c>
      <c r="C364" s="323" t="s">
        <v>188</v>
      </c>
      <c r="D364" s="323">
        <v>20200609</v>
      </c>
      <c r="E364" s="323" t="s">
        <v>646</v>
      </c>
      <c r="F364" s="323">
        <v>239000</v>
      </c>
      <c r="G364" s="323">
        <v>107.018</v>
      </c>
      <c r="H364" s="323">
        <v>0.98769899999999999</v>
      </c>
      <c r="J364" s="95">
        <f t="shared" si="25"/>
        <v>2020</v>
      </c>
      <c r="K364" s="95">
        <f t="shared" si="26"/>
        <v>6</v>
      </c>
      <c r="L364" s="95">
        <f t="shared" si="27"/>
        <v>9</v>
      </c>
      <c r="M364" s="97">
        <f t="shared" si="28"/>
        <v>43991</v>
      </c>
      <c r="N364" s="96">
        <f t="shared" si="29"/>
        <v>43991.466481481482</v>
      </c>
      <c r="O364" s="323">
        <v>107.018</v>
      </c>
      <c r="P364" s="323">
        <v>0.98769899999999999</v>
      </c>
      <c r="Q364" s="323" t="s">
        <v>342</v>
      </c>
    </row>
    <row r="365" spans="1:17">
      <c r="A365" s="323" t="s">
        <v>400</v>
      </c>
      <c r="B365" s="323" t="s">
        <v>342</v>
      </c>
      <c r="C365" s="323" t="s">
        <v>188</v>
      </c>
      <c r="D365" s="323">
        <v>20200609</v>
      </c>
      <c r="E365" s="323" t="s">
        <v>647</v>
      </c>
      <c r="F365" s="323">
        <v>25000</v>
      </c>
      <c r="G365" s="323">
        <v>106.729</v>
      </c>
      <c r="H365" s="323">
        <v>1.0930629999999999</v>
      </c>
      <c r="J365" s="95">
        <f t="shared" si="25"/>
        <v>2020</v>
      </c>
      <c r="K365" s="95">
        <f t="shared" si="26"/>
        <v>6</v>
      </c>
      <c r="L365" s="95">
        <f t="shared" si="27"/>
        <v>9</v>
      </c>
      <c r="M365" s="97">
        <f t="shared" si="28"/>
        <v>43991</v>
      </c>
      <c r="N365" s="96">
        <f t="shared" si="29"/>
        <v>43991.500023148146</v>
      </c>
      <c r="O365" s="323">
        <v>106.729</v>
      </c>
      <c r="P365" s="323">
        <v>1.0930629999999999</v>
      </c>
      <c r="Q365" s="323" t="s">
        <v>342</v>
      </c>
    </row>
    <row r="366" spans="1:17">
      <c r="A366" s="323" t="s">
        <v>400</v>
      </c>
      <c r="B366" s="323" t="s">
        <v>342</v>
      </c>
      <c r="C366" s="323" t="s">
        <v>188</v>
      </c>
      <c r="D366" s="323">
        <v>20200609</v>
      </c>
      <c r="E366" s="323" t="s">
        <v>647</v>
      </c>
      <c r="F366" s="323">
        <v>25000</v>
      </c>
      <c r="G366" s="323">
        <v>106.32888</v>
      </c>
      <c r="H366" s="323">
        <v>1.239514</v>
      </c>
      <c r="J366" s="95">
        <f t="shared" si="25"/>
        <v>2020</v>
      </c>
      <c r="K366" s="95">
        <f t="shared" si="26"/>
        <v>6</v>
      </c>
      <c r="L366" s="95">
        <f t="shared" si="27"/>
        <v>9</v>
      </c>
      <c r="M366" s="97">
        <f t="shared" si="28"/>
        <v>43991</v>
      </c>
      <c r="N366" s="96">
        <f t="shared" si="29"/>
        <v>43991.500023148146</v>
      </c>
      <c r="O366" s="323">
        <v>106.32888</v>
      </c>
      <c r="P366" s="323">
        <v>1.239514</v>
      </c>
      <c r="Q366" s="323" t="s">
        <v>342</v>
      </c>
    </row>
    <row r="367" spans="1:17">
      <c r="A367" s="323" t="s">
        <v>400</v>
      </c>
      <c r="B367" s="323" t="s">
        <v>342</v>
      </c>
      <c r="C367" s="323" t="s">
        <v>188</v>
      </c>
      <c r="D367" s="323">
        <v>20200610</v>
      </c>
      <c r="E367" s="323" t="s">
        <v>409</v>
      </c>
      <c r="F367" s="323">
        <v>15000</v>
      </c>
      <c r="G367" s="323">
        <v>106.760186</v>
      </c>
      <c r="H367" s="323">
        <v>1.0791500000000001</v>
      </c>
      <c r="J367" s="95">
        <f t="shared" si="25"/>
        <v>2020</v>
      </c>
      <c r="K367" s="95">
        <f t="shared" si="26"/>
        <v>6</v>
      </c>
      <c r="L367" s="95">
        <f t="shared" si="27"/>
        <v>10</v>
      </c>
      <c r="M367" s="97">
        <f t="shared" si="28"/>
        <v>43992</v>
      </c>
      <c r="N367" s="96">
        <f t="shared" si="29"/>
        <v>43992.498842592591</v>
      </c>
      <c r="O367" s="323">
        <v>106.760186</v>
      </c>
      <c r="P367" s="323">
        <v>1.0791500000000001</v>
      </c>
      <c r="Q367" s="323" t="s">
        <v>342</v>
      </c>
    </row>
    <row r="368" spans="1:17">
      <c r="A368" s="323" t="s">
        <v>400</v>
      </c>
      <c r="B368" s="323" t="s">
        <v>342</v>
      </c>
      <c r="C368" s="323" t="s">
        <v>188</v>
      </c>
      <c r="D368" s="323">
        <v>20200610</v>
      </c>
      <c r="E368" s="323" t="s">
        <v>648</v>
      </c>
      <c r="F368" s="323">
        <v>25000</v>
      </c>
      <c r="G368" s="323">
        <v>107.01600000000001</v>
      </c>
      <c r="H368" s="323">
        <v>0.98580900000000005</v>
      </c>
      <c r="J368" s="95">
        <f t="shared" si="25"/>
        <v>2020</v>
      </c>
      <c r="K368" s="95">
        <f t="shared" si="26"/>
        <v>6</v>
      </c>
      <c r="L368" s="95">
        <f t="shared" si="27"/>
        <v>10</v>
      </c>
      <c r="M368" s="97">
        <f t="shared" si="28"/>
        <v>43992</v>
      </c>
      <c r="N368" s="96">
        <f t="shared" si="29"/>
        <v>43992.627384259256</v>
      </c>
      <c r="O368" s="323">
        <v>107.01600000000001</v>
      </c>
      <c r="P368" s="323">
        <v>0.98580900000000005</v>
      </c>
      <c r="Q368" s="323" t="s">
        <v>342</v>
      </c>
    </row>
    <row r="369" spans="1:17">
      <c r="A369" s="323" t="s">
        <v>400</v>
      </c>
      <c r="B369" s="323" t="s">
        <v>342</v>
      </c>
      <c r="C369" s="323" t="s">
        <v>188</v>
      </c>
      <c r="D369" s="323">
        <v>20200610</v>
      </c>
      <c r="E369" s="323" t="s">
        <v>648</v>
      </c>
      <c r="F369" s="323">
        <v>25000</v>
      </c>
      <c r="G369" s="323">
        <v>107.01600000000001</v>
      </c>
      <c r="H369" s="323">
        <v>0.98580900000000005</v>
      </c>
      <c r="J369" s="95">
        <f t="shared" si="25"/>
        <v>2020</v>
      </c>
      <c r="K369" s="95">
        <f t="shared" si="26"/>
        <v>6</v>
      </c>
      <c r="L369" s="95">
        <f t="shared" si="27"/>
        <v>10</v>
      </c>
      <c r="M369" s="97">
        <f t="shared" si="28"/>
        <v>43992</v>
      </c>
      <c r="N369" s="96">
        <f t="shared" si="29"/>
        <v>43992.627384259256</v>
      </c>
      <c r="O369" s="323">
        <v>107.01600000000001</v>
      </c>
      <c r="P369" s="323">
        <v>0.98580900000000005</v>
      </c>
      <c r="Q369" s="323" t="s">
        <v>342</v>
      </c>
    </row>
    <row r="370" spans="1:17">
      <c r="A370" s="323" t="s">
        <v>400</v>
      </c>
      <c r="B370" s="323" t="s">
        <v>342</v>
      </c>
      <c r="C370" s="323" t="s">
        <v>188</v>
      </c>
      <c r="D370" s="323">
        <v>20200610</v>
      </c>
      <c r="E370" s="323" t="s">
        <v>648</v>
      </c>
      <c r="F370" s="323">
        <v>25000</v>
      </c>
      <c r="G370" s="323">
        <v>107.01600000000001</v>
      </c>
      <c r="H370" s="323">
        <v>0.98580900000000005</v>
      </c>
      <c r="J370" s="95">
        <f t="shared" si="25"/>
        <v>2020</v>
      </c>
      <c r="K370" s="95">
        <f t="shared" si="26"/>
        <v>6</v>
      </c>
      <c r="L370" s="95">
        <f t="shared" si="27"/>
        <v>10</v>
      </c>
      <c r="M370" s="97">
        <f t="shared" si="28"/>
        <v>43992</v>
      </c>
      <c r="N370" s="96">
        <f t="shared" si="29"/>
        <v>43992.627384259256</v>
      </c>
      <c r="O370" s="323">
        <v>107.01600000000001</v>
      </c>
      <c r="P370" s="323">
        <v>0.98580900000000005</v>
      </c>
      <c r="Q370" s="323" t="s">
        <v>342</v>
      </c>
    </row>
    <row r="371" spans="1:17">
      <c r="A371" s="323" t="s">
        <v>400</v>
      </c>
      <c r="B371" s="323" t="s">
        <v>342</v>
      </c>
      <c r="C371" s="323" t="s">
        <v>188</v>
      </c>
      <c r="D371" s="323">
        <v>20200611</v>
      </c>
      <c r="E371" s="323" t="s">
        <v>649</v>
      </c>
      <c r="F371" s="323">
        <v>7000</v>
      </c>
      <c r="G371" s="323">
        <v>106.46</v>
      </c>
      <c r="H371" s="323">
        <v>1.181743</v>
      </c>
      <c r="J371" s="95">
        <f t="shared" si="25"/>
        <v>2020</v>
      </c>
      <c r="K371" s="95">
        <f t="shared" si="26"/>
        <v>6</v>
      </c>
      <c r="L371" s="95">
        <f t="shared" si="27"/>
        <v>11</v>
      </c>
      <c r="M371" s="97">
        <f t="shared" si="28"/>
        <v>43993</v>
      </c>
      <c r="N371" s="96">
        <f t="shared" si="29"/>
        <v>43993.526504629626</v>
      </c>
      <c r="O371" s="323">
        <v>106.46</v>
      </c>
      <c r="P371" s="323">
        <v>1.181743</v>
      </c>
      <c r="Q371" s="323" t="s">
        <v>342</v>
      </c>
    </row>
    <row r="372" spans="1:17">
      <c r="A372" s="323" t="s">
        <v>400</v>
      </c>
      <c r="B372" s="323" t="s">
        <v>342</v>
      </c>
      <c r="C372" s="323" t="s">
        <v>188</v>
      </c>
      <c r="D372" s="323">
        <v>20200611</v>
      </c>
      <c r="E372" s="323" t="s">
        <v>650</v>
      </c>
      <c r="F372" s="323">
        <v>7000</v>
      </c>
      <c r="G372" s="323">
        <v>106.167143</v>
      </c>
      <c r="H372" s="323">
        <v>1.28962</v>
      </c>
      <c r="J372" s="95">
        <f t="shared" si="25"/>
        <v>2020</v>
      </c>
      <c r="K372" s="95">
        <f t="shared" si="26"/>
        <v>6</v>
      </c>
      <c r="L372" s="95">
        <f t="shared" si="27"/>
        <v>11</v>
      </c>
      <c r="M372" s="97">
        <f t="shared" si="28"/>
        <v>43993</v>
      </c>
      <c r="N372" s="96">
        <f t="shared" si="29"/>
        <v>43993.526516203703</v>
      </c>
      <c r="O372" s="323">
        <v>106.167143</v>
      </c>
      <c r="P372" s="323">
        <v>1.28962</v>
      </c>
      <c r="Q372" s="323" t="s">
        <v>342</v>
      </c>
    </row>
    <row r="373" spans="1:17">
      <c r="A373" s="323" t="s">
        <v>400</v>
      </c>
      <c r="B373" s="323" t="s">
        <v>342</v>
      </c>
      <c r="C373" s="323" t="s">
        <v>188</v>
      </c>
      <c r="D373" s="323">
        <v>20200611</v>
      </c>
      <c r="E373" s="323" t="s">
        <v>650</v>
      </c>
      <c r="F373" s="323">
        <v>7000</v>
      </c>
      <c r="G373" s="323">
        <v>106.31</v>
      </c>
      <c r="H373" s="323">
        <v>1.2369520000000001</v>
      </c>
      <c r="J373" s="95">
        <f t="shared" si="25"/>
        <v>2020</v>
      </c>
      <c r="K373" s="95">
        <f t="shared" si="26"/>
        <v>6</v>
      </c>
      <c r="L373" s="95">
        <f t="shared" si="27"/>
        <v>11</v>
      </c>
      <c r="M373" s="97">
        <f t="shared" si="28"/>
        <v>43993</v>
      </c>
      <c r="N373" s="96">
        <f t="shared" si="29"/>
        <v>43993.526516203703</v>
      </c>
      <c r="O373" s="323">
        <v>106.31</v>
      </c>
      <c r="P373" s="323">
        <v>1.2369520000000001</v>
      </c>
      <c r="Q373" s="323" t="s">
        <v>342</v>
      </c>
    </row>
    <row r="374" spans="1:17">
      <c r="A374" s="323" t="s">
        <v>400</v>
      </c>
      <c r="B374" s="323" t="s">
        <v>342</v>
      </c>
      <c r="C374" s="323" t="s">
        <v>188</v>
      </c>
      <c r="D374" s="323">
        <v>20200611</v>
      </c>
      <c r="E374" s="323" t="s">
        <v>376</v>
      </c>
      <c r="F374" s="323">
        <v>562000</v>
      </c>
      <c r="G374" s="323">
        <v>106.568</v>
      </c>
      <c r="H374" s="323">
        <v>1.1420509999999999</v>
      </c>
      <c r="J374" s="95">
        <f t="shared" si="25"/>
        <v>2020</v>
      </c>
      <c r="K374" s="95">
        <f t="shared" si="26"/>
        <v>6</v>
      </c>
      <c r="L374" s="95">
        <f t="shared" si="27"/>
        <v>11</v>
      </c>
      <c r="M374" s="97">
        <f t="shared" si="28"/>
        <v>43993</v>
      </c>
      <c r="N374" s="96">
        <f t="shared" si="29"/>
        <v>43993.533668981479</v>
      </c>
      <c r="O374" s="323">
        <v>106.568</v>
      </c>
      <c r="P374" s="323">
        <v>1.1420509999999999</v>
      </c>
      <c r="Q374" s="323" t="s">
        <v>342</v>
      </c>
    </row>
    <row r="375" spans="1:17">
      <c r="A375" s="323" t="s">
        <v>400</v>
      </c>
      <c r="B375" s="323" t="s">
        <v>342</v>
      </c>
      <c r="C375" s="323" t="s">
        <v>188</v>
      </c>
      <c r="D375" s="323">
        <v>20200611</v>
      </c>
      <c r="E375" s="323" t="s">
        <v>353</v>
      </c>
      <c r="F375" s="323">
        <v>10000</v>
      </c>
      <c r="G375" s="323">
        <v>106.375</v>
      </c>
      <c r="H375" s="323">
        <v>1.2130160000000001</v>
      </c>
      <c r="J375" s="95">
        <f t="shared" si="25"/>
        <v>2020</v>
      </c>
      <c r="K375" s="95">
        <f t="shared" si="26"/>
        <v>6</v>
      </c>
      <c r="L375" s="95">
        <f t="shared" si="27"/>
        <v>11</v>
      </c>
      <c r="M375" s="97">
        <f t="shared" si="28"/>
        <v>43993</v>
      </c>
      <c r="N375" s="96">
        <f t="shared" si="29"/>
        <v>43993.590798611112</v>
      </c>
      <c r="O375" s="323">
        <v>106.375</v>
      </c>
      <c r="P375" s="323">
        <v>1.2130160000000001</v>
      </c>
      <c r="Q375" s="323" t="s">
        <v>342</v>
      </c>
    </row>
    <row r="376" spans="1:17">
      <c r="A376" s="323" t="s">
        <v>400</v>
      </c>
      <c r="B376" s="323" t="s">
        <v>342</v>
      </c>
      <c r="C376" s="323" t="s">
        <v>188</v>
      </c>
      <c r="D376" s="323">
        <v>20200611</v>
      </c>
      <c r="E376" s="323" t="s">
        <v>353</v>
      </c>
      <c r="F376" s="323">
        <v>10000</v>
      </c>
      <c r="G376" s="323">
        <v>105.27500000000001</v>
      </c>
      <c r="H376" s="323">
        <v>1.6204940000000001</v>
      </c>
      <c r="J376" s="95">
        <f t="shared" si="25"/>
        <v>2020</v>
      </c>
      <c r="K376" s="95">
        <f t="shared" si="26"/>
        <v>6</v>
      </c>
      <c r="L376" s="95">
        <f t="shared" si="27"/>
        <v>11</v>
      </c>
      <c r="M376" s="97">
        <f t="shared" si="28"/>
        <v>43993</v>
      </c>
      <c r="N376" s="96">
        <f t="shared" si="29"/>
        <v>43993.590798611112</v>
      </c>
      <c r="O376" s="323">
        <v>105.27500000000001</v>
      </c>
      <c r="P376" s="323">
        <v>1.6204940000000001</v>
      </c>
      <c r="Q376" s="323" t="s">
        <v>342</v>
      </c>
    </row>
    <row r="377" spans="1:17">
      <c r="A377" s="323" t="s">
        <v>400</v>
      </c>
      <c r="B377" s="323" t="s">
        <v>342</v>
      </c>
      <c r="C377" s="323" t="s">
        <v>188</v>
      </c>
      <c r="D377" s="323">
        <v>20200611</v>
      </c>
      <c r="E377" s="323" t="s">
        <v>651</v>
      </c>
      <c r="F377" s="323">
        <v>6000</v>
      </c>
      <c r="G377" s="323">
        <v>106.571</v>
      </c>
      <c r="H377" s="323">
        <v>1.140949</v>
      </c>
      <c r="J377" s="95">
        <f t="shared" si="25"/>
        <v>2020</v>
      </c>
      <c r="K377" s="95">
        <f t="shared" si="26"/>
        <v>6</v>
      </c>
      <c r="L377" s="95">
        <f t="shared" si="27"/>
        <v>11</v>
      </c>
      <c r="M377" s="97">
        <f t="shared" si="28"/>
        <v>43993</v>
      </c>
      <c r="N377" s="96">
        <f t="shared" si="29"/>
        <v>43993.593333333331</v>
      </c>
      <c r="O377" s="323">
        <v>106.571</v>
      </c>
      <c r="P377" s="323">
        <v>1.140949</v>
      </c>
      <c r="Q377" s="323" t="s">
        <v>342</v>
      </c>
    </row>
    <row r="378" spans="1:17">
      <c r="A378" s="323" t="s">
        <v>400</v>
      </c>
      <c r="B378" s="323" t="s">
        <v>342</v>
      </c>
      <c r="C378" s="323" t="s">
        <v>188</v>
      </c>
      <c r="D378" s="323">
        <v>20200611</v>
      </c>
      <c r="E378" s="323" t="s">
        <v>652</v>
      </c>
      <c r="F378" s="323">
        <v>1440000</v>
      </c>
      <c r="G378" s="323">
        <v>106.854</v>
      </c>
      <c r="H378" s="323">
        <v>1.037177</v>
      </c>
      <c r="J378" s="95">
        <f t="shared" si="25"/>
        <v>2020</v>
      </c>
      <c r="K378" s="95">
        <f t="shared" si="26"/>
        <v>6</v>
      </c>
      <c r="L378" s="95">
        <f t="shared" si="27"/>
        <v>11</v>
      </c>
      <c r="M378" s="97">
        <f t="shared" si="28"/>
        <v>43993</v>
      </c>
      <c r="N378" s="96">
        <f t="shared" si="29"/>
        <v>43993.611018518517</v>
      </c>
      <c r="O378" s="323">
        <v>106.854</v>
      </c>
      <c r="P378" s="323">
        <v>1.037177</v>
      </c>
      <c r="Q378" s="323" t="s">
        <v>342</v>
      </c>
    </row>
    <row r="379" spans="1:17">
      <c r="A379" s="323" t="s">
        <v>400</v>
      </c>
      <c r="B379" s="323" t="s">
        <v>342</v>
      </c>
      <c r="C379" s="323" t="s">
        <v>188</v>
      </c>
      <c r="D379" s="323">
        <v>20200612</v>
      </c>
      <c r="E379" s="323" t="s">
        <v>653</v>
      </c>
      <c r="F379" s="323">
        <v>20000</v>
      </c>
      <c r="G379" s="323">
        <v>106.429</v>
      </c>
      <c r="H379" s="323">
        <v>1.1907179999999999</v>
      </c>
      <c r="J379" s="95">
        <f t="shared" si="25"/>
        <v>2020</v>
      </c>
      <c r="K379" s="95">
        <f t="shared" si="26"/>
        <v>6</v>
      </c>
      <c r="L379" s="95">
        <f t="shared" si="27"/>
        <v>12</v>
      </c>
      <c r="M379" s="97">
        <f t="shared" si="28"/>
        <v>43994</v>
      </c>
      <c r="N379" s="96">
        <f t="shared" si="29"/>
        <v>43994.402442129627</v>
      </c>
      <c r="O379" s="323">
        <v>106.429</v>
      </c>
      <c r="P379" s="323">
        <v>1.1907179999999999</v>
      </c>
      <c r="Q379" s="323" t="s">
        <v>342</v>
      </c>
    </row>
    <row r="380" spans="1:17">
      <c r="A380" s="323" t="s">
        <v>400</v>
      </c>
      <c r="B380" s="323" t="s">
        <v>342</v>
      </c>
      <c r="C380" s="323" t="s">
        <v>188</v>
      </c>
      <c r="D380" s="323">
        <v>20200612</v>
      </c>
      <c r="E380" s="323" t="s">
        <v>431</v>
      </c>
      <c r="F380" s="323">
        <v>20000</v>
      </c>
      <c r="G380" s="323">
        <v>106.529</v>
      </c>
      <c r="H380" s="323">
        <v>1.153915</v>
      </c>
      <c r="J380" s="95">
        <f t="shared" si="25"/>
        <v>2020</v>
      </c>
      <c r="K380" s="95">
        <f t="shared" si="26"/>
        <v>6</v>
      </c>
      <c r="L380" s="95">
        <f t="shared" si="27"/>
        <v>12</v>
      </c>
      <c r="M380" s="97">
        <f t="shared" si="28"/>
        <v>43994</v>
      </c>
      <c r="N380" s="96">
        <f t="shared" si="29"/>
        <v>43994.402453703704</v>
      </c>
      <c r="O380" s="323">
        <v>106.529</v>
      </c>
      <c r="P380" s="323">
        <v>1.153915</v>
      </c>
      <c r="Q380" s="323" t="s">
        <v>342</v>
      </c>
    </row>
    <row r="381" spans="1:17">
      <c r="A381" s="323" t="s">
        <v>400</v>
      </c>
      <c r="B381" s="323" t="s">
        <v>342</v>
      </c>
      <c r="C381" s="323" t="s">
        <v>188</v>
      </c>
      <c r="D381" s="323">
        <v>20200612</v>
      </c>
      <c r="E381" s="323" t="s">
        <v>654</v>
      </c>
      <c r="F381" s="323">
        <v>1658000</v>
      </c>
      <c r="G381" s="323">
        <v>106.681</v>
      </c>
      <c r="H381" s="323">
        <v>1.0980559999999999</v>
      </c>
      <c r="J381" s="95">
        <f t="shared" si="25"/>
        <v>2020</v>
      </c>
      <c r="K381" s="95">
        <f t="shared" si="26"/>
        <v>6</v>
      </c>
      <c r="L381" s="95">
        <f t="shared" si="27"/>
        <v>12</v>
      </c>
      <c r="M381" s="97">
        <f t="shared" si="28"/>
        <v>43994</v>
      </c>
      <c r="N381" s="96">
        <f t="shared" si="29"/>
        <v>43994.499826388892</v>
      </c>
      <c r="O381" s="323">
        <v>106.681</v>
      </c>
      <c r="P381" s="323">
        <v>1.0980559999999999</v>
      </c>
      <c r="Q381" s="323" t="s">
        <v>342</v>
      </c>
    </row>
    <row r="382" spans="1:17">
      <c r="A382" s="323" t="s">
        <v>400</v>
      </c>
      <c r="B382" s="323" t="s">
        <v>342</v>
      </c>
      <c r="C382" s="323" t="s">
        <v>188</v>
      </c>
      <c r="D382" s="323">
        <v>20200615</v>
      </c>
      <c r="E382" s="323" t="s">
        <v>655</v>
      </c>
      <c r="F382" s="323">
        <v>15000</v>
      </c>
      <c r="G382" s="323">
        <v>106.392</v>
      </c>
      <c r="H382" s="323">
        <v>1.201926</v>
      </c>
      <c r="J382" s="95">
        <f t="shared" si="25"/>
        <v>2020</v>
      </c>
      <c r="K382" s="95">
        <f t="shared" si="26"/>
        <v>6</v>
      </c>
      <c r="L382" s="95">
        <f t="shared" si="27"/>
        <v>15</v>
      </c>
      <c r="M382" s="97">
        <f t="shared" si="28"/>
        <v>43997</v>
      </c>
      <c r="N382" s="96">
        <f t="shared" si="29"/>
        <v>43997.447222222225</v>
      </c>
      <c r="O382" s="323">
        <v>106.392</v>
      </c>
      <c r="P382" s="323">
        <v>1.201926</v>
      </c>
      <c r="Q382" s="323" t="s">
        <v>342</v>
      </c>
    </row>
    <row r="383" spans="1:17">
      <c r="A383" s="323" t="s">
        <v>400</v>
      </c>
      <c r="B383" s="323" t="s">
        <v>342</v>
      </c>
      <c r="C383" s="323" t="s">
        <v>188</v>
      </c>
      <c r="D383" s="323">
        <v>20200615</v>
      </c>
      <c r="E383" s="323" t="s">
        <v>655</v>
      </c>
      <c r="F383" s="323">
        <v>15000</v>
      </c>
      <c r="G383" s="323">
        <v>106.392</v>
      </c>
      <c r="H383" s="323">
        <v>1.201926</v>
      </c>
      <c r="J383" s="95">
        <f t="shared" si="25"/>
        <v>2020</v>
      </c>
      <c r="K383" s="95">
        <f t="shared" si="26"/>
        <v>6</v>
      </c>
      <c r="L383" s="95">
        <f t="shared" si="27"/>
        <v>15</v>
      </c>
      <c r="M383" s="97">
        <f t="shared" si="28"/>
        <v>43997</v>
      </c>
      <c r="N383" s="96">
        <f t="shared" si="29"/>
        <v>43997.447222222225</v>
      </c>
      <c r="O383" s="323">
        <v>106.392</v>
      </c>
      <c r="P383" s="323">
        <v>1.201926</v>
      </c>
      <c r="Q383" s="323" t="s">
        <v>342</v>
      </c>
    </row>
    <row r="384" spans="1:17">
      <c r="A384" s="323" t="s">
        <v>400</v>
      </c>
      <c r="B384" s="323" t="s">
        <v>342</v>
      </c>
      <c r="C384" s="323" t="s">
        <v>188</v>
      </c>
      <c r="D384" s="323">
        <v>20200615</v>
      </c>
      <c r="E384" s="323" t="s">
        <v>656</v>
      </c>
      <c r="F384" s="323">
        <v>15000</v>
      </c>
      <c r="G384" s="323">
        <v>106.392</v>
      </c>
      <c r="H384" s="323">
        <v>1.201926</v>
      </c>
      <c r="J384" s="95">
        <f t="shared" si="25"/>
        <v>2020</v>
      </c>
      <c r="K384" s="95">
        <f t="shared" si="26"/>
        <v>6</v>
      </c>
      <c r="L384" s="95">
        <f t="shared" si="27"/>
        <v>15</v>
      </c>
      <c r="M384" s="97">
        <f t="shared" si="28"/>
        <v>43997</v>
      </c>
      <c r="N384" s="96">
        <f t="shared" si="29"/>
        <v>43997.447233796294</v>
      </c>
      <c r="O384" s="323">
        <v>106.392</v>
      </c>
      <c r="P384" s="323">
        <v>1.201926</v>
      </c>
      <c r="Q384" s="323" t="s">
        <v>342</v>
      </c>
    </row>
    <row r="385" spans="1:17">
      <c r="A385" s="323" t="s">
        <v>400</v>
      </c>
      <c r="B385" s="323" t="s">
        <v>342</v>
      </c>
      <c r="C385" s="323" t="s">
        <v>188</v>
      </c>
      <c r="D385" s="323">
        <v>20200615</v>
      </c>
      <c r="E385" s="323" t="s">
        <v>657</v>
      </c>
      <c r="F385" s="323">
        <v>20000</v>
      </c>
      <c r="G385" s="323">
        <v>106.699</v>
      </c>
      <c r="H385" s="323">
        <v>1.0889169999999999</v>
      </c>
      <c r="J385" s="95">
        <f t="shared" si="25"/>
        <v>2020</v>
      </c>
      <c r="K385" s="95">
        <f t="shared" si="26"/>
        <v>6</v>
      </c>
      <c r="L385" s="95">
        <f t="shared" si="27"/>
        <v>15</v>
      </c>
      <c r="M385" s="97">
        <f t="shared" si="28"/>
        <v>43997</v>
      </c>
      <c r="N385" s="96">
        <f t="shared" si="29"/>
        <v>43997.470023148147</v>
      </c>
      <c r="O385" s="323">
        <v>106.699</v>
      </c>
      <c r="P385" s="323">
        <v>1.0889169999999999</v>
      </c>
      <c r="Q385" s="323" t="s">
        <v>342</v>
      </c>
    </row>
    <row r="386" spans="1:17">
      <c r="A386" s="323" t="s">
        <v>400</v>
      </c>
      <c r="B386" s="323" t="s">
        <v>342</v>
      </c>
      <c r="C386" s="323" t="s">
        <v>188</v>
      </c>
      <c r="D386" s="323">
        <v>20200615</v>
      </c>
      <c r="E386" s="323" t="s">
        <v>658</v>
      </c>
      <c r="F386" s="323">
        <v>2084000</v>
      </c>
      <c r="G386" s="323">
        <v>106.54300000000001</v>
      </c>
      <c r="H386" s="323">
        <v>1.146293</v>
      </c>
      <c r="J386" s="95">
        <f t="shared" si="25"/>
        <v>2020</v>
      </c>
      <c r="K386" s="95">
        <f t="shared" si="26"/>
        <v>6</v>
      </c>
      <c r="L386" s="95">
        <f t="shared" si="27"/>
        <v>15</v>
      </c>
      <c r="M386" s="97">
        <f t="shared" si="28"/>
        <v>43997</v>
      </c>
      <c r="N386" s="96">
        <f t="shared" si="29"/>
        <v>43997.484710648147</v>
      </c>
      <c r="O386" s="323">
        <v>106.54300000000001</v>
      </c>
      <c r="P386" s="323">
        <v>1.146293</v>
      </c>
      <c r="Q386" s="323" t="s">
        <v>342</v>
      </c>
    </row>
    <row r="387" spans="1:17">
      <c r="A387" s="323" t="s">
        <v>400</v>
      </c>
      <c r="B387" s="323" t="s">
        <v>342</v>
      </c>
      <c r="C387" s="323" t="s">
        <v>188</v>
      </c>
      <c r="D387" s="323">
        <v>20200615</v>
      </c>
      <c r="E387" s="323" t="s">
        <v>659</v>
      </c>
      <c r="F387" s="323">
        <v>2084000</v>
      </c>
      <c r="G387" s="323">
        <v>106.517</v>
      </c>
      <c r="H387" s="323">
        <v>1.1558649999999999</v>
      </c>
      <c r="J387" s="95">
        <f t="shared" ref="J387:J450" si="30">ROUND(D387/10000,0)</f>
        <v>2020</v>
      </c>
      <c r="K387" s="95">
        <f t="shared" ref="K387:K450" si="31">ROUND((D387-J387*10000)/100,0)</f>
        <v>6</v>
      </c>
      <c r="L387" s="95">
        <f t="shared" ref="L387:L450" si="32">D387-J387*10000-K387*100</f>
        <v>15</v>
      </c>
      <c r="M387" s="97">
        <f t="shared" ref="M387:M450" si="33">DATE(J387,K387,L387)</f>
        <v>43997</v>
      </c>
      <c r="N387" s="96">
        <f t="shared" ref="N387:N450" si="34">M387+E387</f>
        <v>43997.485775462963</v>
      </c>
      <c r="O387" s="323">
        <v>106.517</v>
      </c>
      <c r="P387" s="323">
        <v>1.1558649999999999</v>
      </c>
      <c r="Q387" s="323" t="s">
        <v>342</v>
      </c>
    </row>
    <row r="388" spans="1:17">
      <c r="A388" s="323" t="s">
        <v>400</v>
      </c>
      <c r="B388" s="323" t="s">
        <v>342</v>
      </c>
      <c r="C388" s="323" t="s">
        <v>188</v>
      </c>
      <c r="D388" s="323">
        <v>20200615</v>
      </c>
      <c r="E388" s="323" t="s">
        <v>417</v>
      </c>
      <c r="F388" s="323">
        <v>50000</v>
      </c>
      <c r="G388" s="323">
        <v>106.45</v>
      </c>
      <c r="H388" s="323">
        <v>1.1805460000000001</v>
      </c>
      <c r="J388" s="95">
        <f t="shared" si="30"/>
        <v>2020</v>
      </c>
      <c r="K388" s="95">
        <f t="shared" si="31"/>
        <v>6</v>
      </c>
      <c r="L388" s="95">
        <f t="shared" si="32"/>
        <v>15</v>
      </c>
      <c r="M388" s="97">
        <f t="shared" si="33"/>
        <v>43997</v>
      </c>
      <c r="N388" s="96">
        <f t="shared" si="34"/>
        <v>43997.502638888887</v>
      </c>
      <c r="O388" s="323">
        <v>106.45</v>
      </c>
      <c r="P388" s="323">
        <v>1.1805460000000001</v>
      </c>
      <c r="Q388" s="323" t="s">
        <v>342</v>
      </c>
    </row>
    <row r="389" spans="1:17">
      <c r="A389" s="323" t="s">
        <v>400</v>
      </c>
      <c r="B389" s="323" t="s">
        <v>342</v>
      </c>
      <c r="C389" s="323" t="s">
        <v>188</v>
      </c>
      <c r="D389" s="323">
        <v>20200615</v>
      </c>
      <c r="E389" s="323" t="s">
        <v>417</v>
      </c>
      <c r="F389" s="323">
        <v>50000</v>
      </c>
      <c r="G389" s="323">
        <v>106.45</v>
      </c>
      <c r="H389" s="323">
        <v>1.1805460000000001</v>
      </c>
      <c r="J389" s="95">
        <f t="shared" si="30"/>
        <v>2020</v>
      </c>
      <c r="K389" s="95">
        <f t="shared" si="31"/>
        <v>6</v>
      </c>
      <c r="L389" s="95">
        <f t="shared" si="32"/>
        <v>15</v>
      </c>
      <c r="M389" s="97">
        <f t="shared" si="33"/>
        <v>43997</v>
      </c>
      <c r="N389" s="96">
        <f t="shared" si="34"/>
        <v>43997.502638888887</v>
      </c>
      <c r="O389" s="323">
        <v>106.45</v>
      </c>
      <c r="P389" s="323">
        <v>1.1805460000000001</v>
      </c>
      <c r="Q389" s="323" t="s">
        <v>342</v>
      </c>
    </row>
    <row r="390" spans="1:17">
      <c r="A390" s="323" t="s">
        <v>400</v>
      </c>
      <c r="B390" s="323" t="s">
        <v>342</v>
      </c>
      <c r="C390" s="323" t="s">
        <v>188</v>
      </c>
      <c r="D390" s="323">
        <v>20200615</v>
      </c>
      <c r="E390" s="323" t="s">
        <v>660</v>
      </c>
      <c r="F390" s="323">
        <v>525000</v>
      </c>
      <c r="G390" s="323">
        <v>107.127</v>
      </c>
      <c r="H390" s="323">
        <v>0.93202499999999999</v>
      </c>
      <c r="J390" s="95">
        <f t="shared" si="30"/>
        <v>2020</v>
      </c>
      <c r="K390" s="95">
        <f t="shared" si="31"/>
        <v>6</v>
      </c>
      <c r="L390" s="95">
        <f t="shared" si="32"/>
        <v>15</v>
      </c>
      <c r="M390" s="97">
        <f t="shared" si="33"/>
        <v>43997</v>
      </c>
      <c r="N390" s="96">
        <f t="shared" si="34"/>
        <v>43997.62572916667</v>
      </c>
      <c r="O390" s="323">
        <v>107.127</v>
      </c>
      <c r="P390" s="323">
        <v>0.93202499999999999</v>
      </c>
      <c r="Q390" s="323" t="s">
        <v>342</v>
      </c>
    </row>
    <row r="391" spans="1:17">
      <c r="A391" s="323" t="s">
        <v>400</v>
      </c>
      <c r="B391" s="323" t="s">
        <v>342</v>
      </c>
      <c r="C391" s="323" t="s">
        <v>188</v>
      </c>
      <c r="D391" s="323">
        <v>20200615</v>
      </c>
      <c r="E391" s="323" t="s">
        <v>661</v>
      </c>
      <c r="F391" s="323">
        <v>525000</v>
      </c>
      <c r="G391" s="323">
        <v>107.333</v>
      </c>
      <c r="H391" s="323">
        <v>0.85678299999999996</v>
      </c>
      <c r="J391" s="95">
        <f t="shared" si="30"/>
        <v>2020</v>
      </c>
      <c r="K391" s="95">
        <f t="shared" si="31"/>
        <v>6</v>
      </c>
      <c r="L391" s="95">
        <f t="shared" si="32"/>
        <v>15</v>
      </c>
      <c r="M391" s="97">
        <f t="shared" si="33"/>
        <v>43997</v>
      </c>
      <c r="N391" s="96">
        <f t="shared" si="34"/>
        <v>43997.626770833333</v>
      </c>
      <c r="O391" s="323">
        <v>107.333</v>
      </c>
      <c r="P391" s="323">
        <v>0.85678299999999996</v>
      </c>
      <c r="Q391" s="323" t="s">
        <v>342</v>
      </c>
    </row>
    <row r="392" spans="1:17">
      <c r="A392" s="323" t="s">
        <v>400</v>
      </c>
      <c r="B392" s="323" t="s">
        <v>342</v>
      </c>
      <c r="C392" s="323" t="s">
        <v>188</v>
      </c>
      <c r="D392" s="323">
        <v>20200615</v>
      </c>
      <c r="E392" s="323" t="s">
        <v>407</v>
      </c>
      <c r="F392" s="323">
        <v>15000</v>
      </c>
      <c r="G392" s="323">
        <v>106.759</v>
      </c>
      <c r="H392" s="323">
        <v>1.0668770000000001</v>
      </c>
      <c r="J392" s="95">
        <f t="shared" si="30"/>
        <v>2020</v>
      </c>
      <c r="K392" s="95">
        <f t="shared" si="31"/>
        <v>6</v>
      </c>
      <c r="L392" s="95">
        <f t="shared" si="32"/>
        <v>15</v>
      </c>
      <c r="M392" s="97">
        <f t="shared" si="33"/>
        <v>43997</v>
      </c>
      <c r="N392" s="96">
        <f t="shared" si="34"/>
        <v>43997.634421296294</v>
      </c>
      <c r="O392" s="323">
        <v>106.759</v>
      </c>
      <c r="P392" s="323">
        <v>1.0668770000000001</v>
      </c>
      <c r="Q392" s="323" t="s">
        <v>342</v>
      </c>
    </row>
    <row r="393" spans="1:17">
      <c r="A393" s="323" t="s">
        <v>400</v>
      </c>
      <c r="B393" s="323" t="s">
        <v>342</v>
      </c>
      <c r="C393" s="323" t="s">
        <v>188</v>
      </c>
      <c r="D393" s="323">
        <v>20200615</v>
      </c>
      <c r="E393" s="323" t="s">
        <v>662</v>
      </c>
      <c r="F393" s="323">
        <v>2000</v>
      </c>
      <c r="G393" s="323">
        <v>106.917</v>
      </c>
      <c r="H393" s="323">
        <v>1.0089090000000001</v>
      </c>
      <c r="J393" s="95">
        <f t="shared" si="30"/>
        <v>2020</v>
      </c>
      <c r="K393" s="95">
        <f t="shared" si="31"/>
        <v>6</v>
      </c>
      <c r="L393" s="95">
        <f t="shared" si="32"/>
        <v>15</v>
      </c>
      <c r="M393" s="97">
        <f t="shared" si="33"/>
        <v>43997</v>
      </c>
      <c r="N393" s="96">
        <f t="shared" si="34"/>
        <v>43997.643865740742</v>
      </c>
      <c r="O393" s="323">
        <v>106.917</v>
      </c>
      <c r="P393" s="323">
        <v>1.0089090000000001</v>
      </c>
      <c r="Q393" s="323" t="s">
        <v>342</v>
      </c>
    </row>
    <row r="394" spans="1:17">
      <c r="A394" s="323" t="s">
        <v>400</v>
      </c>
      <c r="B394" s="323" t="s">
        <v>342</v>
      </c>
      <c r="C394" s="323" t="s">
        <v>188</v>
      </c>
      <c r="D394" s="323">
        <v>20200615</v>
      </c>
      <c r="E394" s="323" t="s">
        <v>662</v>
      </c>
      <c r="F394" s="323">
        <v>2000</v>
      </c>
      <c r="G394" s="323">
        <v>107.917</v>
      </c>
      <c r="H394" s="323">
        <v>0.644428</v>
      </c>
      <c r="J394" s="95">
        <f t="shared" si="30"/>
        <v>2020</v>
      </c>
      <c r="K394" s="95">
        <f t="shared" si="31"/>
        <v>6</v>
      </c>
      <c r="L394" s="95">
        <f t="shared" si="32"/>
        <v>15</v>
      </c>
      <c r="M394" s="97">
        <f t="shared" si="33"/>
        <v>43997</v>
      </c>
      <c r="N394" s="96">
        <f t="shared" si="34"/>
        <v>43997.643865740742</v>
      </c>
      <c r="O394" s="323">
        <v>107.917</v>
      </c>
      <c r="P394" s="323">
        <v>0.644428</v>
      </c>
      <c r="Q394" s="323" t="s">
        <v>342</v>
      </c>
    </row>
    <row r="395" spans="1:17">
      <c r="A395" s="323" t="s">
        <v>400</v>
      </c>
      <c r="B395" s="323" t="s">
        <v>342</v>
      </c>
      <c r="C395" s="323" t="s">
        <v>188</v>
      </c>
      <c r="D395" s="323">
        <v>20200615</v>
      </c>
      <c r="E395" s="323" t="s">
        <v>663</v>
      </c>
      <c r="F395" s="323">
        <v>2000</v>
      </c>
      <c r="G395" s="323">
        <v>107.917</v>
      </c>
      <c r="H395" s="323">
        <v>0.644428</v>
      </c>
      <c r="J395" s="95">
        <f t="shared" si="30"/>
        <v>2020</v>
      </c>
      <c r="K395" s="95">
        <f t="shared" si="31"/>
        <v>6</v>
      </c>
      <c r="L395" s="95">
        <f t="shared" si="32"/>
        <v>15</v>
      </c>
      <c r="M395" s="97">
        <f t="shared" si="33"/>
        <v>43997</v>
      </c>
      <c r="N395" s="96">
        <f t="shared" si="34"/>
        <v>43997.643877314818</v>
      </c>
      <c r="O395" s="323">
        <v>107.917</v>
      </c>
      <c r="P395" s="323">
        <v>0.644428</v>
      </c>
      <c r="Q395" s="323" t="s">
        <v>342</v>
      </c>
    </row>
    <row r="396" spans="1:17">
      <c r="A396" s="323" t="s">
        <v>400</v>
      </c>
      <c r="B396" s="323" t="s">
        <v>342</v>
      </c>
      <c r="C396" s="323" t="s">
        <v>188</v>
      </c>
      <c r="D396" s="323">
        <v>20200615</v>
      </c>
      <c r="E396" s="323" t="s">
        <v>664</v>
      </c>
      <c r="F396" s="323" t="s">
        <v>290</v>
      </c>
      <c r="G396" s="323">
        <v>106.67400000000001</v>
      </c>
      <c r="H396" s="323">
        <v>1.0981050000000001</v>
      </c>
      <c r="J396" s="95">
        <f t="shared" si="30"/>
        <v>2020</v>
      </c>
      <c r="K396" s="95">
        <f t="shared" si="31"/>
        <v>6</v>
      </c>
      <c r="L396" s="95">
        <f t="shared" si="32"/>
        <v>15</v>
      </c>
      <c r="M396" s="97">
        <f t="shared" si="33"/>
        <v>43997</v>
      </c>
      <c r="N396" s="96">
        <f t="shared" si="34"/>
        <v>43997.650405092594</v>
      </c>
      <c r="O396" s="323">
        <v>106.67400000000001</v>
      </c>
      <c r="P396" s="323">
        <v>1.0981050000000001</v>
      </c>
      <c r="Q396" s="323" t="s">
        <v>342</v>
      </c>
    </row>
    <row r="397" spans="1:17">
      <c r="A397" s="323" t="s">
        <v>400</v>
      </c>
      <c r="B397" s="323" t="s">
        <v>342</v>
      </c>
      <c r="C397" s="323" t="s">
        <v>188</v>
      </c>
      <c r="D397" s="323">
        <v>20200616</v>
      </c>
      <c r="E397" s="323" t="s">
        <v>665</v>
      </c>
      <c r="F397" s="323">
        <v>100000</v>
      </c>
      <c r="G397" s="323">
        <v>106.64</v>
      </c>
      <c r="H397" s="323">
        <v>1.1080909999999999</v>
      </c>
      <c r="J397" s="95">
        <f t="shared" si="30"/>
        <v>2020</v>
      </c>
      <c r="K397" s="95">
        <f t="shared" si="31"/>
        <v>6</v>
      </c>
      <c r="L397" s="95">
        <f t="shared" si="32"/>
        <v>16</v>
      </c>
      <c r="M397" s="97">
        <f t="shared" si="33"/>
        <v>43998</v>
      </c>
      <c r="N397" s="96">
        <f t="shared" si="34"/>
        <v>43998.518287037034</v>
      </c>
      <c r="O397" s="323">
        <v>106.64</v>
      </c>
      <c r="P397" s="323">
        <v>1.1080909999999999</v>
      </c>
      <c r="Q397" s="323" t="s">
        <v>342</v>
      </c>
    </row>
    <row r="398" spans="1:17">
      <c r="A398" s="323" t="s">
        <v>400</v>
      </c>
      <c r="B398" s="323" t="s">
        <v>342</v>
      </c>
      <c r="C398" s="323" t="s">
        <v>188</v>
      </c>
      <c r="D398" s="323">
        <v>20200616</v>
      </c>
      <c r="E398" s="323" t="s">
        <v>666</v>
      </c>
      <c r="F398" s="323">
        <v>7000</v>
      </c>
      <c r="G398" s="323">
        <v>107.002</v>
      </c>
      <c r="H398" s="323">
        <v>0.97512299999999996</v>
      </c>
      <c r="J398" s="95">
        <f t="shared" si="30"/>
        <v>2020</v>
      </c>
      <c r="K398" s="95">
        <f t="shared" si="31"/>
        <v>6</v>
      </c>
      <c r="L398" s="95">
        <f t="shared" si="32"/>
        <v>16</v>
      </c>
      <c r="M398" s="97">
        <f t="shared" si="33"/>
        <v>43998</v>
      </c>
      <c r="N398" s="96">
        <f t="shared" si="34"/>
        <v>43998.535891203705</v>
      </c>
      <c r="O398" s="323">
        <v>107.002</v>
      </c>
      <c r="P398" s="323">
        <v>0.97512299999999996</v>
      </c>
      <c r="Q398" s="323" t="s">
        <v>342</v>
      </c>
    </row>
    <row r="399" spans="1:17">
      <c r="A399" s="323" t="s">
        <v>400</v>
      </c>
      <c r="B399" s="323" t="s">
        <v>342</v>
      </c>
      <c r="C399" s="323" t="s">
        <v>188</v>
      </c>
      <c r="D399" s="323">
        <v>20200616</v>
      </c>
      <c r="E399" s="323" t="s">
        <v>667</v>
      </c>
      <c r="F399" s="323">
        <v>5000</v>
      </c>
      <c r="G399" s="323">
        <v>106.73</v>
      </c>
      <c r="H399" s="323">
        <v>1.074981</v>
      </c>
      <c r="J399" s="95">
        <f t="shared" si="30"/>
        <v>2020</v>
      </c>
      <c r="K399" s="95">
        <f t="shared" si="31"/>
        <v>6</v>
      </c>
      <c r="L399" s="95">
        <f t="shared" si="32"/>
        <v>16</v>
      </c>
      <c r="M399" s="97">
        <f t="shared" si="33"/>
        <v>43998</v>
      </c>
      <c r="N399" s="96">
        <f t="shared" si="34"/>
        <v>43998.597280092596</v>
      </c>
      <c r="O399" s="323">
        <v>106.73</v>
      </c>
      <c r="P399" s="323">
        <v>1.074981</v>
      </c>
      <c r="Q399" s="323" t="s">
        <v>342</v>
      </c>
    </row>
    <row r="400" spans="1:17">
      <c r="A400" s="323" t="s">
        <v>400</v>
      </c>
      <c r="B400" s="323" t="s">
        <v>342</v>
      </c>
      <c r="C400" s="323" t="s">
        <v>188</v>
      </c>
      <c r="D400" s="323">
        <v>20200616</v>
      </c>
      <c r="E400" s="323" t="s">
        <v>667</v>
      </c>
      <c r="F400" s="323">
        <v>5000</v>
      </c>
      <c r="G400" s="323">
        <v>106.58</v>
      </c>
      <c r="H400" s="323">
        <v>1.1301829999999999</v>
      </c>
      <c r="J400" s="95">
        <f t="shared" si="30"/>
        <v>2020</v>
      </c>
      <c r="K400" s="95">
        <f t="shared" si="31"/>
        <v>6</v>
      </c>
      <c r="L400" s="95">
        <f t="shared" si="32"/>
        <v>16</v>
      </c>
      <c r="M400" s="97">
        <f t="shared" si="33"/>
        <v>43998</v>
      </c>
      <c r="N400" s="96">
        <f t="shared" si="34"/>
        <v>43998.597280092596</v>
      </c>
      <c r="O400" s="323">
        <v>106.58</v>
      </c>
      <c r="P400" s="323">
        <v>1.1301829999999999</v>
      </c>
      <c r="Q400" s="323" t="s">
        <v>342</v>
      </c>
    </row>
    <row r="401" spans="1:17">
      <c r="A401" s="323" t="s">
        <v>400</v>
      </c>
      <c r="B401" s="323" t="s">
        <v>342</v>
      </c>
      <c r="C401" s="323" t="s">
        <v>188</v>
      </c>
      <c r="D401" s="323">
        <v>20200616</v>
      </c>
      <c r="E401" s="323" t="s">
        <v>667</v>
      </c>
      <c r="F401" s="323">
        <v>5000</v>
      </c>
      <c r="G401" s="323">
        <v>106.57599999999999</v>
      </c>
      <c r="H401" s="323">
        <v>1.131656</v>
      </c>
      <c r="J401" s="95">
        <f t="shared" si="30"/>
        <v>2020</v>
      </c>
      <c r="K401" s="95">
        <f t="shared" si="31"/>
        <v>6</v>
      </c>
      <c r="L401" s="95">
        <f t="shared" si="32"/>
        <v>16</v>
      </c>
      <c r="M401" s="97">
        <f t="shared" si="33"/>
        <v>43998</v>
      </c>
      <c r="N401" s="96">
        <f t="shared" si="34"/>
        <v>43998.597280092596</v>
      </c>
      <c r="O401" s="323">
        <v>106.57599999999999</v>
      </c>
      <c r="P401" s="323">
        <v>1.131656</v>
      </c>
      <c r="Q401" s="323" t="s">
        <v>342</v>
      </c>
    </row>
    <row r="402" spans="1:17">
      <c r="A402" s="323" t="s">
        <v>400</v>
      </c>
      <c r="B402" s="323" t="s">
        <v>342</v>
      </c>
      <c r="C402" s="323" t="s">
        <v>188</v>
      </c>
      <c r="D402" s="323">
        <v>20200617</v>
      </c>
      <c r="E402" s="323" t="s">
        <v>668</v>
      </c>
      <c r="F402" s="323">
        <v>10000</v>
      </c>
      <c r="G402" s="323">
        <v>106.59</v>
      </c>
      <c r="H402" s="323">
        <v>1.123999</v>
      </c>
      <c r="J402" s="95">
        <f t="shared" si="30"/>
        <v>2020</v>
      </c>
      <c r="K402" s="95">
        <f t="shared" si="31"/>
        <v>6</v>
      </c>
      <c r="L402" s="95">
        <f t="shared" si="32"/>
        <v>17</v>
      </c>
      <c r="M402" s="97">
        <f t="shared" si="33"/>
        <v>43999</v>
      </c>
      <c r="N402" s="96">
        <f t="shared" si="34"/>
        <v>43999.485034722224</v>
      </c>
      <c r="O402" s="323">
        <v>106.59</v>
      </c>
      <c r="P402" s="323">
        <v>1.123999</v>
      </c>
      <c r="Q402" s="323" t="s">
        <v>342</v>
      </c>
    </row>
    <row r="403" spans="1:17">
      <c r="A403" s="323" t="s">
        <v>400</v>
      </c>
      <c r="B403" s="323" t="s">
        <v>342</v>
      </c>
      <c r="C403" s="323" t="s">
        <v>188</v>
      </c>
      <c r="D403" s="323">
        <v>20200617</v>
      </c>
      <c r="E403" s="323" t="s">
        <v>668</v>
      </c>
      <c r="F403" s="323">
        <v>10000</v>
      </c>
      <c r="G403" s="323">
        <v>106.6551</v>
      </c>
      <c r="H403" s="323">
        <v>1.100009</v>
      </c>
      <c r="J403" s="95">
        <f t="shared" si="30"/>
        <v>2020</v>
      </c>
      <c r="K403" s="95">
        <f t="shared" si="31"/>
        <v>6</v>
      </c>
      <c r="L403" s="95">
        <f t="shared" si="32"/>
        <v>17</v>
      </c>
      <c r="M403" s="97">
        <f t="shared" si="33"/>
        <v>43999</v>
      </c>
      <c r="N403" s="96">
        <f t="shared" si="34"/>
        <v>43999.485034722224</v>
      </c>
      <c r="O403" s="323">
        <v>106.6551</v>
      </c>
      <c r="P403" s="323">
        <v>1.100009</v>
      </c>
      <c r="Q403" s="323" t="s">
        <v>342</v>
      </c>
    </row>
    <row r="404" spans="1:17">
      <c r="A404" s="323" t="s">
        <v>400</v>
      </c>
      <c r="B404" s="323" t="s">
        <v>342</v>
      </c>
      <c r="C404" s="323" t="s">
        <v>188</v>
      </c>
      <c r="D404" s="323">
        <v>20200617</v>
      </c>
      <c r="E404" s="323" t="s">
        <v>669</v>
      </c>
      <c r="F404" s="323">
        <v>1575000</v>
      </c>
      <c r="G404" s="323">
        <v>107.238</v>
      </c>
      <c r="H404" s="323">
        <v>0.88599600000000001</v>
      </c>
      <c r="J404" s="95">
        <f t="shared" si="30"/>
        <v>2020</v>
      </c>
      <c r="K404" s="95">
        <f t="shared" si="31"/>
        <v>6</v>
      </c>
      <c r="L404" s="95">
        <f t="shared" si="32"/>
        <v>17</v>
      </c>
      <c r="M404" s="97">
        <f t="shared" si="33"/>
        <v>43999</v>
      </c>
      <c r="N404" s="96">
        <f t="shared" si="34"/>
        <v>43999.497986111113</v>
      </c>
      <c r="O404" s="323">
        <v>107.238</v>
      </c>
      <c r="P404" s="323">
        <v>0.88599600000000001</v>
      </c>
      <c r="Q404" s="323" t="s">
        <v>342</v>
      </c>
    </row>
    <row r="405" spans="1:17">
      <c r="A405" s="323" t="s">
        <v>400</v>
      </c>
      <c r="B405" s="323" t="s">
        <v>342</v>
      </c>
      <c r="C405" s="323" t="s">
        <v>188</v>
      </c>
      <c r="D405" s="323">
        <v>20200617</v>
      </c>
      <c r="E405" s="323" t="s">
        <v>669</v>
      </c>
      <c r="F405" s="323">
        <v>1575000</v>
      </c>
      <c r="G405" s="323">
        <v>107.238</v>
      </c>
      <c r="H405" s="323">
        <v>0.88599600000000001</v>
      </c>
      <c r="J405" s="95">
        <f t="shared" si="30"/>
        <v>2020</v>
      </c>
      <c r="K405" s="95">
        <f t="shared" si="31"/>
        <v>6</v>
      </c>
      <c r="L405" s="95">
        <f t="shared" si="32"/>
        <v>17</v>
      </c>
      <c r="M405" s="97">
        <f t="shared" si="33"/>
        <v>43999</v>
      </c>
      <c r="N405" s="96">
        <f t="shared" si="34"/>
        <v>43999.497986111113</v>
      </c>
      <c r="O405" s="323">
        <v>107.238</v>
      </c>
      <c r="P405" s="323">
        <v>0.88599600000000001</v>
      </c>
      <c r="Q405" s="323" t="s">
        <v>342</v>
      </c>
    </row>
    <row r="406" spans="1:17">
      <c r="A406" s="323" t="s">
        <v>400</v>
      </c>
      <c r="B406" s="323" t="s">
        <v>342</v>
      </c>
      <c r="C406" s="323" t="s">
        <v>188</v>
      </c>
      <c r="D406" s="323">
        <v>20200617</v>
      </c>
      <c r="E406" s="323" t="s">
        <v>670</v>
      </c>
      <c r="F406" s="323">
        <v>15000</v>
      </c>
      <c r="G406" s="323">
        <v>106.92700000000001</v>
      </c>
      <c r="H406" s="323">
        <v>1.0000039999999999</v>
      </c>
      <c r="J406" s="95">
        <f t="shared" si="30"/>
        <v>2020</v>
      </c>
      <c r="K406" s="95">
        <f t="shared" si="31"/>
        <v>6</v>
      </c>
      <c r="L406" s="95">
        <f t="shared" si="32"/>
        <v>17</v>
      </c>
      <c r="M406" s="97">
        <f t="shared" si="33"/>
        <v>43999</v>
      </c>
      <c r="N406" s="96">
        <f t="shared" si="34"/>
        <v>43999.521932870368</v>
      </c>
      <c r="O406" s="323">
        <v>106.92700000000001</v>
      </c>
      <c r="P406" s="323">
        <v>1.0000039999999999</v>
      </c>
      <c r="Q406" s="323" t="s">
        <v>342</v>
      </c>
    </row>
    <row r="407" spans="1:17">
      <c r="A407" s="323" t="s">
        <v>400</v>
      </c>
      <c r="B407" s="323" t="s">
        <v>342</v>
      </c>
      <c r="C407" s="323" t="s">
        <v>188</v>
      </c>
      <c r="D407" s="323">
        <v>20200617</v>
      </c>
      <c r="E407" s="323" t="s">
        <v>670</v>
      </c>
      <c r="F407" s="323">
        <v>15000</v>
      </c>
      <c r="G407" s="323">
        <v>106.92700000000001</v>
      </c>
      <c r="H407" s="323">
        <v>1.0000039999999999</v>
      </c>
      <c r="J407" s="95">
        <f t="shared" si="30"/>
        <v>2020</v>
      </c>
      <c r="K407" s="95">
        <f t="shared" si="31"/>
        <v>6</v>
      </c>
      <c r="L407" s="95">
        <f t="shared" si="32"/>
        <v>17</v>
      </c>
      <c r="M407" s="97">
        <f t="shared" si="33"/>
        <v>43999</v>
      </c>
      <c r="N407" s="96">
        <f t="shared" si="34"/>
        <v>43999.521932870368</v>
      </c>
      <c r="O407" s="323">
        <v>106.92700000000001</v>
      </c>
      <c r="P407" s="323">
        <v>1.0000039999999999</v>
      </c>
      <c r="Q407" s="323" t="s">
        <v>342</v>
      </c>
    </row>
    <row r="408" spans="1:17">
      <c r="A408" s="323" t="s">
        <v>400</v>
      </c>
      <c r="B408" s="323" t="s">
        <v>342</v>
      </c>
      <c r="C408" s="323" t="s">
        <v>188</v>
      </c>
      <c r="D408" s="323">
        <v>20200617</v>
      </c>
      <c r="E408" s="323" t="s">
        <v>670</v>
      </c>
      <c r="F408" s="323">
        <v>15000</v>
      </c>
      <c r="G408" s="323">
        <v>106.92700000000001</v>
      </c>
      <c r="H408" s="323">
        <v>1.0000039999999999</v>
      </c>
      <c r="J408" s="95">
        <f t="shared" si="30"/>
        <v>2020</v>
      </c>
      <c r="K408" s="95">
        <f t="shared" si="31"/>
        <v>6</v>
      </c>
      <c r="L408" s="95">
        <f t="shared" si="32"/>
        <v>17</v>
      </c>
      <c r="M408" s="97">
        <f t="shared" si="33"/>
        <v>43999</v>
      </c>
      <c r="N408" s="96">
        <f t="shared" si="34"/>
        <v>43999.521932870368</v>
      </c>
      <c r="O408" s="323">
        <v>106.92700000000001</v>
      </c>
      <c r="P408" s="323">
        <v>1.0000039999999999</v>
      </c>
      <c r="Q408" s="323" t="s">
        <v>342</v>
      </c>
    </row>
    <row r="409" spans="1:17">
      <c r="A409" s="323" t="s">
        <v>400</v>
      </c>
      <c r="B409" s="323" t="s">
        <v>342</v>
      </c>
      <c r="C409" s="323" t="s">
        <v>188</v>
      </c>
      <c r="D409" s="323">
        <v>20200617</v>
      </c>
      <c r="E409" s="323" t="s">
        <v>671</v>
      </c>
      <c r="F409" s="323">
        <v>30000</v>
      </c>
      <c r="G409" s="323">
        <v>106.86</v>
      </c>
      <c r="H409" s="323">
        <v>1.024618</v>
      </c>
      <c r="J409" s="95">
        <f t="shared" si="30"/>
        <v>2020</v>
      </c>
      <c r="K409" s="95">
        <f t="shared" si="31"/>
        <v>6</v>
      </c>
      <c r="L409" s="95">
        <f t="shared" si="32"/>
        <v>17</v>
      </c>
      <c r="M409" s="97">
        <f t="shared" si="33"/>
        <v>43999</v>
      </c>
      <c r="N409" s="96">
        <f t="shared" si="34"/>
        <v>43999.561203703706</v>
      </c>
      <c r="O409" s="323">
        <v>106.86</v>
      </c>
      <c r="P409" s="323">
        <v>1.024618</v>
      </c>
      <c r="Q409" s="323" t="s">
        <v>342</v>
      </c>
    </row>
    <row r="410" spans="1:17">
      <c r="A410" s="323" t="s">
        <v>400</v>
      </c>
      <c r="B410" s="323" t="s">
        <v>342</v>
      </c>
      <c r="C410" s="323" t="s">
        <v>188</v>
      </c>
      <c r="D410" s="323">
        <v>20200617</v>
      </c>
      <c r="E410" s="323" t="s">
        <v>672</v>
      </c>
      <c r="F410" s="323">
        <v>30000</v>
      </c>
      <c r="G410" s="323">
        <v>105.5</v>
      </c>
      <c r="H410" s="323">
        <v>1.528343</v>
      </c>
      <c r="J410" s="95">
        <f t="shared" si="30"/>
        <v>2020</v>
      </c>
      <c r="K410" s="95">
        <f t="shared" si="31"/>
        <v>6</v>
      </c>
      <c r="L410" s="95">
        <f t="shared" si="32"/>
        <v>17</v>
      </c>
      <c r="M410" s="97">
        <f t="shared" si="33"/>
        <v>43999</v>
      </c>
      <c r="N410" s="96">
        <f t="shared" si="34"/>
        <v>43999.565937500003</v>
      </c>
      <c r="O410" s="323">
        <v>105.5</v>
      </c>
      <c r="P410" s="323">
        <v>1.528343</v>
      </c>
      <c r="Q410" s="323" t="s">
        <v>342</v>
      </c>
    </row>
    <row r="411" spans="1:17">
      <c r="A411" s="323" t="s">
        <v>400</v>
      </c>
      <c r="B411" s="323" t="s">
        <v>342</v>
      </c>
      <c r="C411" s="323" t="s">
        <v>188</v>
      </c>
      <c r="D411" s="323">
        <v>20200617</v>
      </c>
      <c r="E411" s="323" t="s">
        <v>673</v>
      </c>
      <c r="F411" s="323">
        <v>30000</v>
      </c>
      <c r="G411" s="323">
        <v>111.75</v>
      </c>
      <c r="H411" s="323">
        <v>0.724132</v>
      </c>
      <c r="J411" s="95">
        <f t="shared" si="30"/>
        <v>2020</v>
      </c>
      <c r="K411" s="95">
        <f t="shared" si="31"/>
        <v>6</v>
      </c>
      <c r="L411" s="95">
        <f t="shared" si="32"/>
        <v>17</v>
      </c>
      <c r="M411" s="97">
        <f t="shared" si="33"/>
        <v>43999</v>
      </c>
      <c r="N411" s="96">
        <f t="shared" si="34"/>
        <v>43999.56621527778</v>
      </c>
      <c r="O411" s="323">
        <v>111.75</v>
      </c>
      <c r="P411" s="323">
        <v>0.724132</v>
      </c>
      <c r="Q411" s="323" t="s">
        <v>342</v>
      </c>
    </row>
    <row r="412" spans="1:17">
      <c r="A412" s="323" t="s">
        <v>400</v>
      </c>
      <c r="B412" s="323" t="s">
        <v>342</v>
      </c>
      <c r="C412" s="323" t="s">
        <v>188</v>
      </c>
      <c r="D412" s="323">
        <v>20200617</v>
      </c>
      <c r="E412" s="323" t="s">
        <v>673</v>
      </c>
      <c r="F412" s="323">
        <v>30000</v>
      </c>
      <c r="G412" s="323">
        <v>106.86</v>
      </c>
      <c r="H412" s="323">
        <v>1.024618</v>
      </c>
      <c r="J412" s="95">
        <f t="shared" si="30"/>
        <v>2020</v>
      </c>
      <c r="K412" s="95">
        <f t="shared" si="31"/>
        <v>6</v>
      </c>
      <c r="L412" s="95">
        <f t="shared" si="32"/>
        <v>17</v>
      </c>
      <c r="M412" s="97">
        <f t="shared" si="33"/>
        <v>43999</v>
      </c>
      <c r="N412" s="96">
        <f t="shared" si="34"/>
        <v>43999.56621527778</v>
      </c>
      <c r="O412" s="323">
        <v>106.86</v>
      </c>
      <c r="P412" s="323">
        <v>1.024618</v>
      </c>
      <c r="Q412" s="323" t="s">
        <v>342</v>
      </c>
    </row>
    <row r="413" spans="1:17">
      <c r="A413" s="323" t="s">
        <v>400</v>
      </c>
      <c r="B413" s="323" t="s">
        <v>342</v>
      </c>
      <c r="C413" s="323" t="s">
        <v>188</v>
      </c>
      <c r="D413" s="323">
        <v>20200617</v>
      </c>
      <c r="E413" s="323" t="s">
        <v>673</v>
      </c>
      <c r="F413" s="323">
        <v>30000</v>
      </c>
      <c r="G413" s="323">
        <v>106.5</v>
      </c>
      <c r="H413" s="323">
        <v>1.1571940000000001</v>
      </c>
      <c r="J413" s="95">
        <f t="shared" si="30"/>
        <v>2020</v>
      </c>
      <c r="K413" s="95">
        <f t="shared" si="31"/>
        <v>6</v>
      </c>
      <c r="L413" s="95">
        <f t="shared" si="32"/>
        <v>17</v>
      </c>
      <c r="M413" s="97">
        <f t="shared" si="33"/>
        <v>43999</v>
      </c>
      <c r="N413" s="96">
        <f t="shared" si="34"/>
        <v>43999.56621527778</v>
      </c>
      <c r="O413" s="323">
        <v>106.5</v>
      </c>
      <c r="P413" s="323">
        <v>1.1571940000000001</v>
      </c>
      <c r="Q413" s="323" t="s">
        <v>342</v>
      </c>
    </row>
    <row r="414" spans="1:17">
      <c r="A414" s="323" t="s">
        <v>400</v>
      </c>
      <c r="B414" s="323" t="s">
        <v>342</v>
      </c>
      <c r="C414" s="323" t="s">
        <v>188</v>
      </c>
      <c r="D414" s="323">
        <v>20200617</v>
      </c>
      <c r="E414" s="323" t="s">
        <v>643</v>
      </c>
      <c r="F414" s="323">
        <v>80000</v>
      </c>
      <c r="G414" s="323">
        <v>107.04356</v>
      </c>
      <c r="H414" s="323">
        <v>0.95722700000000005</v>
      </c>
      <c r="J414" s="95">
        <f t="shared" si="30"/>
        <v>2020</v>
      </c>
      <c r="K414" s="95">
        <f t="shared" si="31"/>
        <v>6</v>
      </c>
      <c r="L414" s="95">
        <f t="shared" si="32"/>
        <v>17</v>
      </c>
      <c r="M414" s="97">
        <f t="shared" si="33"/>
        <v>43999</v>
      </c>
      <c r="N414" s="96">
        <f t="shared" si="34"/>
        <v>43999.577256944445</v>
      </c>
      <c r="O414" s="323">
        <v>107.04356</v>
      </c>
      <c r="P414" s="323">
        <v>0.95722700000000005</v>
      </c>
      <c r="Q414" s="323" t="s">
        <v>342</v>
      </c>
    </row>
    <row r="415" spans="1:17">
      <c r="A415" s="323" t="s">
        <v>400</v>
      </c>
      <c r="B415" s="323" t="s">
        <v>342</v>
      </c>
      <c r="C415" s="323" t="s">
        <v>188</v>
      </c>
      <c r="D415" s="323">
        <v>20200617</v>
      </c>
      <c r="E415" s="323" t="s">
        <v>643</v>
      </c>
      <c r="F415" s="323">
        <v>80000</v>
      </c>
      <c r="G415" s="323">
        <v>107.01232</v>
      </c>
      <c r="H415" s="323">
        <v>0.96868600000000005</v>
      </c>
      <c r="J415" s="95">
        <f t="shared" si="30"/>
        <v>2020</v>
      </c>
      <c r="K415" s="95">
        <f t="shared" si="31"/>
        <v>6</v>
      </c>
      <c r="L415" s="95">
        <f t="shared" si="32"/>
        <v>17</v>
      </c>
      <c r="M415" s="97">
        <f t="shared" si="33"/>
        <v>43999</v>
      </c>
      <c r="N415" s="96">
        <f t="shared" si="34"/>
        <v>43999.577256944445</v>
      </c>
      <c r="O415" s="323">
        <v>107.01232</v>
      </c>
      <c r="P415" s="323">
        <v>0.96868600000000005</v>
      </c>
      <c r="Q415" s="323" t="s">
        <v>342</v>
      </c>
    </row>
    <row r="416" spans="1:17">
      <c r="A416" s="323" t="s">
        <v>400</v>
      </c>
      <c r="B416" s="323" t="s">
        <v>342</v>
      </c>
      <c r="C416" s="323" t="s">
        <v>188</v>
      </c>
      <c r="D416" s="323">
        <v>20200617</v>
      </c>
      <c r="E416" s="323" t="s">
        <v>674</v>
      </c>
      <c r="F416" s="323">
        <v>30000</v>
      </c>
      <c r="G416" s="323">
        <v>106.8</v>
      </c>
      <c r="H416" s="323">
        <v>1.0466759999999999</v>
      </c>
      <c r="J416" s="95">
        <f t="shared" si="30"/>
        <v>2020</v>
      </c>
      <c r="K416" s="95">
        <f t="shared" si="31"/>
        <v>6</v>
      </c>
      <c r="L416" s="95">
        <f t="shared" si="32"/>
        <v>17</v>
      </c>
      <c r="M416" s="97">
        <f t="shared" si="33"/>
        <v>43999</v>
      </c>
      <c r="N416" s="96">
        <f t="shared" si="34"/>
        <v>43999.61109953704</v>
      </c>
      <c r="O416" s="323">
        <v>106.8</v>
      </c>
      <c r="P416" s="323">
        <v>1.0466759999999999</v>
      </c>
      <c r="Q416" s="323" t="s">
        <v>342</v>
      </c>
    </row>
    <row r="417" spans="1:17">
      <c r="A417" s="323" t="s">
        <v>400</v>
      </c>
      <c r="B417" s="323" t="s">
        <v>342</v>
      </c>
      <c r="C417" s="323" t="s">
        <v>188</v>
      </c>
      <c r="D417" s="323">
        <v>20200617</v>
      </c>
      <c r="E417" s="323" t="s">
        <v>674</v>
      </c>
      <c r="F417" s="323">
        <v>30000</v>
      </c>
      <c r="G417" s="323">
        <v>106.8</v>
      </c>
      <c r="H417" s="323">
        <v>1.0466759999999999</v>
      </c>
      <c r="J417" s="95">
        <f t="shared" si="30"/>
        <v>2020</v>
      </c>
      <c r="K417" s="95">
        <f t="shared" si="31"/>
        <v>6</v>
      </c>
      <c r="L417" s="95">
        <f t="shared" si="32"/>
        <v>17</v>
      </c>
      <c r="M417" s="97">
        <f t="shared" si="33"/>
        <v>43999</v>
      </c>
      <c r="N417" s="96">
        <f t="shared" si="34"/>
        <v>43999.61109953704</v>
      </c>
      <c r="O417" s="323">
        <v>106.8</v>
      </c>
      <c r="P417" s="323">
        <v>1.0466759999999999</v>
      </c>
      <c r="Q417" s="323" t="s">
        <v>342</v>
      </c>
    </row>
    <row r="418" spans="1:17">
      <c r="A418" s="323" t="s">
        <v>400</v>
      </c>
      <c r="B418" s="323" t="s">
        <v>342</v>
      </c>
      <c r="C418" s="323" t="s">
        <v>188</v>
      </c>
      <c r="D418" s="323">
        <v>20200618</v>
      </c>
      <c r="E418" s="323" t="s">
        <v>675</v>
      </c>
      <c r="F418" s="323">
        <v>60000</v>
      </c>
      <c r="G418" s="323">
        <v>106.86</v>
      </c>
      <c r="H418" s="323">
        <v>1.0167900000000001</v>
      </c>
      <c r="J418" s="95">
        <f t="shared" si="30"/>
        <v>2020</v>
      </c>
      <c r="K418" s="95">
        <f t="shared" si="31"/>
        <v>6</v>
      </c>
      <c r="L418" s="95">
        <f t="shared" si="32"/>
        <v>18</v>
      </c>
      <c r="M418" s="97">
        <f t="shared" si="33"/>
        <v>44000</v>
      </c>
      <c r="N418" s="96">
        <f t="shared" si="34"/>
        <v>44000.456064814818</v>
      </c>
      <c r="O418" s="323">
        <v>106.86</v>
      </c>
      <c r="P418" s="323">
        <v>1.0167900000000001</v>
      </c>
      <c r="Q418" s="323" t="s">
        <v>342</v>
      </c>
    </row>
    <row r="419" spans="1:17">
      <c r="A419" s="323" t="s">
        <v>400</v>
      </c>
      <c r="B419" s="323" t="s">
        <v>342</v>
      </c>
      <c r="C419" s="323" t="s">
        <v>188</v>
      </c>
      <c r="D419" s="323">
        <v>20200618</v>
      </c>
      <c r="E419" s="323" t="s">
        <v>675</v>
      </c>
      <c r="F419" s="323">
        <v>60000</v>
      </c>
      <c r="G419" s="323">
        <v>106.86</v>
      </c>
      <c r="H419" s="323">
        <v>1.0167900000000001</v>
      </c>
      <c r="J419" s="95">
        <f t="shared" si="30"/>
        <v>2020</v>
      </c>
      <c r="K419" s="95">
        <f t="shared" si="31"/>
        <v>6</v>
      </c>
      <c r="L419" s="95">
        <f t="shared" si="32"/>
        <v>18</v>
      </c>
      <c r="M419" s="97">
        <f t="shared" si="33"/>
        <v>44000</v>
      </c>
      <c r="N419" s="96">
        <f t="shared" si="34"/>
        <v>44000.456064814818</v>
      </c>
      <c r="O419" s="323">
        <v>106.86</v>
      </c>
      <c r="P419" s="323">
        <v>1.0167900000000001</v>
      </c>
      <c r="Q419" s="323" t="s">
        <v>342</v>
      </c>
    </row>
    <row r="420" spans="1:17">
      <c r="A420" s="323" t="s">
        <v>400</v>
      </c>
      <c r="B420" s="323" t="s">
        <v>342</v>
      </c>
      <c r="C420" s="323" t="s">
        <v>188</v>
      </c>
      <c r="D420" s="323">
        <v>20200618</v>
      </c>
      <c r="E420" s="323" t="s">
        <v>676</v>
      </c>
      <c r="F420" s="323">
        <v>60000</v>
      </c>
      <c r="G420" s="323">
        <v>106.36</v>
      </c>
      <c r="H420" s="323">
        <v>1.201619</v>
      </c>
      <c r="J420" s="95">
        <f t="shared" si="30"/>
        <v>2020</v>
      </c>
      <c r="K420" s="95">
        <f t="shared" si="31"/>
        <v>6</v>
      </c>
      <c r="L420" s="95">
        <f t="shared" si="32"/>
        <v>18</v>
      </c>
      <c r="M420" s="97">
        <f t="shared" si="33"/>
        <v>44000</v>
      </c>
      <c r="N420" s="96">
        <f t="shared" si="34"/>
        <v>44000.456076388888</v>
      </c>
      <c r="O420" s="323">
        <v>106.36</v>
      </c>
      <c r="P420" s="323">
        <v>1.201619</v>
      </c>
      <c r="Q420" s="323" t="s">
        <v>342</v>
      </c>
    </row>
    <row r="421" spans="1:17">
      <c r="A421" s="323" t="s">
        <v>400</v>
      </c>
      <c r="B421" s="323" t="s">
        <v>342</v>
      </c>
      <c r="C421" s="323" t="s">
        <v>188</v>
      </c>
      <c r="D421" s="323">
        <v>20200618</v>
      </c>
      <c r="E421" s="323" t="s">
        <v>677</v>
      </c>
      <c r="F421" s="323">
        <v>60000</v>
      </c>
      <c r="G421" s="323">
        <v>106.86</v>
      </c>
      <c r="H421" s="323">
        <v>1.0167900000000001</v>
      </c>
      <c r="J421" s="95">
        <f t="shared" si="30"/>
        <v>2020</v>
      </c>
      <c r="K421" s="95">
        <f t="shared" si="31"/>
        <v>6</v>
      </c>
      <c r="L421" s="95">
        <f t="shared" si="32"/>
        <v>18</v>
      </c>
      <c r="M421" s="97">
        <f t="shared" si="33"/>
        <v>44000</v>
      </c>
      <c r="N421" s="96">
        <f t="shared" si="34"/>
        <v>44000.456087962964</v>
      </c>
      <c r="O421" s="323">
        <v>106.86</v>
      </c>
      <c r="P421" s="323">
        <v>1.0167900000000001</v>
      </c>
      <c r="Q421" s="323" t="s">
        <v>342</v>
      </c>
    </row>
    <row r="422" spans="1:17">
      <c r="A422" s="323" t="s">
        <v>400</v>
      </c>
      <c r="B422" s="323" t="s">
        <v>342</v>
      </c>
      <c r="C422" s="323" t="s">
        <v>188</v>
      </c>
      <c r="D422" s="323">
        <v>20200618</v>
      </c>
      <c r="E422" s="323" t="s">
        <v>678</v>
      </c>
      <c r="F422" s="323">
        <v>6000</v>
      </c>
      <c r="G422" s="323">
        <v>106.66333299999999</v>
      </c>
      <c r="H422" s="323">
        <v>1.0893630000000001</v>
      </c>
      <c r="J422" s="95">
        <f t="shared" si="30"/>
        <v>2020</v>
      </c>
      <c r="K422" s="95">
        <f t="shared" si="31"/>
        <v>6</v>
      </c>
      <c r="L422" s="95">
        <f t="shared" si="32"/>
        <v>18</v>
      </c>
      <c r="M422" s="97">
        <f t="shared" si="33"/>
        <v>44000</v>
      </c>
      <c r="N422" s="96">
        <f t="shared" si="34"/>
        <v>44000.521122685182</v>
      </c>
      <c r="O422" s="323">
        <v>106.66333299999999</v>
      </c>
      <c r="P422" s="323">
        <v>1.0893630000000001</v>
      </c>
      <c r="Q422" s="323" t="s">
        <v>342</v>
      </c>
    </row>
    <row r="423" spans="1:17">
      <c r="A423" s="323" t="s">
        <v>400</v>
      </c>
      <c r="B423" s="323" t="s">
        <v>342</v>
      </c>
      <c r="C423" s="323" t="s">
        <v>188</v>
      </c>
      <c r="D423" s="323">
        <v>20200618</v>
      </c>
      <c r="E423" s="323" t="s">
        <v>678</v>
      </c>
      <c r="F423" s="323">
        <v>6000</v>
      </c>
      <c r="G423" s="323">
        <v>106.83</v>
      </c>
      <c r="H423" s="323">
        <v>1.0278499999999999</v>
      </c>
      <c r="J423" s="95">
        <f t="shared" si="30"/>
        <v>2020</v>
      </c>
      <c r="K423" s="95">
        <f t="shared" si="31"/>
        <v>6</v>
      </c>
      <c r="L423" s="95">
        <f t="shared" si="32"/>
        <v>18</v>
      </c>
      <c r="M423" s="97">
        <f t="shared" si="33"/>
        <v>44000</v>
      </c>
      <c r="N423" s="96">
        <f t="shared" si="34"/>
        <v>44000.521122685182</v>
      </c>
      <c r="O423" s="323">
        <v>106.83</v>
      </c>
      <c r="P423" s="323">
        <v>1.0278499999999999</v>
      </c>
      <c r="Q423" s="323" t="s">
        <v>342</v>
      </c>
    </row>
    <row r="424" spans="1:17">
      <c r="A424" s="323" t="s">
        <v>400</v>
      </c>
      <c r="B424" s="323" t="s">
        <v>342</v>
      </c>
      <c r="C424" s="323" t="s">
        <v>188</v>
      </c>
      <c r="D424" s="323">
        <v>20200618</v>
      </c>
      <c r="E424" s="323" t="s">
        <v>678</v>
      </c>
      <c r="F424" s="323">
        <v>6000</v>
      </c>
      <c r="G424" s="323">
        <v>106.83</v>
      </c>
      <c r="H424" s="323">
        <v>1.0278499999999999</v>
      </c>
      <c r="J424" s="95">
        <f t="shared" si="30"/>
        <v>2020</v>
      </c>
      <c r="K424" s="95">
        <f t="shared" si="31"/>
        <v>6</v>
      </c>
      <c r="L424" s="95">
        <f t="shared" si="32"/>
        <v>18</v>
      </c>
      <c r="M424" s="97">
        <f t="shared" si="33"/>
        <v>44000</v>
      </c>
      <c r="N424" s="96">
        <f t="shared" si="34"/>
        <v>44000.521122685182</v>
      </c>
      <c r="O424" s="323">
        <v>106.83</v>
      </c>
      <c r="P424" s="323">
        <v>1.0278499999999999</v>
      </c>
      <c r="Q424" s="323" t="s">
        <v>342</v>
      </c>
    </row>
    <row r="425" spans="1:17">
      <c r="A425" s="323" t="s">
        <v>400</v>
      </c>
      <c r="B425" s="323" t="s">
        <v>342</v>
      </c>
      <c r="C425" s="323" t="s">
        <v>188</v>
      </c>
      <c r="D425" s="323">
        <v>20200618</v>
      </c>
      <c r="E425" s="323" t="s">
        <v>679</v>
      </c>
      <c r="F425" s="323">
        <v>115000</v>
      </c>
      <c r="G425" s="323">
        <v>107.219194</v>
      </c>
      <c r="H425" s="323">
        <v>0.89287799999999995</v>
      </c>
      <c r="J425" s="95">
        <f t="shared" si="30"/>
        <v>2020</v>
      </c>
      <c r="K425" s="95">
        <f t="shared" si="31"/>
        <v>6</v>
      </c>
      <c r="L425" s="95">
        <f t="shared" si="32"/>
        <v>18</v>
      </c>
      <c r="M425" s="97">
        <f t="shared" si="33"/>
        <v>44000</v>
      </c>
      <c r="N425" s="96">
        <f t="shared" si="34"/>
        <v>44000.684872685182</v>
      </c>
      <c r="O425" s="323">
        <v>107.219194</v>
      </c>
      <c r="P425" s="323">
        <v>0.89287799999999995</v>
      </c>
      <c r="Q425" s="323" t="s">
        <v>342</v>
      </c>
    </row>
    <row r="426" spans="1:17">
      <c r="A426" s="323" t="s">
        <v>400</v>
      </c>
      <c r="B426" s="323" t="s">
        <v>342</v>
      </c>
      <c r="C426" s="323" t="s">
        <v>188</v>
      </c>
      <c r="D426" s="323">
        <v>20200619</v>
      </c>
      <c r="E426" s="323" t="s">
        <v>680</v>
      </c>
      <c r="F426" s="323">
        <v>40000</v>
      </c>
      <c r="G426" s="323">
        <v>106.88500000000001</v>
      </c>
      <c r="H426" s="323">
        <v>1.004947</v>
      </c>
      <c r="J426" s="95">
        <f t="shared" si="30"/>
        <v>2020</v>
      </c>
      <c r="K426" s="95">
        <f t="shared" si="31"/>
        <v>6</v>
      </c>
      <c r="L426" s="95">
        <f t="shared" si="32"/>
        <v>19</v>
      </c>
      <c r="M426" s="97">
        <f t="shared" si="33"/>
        <v>44001</v>
      </c>
      <c r="N426" s="96">
        <f t="shared" si="34"/>
        <v>44001.374224537038</v>
      </c>
      <c r="O426" s="323">
        <v>106.88500000000001</v>
      </c>
      <c r="P426" s="323">
        <v>1.004947</v>
      </c>
      <c r="Q426" s="323" t="s">
        <v>342</v>
      </c>
    </row>
    <row r="427" spans="1:17">
      <c r="A427" s="323" t="s">
        <v>400</v>
      </c>
      <c r="B427" s="323" t="s">
        <v>342</v>
      </c>
      <c r="C427" s="323" t="s">
        <v>188</v>
      </c>
      <c r="D427" s="323">
        <v>20200619</v>
      </c>
      <c r="E427" s="323" t="s">
        <v>680</v>
      </c>
      <c r="F427" s="323">
        <v>40000</v>
      </c>
      <c r="G427" s="323">
        <v>106.88500000000001</v>
      </c>
      <c r="H427" s="323">
        <v>1.004947</v>
      </c>
      <c r="J427" s="95">
        <f t="shared" si="30"/>
        <v>2020</v>
      </c>
      <c r="K427" s="95">
        <f t="shared" si="31"/>
        <v>6</v>
      </c>
      <c r="L427" s="95">
        <f t="shared" si="32"/>
        <v>19</v>
      </c>
      <c r="M427" s="97">
        <f t="shared" si="33"/>
        <v>44001</v>
      </c>
      <c r="N427" s="96">
        <f t="shared" si="34"/>
        <v>44001.374224537038</v>
      </c>
      <c r="O427" s="323">
        <v>106.88500000000001</v>
      </c>
      <c r="P427" s="323">
        <v>1.004947</v>
      </c>
      <c r="Q427" s="323" t="s">
        <v>342</v>
      </c>
    </row>
    <row r="428" spans="1:17">
      <c r="A428" s="323" t="s">
        <v>400</v>
      </c>
      <c r="B428" s="323" t="s">
        <v>342</v>
      </c>
      <c r="C428" s="323" t="s">
        <v>188</v>
      </c>
      <c r="D428" s="323">
        <v>20200619</v>
      </c>
      <c r="E428" s="323" t="s">
        <v>681</v>
      </c>
      <c r="F428" s="323">
        <v>15000</v>
      </c>
      <c r="G428" s="323">
        <v>106.767</v>
      </c>
      <c r="H428" s="323">
        <v>1.048502</v>
      </c>
      <c r="J428" s="95">
        <f t="shared" si="30"/>
        <v>2020</v>
      </c>
      <c r="K428" s="95">
        <f t="shared" si="31"/>
        <v>6</v>
      </c>
      <c r="L428" s="95">
        <f t="shared" si="32"/>
        <v>19</v>
      </c>
      <c r="M428" s="97">
        <f t="shared" si="33"/>
        <v>44001</v>
      </c>
      <c r="N428" s="96">
        <f t="shared" si="34"/>
        <v>44001.375474537039</v>
      </c>
      <c r="O428" s="323">
        <v>106.767</v>
      </c>
      <c r="P428" s="323">
        <v>1.048502</v>
      </c>
      <c r="Q428" s="323" t="s">
        <v>342</v>
      </c>
    </row>
    <row r="429" spans="1:17">
      <c r="A429" s="323" t="s">
        <v>400</v>
      </c>
      <c r="B429" s="323" t="s">
        <v>342</v>
      </c>
      <c r="C429" s="323" t="s">
        <v>188</v>
      </c>
      <c r="D429" s="323">
        <v>20200619</v>
      </c>
      <c r="E429" s="323" t="s">
        <v>681</v>
      </c>
      <c r="F429" s="323">
        <v>15000</v>
      </c>
      <c r="G429" s="323">
        <v>106.767</v>
      </c>
      <c r="H429" s="323">
        <v>1.048502</v>
      </c>
      <c r="J429" s="95">
        <f t="shared" si="30"/>
        <v>2020</v>
      </c>
      <c r="K429" s="95">
        <f t="shared" si="31"/>
        <v>6</v>
      </c>
      <c r="L429" s="95">
        <f t="shared" si="32"/>
        <v>19</v>
      </c>
      <c r="M429" s="97">
        <f t="shared" si="33"/>
        <v>44001</v>
      </c>
      <c r="N429" s="96">
        <f t="shared" si="34"/>
        <v>44001.375474537039</v>
      </c>
      <c r="O429" s="323">
        <v>106.767</v>
      </c>
      <c r="P429" s="323">
        <v>1.048502</v>
      </c>
      <c r="Q429" s="323" t="s">
        <v>342</v>
      </c>
    </row>
    <row r="430" spans="1:17">
      <c r="A430" s="323" t="s">
        <v>400</v>
      </c>
      <c r="B430" s="323" t="s">
        <v>342</v>
      </c>
      <c r="C430" s="323" t="s">
        <v>188</v>
      </c>
      <c r="D430" s="323">
        <v>20200622</v>
      </c>
      <c r="E430" s="323" t="s">
        <v>682</v>
      </c>
      <c r="F430" s="323">
        <v>150000</v>
      </c>
      <c r="G430" s="323">
        <v>107.027</v>
      </c>
      <c r="H430" s="323">
        <v>0.94992399999999999</v>
      </c>
      <c r="J430" s="95">
        <f t="shared" si="30"/>
        <v>2020</v>
      </c>
      <c r="K430" s="95">
        <f t="shared" si="31"/>
        <v>6</v>
      </c>
      <c r="L430" s="95">
        <f t="shared" si="32"/>
        <v>22</v>
      </c>
      <c r="M430" s="97">
        <f t="shared" si="33"/>
        <v>44004</v>
      </c>
      <c r="N430" s="96">
        <f t="shared" si="34"/>
        <v>44004.467372685183</v>
      </c>
      <c r="O430" s="323">
        <v>107.027</v>
      </c>
      <c r="P430" s="323">
        <v>0.94992399999999999</v>
      </c>
      <c r="Q430" s="323" t="s">
        <v>342</v>
      </c>
    </row>
    <row r="431" spans="1:17">
      <c r="A431" s="323" t="s">
        <v>400</v>
      </c>
      <c r="B431" s="323" t="s">
        <v>342</v>
      </c>
      <c r="C431" s="323" t="s">
        <v>188</v>
      </c>
      <c r="D431" s="323">
        <v>20200622</v>
      </c>
      <c r="E431" s="323" t="s">
        <v>683</v>
      </c>
      <c r="F431" s="323">
        <v>20000</v>
      </c>
      <c r="G431" s="323">
        <v>106.925</v>
      </c>
      <c r="H431" s="323">
        <v>0.98754600000000003</v>
      </c>
      <c r="J431" s="95">
        <f t="shared" si="30"/>
        <v>2020</v>
      </c>
      <c r="K431" s="95">
        <f t="shared" si="31"/>
        <v>6</v>
      </c>
      <c r="L431" s="95">
        <f t="shared" si="32"/>
        <v>22</v>
      </c>
      <c r="M431" s="97">
        <f t="shared" si="33"/>
        <v>44004</v>
      </c>
      <c r="N431" s="96">
        <f t="shared" si="34"/>
        <v>44004.621134259258</v>
      </c>
      <c r="O431" s="323">
        <v>106.925</v>
      </c>
      <c r="P431" s="323">
        <v>0.98754600000000003</v>
      </c>
      <c r="Q431" s="323" t="s">
        <v>342</v>
      </c>
    </row>
    <row r="432" spans="1:17">
      <c r="A432" s="323" t="s">
        <v>400</v>
      </c>
      <c r="B432" s="323" t="s">
        <v>342</v>
      </c>
      <c r="C432" s="323" t="s">
        <v>188</v>
      </c>
      <c r="D432" s="323">
        <v>20200622</v>
      </c>
      <c r="E432" s="323" t="s">
        <v>683</v>
      </c>
      <c r="F432" s="323">
        <v>20000</v>
      </c>
      <c r="G432" s="323">
        <v>107.175</v>
      </c>
      <c r="H432" s="323">
        <v>0.89541199999999999</v>
      </c>
      <c r="J432" s="95">
        <f t="shared" si="30"/>
        <v>2020</v>
      </c>
      <c r="K432" s="95">
        <f t="shared" si="31"/>
        <v>6</v>
      </c>
      <c r="L432" s="95">
        <f t="shared" si="32"/>
        <v>22</v>
      </c>
      <c r="M432" s="97">
        <f t="shared" si="33"/>
        <v>44004</v>
      </c>
      <c r="N432" s="96">
        <f t="shared" si="34"/>
        <v>44004.621134259258</v>
      </c>
      <c r="O432" s="323">
        <v>107.175</v>
      </c>
      <c r="P432" s="323">
        <v>0.89541199999999999</v>
      </c>
      <c r="Q432" s="323" t="s">
        <v>342</v>
      </c>
    </row>
    <row r="433" spans="1:17">
      <c r="A433" s="323" t="s">
        <v>400</v>
      </c>
      <c r="B433" s="323" t="s">
        <v>342</v>
      </c>
      <c r="C433" s="323" t="s">
        <v>188</v>
      </c>
      <c r="D433" s="323">
        <v>20200622</v>
      </c>
      <c r="E433" s="323" t="s">
        <v>391</v>
      </c>
      <c r="F433" s="323">
        <v>25000</v>
      </c>
      <c r="G433" s="323">
        <v>106.949</v>
      </c>
      <c r="H433" s="323">
        <v>0.97602699999999998</v>
      </c>
      <c r="J433" s="95">
        <f t="shared" si="30"/>
        <v>2020</v>
      </c>
      <c r="K433" s="95">
        <f t="shared" si="31"/>
        <v>6</v>
      </c>
      <c r="L433" s="95">
        <f t="shared" si="32"/>
        <v>22</v>
      </c>
      <c r="M433" s="97">
        <f t="shared" si="33"/>
        <v>44004</v>
      </c>
      <c r="N433" s="96">
        <f t="shared" si="34"/>
        <v>44004.640057870369</v>
      </c>
      <c r="O433" s="323">
        <v>106.949</v>
      </c>
      <c r="P433" s="323">
        <v>0.97602699999999998</v>
      </c>
      <c r="Q433" s="323" t="s">
        <v>342</v>
      </c>
    </row>
    <row r="434" spans="1:17">
      <c r="A434" s="323" t="s">
        <v>400</v>
      </c>
      <c r="B434" s="323" t="s">
        <v>342</v>
      </c>
      <c r="C434" s="323" t="s">
        <v>188</v>
      </c>
      <c r="D434" s="323">
        <v>20200622</v>
      </c>
      <c r="E434" s="323" t="s">
        <v>684</v>
      </c>
      <c r="F434" s="323">
        <v>4000</v>
      </c>
      <c r="G434" s="323">
        <v>107.065</v>
      </c>
      <c r="H434" s="323">
        <v>0.93591899999999995</v>
      </c>
      <c r="J434" s="95">
        <f t="shared" si="30"/>
        <v>2020</v>
      </c>
      <c r="K434" s="95">
        <f t="shared" si="31"/>
        <v>6</v>
      </c>
      <c r="L434" s="95">
        <f t="shared" si="32"/>
        <v>22</v>
      </c>
      <c r="M434" s="97">
        <f t="shared" si="33"/>
        <v>44004</v>
      </c>
      <c r="N434" s="96">
        <f t="shared" si="34"/>
        <v>44004.652187500003</v>
      </c>
      <c r="O434" s="323">
        <v>107.065</v>
      </c>
      <c r="P434" s="323">
        <v>0.93591899999999995</v>
      </c>
      <c r="Q434" s="323" t="s">
        <v>342</v>
      </c>
    </row>
    <row r="435" spans="1:17">
      <c r="A435" s="323" t="s">
        <v>400</v>
      </c>
      <c r="B435" s="323" t="s">
        <v>342</v>
      </c>
      <c r="C435" s="323" t="s">
        <v>188</v>
      </c>
      <c r="D435" s="323">
        <v>20200622</v>
      </c>
      <c r="E435" s="323" t="s">
        <v>684</v>
      </c>
      <c r="F435" s="323">
        <v>4000</v>
      </c>
      <c r="G435" s="323">
        <v>107.065</v>
      </c>
      <c r="H435" s="323">
        <v>0.93591899999999995</v>
      </c>
      <c r="J435" s="95">
        <f t="shared" si="30"/>
        <v>2020</v>
      </c>
      <c r="K435" s="95">
        <f t="shared" si="31"/>
        <v>6</v>
      </c>
      <c r="L435" s="95">
        <f t="shared" si="32"/>
        <v>22</v>
      </c>
      <c r="M435" s="97">
        <f t="shared" si="33"/>
        <v>44004</v>
      </c>
      <c r="N435" s="96">
        <f t="shared" si="34"/>
        <v>44004.652187500003</v>
      </c>
      <c r="O435" s="323">
        <v>107.065</v>
      </c>
      <c r="P435" s="323">
        <v>0.93591899999999995</v>
      </c>
      <c r="Q435" s="323" t="s">
        <v>342</v>
      </c>
    </row>
    <row r="436" spans="1:17">
      <c r="A436" s="323" t="s">
        <v>400</v>
      </c>
      <c r="B436" s="323" t="s">
        <v>342</v>
      </c>
      <c r="C436" s="323" t="s">
        <v>188</v>
      </c>
      <c r="D436" s="323">
        <v>20200623</v>
      </c>
      <c r="E436" s="323" t="s">
        <v>685</v>
      </c>
      <c r="F436" s="323">
        <v>15000</v>
      </c>
      <c r="G436" s="323">
        <v>106.81100000000001</v>
      </c>
      <c r="H436" s="323">
        <v>1.027034</v>
      </c>
      <c r="J436" s="95">
        <f t="shared" si="30"/>
        <v>2020</v>
      </c>
      <c r="K436" s="95">
        <f t="shared" si="31"/>
        <v>6</v>
      </c>
      <c r="L436" s="95">
        <f t="shared" si="32"/>
        <v>23</v>
      </c>
      <c r="M436" s="97">
        <f t="shared" si="33"/>
        <v>44005</v>
      </c>
      <c r="N436" s="96">
        <f t="shared" si="34"/>
        <v>44005.443136574075</v>
      </c>
      <c r="O436" s="323">
        <v>106.81100000000001</v>
      </c>
      <c r="P436" s="323">
        <v>1.027034</v>
      </c>
      <c r="Q436" s="323" t="s">
        <v>342</v>
      </c>
    </row>
    <row r="437" spans="1:17">
      <c r="A437" s="323" t="s">
        <v>400</v>
      </c>
      <c r="B437" s="323" t="s">
        <v>342</v>
      </c>
      <c r="C437" s="323" t="s">
        <v>188</v>
      </c>
      <c r="D437" s="323">
        <v>20200623</v>
      </c>
      <c r="E437" s="323" t="s">
        <v>685</v>
      </c>
      <c r="F437" s="323">
        <v>15000</v>
      </c>
      <c r="G437" s="323">
        <v>106.89</v>
      </c>
      <c r="H437" s="323">
        <v>0.99782400000000004</v>
      </c>
      <c r="J437" s="95">
        <f t="shared" si="30"/>
        <v>2020</v>
      </c>
      <c r="K437" s="95">
        <f t="shared" si="31"/>
        <v>6</v>
      </c>
      <c r="L437" s="95">
        <f t="shared" si="32"/>
        <v>23</v>
      </c>
      <c r="M437" s="97">
        <f t="shared" si="33"/>
        <v>44005</v>
      </c>
      <c r="N437" s="96">
        <f t="shared" si="34"/>
        <v>44005.443136574075</v>
      </c>
      <c r="O437" s="323">
        <v>106.89</v>
      </c>
      <c r="P437" s="323">
        <v>0.99782400000000004</v>
      </c>
      <c r="Q437" s="323" t="s">
        <v>342</v>
      </c>
    </row>
    <row r="438" spans="1:17">
      <c r="A438" s="323" t="s">
        <v>400</v>
      </c>
      <c r="B438" s="323" t="s">
        <v>342</v>
      </c>
      <c r="C438" s="323" t="s">
        <v>188</v>
      </c>
      <c r="D438" s="323">
        <v>20200623</v>
      </c>
      <c r="E438" s="323" t="s">
        <v>685</v>
      </c>
      <c r="F438" s="323">
        <v>15000</v>
      </c>
      <c r="G438" s="323">
        <v>106.89</v>
      </c>
      <c r="H438" s="323">
        <v>0.99782400000000004</v>
      </c>
      <c r="J438" s="95">
        <f t="shared" si="30"/>
        <v>2020</v>
      </c>
      <c r="K438" s="95">
        <f t="shared" si="31"/>
        <v>6</v>
      </c>
      <c r="L438" s="95">
        <f t="shared" si="32"/>
        <v>23</v>
      </c>
      <c r="M438" s="97">
        <f t="shared" si="33"/>
        <v>44005</v>
      </c>
      <c r="N438" s="96">
        <f t="shared" si="34"/>
        <v>44005.443136574075</v>
      </c>
      <c r="O438" s="323">
        <v>106.89</v>
      </c>
      <c r="P438" s="323">
        <v>0.99782400000000004</v>
      </c>
      <c r="Q438" s="323" t="s">
        <v>342</v>
      </c>
    </row>
    <row r="439" spans="1:17">
      <c r="A439" s="323" t="s">
        <v>400</v>
      </c>
      <c r="B439" s="323" t="s">
        <v>342</v>
      </c>
      <c r="C439" s="323" t="s">
        <v>188</v>
      </c>
      <c r="D439" s="323">
        <v>20200623</v>
      </c>
      <c r="E439" s="323" t="s">
        <v>686</v>
      </c>
      <c r="F439" s="323">
        <v>10000</v>
      </c>
      <c r="G439" s="323">
        <v>106.39700000000001</v>
      </c>
      <c r="H439" s="323">
        <v>1.180539</v>
      </c>
      <c r="J439" s="95">
        <f t="shared" si="30"/>
        <v>2020</v>
      </c>
      <c r="K439" s="95">
        <f t="shared" si="31"/>
        <v>6</v>
      </c>
      <c r="L439" s="95">
        <f t="shared" si="32"/>
        <v>23</v>
      </c>
      <c r="M439" s="97">
        <f t="shared" si="33"/>
        <v>44005</v>
      </c>
      <c r="N439" s="96">
        <f t="shared" si="34"/>
        <v>44005.450381944444</v>
      </c>
      <c r="O439" s="323">
        <v>106.39700000000001</v>
      </c>
      <c r="P439" s="323">
        <v>1.180539</v>
      </c>
      <c r="Q439" s="323" t="s">
        <v>342</v>
      </c>
    </row>
    <row r="440" spans="1:17">
      <c r="A440" s="323" t="s">
        <v>400</v>
      </c>
      <c r="B440" s="323" t="s">
        <v>342</v>
      </c>
      <c r="C440" s="323" t="s">
        <v>188</v>
      </c>
      <c r="D440" s="323">
        <v>20200623</v>
      </c>
      <c r="E440" s="323" t="s">
        <v>362</v>
      </c>
      <c r="F440" s="323">
        <v>10000</v>
      </c>
      <c r="G440" s="323">
        <v>106.931</v>
      </c>
      <c r="H440" s="323">
        <v>0.98267499999999997</v>
      </c>
      <c r="J440" s="95">
        <f t="shared" si="30"/>
        <v>2020</v>
      </c>
      <c r="K440" s="95">
        <f t="shared" si="31"/>
        <v>6</v>
      </c>
      <c r="L440" s="95">
        <f t="shared" si="32"/>
        <v>23</v>
      </c>
      <c r="M440" s="97">
        <f t="shared" si="33"/>
        <v>44005</v>
      </c>
      <c r="N440" s="96">
        <f t="shared" si="34"/>
        <v>44005.45039351852</v>
      </c>
      <c r="O440" s="323">
        <v>106.931</v>
      </c>
      <c r="P440" s="323">
        <v>0.98267499999999997</v>
      </c>
      <c r="Q440" s="323" t="s">
        <v>342</v>
      </c>
    </row>
    <row r="441" spans="1:17">
      <c r="A441" s="323" t="s">
        <v>400</v>
      </c>
      <c r="B441" s="323" t="s">
        <v>342</v>
      </c>
      <c r="C441" s="323" t="s">
        <v>188</v>
      </c>
      <c r="D441" s="323">
        <v>20200623</v>
      </c>
      <c r="E441" s="323" t="s">
        <v>687</v>
      </c>
      <c r="F441" s="323">
        <v>6000</v>
      </c>
      <c r="G441" s="323">
        <v>106.8</v>
      </c>
      <c r="H441" s="323">
        <v>1.0311030000000001</v>
      </c>
      <c r="J441" s="95">
        <f t="shared" si="30"/>
        <v>2020</v>
      </c>
      <c r="K441" s="95">
        <f t="shared" si="31"/>
        <v>6</v>
      </c>
      <c r="L441" s="95">
        <f t="shared" si="32"/>
        <v>23</v>
      </c>
      <c r="M441" s="97">
        <f t="shared" si="33"/>
        <v>44005</v>
      </c>
      <c r="N441" s="96">
        <f t="shared" si="34"/>
        <v>44005.654282407406</v>
      </c>
      <c r="O441" s="323">
        <v>106.8</v>
      </c>
      <c r="P441" s="323">
        <v>1.0311030000000001</v>
      </c>
      <c r="Q441" s="323" t="s">
        <v>342</v>
      </c>
    </row>
    <row r="442" spans="1:17">
      <c r="A442" s="323" t="s">
        <v>400</v>
      </c>
      <c r="B442" s="323" t="s">
        <v>342</v>
      </c>
      <c r="C442" s="323" t="s">
        <v>188</v>
      </c>
      <c r="D442" s="323">
        <v>20200623</v>
      </c>
      <c r="E442" s="323" t="s">
        <v>687</v>
      </c>
      <c r="F442" s="323">
        <v>6000</v>
      </c>
      <c r="G442" s="323">
        <v>106.1</v>
      </c>
      <c r="H442" s="323">
        <v>1.29111</v>
      </c>
      <c r="J442" s="95">
        <f t="shared" si="30"/>
        <v>2020</v>
      </c>
      <c r="K442" s="95">
        <f t="shared" si="31"/>
        <v>6</v>
      </c>
      <c r="L442" s="95">
        <f t="shared" si="32"/>
        <v>23</v>
      </c>
      <c r="M442" s="97">
        <f t="shared" si="33"/>
        <v>44005</v>
      </c>
      <c r="N442" s="96">
        <f t="shared" si="34"/>
        <v>44005.654282407406</v>
      </c>
      <c r="O442" s="323">
        <v>106.1</v>
      </c>
      <c r="P442" s="323">
        <v>1.29111</v>
      </c>
      <c r="Q442" s="323" t="s">
        <v>342</v>
      </c>
    </row>
    <row r="443" spans="1:17">
      <c r="A443" s="323" t="s">
        <v>400</v>
      </c>
      <c r="B443" s="323" t="s">
        <v>342</v>
      </c>
      <c r="C443" s="323" t="s">
        <v>188</v>
      </c>
      <c r="D443" s="323">
        <v>20200623</v>
      </c>
      <c r="E443" s="323" t="s">
        <v>687</v>
      </c>
      <c r="F443" s="323">
        <v>6000</v>
      </c>
      <c r="G443" s="323">
        <v>106.95</v>
      </c>
      <c r="H443" s="323">
        <v>0.975657</v>
      </c>
      <c r="J443" s="95">
        <f t="shared" si="30"/>
        <v>2020</v>
      </c>
      <c r="K443" s="95">
        <f t="shared" si="31"/>
        <v>6</v>
      </c>
      <c r="L443" s="95">
        <f t="shared" si="32"/>
        <v>23</v>
      </c>
      <c r="M443" s="97">
        <f t="shared" si="33"/>
        <v>44005</v>
      </c>
      <c r="N443" s="96">
        <f t="shared" si="34"/>
        <v>44005.654282407406</v>
      </c>
      <c r="O443" s="323">
        <v>106.95</v>
      </c>
      <c r="P443" s="323">
        <v>0.975657</v>
      </c>
      <c r="Q443" s="323" t="s">
        <v>342</v>
      </c>
    </row>
    <row r="444" spans="1:17">
      <c r="A444" s="323" t="s">
        <v>400</v>
      </c>
      <c r="B444" s="323" t="s">
        <v>342</v>
      </c>
      <c r="C444" s="323" t="s">
        <v>188</v>
      </c>
      <c r="D444" s="323">
        <v>20200623</v>
      </c>
      <c r="E444" s="323" t="s">
        <v>688</v>
      </c>
      <c r="F444" s="323">
        <v>4000</v>
      </c>
      <c r="G444" s="323">
        <v>107.08199999999999</v>
      </c>
      <c r="H444" s="323">
        <v>0.92694299999999996</v>
      </c>
      <c r="J444" s="95">
        <f t="shared" si="30"/>
        <v>2020</v>
      </c>
      <c r="K444" s="95">
        <f t="shared" si="31"/>
        <v>6</v>
      </c>
      <c r="L444" s="95">
        <f t="shared" si="32"/>
        <v>23</v>
      </c>
      <c r="M444" s="97">
        <f t="shared" si="33"/>
        <v>44005</v>
      </c>
      <c r="N444" s="96">
        <f t="shared" si="34"/>
        <v>44005.684212962966</v>
      </c>
      <c r="O444" s="323">
        <v>107.08199999999999</v>
      </c>
      <c r="P444" s="323">
        <v>0.92694299999999996</v>
      </c>
      <c r="Q444" s="323" t="s">
        <v>342</v>
      </c>
    </row>
    <row r="445" spans="1:17">
      <c r="A445" s="323" t="s">
        <v>400</v>
      </c>
      <c r="B445" s="323" t="s">
        <v>342</v>
      </c>
      <c r="C445" s="323" t="s">
        <v>188</v>
      </c>
      <c r="D445" s="323">
        <v>20200624</v>
      </c>
      <c r="E445" s="323" t="s">
        <v>689</v>
      </c>
      <c r="F445" s="323">
        <v>16000</v>
      </c>
      <c r="G445" s="323">
        <v>106.941</v>
      </c>
      <c r="H445" s="323">
        <v>0.97631500000000004</v>
      </c>
      <c r="J445" s="95">
        <f t="shared" si="30"/>
        <v>2020</v>
      </c>
      <c r="K445" s="95">
        <f t="shared" si="31"/>
        <v>6</v>
      </c>
      <c r="L445" s="95">
        <f t="shared" si="32"/>
        <v>24</v>
      </c>
      <c r="M445" s="97">
        <f t="shared" si="33"/>
        <v>44006</v>
      </c>
      <c r="N445" s="96">
        <f t="shared" si="34"/>
        <v>44006.460358796299</v>
      </c>
      <c r="O445" s="323">
        <v>106.941</v>
      </c>
      <c r="P445" s="323">
        <v>0.97631500000000004</v>
      </c>
      <c r="Q445" s="323" t="s">
        <v>342</v>
      </c>
    </row>
    <row r="446" spans="1:17">
      <c r="A446" s="323" t="s">
        <v>400</v>
      </c>
      <c r="B446" s="323" t="s">
        <v>342</v>
      </c>
      <c r="C446" s="323" t="s">
        <v>188</v>
      </c>
      <c r="D446" s="323">
        <v>20200624</v>
      </c>
      <c r="E446" s="323" t="s">
        <v>689</v>
      </c>
      <c r="F446" s="323">
        <v>16000</v>
      </c>
      <c r="G446" s="323">
        <v>106.941</v>
      </c>
      <c r="H446" s="323">
        <v>0.97631500000000004</v>
      </c>
      <c r="J446" s="95">
        <f t="shared" si="30"/>
        <v>2020</v>
      </c>
      <c r="K446" s="95">
        <f t="shared" si="31"/>
        <v>6</v>
      </c>
      <c r="L446" s="95">
        <f t="shared" si="32"/>
        <v>24</v>
      </c>
      <c r="M446" s="97">
        <f t="shared" si="33"/>
        <v>44006</v>
      </c>
      <c r="N446" s="96">
        <f t="shared" si="34"/>
        <v>44006.460358796299</v>
      </c>
      <c r="O446" s="323">
        <v>106.941</v>
      </c>
      <c r="P446" s="323">
        <v>0.97631500000000004</v>
      </c>
      <c r="Q446" s="323" t="s">
        <v>342</v>
      </c>
    </row>
    <row r="447" spans="1:17">
      <c r="A447" s="323" t="s">
        <v>400</v>
      </c>
      <c r="B447" s="323" t="s">
        <v>342</v>
      </c>
      <c r="C447" s="323" t="s">
        <v>188</v>
      </c>
      <c r="D447" s="323">
        <v>20200624</v>
      </c>
      <c r="E447" s="323" t="s">
        <v>690</v>
      </c>
      <c r="F447" s="323">
        <v>5000000</v>
      </c>
      <c r="G447" s="323">
        <v>106.985</v>
      </c>
      <c r="H447" s="323">
        <v>0.96005099999999999</v>
      </c>
      <c r="J447" s="95">
        <f t="shared" si="30"/>
        <v>2020</v>
      </c>
      <c r="K447" s="95">
        <f t="shared" si="31"/>
        <v>6</v>
      </c>
      <c r="L447" s="95">
        <f t="shared" si="32"/>
        <v>24</v>
      </c>
      <c r="M447" s="97">
        <f t="shared" si="33"/>
        <v>44006</v>
      </c>
      <c r="N447" s="96">
        <f t="shared" si="34"/>
        <v>44006.699872685182</v>
      </c>
      <c r="O447" s="323">
        <v>106.985</v>
      </c>
      <c r="P447" s="323">
        <v>0.96005099999999999</v>
      </c>
      <c r="Q447" s="323" t="s">
        <v>342</v>
      </c>
    </row>
    <row r="448" spans="1:17">
      <c r="A448" s="323" t="s">
        <v>400</v>
      </c>
      <c r="B448" s="323" t="s">
        <v>342</v>
      </c>
      <c r="C448" s="323" t="s">
        <v>188</v>
      </c>
      <c r="D448" s="323">
        <v>20200625</v>
      </c>
      <c r="E448" s="323" t="s">
        <v>691</v>
      </c>
      <c r="F448" s="323">
        <v>55000</v>
      </c>
      <c r="G448" s="323">
        <v>107.001</v>
      </c>
      <c r="H448" s="323">
        <v>0.94604200000000005</v>
      </c>
      <c r="J448" s="95">
        <f t="shared" si="30"/>
        <v>2020</v>
      </c>
      <c r="K448" s="95">
        <f t="shared" si="31"/>
        <v>6</v>
      </c>
      <c r="L448" s="95">
        <f t="shared" si="32"/>
        <v>25</v>
      </c>
      <c r="M448" s="97">
        <f t="shared" si="33"/>
        <v>44007</v>
      </c>
      <c r="N448" s="96">
        <f t="shared" si="34"/>
        <v>44007.413726851853</v>
      </c>
      <c r="O448" s="323">
        <v>107.001</v>
      </c>
      <c r="P448" s="323">
        <v>0.94604200000000005</v>
      </c>
      <c r="Q448" s="323" t="s">
        <v>342</v>
      </c>
    </row>
    <row r="449" spans="1:17">
      <c r="A449" s="323" t="s">
        <v>400</v>
      </c>
      <c r="B449" s="323" t="s">
        <v>342</v>
      </c>
      <c r="C449" s="323" t="s">
        <v>188</v>
      </c>
      <c r="D449" s="323">
        <v>20200625</v>
      </c>
      <c r="E449" s="323" t="s">
        <v>692</v>
      </c>
      <c r="F449" s="323">
        <v>24000</v>
      </c>
      <c r="G449" s="323">
        <v>106.22199999999999</v>
      </c>
      <c r="H449" s="323">
        <v>1.2360120000000001</v>
      </c>
      <c r="J449" s="95">
        <f t="shared" si="30"/>
        <v>2020</v>
      </c>
      <c r="K449" s="95">
        <f t="shared" si="31"/>
        <v>6</v>
      </c>
      <c r="L449" s="95">
        <f t="shared" si="32"/>
        <v>25</v>
      </c>
      <c r="M449" s="97">
        <f t="shared" si="33"/>
        <v>44007</v>
      </c>
      <c r="N449" s="96">
        <f t="shared" si="34"/>
        <v>44007.421875</v>
      </c>
      <c r="O449" s="323">
        <v>106.22199999999999</v>
      </c>
      <c r="P449" s="323">
        <v>1.2360120000000001</v>
      </c>
      <c r="Q449" s="323" t="s">
        <v>342</v>
      </c>
    </row>
    <row r="450" spans="1:17">
      <c r="A450" s="323" t="s">
        <v>400</v>
      </c>
      <c r="B450" s="323" t="s">
        <v>342</v>
      </c>
      <c r="C450" s="323" t="s">
        <v>188</v>
      </c>
      <c r="D450" s="323">
        <v>20200625</v>
      </c>
      <c r="E450" s="323" t="s">
        <v>692</v>
      </c>
      <c r="F450" s="323">
        <v>24000</v>
      </c>
      <c r="G450" s="323">
        <v>106.72199999999999</v>
      </c>
      <c r="H450" s="323">
        <v>1.0495989999999999</v>
      </c>
      <c r="J450" s="95">
        <f t="shared" si="30"/>
        <v>2020</v>
      </c>
      <c r="K450" s="95">
        <f t="shared" si="31"/>
        <v>6</v>
      </c>
      <c r="L450" s="95">
        <f t="shared" si="32"/>
        <v>25</v>
      </c>
      <c r="M450" s="97">
        <f t="shared" si="33"/>
        <v>44007</v>
      </c>
      <c r="N450" s="96">
        <f t="shared" si="34"/>
        <v>44007.421875</v>
      </c>
      <c r="O450" s="323">
        <v>106.72199999999999</v>
      </c>
      <c r="P450" s="323">
        <v>1.0495989999999999</v>
      </c>
      <c r="Q450" s="323" t="s">
        <v>342</v>
      </c>
    </row>
    <row r="451" spans="1:17">
      <c r="A451" s="323" t="s">
        <v>400</v>
      </c>
      <c r="B451" s="323" t="s">
        <v>342</v>
      </c>
      <c r="C451" s="323" t="s">
        <v>188</v>
      </c>
      <c r="D451" s="323">
        <v>20200625</v>
      </c>
      <c r="E451" s="323" t="s">
        <v>388</v>
      </c>
      <c r="F451" s="323">
        <v>12000</v>
      </c>
      <c r="G451" s="323">
        <v>106.828</v>
      </c>
      <c r="H451" s="323">
        <v>1.010216</v>
      </c>
      <c r="J451" s="95">
        <f t="shared" ref="J451:J514" si="35">ROUND(D451/10000,0)</f>
        <v>2020</v>
      </c>
      <c r="K451" s="95">
        <f t="shared" ref="K451:K514" si="36">ROUND((D451-J451*10000)/100,0)</f>
        <v>6</v>
      </c>
      <c r="L451" s="95">
        <f t="shared" ref="L451:L514" si="37">D451-J451*10000-K451*100</f>
        <v>25</v>
      </c>
      <c r="M451" s="97">
        <f t="shared" ref="M451:M514" si="38">DATE(J451,K451,L451)</f>
        <v>44007</v>
      </c>
      <c r="N451" s="96">
        <f t="shared" ref="N451:N514" si="39">M451+E451</f>
        <v>44007.525717592594</v>
      </c>
      <c r="O451" s="323">
        <v>106.828</v>
      </c>
      <c r="P451" s="323">
        <v>1.010216</v>
      </c>
      <c r="Q451" s="323" t="s">
        <v>342</v>
      </c>
    </row>
    <row r="452" spans="1:17">
      <c r="A452" s="323" t="s">
        <v>400</v>
      </c>
      <c r="B452" s="323" t="s">
        <v>342</v>
      </c>
      <c r="C452" s="323" t="s">
        <v>188</v>
      </c>
      <c r="D452" s="323">
        <v>20200625</v>
      </c>
      <c r="E452" s="323" t="s">
        <v>388</v>
      </c>
      <c r="F452" s="323">
        <v>12000</v>
      </c>
      <c r="G452" s="323">
        <v>107.458</v>
      </c>
      <c r="H452" s="323">
        <v>0.77712599999999998</v>
      </c>
      <c r="J452" s="95">
        <f t="shared" si="35"/>
        <v>2020</v>
      </c>
      <c r="K452" s="95">
        <f t="shared" si="36"/>
        <v>6</v>
      </c>
      <c r="L452" s="95">
        <f t="shared" si="37"/>
        <v>25</v>
      </c>
      <c r="M452" s="97">
        <f t="shared" si="38"/>
        <v>44007</v>
      </c>
      <c r="N452" s="96">
        <f t="shared" si="39"/>
        <v>44007.525717592594</v>
      </c>
      <c r="O452" s="323">
        <v>107.458</v>
      </c>
      <c r="P452" s="323">
        <v>0.77712599999999998</v>
      </c>
      <c r="Q452" s="323" t="s">
        <v>342</v>
      </c>
    </row>
    <row r="453" spans="1:17">
      <c r="A453" s="323" t="s">
        <v>400</v>
      </c>
      <c r="B453" s="323" t="s">
        <v>342</v>
      </c>
      <c r="C453" s="323" t="s">
        <v>188</v>
      </c>
      <c r="D453" s="323">
        <v>20200625</v>
      </c>
      <c r="E453" s="323" t="s">
        <v>404</v>
      </c>
      <c r="F453" s="323">
        <v>13000</v>
      </c>
      <c r="G453" s="323">
        <v>106.824</v>
      </c>
      <c r="H453" s="323">
        <v>1.011701</v>
      </c>
      <c r="J453" s="95">
        <f t="shared" si="35"/>
        <v>2020</v>
      </c>
      <c r="K453" s="95">
        <f t="shared" si="36"/>
        <v>6</v>
      </c>
      <c r="L453" s="95">
        <f t="shared" si="37"/>
        <v>25</v>
      </c>
      <c r="M453" s="97">
        <f t="shared" si="38"/>
        <v>44007</v>
      </c>
      <c r="N453" s="96">
        <f t="shared" si="39"/>
        <v>44007.56753472222</v>
      </c>
      <c r="O453" s="323">
        <v>106.824</v>
      </c>
      <c r="P453" s="323">
        <v>1.011701</v>
      </c>
      <c r="Q453" s="323" t="s">
        <v>342</v>
      </c>
    </row>
    <row r="454" spans="1:17">
      <c r="A454" s="323" t="s">
        <v>400</v>
      </c>
      <c r="B454" s="323" t="s">
        <v>342</v>
      </c>
      <c r="C454" s="323" t="s">
        <v>188</v>
      </c>
      <c r="D454" s="323">
        <v>20200625</v>
      </c>
      <c r="E454" s="323" t="s">
        <v>404</v>
      </c>
      <c r="F454" s="323">
        <v>13000</v>
      </c>
      <c r="G454" s="323">
        <v>107.574</v>
      </c>
      <c r="H454" s="323">
        <v>0.73438899999999996</v>
      </c>
      <c r="J454" s="95">
        <f t="shared" si="35"/>
        <v>2020</v>
      </c>
      <c r="K454" s="95">
        <f t="shared" si="36"/>
        <v>6</v>
      </c>
      <c r="L454" s="95">
        <f t="shared" si="37"/>
        <v>25</v>
      </c>
      <c r="M454" s="97">
        <f t="shared" si="38"/>
        <v>44007</v>
      </c>
      <c r="N454" s="96">
        <f t="shared" si="39"/>
        <v>44007.56753472222</v>
      </c>
      <c r="O454" s="323">
        <v>107.574</v>
      </c>
      <c r="P454" s="323">
        <v>0.73438899999999996</v>
      </c>
      <c r="Q454" s="323" t="s">
        <v>342</v>
      </c>
    </row>
    <row r="455" spans="1:17">
      <c r="A455" s="323" t="s">
        <v>400</v>
      </c>
      <c r="B455" s="323" t="s">
        <v>342</v>
      </c>
      <c r="C455" s="323" t="s">
        <v>188</v>
      </c>
      <c r="D455" s="323">
        <v>20200625</v>
      </c>
      <c r="E455" s="323" t="s">
        <v>643</v>
      </c>
      <c r="F455" s="323">
        <v>150000</v>
      </c>
      <c r="G455" s="323">
        <v>106.90768</v>
      </c>
      <c r="H455" s="323">
        <v>0.98064300000000004</v>
      </c>
      <c r="J455" s="95">
        <f t="shared" si="35"/>
        <v>2020</v>
      </c>
      <c r="K455" s="95">
        <f t="shared" si="36"/>
        <v>6</v>
      </c>
      <c r="L455" s="95">
        <f t="shared" si="37"/>
        <v>25</v>
      </c>
      <c r="M455" s="97">
        <f t="shared" si="38"/>
        <v>44007</v>
      </c>
      <c r="N455" s="96">
        <f t="shared" si="39"/>
        <v>44007.577256944445</v>
      </c>
      <c r="O455" s="323">
        <v>106.90768</v>
      </c>
      <c r="P455" s="323">
        <v>0.98064300000000004</v>
      </c>
      <c r="Q455" s="323" t="s">
        <v>342</v>
      </c>
    </row>
    <row r="456" spans="1:17">
      <c r="A456" s="323" t="s">
        <v>400</v>
      </c>
      <c r="B456" s="323" t="s">
        <v>342</v>
      </c>
      <c r="C456" s="323" t="s">
        <v>188</v>
      </c>
      <c r="D456" s="323">
        <v>20200625</v>
      </c>
      <c r="E456" s="323" t="s">
        <v>643</v>
      </c>
      <c r="F456" s="323">
        <v>150000</v>
      </c>
      <c r="G456" s="323">
        <v>106.87644</v>
      </c>
      <c r="H456" s="323">
        <v>0.99223399999999995</v>
      </c>
      <c r="J456" s="95">
        <f t="shared" si="35"/>
        <v>2020</v>
      </c>
      <c r="K456" s="95">
        <f t="shared" si="36"/>
        <v>6</v>
      </c>
      <c r="L456" s="95">
        <f t="shared" si="37"/>
        <v>25</v>
      </c>
      <c r="M456" s="97">
        <f t="shared" si="38"/>
        <v>44007</v>
      </c>
      <c r="N456" s="96">
        <f t="shared" si="39"/>
        <v>44007.577256944445</v>
      </c>
      <c r="O456" s="323">
        <v>106.87644</v>
      </c>
      <c r="P456" s="323">
        <v>0.99223399999999995</v>
      </c>
      <c r="Q456" s="323" t="s">
        <v>342</v>
      </c>
    </row>
    <row r="457" spans="1:17">
      <c r="A457" s="323" t="s">
        <v>400</v>
      </c>
      <c r="B457" s="323" t="s">
        <v>342</v>
      </c>
      <c r="C457" s="323" t="s">
        <v>188</v>
      </c>
      <c r="D457" s="323">
        <v>20200625</v>
      </c>
      <c r="E457" s="323" t="s">
        <v>693</v>
      </c>
      <c r="F457" s="323">
        <v>279000</v>
      </c>
      <c r="G457" s="323">
        <v>106.63039499999999</v>
      </c>
      <c r="H457" s="323">
        <v>1.083672</v>
      </c>
      <c r="J457" s="95">
        <f t="shared" si="35"/>
        <v>2020</v>
      </c>
      <c r="K457" s="95">
        <f t="shared" si="36"/>
        <v>6</v>
      </c>
      <c r="L457" s="95">
        <f t="shared" si="37"/>
        <v>25</v>
      </c>
      <c r="M457" s="97">
        <f t="shared" si="38"/>
        <v>44007</v>
      </c>
      <c r="N457" s="96">
        <f t="shared" si="39"/>
        <v>44007.594212962962</v>
      </c>
      <c r="O457" s="323">
        <v>106.63039499999999</v>
      </c>
      <c r="P457" s="323">
        <v>1.083672</v>
      </c>
      <c r="Q457" s="323" t="s">
        <v>342</v>
      </c>
    </row>
    <row r="458" spans="1:17">
      <c r="A458" s="323" t="s">
        <v>400</v>
      </c>
      <c r="B458" s="323" t="s">
        <v>342</v>
      </c>
      <c r="C458" s="323" t="s">
        <v>188</v>
      </c>
      <c r="D458" s="323">
        <v>20200626</v>
      </c>
      <c r="E458" s="323" t="s">
        <v>694</v>
      </c>
      <c r="F458" s="323">
        <v>25000</v>
      </c>
      <c r="G458" s="323">
        <v>106.6999</v>
      </c>
      <c r="H458" s="323">
        <v>1.0552170000000001</v>
      </c>
      <c r="J458" s="95">
        <f t="shared" si="35"/>
        <v>2020</v>
      </c>
      <c r="K458" s="95">
        <f t="shared" si="36"/>
        <v>6</v>
      </c>
      <c r="L458" s="95">
        <f t="shared" si="37"/>
        <v>26</v>
      </c>
      <c r="M458" s="97">
        <f t="shared" si="38"/>
        <v>44008</v>
      </c>
      <c r="N458" s="96">
        <f t="shared" si="39"/>
        <v>44008.376620370371</v>
      </c>
      <c r="O458" s="323">
        <v>106.6999</v>
      </c>
      <c r="P458" s="323">
        <v>1.0552170000000001</v>
      </c>
      <c r="Q458" s="323" t="s">
        <v>342</v>
      </c>
    </row>
    <row r="459" spans="1:17">
      <c r="A459" s="323" t="s">
        <v>400</v>
      </c>
      <c r="B459" s="323" t="s">
        <v>342</v>
      </c>
      <c r="C459" s="323" t="s">
        <v>188</v>
      </c>
      <c r="D459" s="323">
        <v>20200626</v>
      </c>
      <c r="E459" s="323" t="s">
        <v>694</v>
      </c>
      <c r="F459" s="323">
        <v>25000</v>
      </c>
      <c r="G459" s="323">
        <v>106.79989999999999</v>
      </c>
      <c r="H459" s="323">
        <v>1.018016</v>
      </c>
      <c r="J459" s="95">
        <f t="shared" si="35"/>
        <v>2020</v>
      </c>
      <c r="K459" s="95">
        <f t="shared" si="36"/>
        <v>6</v>
      </c>
      <c r="L459" s="95">
        <f t="shared" si="37"/>
        <v>26</v>
      </c>
      <c r="M459" s="97">
        <f t="shared" si="38"/>
        <v>44008</v>
      </c>
      <c r="N459" s="96">
        <f t="shared" si="39"/>
        <v>44008.376620370371</v>
      </c>
      <c r="O459" s="323">
        <v>106.79989999999999</v>
      </c>
      <c r="P459" s="323">
        <v>1.018016</v>
      </c>
      <c r="Q459" s="323" t="s">
        <v>342</v>
      </c>
    </row>
    <row r="460" spans="1:17">
      <c r="A460" s="323" t="s">
        <v>400</v>
      </c>
      <c r="B460" s="323" t="s">
        <v>342</v>
      </c>
      <c r="C460" s="323" t="s">
        <v>188</v>
      </c>
      <c r="D460" s="323">
        <v>20200626</v>
      </c>
      <c r="E460" s="323" t="s">
        <v>695</v>
      </c>
      <c r="F460" s="323">
        <v>16000</v>
      </c>
      <c r="G460" s="323">
        <v>106.65900000000001</v>
      </c>
      <c r="H460" s="323">
        <v>1.0704450000000001</v>
      </c>
      <c r="J460" s="95">
        <f t="shared" si="35"/>
        <v>2020</v>
      </c>
      <c r="K460" s="95">
        <f t="shared" si="36"/>
        <v>6</v>
      </c>
      <c r="L460" s="95">
        <f t="shared" si="37"/>
        <v>26</v>
      </c>
      <c r="M460" s="97">
        <f t="shared" si="38"/>
        <v>44008</v>
      </c>
      <c r="N460" s="96">
        <f t="shared" si="39"/>
        <v>44008.438530092593</v>
      </c>
      <c r="O460" s="323">
        <v>106.65900000000001</v>
      </c>
      <c r="P460" s="323">
        <v>1.0704450000000001</v>
      </c>
      <c r="Q460" s="323" t="s">
        <v>342</v>
      </c>
    </row>
    <row r="461" spans="1:17">
      <c r="A461" s="323" t="s">
        <v>400</v>
      </c>
      <c r="B461" s="323" t="s">
        <v>342</v>
      </c>
      <c r="C461" s="323" t="s">
        <v>188</v>
      </c>
      <c r="D461" s="323">
        <v>20200626</v>
      </c>
      <c r="E461" s="323" t="s">
        <v>390</v>
      </c>
      <c r="F461" s="323">
        <v>5000</v>
      </c>
      <c r="G461" s="323">
        <v>106.64700000000001</v>
      </c>
      <c r="H461" s="323">
        <v>1.0749139999999999</v>
      </c>
      <c r="J461" s="95">
        <f t="shared" si="35"/>
        <v>2020</v>
      </c>
      <c r="K461" s="95">
        <f t="shared" si="36"/>
        <v>6</v>
      </c>
      <c r="L461" s="95">
        <f t="shared" si="37"/>
        <v>26</v>
      </c>
      <c r="M461" s="97">
        <f t="shared" si="38"/>
        <v>44008</v>
      </c>
      <c r="N461" s="96">
        <f t="shared" si="39"/>
        <v>44008.454675925925</v>
      </c>
      <c r="O461" s="323">
        <v>106.64700000000001</v>
      </c>
      <c r="P461" s="323">
        <v>1.0749139999999999</v>
      </c>
      <c r="Q461" s="323" t="s">
        <v>342</v>
      </c>
    </row>
    <row r="462" spans="1:17">
      <c r="A462" s="323" t="s">
        <v>400</v>
      </c>
      <c r="B462" s="323" t="s">
        <v>342</v>
      </c>
      <c r="C462" s="323" t="s">
        <v>188</v>
      </c>
      <c r="D462" s="323">
        <v>20200626</v>
      </c>
      <c r="E462" s="323" t="s">
        <v>390</v>
      </c>
      <c r="F462" s="323">
        <v>5000</v>
      </c>
      <c r="G462" s="323">
        <v>106.747</v>
      </c>
      <c r="H462" s="323">
        <v>1.03769</v>
      </c>
      <c r="J462" s="95">
        <f t="shared" si="35"/>
        <v>2020</v>
      </c>
      <c r="K462" s="95">
        <f t="shared" si="36"/>
        <v>6</v>
      </c>
      <c r="L462" s="95">
        <f t="shared" si="37"/>
        <v>26</v>
      </c>
      <c r="M462" s="97">
        <f t="shared" si="38"/>
        <v>44008</v>
      </c>
      <c r="N462" s="96">
        <f t="shared" si="39"/>
        <v>44008.454675925925</v>
      </c>
      <c r="O462" s="323">
        <v>106.747</v>
      </c>
      <c r="P462" s="323">
        <v>1.03769</v>
      </c>
      <c r="Q462" s="323" t="s">
        <v>342</v>
      </c>
    </row>
    <row r="463" spans="1:17">
      <c r="A463" s="323" t="s">
        <v>400</v>
      </c>
      <c r="B463" s="323" t="s">
        <v>342</v>
      </c>
      <c r="C463" s="323" t="s">
        <v>188</v>
      </c>
      <c r="D463" s="323">
        <v>20200626</v>
      </c>
      <c r="E463" s="323" t="s">
        <v>696</v>
      </c>
      <c r="F463" s="323">
        <v>25000</v>
      </c>
      <c r="G463" s="323">
        <v>106.92385</v>
      </c>
      <c r="H463" s="323">
        <v>0.97196300000000002</v>
      </c>
      <c r="J463" s="95">
        <f t="shared" si="35"/>
        <v>2020</v>
      </c>
      <c r="K463" s="95">
        <f t="shared" si="36"/>
        <v>6</v>
      </c>
      <c r="L463" s="95">
        <f t="shared" si="37"/>
        <v>26</v>
      </c>
      <c r="M463" s="97">
        <f t="shared" si="38"/>
        <v>44008</v>
      </c>
      <c r="N463" s="96">
        <f t="shared" si="39"/>
        <v>44008.473090277781</v>
      </c>
      <c r="O463" s="323">
        <v>106.92385</v>
      </c>
      <c r="P463" s="323">
        <v>0.97196300000000002</v>
      </c>
      <c r="Q463" s="323" t="s">
        <v>342</v>
      </c>
    </row>
    <row r="464" spans="1:17">
      <c r="A464" s="323" t="s">
        <v>400</v>
      </c>
      <c r="B464" s="323" t="s">
        <v>342</v>
      </c>
      <c r="C464" s="323" t="s">
        <v>188</v>
      </c>
      <c r="D464" s="323">
        <v>20200626</v>
      </c>
      <c r="E464" s="323" t="s">
        <v>696</v>
      </c>
      <c r="F464" s="323">
        <v>82000</v>
      </c>
      <c r="G464" s="323">
        <v>106.95509</v>
      </c>
      <c r="H464" s="323">
        <v>0.96036699999999997</v>
      </c>
      <c r="J464" s="95">
        <f t="shared" si="35"/>
        <v>2020</v>
      </c>
      <c r="K464" s="95">
        <f t="shared" si="36"/>
        <v>6</v>
      </c>
      <c r="L464" s="95">
        <f t="shared" si="37"/>
        <v>26</v>
      </c>
      <c r="M464" s="97">
        <f t="shared" si="38"/>
        <v>44008</v>
      </c>
      <c r="N464" s="96">
        <f t="shared" si="39"/>
        <v>44008.473090277781</v>
      </c>
      <c r="O464" s="323">
        <v>106.95509</v>
      </c>
      <c r="P464" s="323">
        <v>0.96036699999999997</v>
      </c>
      <c r="Q464" s="323" t="s">
        <v>342</v>
      </c>
    </row>
    <row r="465" spans="1:17">
      <c r="A465" s="323" t="s">
        <v>400</v>
      </c>
      <c r="B465" s="323" t="s">
        <v>342</v>
      </c>
      <c r="C465" s="323" t="s">
        <v>188</v>
      </c>
      <c r="D465" s="323">
        <v>20200626</v>
      </c>
      <c r="E465" s="323" t="s">
        <v>696</v>
      </c>
      <c r="F465" s="323">
        <v>25000</v>
      </c>
      <c r="G465" s="323">
        <v>106.95509</v>
      </c>
      <c r="H465" s="323">
        <v>0.96036699999999997</v>
      </c>
      <c r="J465" s="95">
        <f t="shared" si="35"/>
        <v>2020</v>
      </c>
      <c r="K465" s="95">
        <f t="shared" si="36"/>
        <v>6</v>
      </c>
      <c r="L465" s="95">
        <f t="shared" si="37"/>
        <v>26</v>
      </c>
      <c r="M465" s="97">
        <f t="shared" si="38"/>
        <v>44008</v>
      </c>
      <c r="N465" s="96">
        <f t="shared" si="39"/>
        <v>44008.473090277781</v>
      </c>
      <c r="O465" s="323">
        <v>106.95509</v>
      </c>
      <c r="P465" s="323">
        <v>0.96036699999999997</v>
      </c>
      <c r="Q465" s="323" t="s">
        <v>342</v>
      </c>
    </row>
    <row r="466" spans="1:17">
      <c r="A466" s="323" t="s">
        <v>400</v>
      </c>
      <c r="B466" s="323" t="s">
        <v>342</v>
      </c>
      <c r="C466" s="323" t="s">
        <v>188</v>
      </c>
      <c r="D466" s="323">
        <v>20200626</v>
      </c>
      <c r="E466" s="323" t="s">
        <v>696</v>
      </c>
      <c r="F466" s="323">
        <v>82000</v>
      </c>
      <c r="G466" s="323">
        <v>106.92385</v>
      </c>
      <c r="H466" s="323">
        <v>0.97196300000000002</v>
      </c>
      <c r="J466" s="95">
        <f t="shared" si="35"/>
        <v>2020</v>
      </c>
      <c r="K466" s="95">
        <f t="shared" si="36"/>
        <v>6</v>
      </c>
      <c r="L466" s="95">
        <f t="shared" si="37"/>
        <v>26</v>
      </c>
      <c r="M466" s="97">
        <f t="shared" si="38"/>
        <v>44008</v>
      </c>
      <c r="N466" s="96">
        <f t="shared" si="39"/>
        <v>44008.473090277781</v>
      </c>
      <c r="O466" s="323">
        <v>106.92385</v>
      </c>
      <c r="P466" s="323">
        <v>0.97196300000000002</v>
      </c>
      <c r="Q466" s="323" t="s">
        <v>342</v>
      </c>
    </row>
    <row r="467" spans="1:17">
      <c r="A467" s="323" t="s">
        <v>400</v>
      </c>
      <c r="B467" s="323" t="s">
        <v>342</v>
      </c>
      <c r="C467" s="323" t="s">
        <v>188</v>
      </c>
      <c r="D467" s="323">
        <v>20200629</v>
      </c>
      <c r="E467" s="323" t="s">
        <v>697</v>
      </c>
      <c r="F467" s="323">
        <v>10000</v>
      </c>
      <c r="G467" s="323">
        <v>106.84</v>
      </c>
      <c r="H467" s="323">
        <v>1.000454</v>
      </c>
      <c r="J467" s="95">
        <f t="shared" si="35"/>
        <v>2020</v>
      </c>
      <c r="K467" s="95">
        <f t="shared" si="36"/>
        <v>6</v>
      </c>
      <c r="L467" s="95">
        <f t="shared" si="37"/>
        <v>29</v>
      </c>
      <c r="M467" s="97">
        <f t="shared" si="38"/>
        <v>44011</v>
      </c>
      <c r="N467" s="96">
        <f t="shared" si="39"/>
        <v>44011.375706018516</v>
      </c>
      <c r="O467" s="323">
        <v>106.84</v>
      </c>
      <c r="P467" s="323">
        <v>1.000454</v>
      </c>
      <c r="Q467" s="323" t="s">
        <v>342</v>
      </c>
    </row>
    <row r="468" spans="1:17">
      <c r="A468" s="323" t="s">
        <v>400</v>
      </c>
      <c r="B468" s="323" t="s">
        <v>342</v>
      </c>
      <c r="C468" s="323" t="s">
        <v>188</v>
      </c>
      <c r="D468" s="323">
        <v>20200629</v>
      </c>
      <c r="E468" s="323" t="s">
        <v>698</v>
      </c>
      <c r="F468" s="323">
        <v>10000</v>
      </c>
      <c r="G468" s="323">
        <v>106.74</v>
      </c>
      <c r="H468" s="323">
        <v>1.0376749999999999</v>
      </c>
      <c r="J468" s="95">
        <f t="shared" si="35"/>
        <v>2020</v>
      </c>
      <c r="K468" s="95">
        <f t="shared" si="36"/>
        <v>6</v>
      </c>
      <c r="L468" s="95">
        <f t="shared" si="37"/>
        <v>29</v>
      </c>
      <c r="M468" s="97">
        <f t="shared" si="38"/>
        <v>44011</v>
      </c>
      <c r="N468" s="96">
        <f t="shared" si="39"/>
        <v>44011.375717592593</v>
      </c>
      <c r="O468" s="323">
        <v>106.74</v>
      </c>
      <c r="P468" s="323">
        <v>1.0376749999999999</v>
      </c>
      <c r="Q468" s="323" t="s">
        <v>342</v>
      </c>
    </row>
    <row r="469" spans="1:17">
      <c r="A469" s="323" t="s">
        <v>400</v>
      </c>
      <c r="B469" s="323" t="s">
        <v>342</v>
      </c>
      <c r="C469" s="323" t="s">
        <v>188</v>
      </c>
      <c r="D469" s="323">
        <v>20200629</v>
      </c>
      <c r="E469" s="323" t="s">
        <v>698</v>
      </c>
      <c r="F469" s="323">
        <v>10000</v>
      </c>
      <c r="G469" s="323">
        <v>106.84</v>
      </c>
      <c r="H469" s="323">
        <v>1.000454</v>
      </c>
      <c r="J469" s="95">
        <f t="shared" si="35"/>
        <v>2020</v>
      </c>
      <c r="K469" s="95">
        <f t="shared" si="36"/>
        <v>6</v>
      </c>
      <c r="L469" s="95">
        <f t="shared" si="37"/>
        <v>29</v>
      </c>
      <c r="M469" s="97">
        <f t="shared" si="38"/>
        <v>44011</v>
      </c>
      <c r="N469" s="96">
        <f t="shared" si="39"/>
        <v>44011.375717592593</v>
      </c>
      <c r="O469" s="323">
        <v>106.84</v>
      </c>
      <c r="P469" s="323">
        <v>1.000454</v>
      </c>
      <c r="Q469" s="323" t="s">
        <v>342</v>
      </c>
    </row>
    <row r="470" spans="1:17">
      <c r="A470" s="323" t="s">
        <v>400</v>
      </c>
      <c r="B470" s="323" t="s">
        <v>342</v>
      </c>
      <c r="C470" s="323" t="s">
        <v>188</v>
      </c>
      <c r="D470" s="323">
        <v>20200629</v>
      </c>
      <c r="E470" s="323" t="s">
        <v>699</v>
      </c>
      <c r="F470" s="323">
        <v>10000</v>
      </c>
      <c r="G470" s="323">
        <v>106.765</v>
      </c>
      <c r="H470" s="323">
        <v>1.0283659999999999</v>
      </c>
      <c r="J470" s="95">
        <f t="shared" si="35"/>
        <v>2020</v>
      </c>
      <c r="K470" s="95">
        <f t="shared" si="36"/>
        <v>6</v>
      </c>
      <c r="L470" s="95">
        <f t="shared" si="37"/>
        <v>29</v>
      </c>
      <c r="M470" s="97">
        <f t="shared" si="38"/>
        <v>44011</v>
      </c>
      <c r="N470" s="96">
        <f t="shared" si="39"/>
        <v>44011.589444444442</v>
      </c>
      <c r="O470" s="323">
        <v>106.765</v>
      </c>
      <c r="P470" s="323">
        <v>1.0283659999999999</v>
      </c>
      <c r="Q470" s="323" t="s">
        <v>342</v>
      </c>
    </row>
    <row r="471" spans="1:17">
      <c r="A471" s="323" t="s">
        <v>400</v>
      </c>
      <c r="B471" s="323" t="s">
        <v>342</v>
      </c>
      <c r="C471" s="323" t="s">
        <v>188</v>
      </c>
      <c r="D471" s="323">
        <v>20200629</v>
      </c>
      <c r="E471" s="323" t="s">
        <v>699</v>
      </c>
      <c r="F471" s="323">
        <v>10000</v>
      </c>
      <c r="G471" s="323">
        <v>106.765</v>
      </c>
      <c r="H471" s="323">
        <v>1.0283659999999999</v>
      </c>
      <c r="J471" s="95">
        <f t="shared" si="35"/>
        <v>2020</v>
      </c>
      <c r="K471" s="95">
        <f t="shared" si="36"/>
        <v>6</v>
      </c>
      <c r="L471" s="95">
        <f t="shared" si="37"/>
        <v>29</v>
      </c>
      <c r="M471" s="97">
        <f t="shared" si="38"/>
        <v>44011</v>
      </c>
      <c r="N471" s="96">
        <f t="shared" si="39"/>
        <v>44011.589444444442</v>
      </c>
      <c r="O471" s="323">
        <v>106.765</v>
      </c>
      <c r="P471" s="323">
        <v>1.0283659999999999</v>
      </c>
      <c r="Q471" s="323" t="s">
        <v>342</v>
      </c>
    </row>
    <row r="472" spans="1:17">
      <c r="A472" s="323" t="s">
        <v>400</v>
      </c>
      <c r="B472" s="323" t="s">
        <v>342</v>
      </c>
      <c r="C472" s="323" t="s">
        <v>188</v>
      </c>
      <c r="D472" s="323">
        <v>20200629</v>
      </c>
      <c r="E472" s="323" t="s">
        <v>700</v>
      </c>
      <c r="F472" s="323">
        <v>50000</v>
      </c>
      <c r="G472" s="323">
        <v>106.666</v>
      </c>
      <c r="H472" s="323">
        <v>1.0652470000000001</v>
      </c>
      <c r="J472" s="95">
        <f t="shared" si="35"/>
        <v>2020</v>
      </c>
      <c r="K472" s="95">
        <f t="shared" si="36"/>
        <v>6</v>
      </c>
      <c r="L472" s="95">
        <f t="shared" si="37"/>
        <v>29</v>
      </c>
      <c r="M472" s="97">
        <f t="shared" si="38"/>
        <v>44011</v>
      </c>
      <c r="N472" s="96">
        <f t="shared" si="39"/>
        <v>44011.596782407411</v>
      </c>
      <c r="O472" s="323">
        <v>106.666</v>
      </c>
      <c r="P472" s="323">
        <v>1.0652470000000001</v>
      </c>
      <c r="Q472" s="323" t="s">
        <v>342</v>
      </c>
    </row>
    <row r="473" spans="1:17">
      <c r="A473" s="323" t="s">
        <v>400</v>
      </c>
      <c r="B473" s="323" t="s">
        <v>342</v>
      </c>
      <c r="C473" s="323" t="s">
        <v>188</v>
      </c>
      <c r="D473" s="323">
        <v>20200629</v>
      </c>
      <c r="E473" s="323" t="s">
        <v>700</v>
      </c>
      <c r="F473" s="323">
        <v>50000</v>
      </c>
      <c r="G473" s="323">
        <v>106.666</v>
      </c>
      <c r="H473" s="323">
        <v>1.0652470000000001</v>
      </c>
      <c r="J473" s="95">
        <f t="shared" si="35"/>
        <v>2020</v>
      </c>
      <c r="K473" s="95">
        <f t="shared" si="36"/>
        <v>6</v>
      </c>
      <c r="L473" s="95">
        <f t="shared" si="37"/>
        <v>29</v>
      </c>
      <c r="M473" s="97">
        <f t="shared" si="38"/>
        <v>44011</v>
      </c>
      <c r="N473" s="96">
        <f t="shared" si="39"/>
        <v>44011.596782407411</v>
      </c>
      <c r="O473" s="323">
        <v>106.666</v>
      </c>
      <c r="P473" s="323">
        <v>1.0652470000000001</v>
      </c>
      <c r="Q473" s="323" t="s">
        <v>342</v>
      </c>
    </row>
    <row r="474" spans="1:17">
      <c r="A474" s="323" t="s">
        <v>400</v>
      </c>
      <c r="B474" s="323" t="s">
        <v>342</v>
      </c>
      <c r="C474" s="323" t="s">
        <v>188</v>
      </c>
      <c r="D474" s="323">
        <v>20200629</v>
      </c>
      <c r="E474" s="323" t="s">
        <v>700</v>
      </c>
      <c r="F474" s="323">
        <v>50000</v>
      </c>
      <c r="G474" s="323">
        <v>106.306</v>
      </c>
      <c r="H474" s="323">
        <v>1.199711</v>
      </c>
      <c r="J474" s="95">
        <f t="shared" si="35"/>
        <v>2020</v>
      </c>
      <c r="K474" s="95">
        <f t="shared" si="36"/>
        <v>6</v>
      </c>
      <c r="L474" s="95">
        <f t="shared" si="37"/>
        <v>29</v>
      </c>
      <c r="M474" s="97">
        <f t="shared" si="38"/>
        <v>44011</v>
      </c>
      <c r="N474" s="96">
        <f t="shared" si="39"/>
        <v>44011.596782407411</v>
      </c>
      <c r="O474" s="323">
        <v>106.306</v>
      </c>
      <c r="P474" s="323">
        <v>1.199711</v>
      </c>
      <c r="Q474" s="323" t="s">
        <v>342</v>
      </c>
    </row>
    <row r="475" spans="1:17">
      <c r="A475" s="323" t="s">
        <v>400</v>
      </c>
      <c r="B475" s="323" t="s">
        <v>342</v>
      </c>
      <c r="C475" s="323" t="s">
        <v>188</v>
      </c>
      <c r="D475" s="323">
        <v>20200629</v>
      </c>
      <c r="E475" s="323" t="s">
        <v>701</v>
      </c>
      <c r="F475" s="323">
        <v>4000</v>
      </c>
      <c r="G475" s="323">
        <v>106.85</v>
      </c>
      <c r="H475" s="323">
        <v>0.99673400000000001</v>
      </c>
      <c r="J475" s="95">
        <f t="shared" si="35"/>
        <v>2020</v>
      </c>
      <c r="K475" s="95">
        <f t="shared" si="36"/>
        <v>6</v>
      </c>
      <c r="L475" s="95">
        <f t="shared" si="37"/>
        <v>29</v>
      </c>
      <c r="M475" s="97">
        <f t="shared" si="38"/>
        <v>44011</v>
      </c>
      <c r="N475" s="96">
        <f t="shared" si="39"/>
        <v>44011.656956018516</v>
      </c>
      <c r="O475" s="323">
        <v>106.85</v>
      </c>
      <c r="P475" s="323">
        <v>0.99673400000000001</v>
      </c>
      <c r="Q475" s="323" t="s">
        <v>342</v>
      </c>
    </row>
    <row r="476" spans="1:17">
      <c r="A476" s="323" t="s">
        <v>400</v>
      </c>
      <c r="B476" s="323" t="s">
        <v>342</v>
      </c>
      <c r="C476" s="323" t="s">
        <v>188</v>
      </c>
      <c r="D476" s="323">
        <v>20200629</v>
      </c>
      <c r="E476" s="323" t="s">
        <v>702</v>
      </c>
      <c r="F476" s="323">
        <v>4000</v>
      </c>
      <c r="G476" s="323">
        <v>106.6</v>
      </c>
      <c r="H476" s="323">
        <v>1.0898570000000001</v>
      </c>
      <c r="J476" s="95">
        <f t="shared" si="35"/>
        <v>2020</v>
      </c>
      <c r="K476" s="95">
        <f t="shared" si="36"/>
        <v>6</v>
      </c>
      <c r="L476" s="95">
        <f t="shared" si="37"/>
        <v>29</v>
      </c>
      <c r="M476" s="97">
        <f t="shared" si="38"/>
        <v>44011</v>
      </c>
      <c r="N476" s="96">
        <f t="shared" si="39"/>
        <v>44011.656967592593</v>
      </c>
      <c r="O476" s="323">
        <v>106.6</v>
      </c>
      <c r="P476" s="323">
        <v>1.0898570000000001</v>
      </c>
      <c r="Q476" s="323" t="s">
        <v>342</v>
      </c>
    </row>
    <row r="477" spans="1:17">
      <c r="A477" s="323" t="s">
        <v>400</v>
      </c>
      <c r="B477" s="323" t="s">
        <v>342</v>
      </c>
      <c r="C477" s="323" t="s">
        <v>188</v>
      </c>
      <c r="D477" s="323">
        <v>20200629</v>
      </c>
      <c r="E477" s="323" t="s">
        <v>702</v>
      </c>
      <c r="F477" s="323">
        <v>4000</v>
      </c>
      <c r="G477" s="323">
        <v>106.85</v>
      </c>
      <c r="H477" s="323">
        <v>0.99673400000000001</v>
      </c>
      <c r="J477" s="95">
        <f t="shared" si="35"/>
        <v>2020</v>
      </c>
      <c r="K477" s="95">
        <f t="shared" si="36"/>
        <v>6</v>
      </c>
      <c r="L477" s="95">
        <f t="shared" si="37"/>
        <v>29</v>
      </c>
      <c r="M477" s="97">
        <f t="shared" si="38"/>
        <v>44011</v>
      </c>
      <c r="N477" s="96">
        <f t="shared" si="39"/>
        <v>44011.656967592593</v>
      </c>
      <c r="O477" s="323">
        <v>106.85</v>
      </c>
      <c r="P477" s="323">
        <v>0.99673400000000001</v>
      </c>
      <c r="Q477" s="323" t="s">
        <v>342</v>
      </c>
    </row>
    <row r="478" spans="1:17">
      <c r="A478" s="323" t="s">
        <v>400</v>
      </c>
      <c r="B478" s="323" t="s">
        <v>342</v>
      </c>
      <c r="C478" s="323" t="s">
        <v>188</v>
      </c>
      <c r="D478" s="323">
        <v>20200629</v>
      </c>
      <c r="E478" s="323" t="s">
        <v>703</v>
      </c>
      <c r="F478" s="323">
        <v>10000</v>
      </c>
      <c r="G478" s="323">
        <v>106.84099999999999</v>
      </c>
      <c r="H478" s="323">
        <v>1.0000819999999999</v>
      </c>
      <c r="J478" s="95">
        <f t="shared" si="35"/>
        <v>2020</v>
      </c>
      <c r="K478" s="95">
        <f t="shared" si="36"/>
        <v>6</v>
      </c>
      <c r="L478" s="95">
        <f t="shared" si="37"/>
        <v>29</v>
      </c>
      <c r="M478" s="97">
        <f t="shared" si="38"/>
        <v>44011</v>
      </c>
      <c r="N478" s="96">
        <f t="shared" si="39"/>
        <v>44011.669629629629</v>
      </c>
      <c r="O478" s="323">
        <v>106.84099999999999</v>
      </c>
      <c r="P478" s="323">
        <v>1.0000819999999999</v>
      </c>
      <c r="Q478" s="323" t="s">
        <v>342</v>
      </c>
    </row>
    <row r="479" spans="1:17">
      <c r="A479" s="323" t="s">
        <v>400</v>
      </c>
      <c r="B479" s="323" t="s">
        <v>342</v>
      </c>
      <c r="C479" s="323" t="s">
        <v>188</v>
      </c>
      <c r="D479" s="323">
        <v>20200629</v>
      </c>
      <c r="E479" s="323" t="s">
        <v>703</v>
      </c>
      <c r="F479" s="323">
        <v>10000</v>
      </c>
      <c r="G479" s="323">
        <v>106.84099999999999</v>
      </c>
      <c r="H479" s="323">
        <v>1.0000819999999999</v>
      </c>
      <c r="J479" s="95">
        <f t="shared" si="35"/>
        <v>2020</v>
      </c>
      <c r="K479" s="95">
        <f t="shared" si="36"/>
        <v>6</v>
      </c>
      <c r="L479" s="95">
        <f t="shared" si="37"/>
        <v>29</v>
      </c>
      <c r="M479" s="97">
        <f t="shared" si="38"/>
        <v>44011</v>
      </c>
      <c r="N479" s="96">
        <f t="shared" si="39"/>
        <v>44011.669629629629</v>
      </c>
      <c r="O479" s="323">
        <v>106.84099999999999</v>
      </c>
      <c r="P479" s="323">
        <v>1.0000819999999999</v>
      </c>
      <c r="Q479" s="323" t="s">
        <v>342</v>
      </c>
    </row>
    <row r="480" spans="1:17">
      <c r="A480" s="323" t="s">
        <v>400</v>
      </c>
      <c r="B480" s="323" t="s">
        <v>342</v>
      </c>
      <c r="C480" s="323" t="s">
        <v>188</v>
      </c>
      <c r="D480" s="323">
        <v>20200630</v>
      </c>
      <c r="E480" s="323" t="s">
        <v>704</v>
      </c>
      <c r="F480" s="323">
        <v>50000</v>
      </c>
      <c r="G480" s="323">
        <v>107.72199999999999</v>
      </c>
      <c r="H480" s="323">
        <v>0.67099799999999998</v>
      </c>
      <c r="J480" s="95">
        <f t="shared" si="35"/>
        <v>2020</v>
      </c>
      <c r="K480" s="95">
        <f t="shared" si="36"/>
        <v>6</v>
      </c>
      <c r="L480" s="95">
        <f t="shared" si="37"/>
        <v>30</v>
      </c>
      <c r="M480" s="97">
        <f t="shared" si="38"/>
        <v>44012</v>
      </c>
      <c r="N480" s="96">
        <f t="shared" si="39"/>
        <v>44012.423009259262</v>
      </c>
      <c r="O480" s="323">
        <v>107.72199999999999</v>
      </c>
      <c r="P480" s="323">
        <v>0.67099799999999998</v>
      </c>
      <c r="Q480" s="323" t="s">
        <v>342</v>
      </c>
    </row>
    <row r="481" spans="1:17">
      <c r="A481" s="323" t="s">
        <v>400</v>
      </c>
      <c r="B481" s="323" t="s">
        <v>342</v>
      </c>
      <c r="C481" s="323" t="s">
        <v>188</v>
      </c>
      <c r="D481" s="323">
        <v>20200630</v>
      </c>
      <c r="E481" s="323" t="s">
        <v>705</v>
      </c>
      <c r="F481" s="323">
        <v>50000</v>
      </c>
      <c r="G481" s="323">
        <v>107.22199999999999</v>
      </c>
      <c r="H481" s="323">
        <v>0.85585299999999997</v>
      </c>
      <c r="J481" s="95">
        <f t="shared" si="35"/>
        <v>2020</v>
      </c>
      <c r="K481" s="95">
        <f t="shared" si="36"/>
        <v>6</v>
      </c>
      <c r="L481" s="95">
        <f t="shared" si="37"/>
        <v>30</v>
      </c>
      <c r="M481" s="97">
        <f t="shared" si="38"/>
        <v>44012</v>
      </c>
      <c r="N481" s="96">
        <f t="shared" si="39"/>
        <v>44012.423055555555</v>
      </c>
      <c r="O481" s="323">
        <v>107.22199999999999</v>
      </c>
      <c r="P481" s="323">
        <v>0.85585299999999997</v>
      </c>
      <c r="Q481" s="323" t="s">
        <v>342</v>
      </c>
    </row>
    <row r="482" spans="1:17">
      <c r="A482" s="323" t="s">
        <v>400</v>
      </c>
      <c r="B482" s="323" t="s">
        <v>342</v>
      </c>
      <c r="C482" s="323" t="s">
        <v>188</v>
      </c>
      <c r="D482" s="323">
        <v>20200630</v>
      </c>
      <c r="E482" s="323" t="s">
        <v>706</v>
      </c>
      <c r="F482" s="323">
        <v>15000</v>
      </c>
      <c r="G482" s="323">
        <v>106.572</v>
      </c>
      <c r="H482" s="323">
        <v>1.097742</v>
      </c>
      <c r="J482" s="95">
        <f t="shared" si="35"/>
        <v>2020</v>
      </c>
      <c r="K482" s="95">
        <f t="shared" si="36"/>
        <v>6</v>
      </c>
      <c r="L482" s="95">
        <f t="shared" si="37"/>
        <v>30</v>
      </c>
      <c r="M482" s="97">
        <f t="shared" si="38"/>
        <v>44012</v>
      </c>
      <c r="N482" s="96">
        <f t="shared" si="39"/>
        <v>44012.450706018521</v>
      </c>
      <c r="O482" s="323">
        <v>106.572</v>
      </c>
      <c r="P482" s="323">
        <v>1.097742</v>
      </c>
      <c r="Q482" s="323" t="s">
        <v>342</v>
      </c>
    </row>
    <row r="483" spans="1:17">
      <c r="A483" s="323" t="s">
        <v>400</v>
      </c>
      <c r="B483" s="323" t="s">
        <v>342</v>
      </c>
      <c r="C483" s="323" t="s">
        <v>188</v>
      </c>
      <c r="D483" s="323">
        <v>20200630</v>
      </c>
      <c r="E483" s="323" t="s">
        <v>706</v>
      </c>
      <c r="F483" s="323">
        <v>15000</v>
      </c>
      <c r="G483" s="323">
        <v>106.672</v>
      </c>
      <c r="H483" s="323">
        <v>1.060411</v>
      </c>
      <c r="J483" s="95">
        <f t="shared" si="35"/>
        <v>2020</v>
      </c>
      <c r="K483" s="95">
        <f t="shared" si="36"/>
        <v>6</v>
      </c>
      <c r="L483" s="95">
        <f t="shared" si="37"/>
        <v>30</v>
      </c>
      <c r="M483" s="97">
        <f t="shared" si="38"/>
        <v>44012</v>
      </c>
      <c r="N483" s="96">
        <f t="shared" si="39"/>
        <v>44012.450706018521</v>
      </c>
      <c r="O483" s="323">
        <v>106.672</v>
      </c>
      <c r="P483" s="323">
        <v>1.060411</v>
      </c>
      <c r="Q483" s="323" t="s">
        <v>342</v>
      </c>
    </row>
    <row r="484" spans="1:17">
      <c r="A484" s="323" t="s">
        <v>400</v>
      </c>
      <c r="B484" s="323" t="s">
        <v>342</v>
      </c>
      <c r="C484" s="323" t="s">
        <v>188</v>
      </c>
      <c r="D484" s="323">
        <v>20200630</v>
      </c>
      <c r="E484" s="323" t="s">
        <v>707</v>
      </c>
      <c r="F484" s="323">
        <v>15000</v>
      </c>
      <c r="G484" s="323">
        <v>106.39700000000001</v>
      </c>
      <c r="H484" s="323">
        <v>1.163173</v>
      </c>
      <c r="J484" s="95">
        <f t="shared" si="35"/>
        <v>2020</v>
      </c>
      <c r="K484" s="95">
        <f t="shared" si="36"/>
        <v>6</v>
      </c>
      <c r="L484" s="95">
        <f t="shared" si="37"/>
        <v>30</v>
      </c>
      <c r="M484" s="97">
        <f t="shared" si="38"/>
        <v>44012</v>
      </c>
      <c r="N484" s="96">
        <f t="shared" si="39"/>
        <v>44012.47960648148</v>
      </c>
      <c r="O484" s="323">
        <v>106.39700000000001</v>
      </c>
      <c r="P484" s="323">
        <v>1.163173</v>
      </c>
      <c r="Q484" s="323" t="s">
        <v>342</v>
      </c>
    </row>
    <row r="485" spans="1:17">
      <c r="A485" s="323" t="s">
        <v>400</v>
      </c>
      <c r="B485" s="323" t="s">
        <v>342</v>
      </c>
      <c r="C485" s="323" t="s">
        <v>188</v>
      </c>
      <c r="D485" s="323">
        <v>20200630</v>
      </c>
      <c r="E485" s="323" t="s">
        <v>708</v>
      </c>
      <c r="F485" s="323">
        <v>15000</v>
      </c>
      <c r="G485" s="323">
        <v>106.697</v>
      </c>
      <c r="H485" s="323">
        <v>1.051085</v>
      </c>
      <c r="J485" s="95">
        <f t="shared" si="35"/>
        <v>2020</v>
      </c>
      <c r="K485" s="95">
        <f t="shared" si="36"/>
        <v>6</v>
      </c>
      <c r="L485" s="95">
        <f t="shared" si="37"/>
        <v>30</v>
      </c>
      <c r="M485" s="97">
        <f t="shared" si="38"/>
        <v>44012</v>
      </c>
      <c r="N485" s="96">
        <f t="shared" si="39"/>
        <v>44012.479618055557</v>
      </c>
      <c r="O485" s="323">
        <v>106.697</v>
      </c>
      <c r="P485" s="323">
        <v>1.051085</v>
      </c>
      <c r="Q485" s="323" t="s">
        <v>342</v>
      </c>
    </row>
    <row r="486" spans="1:17">
      <c r="A486" s="323" t="s">
        <v>400</v>
      </c>
      <c r="B486" s="323" t="s">
        <v>342</v>
      </c>
      <c r="C486" s="323" t="s">
        <v>188</v>
      </c>
      <c r="D486" s="323">
        <v>20200630</v>
      </c>
      <c r="E486" s="323" t="s">
        <v>709</v>
      </c>
      <c r="F486" s="323">
        <v>150000</v>
      </c>
      <c r="G486" s="323">
        <v>106.68899999999999</v>
      </c>
      <c r="H486" s="323">
        <v>1.0540700000000001</v>
      </c>
      <c r="J486" s="95">
        <f t="shared" si="35"/>
        <v>2020</v>
      </c>
      <c r="K486" s="95">
        <f t="shared" si="36"/>
        <v>6</v>
      </c>
      <c r="L486" s="95">
        <f t="shared" si="37"/>
        <v>30</v>
      </c>
      <c r="M486" s="97">
        <f t="shared" si="38"/>
        <v>44012</v>
      </c>
      <c r="N486" s="96">
        <f t="shared" si="39"/>
        <v>44012.585798611108</v>
      </c>
      <c r="O486" s="323">
        <v>106.68899999999999</v>
      </c>
      <c r="P486" s="323">
        <v>1.0540700000000001</v>
      </c>
      <c r="Q486" s="323" t="s">
        <v>342</v>
      </c>
    </row>
    <row r="487" spans="1:17">
      <c r="A487" s="323" t="s">
        <v>421</v>
      </c>
      <c r="B487" s="323" t="s">
        <v>343</v>
      </c>
      <c r="C487" s="323" t="s">
        <v>188</v>
      </c>
      <c r="D487" s="323">
        <v>20200601</v>
      </c>
      <c r="E487" s="323" t="s">
        <v>710</v>
      </c>
      <c r="F487" s="323">
        <v>25000</v>
      </c>
      <c r="G487" s="323">
        <v>110.827</v>
      </c>
      <c r="H487" s="323">
        <v>1.5130209999999999</v>
      </c>
      <c r="J487" s="95">
        <f t="shared" si="35"/>
        <v>2020</v>
      </c>
      <c r="K487" s="95">
        <f t="shared" si="36"/>
        <v>6</v>
      </c>
      <c r="L487" s="95">
        <f t="shared" si="37"/>
        <v>1</v>
      </c>
      <c r="M487" s="97">
        <f t="shared" si="38"/>
        <v>43983</v>
      </c>
      <c r="N487" s="96">
        <f t="shared" si="39"/>
        <v>43983.409039351849</v>
      </c>
      <c r="O487" s="323">
        <v>110.827</v>
      </c>
      <c r="P487" s="323">
        <v>1.5130209999999999</v>
      </c>
      <c r="Q487" s="323" t="s">
        <v>343</v>
      </c>
    </row>
    <row r="488" spans="1:17">
      <c r="A488" s="323" t="s">
        <v>421</v>
      </c>
      <c r="B488" s="323" t="s">
        <v>343</v>
      </c>
      <c r="C488" s="323" t="s">
        <v>188</v>
      </c>
      <c r="D488" s="323">
        <v>20200601</v>
      </c>
      <c r="E488" s="323" t="s">
        <v>710</v>
      </c>
      <c r="F488" s="323">
        <v>25000</v>
      </c>
      <c r="G488" s="323">
        <v>110.947</v>
      </c>
      <c r="H488" s="323">
        <v>1.487587</v>
      </c>
      <c r="J488" s="95">
        <f t="shared" si="35"/>
        <v>2020</v>
      </c>
      <c r="K488" s="95">
        <f t="shared" si="36"/>
        <v>6</v>
      </c>
      <c r="L488" s="95">
        <f t="shared" si="37"/>
        <v>1</v>
      </c>
      <c r="M488" s="97">
        <f t="shared" si="38"/>
        <v>43983</v>
      </c>
      <c r="N488" s="96">
        <f t="shared" si="39"/>
        <v>43983.409039351849</v>
      </c>
      <c r="O488" s="323">
        <v>110.947</v>
      </c>
      <c r="P488" s="323">
        <v>1.487587</v>
      </c>
      <c r="Q488" s="323" t="s">
        <v>343</v>
      </c>
    </row>
    <row r="489" spans="1:17">
      <c r="A489" s="323" t="s">
        <v>421</v>
      </c>
      <c r="B489" s="323" t="s">
        <v>343</v>
      </c>
      <c r="C489" s="323" t="s">
        <v>188</v>
      </c>
      <c r="D489" s="323">
        <v>20200601</v>
      </c>
      <c r="E489" s="323" t="s">
        <v>711</v>
      </c>
      <c r="F489" s="323">
        <v>113000</v>
      </c>
      <c r="G489" s="323">
        <v>111.29</v>
      </c>
      <c r="H489" s="323">
        <v>1.4150659999999999</v>
      </c>
      <c r="J489" s="95">
        <f t="shared" si="35"/>
        <v>2020</v>
      </c>
      <c r="K489" s="95">
        <f t="shared" si="36"/>
        <v>6</v>
      </c>
      <c r="L489" s="95">
        <f t="shared" si="37"/>
        <v>1</v>
      </c>
      <c r="M489" s="97">
        <f t="shared" si="38"/>
        <v>43983</v>
      </c>
      <c r="N489" s="96">
        <f t="shared" si="39"/>
        <v>43983.507268518515</v>
      </c>
      <c r="O489" s="323">
        <v>111.29</v>
      </c>
      <c r="P489" s="323">
        <v>1.4150659999999999</v>
      </c>
      <c r="Q489" s="323" t="s">
        <v>343</v>
      </c>
    </row>
    <row r="490" spans="1:17">
      <c r="A490" s="323" t="s">
        <v>421</v>
      </c>
      <c r="B490" s="323" t="s">
        <v>343</v>
      </c>
      <c r="C490" s="323" t="s">
        <v>188</v>
      </c>
      <c r="D490" s="323">
        <v>20200601</v>
      </c>
      <c r="E490" s="323" t="s">
        <v>711</v>
      </c>
      <c r="F490" s="323">
        <v>113000</v>
      </c>
      <c r="G490" s="323">
        <v>111.229</v>
      </c>
      <c r="H490" s="323">
        <v>1.427945</v>
      </c>
      <c r="J490" s="95">
        <f t="shared" si="35"/>
        <v>2020</v>
      </c>
      <c r="K490" s="95">
        <f t="shared" si="36"/>
        <v>6</v>
      </c>
      <c r="L490" s="95">
        <f t="shared" si="37"/>
        <v>1</v>
      </c>
      <c r="M490" s="97">
        <f t="shared" si="38"/>
        <v>43983</v>
      </c>
      <c r="N490" s="96">
        <f t="shared" si="39"/>
        <v>43983.507268518515</v>
      </c>
      <c r="O490" s="323">
        <v>111.229</v>
      </c>
      <c r="P490" s="323">
        <v>1.427945</v>
      </c>
      <c r="Q490" s="323" t="s">
        <v>343</v>
      </c>
    </row>
    <row r="491" spans="1:17">
      <c r="A491" s="323" t="s">
        <v>421</v>
      </c>
      <c r="B491" s="323" t="s">
        <v>343</v>
      </c>
      <c r="C491" s="323" t="s">
        <v>188</v>
      </c>
      <c r="D491" s="323">
        <v>20200602</v>
      </c>
      <c r="E491" s="323" t="s">
        <v>712</v>
      </c>
      <c r="F491" s="323">
        <v>2000000</v>
      </c>
      <c r="G491" s="323">
        <v>111.616</v>
      </c>
      <c r="H491" s="323">
        <v>1.3449530000000001</v>
      </c>
      <c r="J491" s="95">
        <f t="shared" si="35"/>
        <v>2020</v>
      </c>
      <c r="K491" s="95">
        <f t="shared" si="36"/>
        <v>6</v>
      </c>
      <c r="L491" s="95">
        <f t="shared" si="37"/>
        <v>2</v>
      </c>
      <c r="M491" s="97">
        <f t="shared" si="38"/>
        <v>43984</v>
      </c>
      <c r="N491" s="96">
        <f t="shared" si="39"/>
        <v>43984.458391203705</v>
      </c>
      <c r="O491" s="323">
        <v>111.616</v>
      </c>
      <c r="P491" s="323">
        <v>1.3449530000000001</v>
      </c>
      <c r="Q491" s="323" t="s">
        <v>343</v>
      </c>
    </row>
    <row r="492" spans="1:17">
      <c r="A492" s="323" t="s">
        <v>421</v>
      </c>
      <c r="B492" s="323" t="s">
        <v>343</v>
      </c>
      <c r="C492" s="323" t="s">
        <v>188</v>
      </c>
      <c r="D492" s="323">
        <v>20200602</v>
      </c>
      <c r="E492" s="323" t="s">
        <v>713</v>
      </c>
      <c r="F492" s="323">
        <v>100000</v>
      </c>
      <c r="G492" s="323">
        <v>111.27800000000001</v>
      </c>
      <c r="H492" s="323">
        <v>1.4162110000000001</v>
      </c>
      <c r="J492" s="95">
        <f t="shared" si="35"/>
        <v>2020</v>
      </c>
      <c r="K492" s="95">
        <f t="shared" si="36"/>
        <v>6</v>
      </c>
      <c r="L492" s="95">
        <f t="shared" si="37"/>
        <v>2</v>
      </c>
      <c r="M492" s="97">
        <f t="shared" si="38"/>
        <v>43984</v>
      </c>
      <c r="N492" s="96">
        <f t="shared" si="39"/>
        <v>43984.525208333333</v>
      </c>
      <c r="O492" s="323">
        <v>111.27800000000001</v>
      </c>
      <c r="P492" s="323">
        <v>1.4162110000000001</v>
      </c>
      <c r="Q492" s="323" t="s">
        <v>343</v>
      </c>
    </row>
    <row r="493" spans="1:17">
      <c r="A493" s="323" t="s">
        <v>421</v>
      </c>
      <c r="B493" s="323" t="s">
        <v>343</v>
      </c>
      <c r="C493" s="323" t="s">
        <v>188</v>
      </c>
      <c r="D493" s="323">
        <v>20200602</v>
      </c>
      <c r="E493" s="323" t="s">
        <v>713</v>
      </c>
      <c r="F493" s="323">
        <v>100000</v>
      </c>
      <c r="G493" s="323">
        <v>111.27800000000001</v>
      </c>
      <c r="H493" s="323">
        <v>1.4162110000000001</v>
      </c>
      <c r="J493" s="95">
        <f t="shared" si="35"/>
        <v>2020</v>
      </c>
      <c r="K493" s="95">
        <f t="shared" si="36"/>
        <v>6</v>
      </c>
      <c r="L493" s="95">
        <f t="shared" si="37"/>
        <v>2</v>
      </c>
      <c r="M493" s="97">
        <f t="shared" si="38"/>
        <v>43984</v>
      </c>
      <c r="N493" s="96">
        <f t="shared" si="39"/>
        <v>43984.525208333333</v>
      </c>
      <c r="O493" s="323">
        <v>111.27800000000001</v>
      </c>
      <c r="P493" s="323">
        <v>1.4162110000000001</v>
      </c>
      <c r="Q493" s="323" t="s">
        <v>343</v>
      </c>
    </row>
    <row r="494" spans="1:17">
      <c r="A494" s="323" t="s">
        <v>421</v>
      </c>
      <c r="B494" s="323" t="s">
        <v>343</v>
      </c>
      <c r="C494" s="323" t="s">
        <v>188</v>
      </c>
      <c r="D494" s="323">
        <v>20200602</v>
      </c>
      <c r="E494" s="323" t="s">
        <v>714</v>
      </c>
      <c r="F494" s="323">
        <v>10000</v>
      </c>
      <c r="G494" s="323">
        <v>111.122</v>
      </c>
      <c r="H494" s="323">
        <v>1.449184</v>
      </c>
      <c r="J494" s="95">
        <f t="shared" si="35"/>
        <v>2020</v>
      </c>
      <c r="K494" s="95">
        <f t="shared" si="36"/>
        <v>6</v>
      </c>
      <c r="L494" s="95">
        <f t="shared" si="37"/>
        <v>2</v>
      </c>
      <c r="M494" s="97">
        <f t="shared" si="38"/>
        <v>43984</v>
      </c>
      <c r="N494" s="96">
        <f t="shared" si="39"/>
        <v>43984.592928240738</v>
      </c>
      <c r="O494" s="323">
        <v>111.122</v>
      </c>
      <c r="P494" s="323">
        <v>1.449184</v>
      </c>
      <c r="Q494" s="323" t="s">
        <v>343</v>
      </c>
    </row>
    <row r="495" spans="1:17">
      <c r="A495" s="323" t="s">
        <v>421</v>
      </c>
      <c r="B495" s="323" t="s">
        <v>343</v>
      </c>
      <c r="C495" s="323" t="s">
        <v>188</v>
      </c>
      <c r="D495" s="323">
        <v>20200602</v>
      </c>
      <c r="E495" s="323" t="s">
        <v>714</v>
      </c>
      <c r="F495" s="323">
        <v>10000</v>
      </c>
      <c r="G495" s="323">
        <v>110.956</v>
      </c>
      <c r="H495" s="323">
        <v>1.4843299999999999</v>
      </c>
      <c r="J495" s="95">
        <f t="shared" si="35"/>
        <v>2020</v>
      </c>
      <c r="K495" s="95">
        <f t="shared" si="36"/>
        <v>6</v>
      </c>
      <c r="L495" s="95">
        <f t="shared" si="37"/>
        <v>2</v>
      </c>
      <c r="M495" s="97">
        <f t="shared" si="38"/>
        <v>43984</v>
      </c>
      <c r="N495" s="96">
        <f t="shared" si="39"/>
        <v>43984.592928240738</v>
      </c>
      <c r="O495" s="323">
        <v>110.956</v>
      </c>
      <c r="P495" s="323">
        <v>1.4843299999999999</v>
      </c>
      <c r="Q495" s="323" t="s">
        <v>343</v>
      </c>
    </row>
    <row r="496" spans="1:17">
      <c r="A496" s="323" t="s">
        <v>421</v>
      </c>
      <c r="B496" s="323" t="s">
        <v>343</v>
      </c>
      <c r="C496" s="323" t="s">
        <v>188</v>
      </c>
      <c r="D496" s="323">
        <v>20200602</v>
      </c>
      <c r="E496" s="323" t="s">
        <v>714</v>
      </c>
      <c r="F496" s="323">
        <v>10000</v>
      </c>
      <c r="G496" s="323">
        <v>111.122</v>
      </c>
      <c r="H496" s="323">
        <v>1.449184</v>
      </c>
      <c r="J496" s="95">
        <f t="shared" si="35"/>
        <v>2020</v>
      </c>
      <c r="K496" s="95">
        <f t="shared" si="36"/>
        <v>6</v>
      </c>
      <c r="L496" s="95">
        <f t="shared" si="37"/>
        <v>2</v>
      </c>
      <c r="M496" s="97">
        <f t="shared" si="38"/>
        <v>43984</v>
      </c>
      <c r="N496" s="96">
        <f t="shared" si="39"/>
        <v>43984.592928240738</v>
      </c>
      <c r="O496" s="323">
        <v>111.122</v>
      </c>
      <c r="P496" s="323">
        <v>1.449184</v>
      </c>
      <c r="Q496" s="323" t="s">
        <v>343</v>
      </c>
    </row>
    <row r="497" spans="1:17">
      <c r="A497" s="323" t="s">
        <v>421</v>
      </c>
      <c r="B497" s="323" t="s">
        <v>343</v>
      </c>
      <c r="C497" s="323" t="s">
        <v>188</v>
      </c>
      <c r="D497" s="323">
        <v>20200602</v>
      </c>
      <c r="E497" s="323" t="s">
        <v>715</v>
      </c>
      <c r="F497" s="323">
        <v>260000</v>
      </c>
      <c r="G497" s="323">
        <v>111.69199999999999</v>
      </c>
      <c r="H497" s="323">
        <v>1.328965</v>
      </c>
      <c r="J497" s="95">
        <f t="shared" si="35"/>
        <v>2020</v>
      </c>
      <c r="K497" s="95">
        <f t="shared" si="36"/>
        <v>6</v>
      </c>
      <c r="L497" s="95">
        <f t="shared" si="37"/>
        <v>2</v>
      </c>
      <c r="M497" s="97">
        <f t="shared" si="38"/>
        <v>43984</v>
      </c>
      <c r="N497" s="96">
        <f t="shared" si="39"/>
        <v>43984.609988425924</v>
      </c>
      <c r="O497" s="323">
        <v>111.69199999999999</v>
      </c>
      <c r="P497" s="323">
        <v>1.328965</v>
      </c>
      <c r="Q497" s="323" t="s">
        <v>343</v>
      </c>
    </row>
    <row r="498" spans="1:17">
      <c r="A498" s="323" t="s">
        <v>421</v>
      </c>
      <c r="B498" s="323" t="s">
        <v>343</v>
      </c>
      <c r="C498" s="323" t="s">
        <v>188</v>
      </c>
      <c r="D498" s="323">
        <v>20200602</v>
      </c>
      <c r="E498" s="323" t="s">
        <v>716</v>
      </c>
      <c r="F498" s="323">
        <v>50000</v>
      </c>
      <c r="G498" s="323">
        <v>111.364</v>
      </c>
      <c r="H498" s="323">
        <v>1.398056</v>
      </c>
      <c r="J498" s="95">
        <f t="shared" si="35"/>
        <v>2020</v>
      </c>
      <c r="K498" s="95">
        <f t="shared" si="36"/>
        <v>6</v>
      </c>
      <c r="L498" s="95">
        <f t="shared" si="37"/>
        <v>2</v>
      </c>
      <c r="M498" s="97">
        <f t="shared" si="38"/>
        <v>43984</v>
      </c>
      <c r="N498" s="96">
        <f t="shared" si="39"/>
        <v>43984.633252314816</v>
      </c>
      <c r="O498" s="323">
        <v>111.364</v>
      </c>
      <c r="P498" s="323">
        <v>1.398056</v>
      </c>
      <c r="Q498" s="323" t="s">
        <v>343</v>
      </c>
    </row>
    <row r="499" spans="1:17">
      <c r="A499" s="323" t="s">
        <v>421</v>
      </c>
      <c r="B499" s="323" t="s">
        <v>343</v>
      </c>
      <c r="C499" s="323" t="s">
        <v>188</v>
      </c>
      <c r="D499" s="323">
        <v>20200602</v>
      </c>
      <c r="E499" s="323" t="s">
        <v>716</v>
      </c>
      <c r="F499" s="323">
        <v>50000</v>
      </c>
      <c r="G499" s="323">
        <v>111.364</v>
      </c>
      <c r="H499" s="323">
        <v>1.398056</v>
      </c>
      <c r="J499" s="95">
        <f t="shared" si="35"/>
        <v>2020</v>
      </c>
      <c r="K499" s="95">
        <f t="shared" si="36"/>
        <v>6</v>
      </c>
      <c r="L499" s="95">
        <f t="shared" si="37"/>
        <v>2</v>
      </c>
      <c r="M499" s="97">
        <f t="shared" si="38"/>
        <v>43984</v>
      </c>
      <c r="N499" s="96">
        <f t="shared" si="39"/>
        <v>43984.633252314816</v>
      </c>
      <c r="O499" s="323">
        <v>111.364</v>
      </c>
      <c r="P499" s="323">
        <v>1.398056</v>
      </c>
      <c r="Q499" s="323" t="s">
        <v>343</v>
      </c>
    </row>
    <row r="500" spans="1:17">
      <c r="A500" s="323" t="s">
        <v>421</v>
      </c>
      <c r="B500" s="323" t="s">
        <v>343</v>
      </c>
      <c r="C500" s="323" t="s">
        <v>188</v>
      </c>
      <c r="D500" s="323">
        <v>20200603</v>
      </c>
      <c r="E500" s="323" t="s">
        <v>717</v>
      </c>
      <c r="F500" s="323">
        <v>6000</v>
      </c>
      <c r="G500" s="323">
        <v>111.372</v>
      </c>
      <c r="H500" s="323">
        <v>1.394968</v>
      </c>
      <c r="J500" s="95">
        <f t="shared" si="35"/>
        <v>2020</v>
      </c>
      <c r="K500" s="95">
        <f t="shared" si="36"/>
        <v>6</v>
      </c>
      <c r="L500" s="95">
        <f t="shared" si="37"/>
        <v>3</v>
      </c>
      <c r="M500" s="97">
        <f t="shared" si="38"/>
        <v>43985</v>
      </c>
      <c r="N500" s="96">
        <f t="shared" si="39"/>
        <v>43985.468425925923</v>
      </c>
      <c r="O500" s="323">
        <v>111.372</v>
      </c>
      <c r="P500" s="323">
        <v>1.394968</v>
      </c>
      <c r="Q500" s="323" t="s">
        <v>343</v>
      </c>
    </row>
    <row r="501" spans="1:17">
      <c r="A501" s="323" t="s">
        <v>421</v>
      </c>
      <c r="B501" s="323" t="s">
        <v>343</v>
      </c>
      <c r="C501" s="323" t="s">
        <v>188</v>
      </c>
      <c r="D501" s="323">
        <v>20200603</v>
      </c>
      <c r="E501" s="323" t="s">
        <v>718</v>
      </c>
      <c r="F501" s="323">
        <v>200000</v>
      </c>
      <c r="G501" s="323">
        <v>111.467</v>
      </c>
      <c r="H501" s="323">
        <v>1.3749229999999999</v>
      </c>
      <c r="J501" s="95">
        <f t="shared" si="35"/>
        <v>2020</v>
      </c>
      <c r="K501" s="95">
        <f t="shared" si="36"/>
        <v>6</v>
      </c>
      <c r="L501" s="95">
        <f t="shared" si="37"/>
        <v>3</v>
      </c>
      <c r="M501" s="97">
        <f t="shared" si="38"/>
        <v>43985</v>
      </c>
      <c r="N501" s="96">
        <f t="shared" si="39"/>
        <v>43985.572372685187</v>
      </c>
      <c r="O501" s="323">
        <v>111.467</v>
      </c>
      <c r="P501" s="323">
        <v>1.3749229999999999</v>
      </c>
      <c r="Q501" s="323" t="s">
        <v>343</v>
      </c>
    </row>
    <row r="502" spans="1:17">
      <c r="A502" s="323" t="s">
        <v>421</v>
      </c>
      <c r="B502" s="323" t="s">
        <v>343</v>
      </c>
      <c r="C502" s="323" t="s">
        <v>188</v>
      </c>
      <c r="D502" s="323">
        <v>20200603</v>
      </c>
      <c r="E502" s="323" t="s">
        <v>718</v>
      </c>
      <c r="F502" s="323">
        <v>200000</v>
      </c>
      <c r="G502" s="323">
        <v>111.419</v>
      </c>
      <c r="H502" s="323">
        <v>1.385049</v>
      </c>
      <c r="J502" s="95">
        <f t="shared" si="35"/>
        <v>2020</v>
      </c>
      <c r="K502" s="95">
        <f t="shared" si="36"/>
        <v>6</v>
      </c>
      <c r="L502" s="95">
        <f t="shared" si="37"/>
        <v>3</v>
      </c>
      <c r="M502" s="97">
        <f t="shared" si="38"/>
        <v>43985</v>
      </c>
      <c r="N502" s="96">
        <f t="shared" si="39"/>
        <v>43985.572372685187</v>
      </c>
      <c r="O502" s="323">
        <v>111.419</v>
      </c>
      <c r="P502" s="323">
        <v>1.385049</v>
      </c>
      <c r="Q502" s="323" t="s">
        <v>343</v>
      </c>
    </row>
    <row r="503" spans="1:17">
      <c r="A503" s="323" t="s">
        <v>421</v>
      </c>
      <c r="B503" s="323" t="s">
        <v>343</v>
      </c>
      <c r="C503" s="323" t="s">
        <v>188</v>
      </c>
      <c r="D503" s="323">
        <v>20200603</v>
      </c>
      <c r="E503" s="323" t="s">
        <v>718</v>
      </c>
      <c r="F503" s="323">
        <v>200000</v>
      </c>
      <c r="G503" s="323">
        <v>111.467</v>
      </c>
      <c r="H503" s="323">
        <v>1.3749229999999999</v>
      </c>
      <c r="J503" s="95">
        <f t="shared" si="35"/>
        <v>2020</v>
      </c>
      <c r="K503" s="95">
        <f t="shared" si="36"/>
        <v>6</v>
      </c>
      <c r="L503" s="95">
        <f t="shared" si="37"/>
        <v>3</v>
      </c>
      <c r="M503" s="97">
        <f t="shared" si="38"/>
        <v>43985</v>
      </c>
      <c r="N503" s="96">
        <f t="shared" si="39"/>
        <v>43985.572372685187</v>
      </c>
      <c r="O503" s="323">
        <v>111.467</v>
      </c>
      <c r="P503" s="323">
        <v>1.3749229999999999</v>
      </c>
      <c r="Q503" s="323" t="s">
        <v>343</v>
      </c>
    </row>
    <row r="504" spans="1:17">
      <c r="A504" s="323" t="s">
        <v>421</v>
      </c>
      <c r="B504" s="323" t="s">
        <v>343</v>
      </c>
      <c r="C504" s="323" t="s">
        <v>188</v>
      </c>
      <c r="D504" s="323">
        <v>20200604</v>
      </c>
      <c r="E504" s="323" t="s">
        <v>719</v>
      </c>
      <c r="F504" s="323">
        <v>5000000</v>
      </c>
      <c r="G504" s="323">
        <v>111.48399999999999</v>
      </c>
      <c r="H504" s="323">
        <v>1.367089</v>
      </c>
      <c r="J504" s="95">
        <f t="shared" si="35"/>
        <v>2020</v>
      </c>
      <c r="K504" s="95">
        <f t="shared" si="36"/>
        <v>6</v>
      </c>
      <c r="L504" s="95">
        <f t="shared" si="37"/>
        <v>4</v>
      </c>
      <c r="M504" s="97">
        <f t="shared" si="38"/>
        <v>43986</v>
      </c>
      <c r="N504" s="96">
        <f t="shared" si="39"/>
        <v>43986.647407407407</v>
      </c>
      <c r="O504" s="323">
        <v>111.48399999999999</v>
      </c>
      <c r="P504" s="323">
        <v>1.367089</v>
      </c>
      <c r="Q504" s="323" t="s">
        <v>343</v>
      </c>
    </row>
    <row r="505" spans="1:17">
      <c r="A505" s="323" t="s">
        <v>421</v>
      </c>
      <c r="B505" s="323" t="s">
        <v>343</v>
      </c>
      <c r="C505" s="323" t="s">
        <v>188</v>
      </c>
      <c r="D505" s="323">
        <v>20200604</v>
      </c>
      <c r="E505" s="323" t="s">
        <v>720</v>
      </c>
      <c r="F505" s="323">
        <v>5000000</v>
      </c>
      <c r="G505" s="323">
        <v>111.631</v>
      </c>
      <c r="H505" s="323">
        <v>1.336066</v>
      </c>
      <c r="J505" s="95">
        <f t="shared" si="35"/>
        <v>2020</v>
      </c>
      <c r="K505" s="95">
        <f t="shared" si="36"/>
        <v>6</v>
      </c>
      <c r="L505" s="95">
        <f t="shared" si="37"/>
        <v>4</v>
      </c>
      <c r="M505" s="97">
        <f t="shared" si="38"/>
        <v>43986</v>
      </c>
      <c r="N505" s="96">
        <f t="shared" si="39"/>
        <v>43986.647499999999</v>
      </c>
      <c r="O505" s="323">
        <v>111.631</v>
      </c>
      <c r="P505" s="323">
        <v>1.336066</v>
      </c>
      <c r="Q505" s="323" t="s">
        <v>343</v>
      </c>
    </row>
    <row r="506" spans="1:17">
      <c r="A506" s="323" t="s">
        <v>421</v>
      </c>
      <c r="B506" s="323" t="s">
        <v>343</v>
      </c>
      <c r="C506" s="323" t="s">
        <v>188</v>
      </c>
      <c r="D506" s="323">
        <v>20200605</v>
      </c>
      <c r="E506" s="323" t="s">
        <v>721</v>
      </c>
      <c r="F506" s="323">
        <v>2500000</v>
      </c>
      <c r="G506" s="323">
        <v>111.246</v>
      </c>
      <c r="H506" s="323">
        <v>1.4160250000000001</v>
      </c>
      <c r="J506" s="95">
        <f t="shared" si="35"/>
        <v>2020</v>
      </c>
      <c r="K506" s="95">
        <f t="shared" si="36"/>
        <v>6</v>
      </c>
      <c r="L506" s="95">
        <f t="shared" si="37"/>
        <v>5</v>
      </c>
      <c r="M506" s="97">
        <f t="shared" si="38"/>
        <v>43987</v>
      </c>
      <c r="N506" s="96">
        <f t="shared" si="39"/>
        <v>43987.437615740739</v>
      </c>
      <c r="O506" s="323">
        <v>111.246</v>
      </c>
      <c r="P506" s="323">
        <v>1.4160250000000001</v>
      </c>
      <c r="Q506" s="323" t="s">
        <v>343</v>
      </c>
    </row>
    <row r="507" spans="1:17">
      <c r="A507" s="323" t="s">
        <v>421</v>
      </c>
      <c r="B507" s="323" t="s">
        <v>343</v>
      </c>
      <c r="C507" s="323" t="s">
        <v>188</v>
      </c>
      <c r="D507" s="323">
        <v>20200605</v>
      </c>
      <c r="E507" s="323" t="s">
        <v>722</v>
      </c>
      <c r="F507" s="323">
        <v>3000</v>
      </c>
      <c r="G507" s="323">
        <v>110.80500000000001</v>
      </c>
      <c r="H507" s="323">
        <v>1.5096639999999999</v>
      </c>
      <c r="J507" s="95">
        <f t="shared" si="35"/>
        <v>2020</v>
      </c>
      <c r="K507" s="95">
        <f t="shared" si="36"/>
        <v>6</v>
      </c>
      <c r="L507" s="95">
        <f t="shared" si="37"/>
        <v>5</v>
      </c>
      <c r="M507" s="97">
        <f t="shared" si="38"/>
        <v>43987</v>
      </c>
      <c r="N507" s="96">
        <f t="shared" si="39"/>
        <v>43987.660196759258</v>
      </c>
      <c r="O507" s="323">
        <v>110.80500000000001</v>
      </c>
      <c r="P507" s="323">
        <v>1.5096639999999999</v>
      </c>
      <c r="Q507" s="323" t="s">
        <v>343</v>
      </c>
    </row>
    <row r="508" spans="1:17">
      <c r="A508" s="323" t="s">
        <v>421</v>
      </c>
      <c r="B508" s="323" t="s">
        <v>343</v>
      </c>
      <c r="C508" s="323" t="s">
        <v>188</v>
      </c>
      <c r="D508" s="323">
        <v>20200605</v>
      </c>
      <c r="E508" s="323" t="s">
        <v>723</v>
      </c>
      <c r="F508" s="323">
        <v>3000</v>
      </c>
      <c r="G508" s="323">
        <v>110.80500000000001</v>
      </c>
      <c r="H508" s="323">
        <v>1.5096639999999999</v>
      </c>
      <c r="J508" s="95">
        <f t="shared" si="35"/>
        <v>2020</v>
      </c>
      <c r="K508" s="95">
        <f t="shared" si="36"/>
        <v>6</v>
      </c>
      <c r="L508" s="95">
        <f t="shared" si="37"/>
        <v>5</v>
      </c>
      <c r="M508" s="97">
        <f t="shared" si="38"/>
        <v>43987</v>
      </c>
      <c r="N508" s="96">
        <f t="shared" si="39"/>
        <v>43987.666689814818</v>
      </c>
      <c r="O508" s="323">
        <v>110.80500000000001</v>
      </c>
      <c r="P508" s="323">
        <v>1.5096639999999999</v>
      </c>
      <c r="Q508" s="323" t="s">
        <v>343</v>
      </c>
    </row>
    <row r="509" spans="1:17">
      <c r="A509" s="323" t="s">
        <v>421</v>
      </c>
      <c r="B509" s="323" t="s">
        <v>343</v>
      </c>
      <c r="C509" s="323" t="s">
        <v>188</v>
      </c>
      <c r="D509" s="323">
        <v>20200608</v>
      </c>
      <c r="E509" s="323" t="s">
        <v>724</v>
      </c>
      <c r="F509" s="323">
        <v>25000</v>
      </c>
      <c r="G509" s="323">
        <v>111.3</v>
      </c>
      <c r="H509" s="323">
        <v>1.403189</v>
      </c>
      <c r="J509" s="95">
        <f t="shared" si="35"/>
        <v>2020</v>
      </c>
      <c r="K509" s="95">
        <f t="shared" si="36"/>
        <v>6</v>
      </c>
      <c r="L509" s="95">
        <f t="shared" si="37"/>
        <v>8</v>
      </c>
      <c r="M509" s="97">
        <f t="shared" si="38"/>
        <v>43990</v>
      </c>
      <c r="N509" s="96">
        <f t="shared" si="39"/>
        <v>43990.391203703701</v>
      </c>
      <c r="O509" s="323">
        <v>111.3</v>
      </c>
      <c r="P509" s="323">
        <v>1.403189</v>
      </c>
      <c r="Q509" s="323" t="s">
        <v>343</v>
      </c>
    </row>
    <row r="510" spans="1:17">
      <c r="A510" s="323" t="s">
        <v>421</v>
      </c>
      <c r="B510" s="323" t="s">
        <v>343</v>
      </c>
      <c r="C510" s="323" t="s">
        <v>188</v>
      </c>
      <c r="D510" s="323">
        <v>20200608</v>
      </c>
      <c r="E510" s="323" t="s">
        <v>725</v>
      </c>
      <c r="F510" s="323">
        <v>25000</v>
      </c>
      <c r="G510" s="323">
        <v>111.2</v>
      </c>
      <c r="H510" s="323">
        <v>1.4243840000000001</v>
      </c>
      <c r="J510" s="95">
        <f t="shared" si="35"/>
        <v>2020</v>
      </c>
      <c r="K510" s="95">
        <f t="shared" si="36"/>
        <v>6</v>
      </c>
      <c r="L510" s="95">
        <f t="shared" si="37"/>
        <v>8</v>
      </c>
      <c r="M510" s="97">
        <f t="shared" si="38"/>
        <v>43990</v>
      </c>
      <c r="N510" s="96">
        <f t="shared" si="39"/>
        <v>43990.391215277778</v>
      </c>
      <c r="O510" s="323">
        <v>111.2</v>
      </c>
      <c r="P510" s="323">
        <v>1.4243840000000001</v>
      </c>
      <c r="Q510" s="323" t="s">
        <v>343</v>
      </c>
    </row>
    <row r="511" spans="1:17">
      <c r="A511" s="323" t="s">
        <v>421</v>
      </c>
      <c r="B511" s="323" t="s">
        <v>343</v>
      </c>
      <c r="C511" s="323" t="s">
        <v>188</v>
      </c>
      <c r="D511" s="323">
        <v>20200608</v>
      </c>
      <c r="E511" s="323" t="s">
        <v>725</v>
      </c>
      <c r="F511" s="323">
        <v>25000</v>
      </c>
      <c r="G511" s="323">
        <v>111.3</v>
      </c>
      <c r="H511" s="323">
        <v>1.403189</v>
      </c>
      <c r="J511" s="95">
        <f t="shared" si="35"/>
        <v>2020</v>
      </c>
      <c r="K511" s="95">
        <f t="shared" si="36"/>
        <v>6</v>
      </c>
      <c r="L511" s="95">
        <f t="shared" si="37"/>
        <v>8</v>
      </c>
      <c r="M511" s="97">
        <f t="shared" si="38"/>
        <v>43990</v>
      </c>
      <c r="N511" s="96">
        <f t="shared" si="39"/>
        <v>43990.391215277778</v>
      </c>
      <c r="O511" s="323">
        <v>111.3</v>
      </c>
      <c r="P511" s="323">
        <v>1.403189</v>
      </c>
      <c r="Q511" s="323" t="s">
        <v>343</v>
      </c>
    </row>
    <row r="512" spans="1:17">
      <c r="A512" s="323" t="s">
        <v>421</v>
      </c>
      <c r="B512" s="323" t="s">
        <v>343</v>
      </c>
      <c r="C512" s="323" t="s">
        <v>188</v>
      </c>
      <c r="D512" s="323">
        <v>20200608</v>
      </c>
      <c r="E512" s="323" t="s">
        <v>401</v>
      </c>
      <c r="F512" s="323">
        <v>250000</v>
      </c>
      <c r="G512" s="323">
        <v>111.477</v>
      </c>
      <c r="H512" s="323">
        <v>1.3657280000000001</v>
      </c>
      <c r="J512" s="95">
        <f t="shared" si="35"/>
        <v>2020</v>
      </c>
      <c r="K512" s="95">
        <f t="shared" si="36"/>
        <v>6</v>
      </c>
      <c r="L512" s="95">
        <f t="shared" si="37"/>
        <v>8</v>
      </c>
      <c r="M512" s="97">
        <f t="shared" si="38"/>
        <v>43990</v>
      </c>
      <c r="N512" s="96">
        <f t="shared" si="39"/>
        <v>43990.564363425925</v>
      </c>
      <c r="O512" s="323">
        <v>111.477</v>
      </c>
      <c r="P512" s="323">
        <v>1.3657280000000001</v>
      </c>
      <c r="Q512" s="323" t="s">
        <v>343</v>
      </c>
    </row>
    <row r="513" spans="1:17">
      <c r="A513" s="323" t="s">
        <v>421</v>
      </c>
      <c r="B513" s="323" t="s">
        <v>343</v>
      </c>
      <c r="C513" s="323" t="s">
        <v>188</v>
      </c>
      <c r="D513" s="323">
        <v>20200608</v>
      </c>
      <c r="E513" s="323" t="s">
        <v>726</v>
      </c>
      <c r="F513" s="323">
        <v>10000</v>
      </c>
      <c r="G513" s="323">
        <v>111.589</v>
      </c>
      <c r="H513" s="323">
        <v>1.3420589999999999</v>
      </c>
      <c r="J513" s="95">
        <f t="shared" si="35"/>
        <v>2020</v>
      </c>
      <c r="K513" s="95">
        <f t="shared" si="36"/>
        <v>6</v>
      </c>
      <c r="L513" s="95">
        <f t="shared" si="37"/>
        <v>8</v>
      </c>
      <c r="M513" s="97">
        <f t="shared" si="38"/>
        <v>43990</v>
      </c>
      <c r="N513" s="96">
        <f t="shared" si="39"/>
        <v>43990.624849537038</v>
      </c>
      <c r="O513" s="323">
        <v>111.589</v>
      </c>
      <c r="P513" s="323">
        <v>1.3420589999999999</v>
      </c>
      <c r="Q513" s="323" t="s">
        <v>343</v>
      </c>
    </row>
    <row r="514" spans="1:17">
      <c r="A514" s="323" t="s">
        <v>421</v>
      </c>
      <c r="B514" s="323" t="s">
        <v>343</v>
      </c>
      <c r="C514" s="323" t="s">
        <v>188</v>
      </c>
      <c r="D514" s="323">
        <v>20200608</v>
      </c>
      <c r="E514" s="323" t="s">
        <v>726</v>
      </c>
      <c r="F514" s="323">
        <v>10000</v>
      </c>
      <c r="G514" s="323">
        <v>111.589</v>
      </c>
      <c r="H514" s="323">
        <v>1.3420589999999999</v>
      </c>
      <c r="J514" s="95">
        <f t="shared" si="35"/>
        <v>2020</v>
      </c>
      <c r="K514" s="95">
        <f t="shared" si="36"/>
        <v>6</v>
      </c>
      <c r="L514" s="95">
        <f t="shared" si="37"/>
        <v>8</v>
      </c>
      <c r="M514" s="97">
        <f t="shared" si="38"/>
        <v>43990</v>
      </c>
      <c r="N514" s="96">
        <f t="shared" si="39"/>
        <v>43990.624849537038</v>
      </c>
      <c r="O514" s="323">
        <v>111.589</v>
      </c>
      <c r="P514" s="323">
        <v>1.3420589999999999</v>
      </c>
      <c r="Q514" s="323" t="s">
        <v>343</v>
      </c>
    </row>
    <row r="515" spans="1:17">
      <c r="A515" s="323" t="s">
        <v>421</v>
      </c>
      <c r="B515" s="323" t="s">
        <v>343</v>
      </c>
      <c r="C515" s="323" t="s">
        <v>188</v>
      </c>
      <c r="D515" s="323">
        <v>20200608</v>
      </c>
      <c r="E515" s="323" t="s">
        <v>727</v>
      </c>
      <c r="F515" s="323">
        <v>100000</v>
      </c>
      <c r="G515" s="323">
        <v>111.468</v>
      </c>
      <c r="H515" s="323">
        <v>1.3690500000000001</v>
      </c>
      <c r="J515" s="95">
        <f t="shared" ref="J515:J578" si="40">ROUND(D515/10000,0)</f>
        <v>2020</v>
      </c>
      <c r="K515" s="95">
        <f t="shared" ref="K515:K578" si="41">ROUND((D515-J515*10000)/100,0)</f>
        <v>6</v>
      </c>
      <c r="L515" s="95">
        <f t="shared" ref="L515:L578" si="42">D515-J515*10000-K515*100</f>
        <v>8</v>
      </c>
      <c r="M515" s="97">
        <f t="shared" ref="M515:M578" si="43">DATE(J515,K515,L515)</f>
        <v>43990</v>
      </c>
      <c r="N515" s="96">
        <f t="shared" ref="N515:N578" si="44">M515+E515</f>
        <v>43990.625162037039</v>
      </c>
      <c r="O515" s="323">
        <v>111.468</v>
      </c>
      <c r="P515" s="323">
        <v>1.3690500000000001</v>
      </c>
      <c r="Q515" s="323" t="s">
        <v>343</v>
      </c>
    </row>
    <row r="516" spans="1:17">
      <c r="A516" s="323" t="s">
        <v>421</v>
      </c>
      <c r="B516" s="323" t="s">
        <v>343</v>
      </c>
      <c r="C516" s="323" t="s">
        <v>188</v>
      </c>
      <c r="D516" s="323">
        <v>20200608</v>
      </c>
      <c r="E516" s="323" t="s">
        <v>727</v>
      </c>
      <c r="F516" s="323">
        <v>100000</v>
      </c>
      <c r="G516" s="323">
        <v>111.435</v>
      </c>
      <c r="H516" s="323">
        <v>1.376026</v>
      </c>
      <c r="J516" s="95">
        <f t="shared" si="40"/>
        <v>2020</v>
      </c>
      <c r="K516" s="95">
        <f t="shared" si="41"/>
        <v>6</v>
      </c>
      <c r="L516" s="95">
        <f t="shared" si="42"/>
        <v>8</v>
      </c>
      <c r="M516" s="97">
        <f t="shared" si="43"/>
        <v>43990</v>
      </c>
      <c r="N516" s="96">
        <f t="shared" si="44"/>
        <v>43990.625162037039</v>
      </c>
      <c r="O516" s="323">
        <v>111.435</v>
      </c>
      <c r="P516" s="323">
        <v>1.376026</v>
      </c>
      <c r="Q516" s="323" t="s">
        <v>343</v>
      </c>
    </row>
    <row r="517" spans="1:17">
      <c r="A517" s="323" t="s">
        <v>421</v>
      </c>
      <c r="B517" s="323" t="s">
        <v>343</v>
      </c>
      <c r="C517" s="323" t="s">
        <v>188</v>
      </c>
      <c r="D517" s="323">
        <v>20200609</v>
      </c>
      <c r="E517" s="323" t="s">
        <v>728</v>
      </c>
      <c r="F517" s="323">
        <v>3000</v>
      </c>
      <c r="G517" s="323">
        <v>111.414</v>
      </c>
      <c r="H517" s="323">
        <v>1.3776379999999999</v>
      </c>
      <c r="J517" s="95">
        <f t="shared" si="40"/>
        <v>2020</v>
      </c>
      <c r="K517" s="95">
        <f t="shared" si="41"/>
        <v>6</v>
      </c>
      <c r="L517" s="95">
        <f t="shared" si="42"/>
        <v>9</v>
      </c>
      <c r="M517" s="97">
        <f t="shared" si="43"/>
        <v>43991</v>
      </c>
      <c r="N517" s="96">
        <f t="shared" si="44"/>
        <v>43991.641423611109</v>
      </c>
      <c r="O517" s="323">
        <v>111.414</v>
      </c>
      <c r="P517" s="323">
        <v>1.3776379999999999</v>
      </c>
      <c r="Q517" s="323" t="s">
        <v>343</v>
      </c>
    </row>
    <row r="518" spans="1:17">
      <c r="A518" s="323" t="s">
        <v>421</v>
      </c>
      <c r="B518" s="323" t="s">
        <v>343</v>
      </c>
      <c r="C518" s="323" t="s">
        <v>188</v>
      </c>
      <c r="D518" s="323">
        <v>20200609</v>
      </c>
      <c r="E518" s="323" t="s">
        <v>729</v>
      </c>
      <c r="F518" s="323">
        <v>3000</v>
      </c>
      <c r="G518" s="323">
        <v>111.414</v>
      </c>
      <c r="H518" s="323">
        <v>1.3776379999999999</v>
      </c>
      <c r="J518" s="95">
        <f t="shared" si="40"/>
        <v>2020</v>
      </c>
      <c r="K518" s="95">
        <f t="shared" si="41"/>
        <v>6</v>
      </c>
      <c r="L518" s="95">
        <f t="shared" si="42"/>
        <v>9</v>
      </c>
      <c r="M518" s="97">
        <f t="shared" si="43"/>
        <v>43991</v>
      </c>
      <c r="N518" s="96">
        <f t="shared" si="44"/>
        <v>43991.645833333336</v>
      </c>
      <c r="O518" s="323">
        <v>111.414</v>
      </c>
      <c r="P518" s="323">
        <v>1.3776379999999999</v>
      </c>
      <c r="Q518" s="323" t="s">
        <v>343</v>
      </c>
    </row>
    <row r="519" spans="1:17">
      <c r="A519" s="323" t="s">
        <v>421</v>
      </c>
      <c r="B519" s="323" t="s">
        <v>343</v>
      </c>
      <c r="C519" s="323" t="s">
        <v>188</v>
      </c>
      <c r="D519" s="323">
        <v>20200610</v>
      </c>
      <c r="E519" s="323" t="s">
        <v>730</v>
      </c>
      <c r="F519" s="323">
        <v>220000</v>
      </c>
      <c r="G519" s="323">
        <v>112.13500000000001</v>
      </c>
      <c r="H519" s="323">
        <v>1.224072</v>
      </c>
      <c r="J519" s="95">
        <f t="shared" si="40"/>
        <v>2020</v>
      </c>
      <c r="K519" s="95">
        <f t="shared" si="41"/>
        <v>6</v>
      </c>
      <c r="L519" s="95">
        <f t="shared" si="42"/>
        <v>10</v>
      </c>
      <c r="M519" s="97">
        <f t="shared" si="43"/>
        <v>43992</v>
      </c>
      <c r="N519" s="96">
        <f t="shared" si="44"/>
        <v>43992.30840277778</v>
      </c>
      <c r="O519" s="323">
        <v>112.13500000000001</v>
      </c>
      <c r="P519" s="323">
        <v>1.224072</v>
      </c>
      <c r="Q519" s="323" t="s">
        <v>343</v>
      </c>
    </row>
    <row r="520" spans="1:17">
      <c r="A520" s="323" t="s">
        <v>421</v>
      </c>
      <c r="B520" s="323" t="s">
        <v>343</v>
      </c>
      <c r="C520" s="323" t="s">
        <v>188</v>
      </c>
      <c r="D520" s="323">
        <v>20200610</v>
      </c>
      <c r="E520" s="323" t="s">
        <v>731</v>
      </c>
      <c r="F520" s="323">
        <v>150000</v>
      </c>
      <c r="G520" s="323">
        <v>111.846</v>
      </c>
      <c r="H520" s="323">
        <v>1.284921</v>
      </c>
      <c r="J520" s="95">
        <f t="shared" si="40"/>
        <v>2020</v>
      </c>
      <c r="K520" s="95">
        <f t="shared" si="41"/>
        <v>6</v>
      </c>
      <c r="L520" s="95">
        <f t="shared" si="42"/>
        <v>10</v>
      </c>
      <c r="M520" s="97">
        <f t="shared" si="43"/>
        <v>43992</v>
      </c>
      <c r="N520" s="96">
        <f t="shared" si="44"/>
        <v>43992.486562500002</v>
      </c>
      <c r="O520" s="323">
        <v>111.846</v>
      </c>
      <c r="P520" s="323">
        <v>1.284921</v>
      </c>
      <c r="Q520" s="323" t="s">
        <v>343</v>
      </c>
    </row>
    <row r="521" spans="1:17">
      <c r="A521" s="323" t="s">
        <v>421</v>
      </c>
      <c r="B521" s="323" t="s">
        <v>343</v>
      </c>
      <c r="C521" s="323" t="s">
        <v>188</v>
      </c>
      <c r="D521" s="323">
        <v>20200610</v>
      </c>
      <c r="E521" s="323" t="s">
        <v>358</v>
      </c>
      <c r="F521" s="323">
        <v>20000</v>
      </c>
      <c r="G521" s="323">
        <v>111.58</v>
      </c>
      <c r="H521" s="323">
        <v>1.3410899999999999</v>
      </c>
      <c r="J521" s="95">
        <f t="shared" si="40"/>
        <v>2020</v>
      </c>
      <c r="K521" s="95">
        <f t="shared" si="41"/>
        <v>6</v>
      </c>
      <c r="L521" s="95">
        <f t="shared" si="42"/>
        <v>10</v>
      </c>
      <c r="M521" s="97">
        <f t="shared" si="43"/>
        <v>43992</v>
      </c>
      <c r="N521" s="96">
        <f t="shared" si="44"/>
        <v>43992.496030092596</v>
      </c>
      <c r="O521" s="323">
        <v>111.58</v>
      </c>
      <c r="P521" s="323">
        <v>1.3410899999999999</v>
      </c>
      <c r="Q521" s="323" t="s">
        <v>343</v>
      </c>
    </row>
    <row r="522" spans="1:17">
      <c r="A522" s="323" t="s">
        <v>421</v>
      </c>
      <c r="B522" s="323" t="s">
        <v>343</v>
      </c>
      <c r="C522" s="323" t="s">
        <v>188</v>
      </c>
      <c r="D522" s="323">
        <v>20200610</v>
      </c>
      <c r="E522" s="323" t="s">
        <v>732</v>
      </c>
      <c r="F522" s="323">
        <v>137000</v>
      </c>
      <c r="G522" s="323">
        <v>111.7</v>
      </c>
      <c r="H522" s="323">
        <v>1.3157319999999999</v>
      </c>
      <c r="J522" s="95">
        <f t="shared" si="40"/>
        <v>2020</v>
      </c>
      <c r="K522" s="95">
        <f t="shared" si="41"/>
        <v>6</v>
      </c>
      <c r="L522" s="95">
        <f t="shared" si="42"/>
        <v>10</v>
      </c>
      <c r="M522" s="97">
        <f t="shared" si="43"/>
        <v>43992</v>
      </c>
      <c r="N522" s="96">
        <f t="shared" si="44"/>
        <v>43992.579027777778</v>
      </c>
      <c r="O522" s="323">
        <v>111.7</v>
      </c>
      <c r="P522" s="323">
        <v>1.3157319999999999</v>
      </c>
      <c r="Q522" s="323" t="s">
        <v>343</v>
      </c>
    </row>
    <row r="523" spans="1:17">
      <c r="A523" s="323" t="s">
        <v>421</v>
      </c>
      <c r="B523" s="323" t="s">
        <v>343</v>
      </c>
      <c r="C523" s="323" t="s">
        <v>188</v>
      </c>
      <c r="D523" s="323">
        <v>20200610</v>
      </c>
      <c r="E523" s="323" t="s">
        <v>732</v>
      </c>
      <c r="F523" s="323">
        <v>137000</v>
      </c>
      <c r="G523" s="323">
        <v>111.7</v>
      </c>
      <c r="H523" s="323">
        <v>1.3157319999999999</v>
      </c>
      <c r="J523" s="95">
        <f t="shared" si="40"/>
        <v>2020</v>
      </c>
      <c r="K523" s="95">
        <f t="shared" si="41"/>
        <v>6</v>
      </c>
      <c r="L523" s="95">
        <f t="shared" si="42"/>
        <v>10</v>
      </c>
      <c r="M523" s="97">
        <f t="shared" si="43"/>
        <v>43992</v>
      </c>
      <c r="N523" s="96">
        <f t="shared" si="44"/>
        <v>43992.579027777778</v>
      </c>
      <c r="O523" s="323">
        <v>111.7</v>
      </c>
      <c r="P523" s="323">
        <v>1.3157319999999999</v>
      </c>
      <c r="Q523" s="323" t="s">
        <v>343</v>
      </c>
    </row>
    <row r="524" spans="1:17">
      <c r="A524" s="323" t="s">
        <v>421</v>
      </c>
      <c r="B524" s="323" t="s">
        <v>343</v>
      </c>
      <c r="C524" s="323" t="s">
        <v>188</v>
      </c>
      <c r="D524" s="323">
        <v>20200610</v>
      </c>
      <c r="E524" s="323" t="s">
        <v>733</v>
      </c>
      <c r="F524" s="323">
        <v>103000</v>
      </c>
      <c r="G524" s="323">
        <v>112.05500000000001</v>
      </c>
      <c r="H524" s="323">
        <v>1.2408980000000001</v>
      </c>
      <c r="J524" s="95">
        <f t="shared" si="40"/>
        <v>2020</v>
      </c>
      <c r="K524" s="95">
        <f t="shared" si="41"/>
        <v>6</v>
      </c>
      <c r="L524" s="95">
        <f t="shared" si="42"/>
        <v>10</v>
      </c>
      <c r="M524" s="97">
        <f t="shared" si="43"/>
        <v>43992</v>
      </c>
      <c r="N524" s="96">
        <f t="shared" si="44"/>
        <v>43992.579699074071</v>
      </c>
      <c r="O524" s="323">
        <v>112.05500000000001</v>
      </c>
      <c r="P524" s="323">
        <v>1.2408980000000001</v>
      </c>
      <c r="Q524" s="323" t="s">
        <v>343</v>
      </c>
    </row>
    <row r="525" spans="1:17">
      <c r="A525" s="323" t="s">
        <v>421</v>
      </c>
      <c r="B525" s="323" t="s">
        <v>343</v>
      </c>
      <c r="C525" s="323" t="s">
        <v>188</v>
      </c>
      <c r="D525" s="323">
        <v>20200610</v>
      </c>
      <c r="E525" s="323" t="s">
        <v>734</v>
      </c>
      <c r="F525" s="323">
        <v>4000</v>
      </c>
      <c r="G525" s="323">
        <v>111.629</v>
      </c>
      <c r="H525" s="323">
        <v>1.330732</v>
      </c>
      <c r="J525" s="95">
        <f t="shared" si="40"/>
        <v>2020</v>
      </c>
      <c r="K525" s="95">
        <f t="shared" si="41"/>
        <v>6</v>
      </c>
      <c r="L525" s="95">
        <f t="shared" si="42"/>
        <v>10</v>
      </c>
      <c r="M525" s="97">
        <f t="shared" si="43"/>
        <v>43992</v>
      </c>
      <c r="N525" s="96">
        <f t="shared" si="44"/>
        <v>43992.585069444445</v>
      </c>
      <c r="O525" s="323">
        <v>111.629</v>
      </c>
      <c r="P525" s="323">
        <v>1.330732</v>
      </c>
      <c r="Q525" s="323" t="s">
        <v>343</v>
      </c>
    </row>
    <row r="526" spans="1:17">
      <c r="A526" s="323" t="s">
        <v>421</v>
      </c>
      <c r="B526" s="323" t="s">
        <v>343</v>
      </c>
      <c r="C526" s="323" t="s">
        <v>188</v>
      </c>
      <c r="D526" s="323">
        <v>20200610</v>
      </c>
      <c r="E526" s="323" t="s">
        <v>735</v>
      </c>
      <c r="F526" s="323">
        <v>6000</v>
      </c>
      <c r="G526" s="323">
        <v>111.49033300000001</v>
      </c>
      <c r="H526" s="323">
        <v>1.3600589999999999</v>
      </c>
      <c r="J526" s="95">
        <f t="shared" si="40"/>
        <v>2020</v>
      </c>
      <c r="K526" s="95">
        <f t="shared" si="41"/>
        <v>6</v>
      </c>
      <c r="L526" s="95">
        <f t="shared" si="42"/>
        <v>10</v>
      </c>
      <c r="M526" s="97">
        <f t="shared" si="43"/>
        <v>43992</v>
      </c>
      <c r="N526" s="96">
        <f t="shared" si="44"/>
        <v>43992.598946759259</v>
      </c>
      <c r="O526" s="323">
        <v>111.49033300000001</v>
      </c>
      <c r="P526" s="323">
        <v>1.3600589999999999</v>
      </c>
      <c r="Q526" s="323" t="s">
        <v>343</v>
      </c>
    </row>
    <row r="527" spans="1:17">
      <c r="A527" s="323" t="s">
        <v>421</v>
      </c>
      <c r="B527" s="323" t="s">
        <v>343</v>
      </c>
      <c r="C527" s="323" t="s">
        <v>188</v>
      </c>
      <c r="D527" s="323">
        <v>20200610</v>
      </c>
      <c r="E527" s="323" t="s">
        <v>735</v>
      </c>
      <c r="F527" s="323">
        <v>6000</v>
      </c>
      <c r="G527" s="323">
        <v>111.657</v>
      </c>
      <c r="H527" s="323">
        <v>1.3248150000000001</v>
      </c>
      <c r="J527" s="95">
        <f t="shared" si="40"/>
        <v>2020</v>
      </c>
      <c r="K527" s="95">
        <f t="shared" si="41"/>
        <v>6</v>
      </c>
      <c r="L527" s="95">
        <f t="shared" si="42"/>
        <v>10</v>
      </c>
      <c r="M527" s="97">
        <f t="shared" si="43"/>
        <v>43992</v>
      </c>
      <c r="N527" s="96">
        <f t="shared" si="44"/>
        <v>43992.598946759259</v>
      </c>
      <c r="O527" s="323">
        <v>111.657</v>
      </c>
      <c r="P527" s="323">
        <v>1.3248150000000001</v>
      </c>
      <c r="Q527" s="323" t="s">
        <v>343</v>
      </c>
    </row>
    <row r="528" spans="1:17">
      <c r="A528" s="323" t="s">
        <v>421</v>
      </c>
      <c r="B528" s="323" t="s">
        <v>343</v>
      </c>
      <c r="C528" s="323" t="s">
        <v>188</v>
      </c>
      <c r="D528" s="323">
        <v>20200610</v>
      </c>
      <c r="E528" s="323" t="s">
        <v>432</v>
      </c>
      <c r="F528" s="323">
        <v>201000</v>
      </c>
      <c r="G528" s="323">
        <v>112.017</v>
      </c>
      <c r="H528" s="323">
        <v>1.2488950000000001</v>
      </c>
      <c r="J528" s="95">
        <f t="shared" si="40"/>
        <v>2020</v>
      </c>
      <c r="K528" s="95">
        <f t="shared" si="41"/>
        <v>6</v>
      </c>
      <c r="L528" s="95">
        <f t="shared" si="42"/>
        <v>10</v>
      </c>
      <c r="M528" s="97">
        <f t="shared" si="43"/>
        <v>43992</v>
      </c>
      <c r="N528" s="96">
        <f t="shared" si="44"/>
        <v>43992.612939814811</v>
      </c>
      <c r="O528" s="323">
        <v>112.017</v>
      </c>
      <c r="P528" s="323">
        <v>1.2488950000000001</v>
      </c>
      <c r="Q528" s="323" t="s">
        <v>343</v>
      </c>
    </row>
    <row r="529" spans="1:17">
      <c r="A529" s="323" t="s">
        <v>421</v>
      </c>
      <c r="B529" s="323" t="s">
        <v>343</v>
      </c>
      <c r="C529" s="323" t="s">
        <v>188</v>
      </c>
      <c r="D529" s="323">
        <v>20200610</v>
      </c>
      <c r="E529" s="323" t="s">
        <v>428</v>
      </c>
      <c r="F529" s="323">
        <v>201000</v>
      </c>
      <c r="G529" s="323">
        <v>112.017</v>
      </c>
      <c r="H529" s="323">
        <v>1.2488950000000001</v>
      </c>
      <c r="J529" s="95">
        <f t="shared" si="40"/>
        <v>2020</v>
      </c>
      <c r="K529" s="95">
        <f t="shared" si="41"/>
        <v>6</v>
      </c>
      <c r="L529" s="95">
        <f t="shared" si="42"/>
        <v>10</v>
      </c>
      <c r="M529" s="97">
        <f t="shared" si="43"/>
        <v>43992</v>
      </c>
      <c r="N529" s="96">
        <f t="shared" si="44"/>
        <v>43992.612951388888</v>
      </c>
      <c r="O529" s="323">
        <v>112.017</v>
      </c>
      <c r="P529" s="323">
        <v>1.2488950000000001</v>
      </c>
      <c r="Q529" s="323" t="s">
        <v>343</v>
      </c>
    </row>
    <row r="530" spans="1:17">
      <c r="A530" s="323" t="s">
        <v>421</v>
      </c>
      <c r="B530" s="323" t="s">
        <v>343</v>
      </c>
      <c r="C530" s="323" t="s">
        <v>188</v>
      </c>
      <c r="D530" s="323">
        <v>20200610</v>
      </c>
      <c r="E530" s="323" t="s">
        <v>428</v>
      </c>
      <c r="F530" s="323">
        <v>9000</v>
      </c>
      <c r="G530" s="323">
        <v>112.017</v>
      </c>
      <c r="H530" s="323">
        <v>1.2488950000000001</v>
      </c>
      <c r="J530" s="95">
        <f t="shared" si="40"/>
        <v>2020</v>
      </c>
      <c r="K530" s="95">
        <f t="shared" si="41"/>
        <v>6</v>
      </c>
      <c r="L530" s="95">
        <f t="shared" si="42"/>
        <v>10</v>
      </c>
      <c r="M530" s="97">
        <f t="shared" si="43"/>
        <v>43992</v>
      </c>
      <c r="N530" s="96">
        <f t="shared" si="44"/>
        <v>43992.612951388888</v>
      </c>
      <c r="O530" s="323">
        <v>112.017</v>
      </c>
      <c r="P530" s="323">
        <v>1.2488950000000001</v>
      </c>
      <c r="Q530" s="323" t="s">
        <v>343</v>
      </c>
    </row>
    <row r="531" spans="1:17">
      <c r="A531" s="323" t="s">
        <v>421</v>
      </c>
      <c r="B531" s="323" t="s">
        <v>343</v>
      </c>
      <c r="C531" s="323" t="s">
        <v>188</v>
      </c>
      <c r="D531" s="323">
        <v>20200610</v>
      </c>
      <c r="E531" s="323" t="s">
        <v>428</v>
      </c>
      <c r="F531" s="323">
        <v>28000</v>
      </c>
      <c r="G531" s="323">
        <v>112.017</v>
      </c>
      <c r="H531" s="323">
        <v>1.2488950000000001</v>
      </c>
      <c r="J531" s="95">
        <f t="shared" si="40"/>
        <v>2020</v>
      </c>
      <c r="K531" s="95">
        <f t="shared" si="41"/>
        <v>6</v>
      </c>
      <c r="L531" s="95">
        <f t="shared" si="42"/>
        <v>10</v>
      </c>
      <c r="M531" s="97">
        <f t="shared" si="43"/>
        <v>43992</v>
      </c>
      <c r="N531" s="96">
        <f t="shared" si="44"/>
        <v>43992.612951388888</v>
      </c>
      <c r="O531" s="323">
        <v>112.017</v>
      </c>
      <c r="P531" s="323">
        <v>1.2488950000000001</v>
      </c>
      <c r="Q531" s="323" t="s">
        <v>343</v>
      </c>
    </row>
    <row r="532" spans="1:17">
      <c r="A532" s="323" t="s">
        <v>421</v>
      </c>
      <c r="B532" s="323" t="s">
        <v>343</v>
      </c>
      <c r="C532" s="323" t="s">
        <v>188</v>
      </c>
      <c r="D532" s="323">
        <v>20200610</v>
      </c>
      <c r="E532" s="323" t="s">
        <v>428</v>
      </c>
      <c r="F532" s="323">
        <v>5000</v>
      </c>
      <c r="G532" s="323">
        <v>112.017</v>
      </c>
      <c r="H532" s="323">
        <v>1.2488950000000001</v>
      </c>
      <c r="J532" s="95">
        <f t="shared" si="40"/>
        <v>2020</v>
      </c>
      <c r="K532" s="95">
        <f t="shared" si="41"/>
        <v>6</v>
      </c>
      <c r="L532" s="95">
        <f t="shared" si="42"/>
        <v>10</v>
      </c>
      <c r="M532" s="97">
        <f t="shared" si="43"/>
        <v>43992</v>
      </c>
      <c r="N532" s="96">
        <f t="shared" si="44"/>
        <v>43992.612951388888</v>
      </c>
      <c r="O532" s="323">
        <v>112.017</v>
      </c>
      <c r="P532" s="323">
        <v>1.2488950000000001</v>
      </c>
      <c r="Q532" s="323" t="s">
        <v>343</v>
      </c>
    </row>
    <row r="533" spans="1:17">
      <c r="A533" s="323" t="s">
        <v>421</v>
      </c>
      <c r="B533" s="323" t="s">
        <v>343</v>
      </c>
      <c r="C533" s="323" t="s">
        <v>188</v>
      </c>
      <c r="D533" s="323">
        <v>20200610</v>
      </c>
      <c r="E533" s="323" t="s">
        <v>428</v>
      </c>
      <c r="F533" s="323">
        <v>10000</v>
      </c>
      <c r="G533" s="323">
        <v>112.017</v>
      </c>
      <c r="H533" s="323">
        <v>1.2488950000000001</v>
      </c>
      <c r="J533" s="95">
        <f t="shared" si="40"/>
        <v>2020</v>
      </c>
      <c r="K533" s="95">
        <f t="shared" si="41"/>
        <v>6</v>
      </c>
      <c r="L533" s="95">
        <f t="shared" si="42"/>
        <v>10</v>
      </c>
      <c r="M533" s="97">
        <f t="shared" si="43"/>
        <v>43992</v>
      </c>
      <c r="N533" s="96">
        <f t="shared" si="44"/>
        <v>43992.612951388888</v>
      </c>
      <c r="O533" s="323">
        <v>112.017</v>
      </c>
      <c r="P533" s="323">
        <v>1.2488950000000001</v>
      </c>
      <c r="Q533" s="323" t="s">
        <v>343</v>
      </c>
    </row>
    <row r="534" spans="1:17">
      <c r="A534" s="323" t="s">
        <v>421</v>
      </c>
      <c r="B534" s="323" t="s">
        <v>343</v>
      </c>
      <c r="C534" s="323" t="s">
        <v>188</v>
      </c>
      <c r="D534" s="323">
        <v>20200610</v>
      </c>
      <c r="E534" s="323" t="s">
        <v>428</v>
      </c>
      <c r="F534" s="323">
        <v>20000</v>
      </c>
      <c r="G534" s="323">
        <v>112.017</v>
      </c>
      <c r="H534" s="323">
        <v>1.2488950000000001</v>
      </c>
      <c r="J534" s="95">
        <f t="shared" si="40"/>
        <v>2020</v>
      </c>
      <c r="K534" s="95">
        <f t="shared" si="41"/>
        <v>6</v>
      </c>
      <c r="L534" s="95">
        <f t="shared" si="42"/>
        <v>10</v>
      </c>
      <c r="M534" s="97">
        <f t="shared" si="43"/>
        <v>43992</v>
      </c>
      <c r="N534" s="96">
        <f t="shared" si="44"/>
        <v>43992.612951388888</v>
      </c>
      <c r="O534" s="323">
        <v>112.017</v>
      </c>
      <c r="P534" s="323">
        <v>1.2488950000000001</v>
      </c>
      <c r="Q534" s="323" t="s">
        <v>343</v>
      </c>
    </row>
    <row r="535" spans="1:17">
      <c r="A535" s="323" t="s">
        <v>421</v>
      </c>
      <c r="B535" s="323" t="s">
        <v>343</v>
      </c>
      <c r="C535" s="323" t="s">
        <v>188</v>
      </c>
      <c r="D535" s="323">
        <v>20200610</v>
      </c>
      <c r="E535" s="323" t="s">
        <v>428</v>
      </c>
      <c r="F535" s="323">
        <v>16000</v>
      </c>
      <c r="G535" s="323">
        <v>112.017</v>
      </c>
      <c r="H535" s="323">
        <v>1.2488950000000001</v>
      </c>
      <c r="J535" s="95">
        <f t="shared" si="40"/>
        <v>2020</v>
      </c>
      <c r="K535" s="95">
        <f t="shared" si="41"/>
        <v>6</v>
      </c>
      <c r="L535" s="95">
        <f t="shared" si="42"/>
        <v>10</v>
      </c>
      <c r="M535" s="97">
        <f t="shared" si="43"/>
        <v>43992</v>
      </c>
      <c r="N535" s="96">
        <f t="shared" si="44"/>
        <v>43992.612951388888</v>
      </c>
      <c r="O535" s="323">
        <v>112.017</v>
      </c>
      <c r="P535" s="323">
        <v>1.2488950000000001</v>
      </c>
      <c r="Q535" s="323" t="s">
        <v>343</v>
      </c>
    </row>
    <row r="536" spans="1:17">
      <c r="A536" s="323" t="s">
        <v>421</v>
      </c>
      <c r="B536" s="323" t="s">
        <v>343</v>
      </c>
      <c r="C536" s="323" t="s">
        <v>188</v>
      </c>
      <c r="D536" s="323">
        <v>20200610</v>
      </c>
      <c r="E536" s="323" t="s">
        <v>428</v>
      </c>
      <c r="F536" s="323">
        <v>7000</v>
      </c>
      <c r="G536" s="323">
        <v>112.017</v>
      </c>
      <c r="H536" s="323">
        <v>1.2488950000000001</v>
      </c>
      <c r="J536" s="95">
        <f t="shared" si="40"/>
        <v>2020</v>
      </c>
      <c r="K536" s="95">
        <f t="shared" si="41"/>
        <v>6</v>
      </c>
      <c r="L536" s="95">
        <f t="shared" si="42"/>
        <v>10</v>
      </c>
      <c r="M536" s="97">
        <f t="shared" si="43"/>
        <v>43992</v>
      </c>
      <c r="N536" s="96">
        <f t="shared" si="44"/>
        <v>43992.612951388888</v>
      </c>
      <c r="O536" s="323">
        <v>112.017</v>
      </c>
      <c r="P536" s="323">
        <v>1.2488950000000001</v>
      </c>
      <c r="Q536" s="323" t="s">
        <v>343</v>
      </c>
    </row>
    <row r="537" spans="1:17">
      <c r="A537" s="323" t="s">
        <v>421</v>
      </c>
      <c r="B537" s="323" t="s">
        <v>343</v>
      </c>
      <c r="C537" s="323" t="s">
        <v>188</v>
      </c>
      <c r="D537" s="323">
        <v>20200610</v>
      </c>
      <c r="E537" s="323" t="s">
        <v>428</v>
      </c>
      <c r="F537" s="323">
        <v>18000</v>
      </c>
      <c r="G537" s="323">
        <v>112.017</v>
      </c>
      <c r="H537" s="323">
        <v>1.2488950000000001</v>
      </c>
      <c r="J537" s="95">
        <f t="shared" si="40"/>
        <v>2020</v>
      </c>
      <c r="K537" s="95">
        <f t="shared" si="41"/>
        <v>6</v>
      </c>
      <c r="L537" s="95">
        <f t="shared" si="42"/>
        <v>10</v>
      </c>
      <c r="M537" s="97">
        <f t="shared" si="43"/>
        <v>43992</v>
      </c>
      <c r="N537" s="96">
        <f t="shared" si="44"/>
        <v>43992.612951388888</v>
      </c>
      <c r="O537" s="323">
        <v>112.017</v>
      </c>
      <c r="P537" s="323">
        <v>1.2488950000000001</v>
      </c>
      <c r="Q537" s="323" t="s">
        <v>343</v>
      </c>
    </row>
    <row r="538" spans="1:17">
      <c r="A538" s="323" t="s">
        <v>421</v>
      </c>
      <c r="B538" s="323" t="s">
        <v>343</v>
      </c>
      <c r="C538" s="323" t="s">
        <v>188</v>
      </c>
      <c r="D538" s="323">
        <v>20200610</v>
      </c>
      <c r="E538" s="323" t="s">
        <v>428</v>
      </c>
      <c r="F538" s="323">
        <v>22000</v>
      </c>
      <c r="G538" s="323">
        <v>112.017</v>
      </c>
      <c r="H538" s="323">
        <v>1.2488950000000001</v>
      </c>
      <c r="J538" s="95">
        <f t="shared" si="40"/>
        <v>2020</v>
      </c>
      <c r="K538" s="95">
        <f t="shared" si="41"/>
        <v>6</v>
      </c>
      <c r="L538" s="95">
        <f t="shared" si="42"/>
        <v>10</v>
      </c>
      <c r="M538" s="97">
        <f t="shared" si="43"/>
        <v>43992</v>
      </c>
      <c r="N538" s="96">
        <f t="shared" si="44"/>
        <v>43992.612951388888</v>
      </c>
      <c r="O538" s="323">
        <v>112.017</v>
      </c>
      <c r="P538" s="323">
        <v>1.2488950000000001</v>
      </c>
      <c r="Q538" s="323" t="s">
        <v>343</v>
      </c>
    </row>
    <row r="539" spans="1:17">
      <c r="A539" s="323" t="s">
        <v>421</v>
      </c>
      <c r="B539" s="323" t="s">
        <v>343</v>
      </c>
      <c r="C539" s="323" t="s">
        <v>188</v>
      </c>
      <c r="D539" s="323">
        <v>20200610</v>
      </c>
      <c r="E539" s="323" t="s">
        <v>428</v>
      </c>
      <c r="F539" s="323">
        <v>16000</v>
      </c>
      <c r="G539" s="323">
        <v>112.017</v>
      </c>
      <c r="H539" s="323">
        <v>1.2488950000000001</v>
      </c>
      <c r="J539" s="95">
        <f t="shared" si="40"/>
        <v>2020</v>
      </c>
      <c r="K539" s="95">
        <f t="shared" si="41"/>
        <v>6</v>
      </c>
      <c r="L539" s="95">
        <f t="shared" si="42"/>
        <v>10</v>
      </c>
      <c r="M539" s="97">
        <f t="shared" si="43"/>
        <v>43992</v>
      </c>
      <c r="N539" s="96">
        <f t="shared" si="44"/>
        <v>43992.612951388888</v>
      </c>
      <c r="O539" s="323">
        <v>112.017</v>
      </c>
      <c r="P539" s="323">
        <v>1.2488950000000001</v>
      </c>
      <c r="Q539" s="323" t="s">
        <v>343</v>
      </c>
    </row>
    <row r="540" spans="1:17">
      <c r="A540" s="323" t="s">
        <v>421</v>
      </c>
      <c r="B540" s="323" t="s">
        <v>343</v>
      </c>
      <c r="C540" s="323" t="s">
        <v>188</v>
      </c>
      <c r="D540" s="323">
        <v>20200610</v>
      </c>
      <c r="E540" s="323" t="s">
        <v>428</v>
      </c>
      <c r="F540" s="323">
        <v>8000</v>
      </c>
      <c r="G540" s="323">
        <v>112.017</v>
      </c>
      <c r="H540" s="323">
        <v>1.2488950000000001</v>
      </c>
      <c r="J540" s="95">
        <f t="shared" si="40"/>
        <v>2020</v>
      </c>
      <c r="K540" s="95">
        <f t="shared" si="41"/>
        <v>6</v>
      </c>
      <c r="L540" s="95">
        <f t="shared" si="42"/>
        <v>10</v>
      </c>
      <c r="M540" s="97">
        <f t="shared" si="43"/>
        <v>43992</v>
      </c>
      <c r="N540" s="96">
        <f t="shared" si="44"/>
        <v>43992.612951388888</v>
      </c>
      <c r="O540" s="323">
        <v>112.017</v>
      </c>
      <c r="P540" s="323">
        <v>1.2488950000000001</v>
      </c>
      <c r="Q540" s="323" t="s">
        <v>343</v>
      </c>
    </row>
    <row r="541" spans="1:17">
      <c r="A541" s="323" t="s">
        <v>421</v>
      </c>
      <c r="B541" s="323" t="s">
        <v>343</v>
      </c>
      <c r="C541" s="323" t="s">
        <v>188</v>
      </c>
      <c r="D541" s="323">
        <v>20200610</v>
      </c>
      <c r="E541" s="323" t="s">
        <v>428</v>
      </c>
      <c r="F541" s="323">
        <v>20000</v>
      </c>
      <c r="G541" s="323">
        <v>112.017</v>
      </c>
      <c r="H541" s="323">
        <v>1.2488950000000001</v>
      </c>
      <c r="J541" s="95">
        <f t="shared" si="40"/>
        <v>2020</v>
      </c>
      <c r="K541" s="95">
        <f t="shared" si="41"/>
        <v>6</v>
      </c>
      <c r="L541" s="95">
        <f t="shared" si="42"/>
        <v>10</v>
      </c>
      <c r="M541" s="97">
        <f t="shared" si="43"/>
        <v>43992</v>
      </c>
      <c r="N541" s="96">
        <f t="shared" si="44"/>
        <v>43992.612951388888</v>
      </c>
      <c r="O541" s="323">
        <v>112.017</v>
      </c>
      <c r="P541" s="323">
        <v>1.2488950000000001</v>
      </c>
      <c r="Q541" s="323" t="s">
        <v>343</v>
      </c>
    </row>
    <row r="542" spans="1:17">
      <c r="A542" s="323" t="s">
        <v>421</v>
      </c>
      <c r="B542" s="323" t="s">
        <v>343</v>
      </c>
      <c r="C542" s="323" t="s">
        <v>188</v>
      </c>
      <c r="D542" s="323">
        <v>20200610</v>
      </c>
      <c r="E542" s="323" t="s">
        <v>428</v>
      </c>
      <c r="F542" s="323">
        <v>15000</v>
      </c>
      <c r="G542" s="323">
        <v>112.017</v>
      </c>
      <c r="H542" s="323">
        <v>1.2488950000000001</v>
      </c>
      <c r="J542" s="95">
        <f t="shared" si="40"/>
        <v>2020</v>
      </c>
      <c r="K542" s="95">
        <f t="shared" si="41"/>
        <v>6</v>
      </c>
      <c r="L542" s="95">
        <f t="shared" si="42"/>
        <v>10</v>
      </c>
      <c r="M542" s="97">
        <f t="shared" si="43"/>
        <v>43992</v>
      </c>
      <c r="N542" s="96">
        <f t="shared" si="44"/>
        <v>43992.612951388888</v>
      </c>
      <c r="O542" s="323">
        <v>112.017</v>
      </c>
      <c r="P542" s="323">
        <v>1.2488950000000001</v>
      </c>
      <c r="Q542" s="323" t="s">
        <v>343</v>
      </c>
    </row>
    <row r="543" spans="1:17">
      <c r="A543" s="323" t="s">
        <v>421</v>
      </c>
      <c r="B543" s="323" t="s">
        <v>343</v>
      </c>
      <c r="C543" s="323" t="s">
        <v>188</v>
      </c>
      <c r="D543" s="323">
        <v>20200610</v>
      </c>
      <c r="E543" s="323" t="s">
        <v>428</v>
      </c>
      <c r="F543" s="323">
        <v>7000</v>
      </c>
      <c r="G543" s="323">
        <v>112.017</v>
      </c>
      <c r="H543" s="323">
        <v>1.2488950000000001</v>
      </c>
      <c r="J543" s="95">
        <f t="shared" si="40"/>
        <v>2020</v>
      </c>
      <c r="K543" s="95">
        <f t="shared" si="41"/>
        <v>6</v>
      </c>
      <c r="L543" s="95">
        <f t="shared" si="42"/>
        <v>10</v>
      </c>
      <c r="M543" s="97">
        <f t="shared" si="43"/>
        <v>43992</v>
      </c>
      <c r="N543" s="96">
        <f t="shared" si="44"/>
        <v>43992.612951388888</v>
      </c>
      <c r="O543" s="323">
        <v>112.017</v>
      </c>
      <c r="P543" s="323">
        <v>1.2488950000000001</v>
      </c>
      <c r="Q543" s="323" t="s">
        <v>343</v>
      </c>
    </row>
    <row r="544" spans="1:17">
      <c r="A544" s="323" t="s">
        <v>421</v>
      </c>
      <c r="B544" s="323" t="s">
        <v>343</v>
      </c>
      <c r="C544" s="323" t="s">
        <v>188</v>
      </c>
      <c r="D544" s="323">
        <v>20200610</v>
      </c>
      <c r="E544" s="323" t="s">
        <v>736</v>
      </c>
      <c r="F544" s="323">
        <v>4000</v>
      </c>
      <c r="G544" s="323">
        <v>111.35</v>
      </c>
      <c r="H544" s="323">
        <v>1.389783</v>
      </c>
      <c r="J544" s="95">
        <f t="shared" si="40"/>
        <v>2020</v>
      </c>
      <c r="K544" s="95">
        <f t="shared" si="41"/>
        <v>6</v>
      </c>
      <c r="L544" s="95">
        <f t="shared" si="42"/>
        <v>10</v>
      </c>
      <c r="M544" s="97">
        <f t="shared" si="43"/>
        <v>43992</v>
      </c>
      <c r="N544" s="96">
        <f t="shared" si="44"/>
        <v>43992.627743055556</v>
      </c>
      <c r="O544" s="323">
        <v>111.35</v>
      </c>
      <c r="P544" s="323">
        <v>1.389783</v>
      </c>
      <c r="Q544" s="323" t="s">
        <v>343</v>
      </c>
    </row>
    <row r="545" spans="1:17">
      <c r="A545" s="323" t="s">
        <v>421</v>
      </c>
      <c r="B545" s="323" t="s">
        <v>343</v>
      </c>
      <c r="C545" s="323" t="s">
        <v>188</v>
      </c>
      <c r="D545" s="323">
        <v>20200615</v>
      </c>
      <c r="E545" s="323" t="s">
        <v>737</v>
      </c>
      <c r="F545" s="323">
        <v>30000</v>
      </c>
      <c r="G545" s="323">
        <v>110.547</v>
      </c>
      <c r="H545" s="323">
        <v>1.554106</v>
      </c>
      <c r="J545" s="95">
        <f t="shared" si="40"/>
        <v>2020</v>
      </c>
      <c r="K545" s="95">
        <f t="shared" si="41"/>
        <v>6</v>
      </c>
      <c r="L545" s="95">
        <f t="shared" si="42"/>
        <v>15</v>
      </c>
      <c r="M545" s="97">
        <f t="shared" si="43"/>
        <v>43997</v>
      </c>
      <c r="N545" s="96">
        <f t="shared" si="44"/>
        <v>43997.376875000002</v>
      </c>
      <c r="O545" s="323">
        <v>110.547</v>
      </c>
      <c r="P545" s="323">
        <v>1.554106</v>
      </c>
      <c r="Q545" s="323" t="s">
        <v>343</v>
      </c>
    </row>
    <row r="546" spans="1:17">
      <c r="A546" s="323" t="s">
        <v>421</v>
      </c>
      <c r="B546" s="323" t="s">
        <v>343</v>
      </c>
      <c r="C546" s="323" t="s">
        <v>188</v>
      </c>
      <c r="D546" s="323">
        <v>20200615</v>
      </c>
      <c r="E546" s="323" t="s">
        <v>738</v>
      </c>
      <c r="F546" s="323">
        <v>30000</v>
      </c>
      <c r="G546" s="323">
        <v>111.047</v>
      </c>
      <c r="H546" s="323">
        <v>1.4472160000000001</v>
      </c>
      <c r="J546" s="95">
        <f t="shared" si="40"/>
        <v>2020</v>
      </c>
      <c r="K546" s="95">
        <f t="shared" si="41"/>
        <v>6</v>
      </c>
      <c r="L546" s="95">
        <f t="shared" si="42"/>
        <v>15</v>
      </c>
      <c r="M546" s="97">
        <f t="shared" si="43"/>
        <v>43997</v>
      </c>
      <c r="N546" s="96">
        <f t="shared" si="44"/>
        <v>43997.376898148148</v>
      </c>
      <c r="O546" s="323">
        <v>111.047</v>
      </c>
      <c r="P546" s="323">
        <v>1.4472160000000001</v>
      </c>
      <c r="Q546" s="323" t="s">
        <v>343</v>
      </c>
    </row>
    <row r="547" spans="1:17">
      <c r="A547" s="323" t="s">
        <v>421</v>
      </c>
      <c r="B547" s="323" t="s">
        <v>343</v>
      </c>
      <c r="C547" s="323" t="s">
        <v>188</v>
      </c>
      <c r="D547" s="323">
        <v>20200615</v>
      </c>
      <c r="E547" s="323" t="s">
        <v>739</v>
      </c>
      <c r="F547" s="323">
        <v>3000</v>
      </c>
      <c r="G547" s="323">
        <v>111.386</v>
      </c>
      <c r="H547" s="323">
        <v>1.3750629999999999</v>
      </c>
      <c r="J547" s="95">
        <f t="shared" si="40"/>
        <v>2020</v>
      </c>
      <c r="K547" s="95">
        <f t="shared" si="41"/>
        <v>6</v>
      </c>
      <c r="L547" s="95">
        <f t="shared" si="42"/>
        <v>15</v>
      </c>
      <c r="M547" s="97">
        <f t="shared" si="43"/>
        <v>43997</v>
      </c>
      <c r="N547" s="96">
        <f t="shared" si="44"/>
        <v>43997.455752314818</v>
      </c>
      <c r="O547" s="323">
        <v>111.386</v>
      </c>
      <c r="P547" s="323">
        <v>1.3750629999999999</v>
      </c>
      <c r="Q547" s="323" t="s">
        <v>343</v>
      </c>
    </row>
    <row r="548" spans="1:17">
      <c r="A548" s="323" t="s">
        <v>421</v>
      </c>
      <c r="B548" s="323" t="s">
        <v>343</v>
      </c>
      <c r="C548" s="323" t="s">
        <v>188</v>
      </c>
      <c r="D548" s="323">
        <v>20200615</v>
      </c>
      <c r="E548" s="323" t="s">
        <v>740</v>
      </c>
      <c r="F548" s="323">
        <v>250000</v>
      </c>
      <c r="G548" s="323">
        <v>111.83</v>
      </c>
      <c r="H548" s="323">
        <v>1.2809470000000001</v>
      </c>
      <c r="J548" s="95">
        <f t="shared" si="40"/>
        <v>2020</v>
      </c>
      <c r="K548" s="95">
        <f t="shared" si="41"/>
        <v>6</v>
      </c>
      <c r="L548" s="95">
        <f t="shared" si="42"/>
        <v>15</v>
      </c>
      <c r="M548" s="97">
        <f t="shared" si="43"/>
        <v>43997</v>
      </c>
      <c r="N548" s="96">
        <f t="shared" si="44"/>
        <v>43997.644502314812</v>
      </c>
      <c r="O548" s="323">
        <v>111.83</v>
      </c>
      <c r="P548" s="323">
        <v>1.2809470000000001</v>
      </c>
      <c r="Q548" s="323" t="s">
        <v>343</v>
      </c>
    </row>
    <row r="549" spans="1:17">
      <c r="A549" s="323" t="s">
        <v>421</v>
      </c>
      <c r="B549" s="323" t="s">
        <v>343</v>
      </c>
      <c r="C549" s="323" t="s">
        <v>188</v>
      </c>
      <c r="D549" s="323">
        <v>20200615</v>
      </c>
      <c r="E549" s="323" t="s">
        <v>741</v>
      </c>
      <c r="F549" s="323">
        <v>7000</v>
      </c>
      <c r="G549" s="323">
        <v>111.577</v>
      </c>
      <c r="H549" s="323">
        <v>1.3345229999999999</v>
      </c>
      <c r="J549" s="95">
        <f t="shared" si="40"/>
        <v>2020</v>
      </c>
      <c r="K549" s="95">
        <f t="shared" si="41"/>
        <v>6</v>
      </c>
      <c r="L549" s="95">
        <f t="shared" si="42"/>
        <v>15</v>
      </c>
      <c r="M549" s="97">
        <f t="shared" si="43"/>
        <v>43997</v>
      </c>
      <c r="N549" s="96">
        <f t="shared" si="44"/>
        <v>43997.692395833335</v>
      </c>
      <c r="O549" s="323">
        <v>111.577</v>
      </c>
      <c r="P549" s="323">
        <v>1.3345229999999999</v>
      </c>
      <c r="Q549" s="323" t="s">
        <v>343</v>
      </c>
    </row>
    <row r="550" spans="1:17">
      <c r="A550" s="323" t="s">
        <v>421</v>
      </c>
      <c r="B550" s="323" t="s">
        <v>343</v>
      </c>
      <c r="C550" s="323" t="s">
        <v>188</v>
      </c>
      <c r="D550" s="323">
        <v>20200615</v>
      </c>
      <c r="E550" s="323" t="s">
        <v>741</v>
      </c>
      <c r="F550" s="323">
        <v>7000</v>
      </c>
      <c r="G550" s="323">
        <v>111.577</v>
      </c>
      <c r="H550" s="323">
        <v>1.3345229999999999</v>
      </c>
      <c r="J550" s="95">
        <f t="shared" si="40"/>
        <v>2020</v>
      </c>
      <c r="K550" s="95">
        <f t="shared" si="41"/>
        <v>6</v>
      </c>
      <c r="L550" s="95">
        <f t="shared" si="42"/>
        <v>15</v>
      </c>
      <c r="M550" s="97">
        <f t="shared" si="43"/>
        <v>43997</v>
      </c>
      <c r="N550" s="96">
        <f t="shared" si="44"/>
        <v>43997.692395833335</v>
      </c>
      <c r="O550" s="323">
        <v>111.577</v>
      </c>
      <c r="P550" s="323">
        <v>1.3345229999999999</v>
      </c>
      <c r="Q550" s="323" t="s">
        <v>343</v>
      </c>
    </row>
    <row r="551" spans="1:17">
      <c r="A551" s="323" t="s">
        <v>421</v>
      </c>
      <c r="B551" s="323" t="s">
        <v>343</v>
      </c>
      <c r="C551" s="323" t="s">
        <v>188</v>
      </c>
      <c r="D551" s="323">
        <v>20200615</v>
      </c>
      <c r="E551" s="323" t="s">
        <v>741</v>
      </c>
      <c r="F551" s="323">
        <v>7000</v>
      </c>
      <c r="G551" s="323">
        <v>111.777</v>
      </c>
      <c r="H551" s="323">
        <v>1.2921579999999999</v>
      </c>
      <c r="J551" s="95">
        <f t="shared" si="40"/>
        <v>2020</v>
      </c>
      <c r="K551" s="95">
        <f t="shared" si="41"/>
        <v>6</v>
      </c>
      <c r="L551" s="95">
        <f t="shared" si="42"/>
        <v>15</v>
      </c>
      <c r="M551" s="97">
        <f t="shared" si="43"/>
        <v>43997</v>
      </c>
      <c r="N551" s="96">
        <f t="shared" si="44"/>
        <v>43997.692395833335</v>
      </c>
      <c r="O551" s="323">
        <v>111.777</v>
      </c>
      <c r="P551" s="323">
        <v>1.2921579999999999</v>
      </c>
      <c r="Q551" s="323" t="s">
        <v>343</v>
      </c>
    </row>
    <row r="552" spans="1:17">
      <c r="A552" s="323" t="s">
        <v>421</v>
      </c>
      <c r="B552" s="323" t="s">
        <v>343</v>
      </c>
      <c r="C552" s="323" t="s">
        <v>188</v>
      </c>
      <c r="D552" s="323">
        <v>20200616</v>
      </c>
      <c r="E552" s="323" t="s">
        <v>742</v>
      </c>
      <c r="F552" s="323">
        <v>2350000</v>
      </c>
      <c r="G552" s="323">
        <v>112.33</v>
      </c>
      <c r="H552" s="323">
        <v>1.1739459999999999</v>
      </c>
      <c r="J552" s="95">
        <f t="shared" si="40"/>
        <v>2020</v>
      </c>
      <c r="K552" s="95">
        <f t="shared" si="41"/>
        <v>6</v>
      </c>
      <c r="L552" s="95">
        <f t="shared" si="42"/>
        <v>16</v>
      </c>
      <c r="M552" s="97">
        <f t="shared" si="43"/>
        <v>43998</v>
      </c>
      <c r="N552" s="96">
        <f t="shared" si="44"/>
        <v>43998.422835648147</v>
      </c>
      <c r="O552" s="323">
        <v>112.33</v>
      </c>
      <c r="P552" s="323">
        <v>1.1739459999999999</v>
      </c>
      <c r="Q552" s="323" t="s">
        <v>343</v>
      </c>
    </row>
    <row r="553" spans="1:17">
      <c r="A553" s="323" t="s">
        <v>421</v>
      </c>
      <c r="B553" s="323" t="s">
        <v>343</v>
      </c>
      <c r="C553" s="323" t="s">
        <v>188</v>
      </c>
      <c r="D553" s="323">
        <v>20200616</v>
      </c>
      <c r="E553" s="323" t="s">
        <v>743</v>
      </c>
      <c r="F553" s="323">
        <v>20000</v>
      </c>
      <c r="G553" s="323">
        <v>111.982049</v>
      </c>
      <c r="H553" s="323">
        <v>1.247323</v>
      </c>
      <c r="J553" s="95">
        <f t="shared" si="40"/>
        <v>2020</v>
      </c>
      <c r="K553" s="95">
        <f t="shared" si="41"/>
        <v>6</v>
      </c>
      <c r="L553" s="95">
        <f t="shared" si="42"/>
        <v>16</v>
      </c>
      <c r="M553" s="97">
        <f t="shared" si="43"/>
        <v>43998</v>
      </c>
      <c r="N553" s="96">
        <f t="shared" si="44"/>
        <v>43998.434259259258</v>
      </c>
      <c r="O553" s="323">
        <v>111.982049</v>
      </c>
      <c r="P553" s="323">
        <v>1.247323</v>
      </c>
      <c r="Q553" s="323" t="s">
        <v>343</v>
      </c>
    </row>
    <row r="554" spans="1:17">
      <c r="A554" s="323" t="s">
        <v>421</v>
      </c>
      <c r="B554" s="323" t="s">
        <v>343</v>
      </c>
      <c r="C554" s="323" t="s">
        <v>188</v>
      </c>
      <c r="D554" s="323">
        <v>20200616</v>
      </c>
      <c r="E554" s="323" t="s">
        <v>744</v>
      </c>
      <c r="F554" s="323">
        <v>20000</v>
      </c>
      <c r="G554" s="323">
        <v>112.455</v>
      </c>
      <c r="H554" s="323">
        <v>1.1476489999999999</v>
      </c>
      <c r="J554" s="95">
        <f t="shared" si="40"/>
        <v>2020</v>
      </c>
      <c r="K554" s="95">
        <f t="shared" si="41"/>
        <v>6</v>
      </c>
      <c r="L554" s="95">
        <f t="shared" si="42"/>
        <v>16</v>
      </c>
      <c r="M554" s="97">
        <f t="shared" si="43"/>
        <v>43998</v>
      </c>
      <c r="N554" s="96">
        <f t="shared" si="44"/>
        <v>43998.434490740743</v>
      </c>
      <c r="O554" s="323">
        <v>112.455</v>
      </c>
      <c r="P554" s="323">
        <v>1.1476489999999999</v>
      </c>
      <c r="Q554" s="323" t="s">
        <v>343</v>
      </c>
    </row>
    <row r="555" spans="1:17">
      <c r="A555" s="323" t="s">
        <v>421</v>
      </c>
      <c r="B555" s="323" t="s">
        <v>343</v>
      </c>
      <c r="C555" s="323" t="s">
        <v>188</v>
      </c>
      <c r="D555" s="323">
        <v>20200616</v>
      </c>
      <c r="E555" s="323" t="s">
        <v>744</v>
      </c>
      <c r="F555" s="323">
        <v>20000</v>
      </c>
      <c r="G555" s="323">
        <v>112.355</v>
      </c>
      <c r="H555" s="323">
        <v>1.1686840000000001</v>
      </c>
      <c r="J555" s="95">
        <f t="shared" si="40"/>
        <v>2020</v>
      </c>
      <c r="K555" s="95">
        <f t="shared" si="41"/>
        <v>6</v>
      </c>
      <c r="L555" s="95">
        <f t="shared" si="42"/>
        <v>16</v>
      </c>
      <c r="M555" s="97">
        <f t="shared" si="43"/>
        <v>43998</v>
      </c>
      <c r="N555" s="96">
        <f t="shared" si="44"/>
        <v>43998.434490740743</v>
      </c>
      <c r="O555" s="323">
        <v>112.355</v>
      </c>
      <c r="P555" s="323">
        <v>1.1686840000000001</v>
      </c>
      <c r="Q555" s="323" t="s">
        <v>343</v>
      </c>
    </row>
    <row r="556" spans="1:17">
      <c r="A556" s="323" t="s">
        <v>421</v>
      </c>
      <c r="B556" s="323" t="s">
        <v>343</v>
      </c>
      <c r="C556" s="323" t="s">
        <v>188</v>
      </c>
      <c r="D556" s="323">
        <v>20200616</v>
      </c>
      <c r="E556" s="323" t="s">
        <v>745</v>
      </c>
      <c r="F556" s="323">
        <v>450000</v>
      </c>
      <c r="G556" s="323">
        <v>112.40600000000001</v>
      </c>
      <c r="H556" s="323">
        <v>1.157953</v>
      </c>
      <c r="J556" s="95">
        <f t="shared" si="40"/>
        <v>2020</v>
      </c>
      <c r="K556" s="95">
        <f t="shared" si="41"/>
        <v>6</v>
      </c>
      <c r="L556" s="95">
        <f t="shared" si="42"/>
        <v>16</v>
      </c>
      <c r="M556" s="97">
        <f t="shared" si="43"/>
        <v>43998</v>
      </c>
      <c r="N556" s="96">
        <f t="shared" si="44"/>
        <v>43998.488935185182</v>
      </c>
      <c r="O556" s="323">
        <v>112.40600000000001</v>
      </c>
      <c r="P556" s="323">
        <v>1.157953</v>
      </c>
      <c r="Q556" s="323" t="s">
        <v>343</v>
      </c>
    </row>
    <row r="557" spans="1:17">
      <c r="A557" s="323" t="s">
        <v>421</v>
      </c>
      <c r="B557" s="323" t="s">
        <v>343</v>
      </c>
      <c r="C557" s="323" t="s">
        <v>188</v>
      </c>
      <c r="D557" s="323">
        <v>20200616</v>
      </c>
      <c r="E557" s="323" t="s">
        <v>745</v>
      </c>
      <c r="F557" s="323">
        <v>450000</v>
      </c>
      <c r="G557" s="323">
        <v>112.375</v>
      </c>
      <c r="H557" s="323">
        <v>1.1644749999999999</v>
      </c>
      <c r="J557" s="95">
        <f t="shared" si="40"/>
        <v>2020</v>
      </c>
      <c r="K557" s="95">
        <f t="shared" si="41"/>
        <v>6</v>
      </c>
      <c r="L557" s="95">
        <f t="shared" si="42"/>
        <v>16</v>
      </c>
      <c r="M557" s="97">
        <f t="shared" si="43"/>
        <v>43998</v>
      </c>
      <c r="N557" s="96">
        <f t="shared" si="44"/>
        <v>43998.488935185182</v>
      </c>
      <c r="O557" s="323">
        <v>112.375</v>
      </c>
      <c r="P557" s="323">
        <v>1.1644749999999999</v>
      </c>
      <c r="Q557" s="323" t="s">
        <v>343</v>
      </c>
    </row>
    <row r="558" spans="1:17">
      <c r="A558" s="323" t="s">
        <v>421</v>
      </c>
      <c r="B558" s="323" t="s">
        <v>343</v>
      </c>
      <c r="C558" s="323" t="s">
        <v>188</v>
      </c>
      <c r="D558" s="323">
        <v>20200616</v>
      </c>
      <c r="E558" s="323" t="s">
        <v>746</v>
      </c>
      <c r="F558" s="323">
        <v>400000</v>
      </c>
      <c r="G558" s="323">
        <v>112.315</v>
      </c>
      <c r="H558" s="323">
        <v>1.177103</v>
      </c>
      <c r="J558" s="95">
        <f t="shared" si="40"/>
        <v>2020</v>
      </c>
      <c r="K558" s="95">
        <f t="shared" si="41"/>
        <v>6</v>
      </c>
      <c r="L558" s="95">
        <f t="shared" si="42"/>
        <v>16</v>
      </c>
      <c r="M558" s="97">
        <f t="shared" si="43"/>
        <v>43998</v>
      </c>
      <c r="N558" s="96">
        <f t="shared" si="44"/>
        <v>43998.502175925925</v>
      </c>
      <c r="O558" s="323">
        <v>112.315</v>
      </c>
      <c r="P558" s="323">
        <v>1.177103</v>
      </c>
      <c r="Q558" s="323" t="s">
        <v>343</v>
      </c>
    </row>
    <row r="559" spans="1:17">
      <c r="A559" s="323" t="s">
        <v>421</v>
      </c>
      <c r="B559" s="323" t="s">
        <v>343</v>
      </c>
      <c r="C559" s="323" t="s">
        <v>188</v>
      </c>
      <c r="D559" s="323">
        <v>20200616</v>
      </c>
      <c r="E559" s="323" t="s">
        <v>746</v>
      </c>
      <c r="F559" s="323">
        <v>400000</v>
      </c>
      <c r="G559" s="323">
        <v>112.28400000000001</v>
      </c>
      <c r="H559" s="323">
        <v>1.1836310000000001</v>
      </c>
      <c r="J559" s="95">
        <f t="shared" si="40"/>
        <v>2020</v>
      </c>
      <c r="K559" s="95">
        <f t="shared" si="41"/>
        <v>6</v>
      </c>
      <c r="L559" s="95">
        <f t="shared" si="42"/>
        <v>16</v>
      </c>
      <c r="M559" s="97">
        <f t="shared" si="43"/>
        <v>43998</v>
      </c>
      <c r="N559" s="96">
        <f t="shared" si="44"/>
        <v>43998.502175925925</v>
      </c>
      <c r="O559" s="323">
        <v>112.28400000000001</v>
      </c>
      <c r="P559" s="323">
        <v>1.1836310000000001</v>
      </c>
      <c r="Q559" s="323" t="s">
        <v>343</v>
      </c>
    </row>
    <row r="560" spans="1:17">
      <c r="A560" s="323" t="s">
        <v>421</v>
      </c>
      <c r="B560" s="323" t="s">
        <v>343</v>
      </c>
      <c r="C560" s="323" t="s">
        <v>188</v>
      </c>
      <c r="D560" s="323">
        <v>20200616</v>
      </c>
      <c r="E560" s="323" t="s">
        <v>747</v>
      </c>
      <c r="F560" s="323">
        <v>5000000</v>
      </c>
      <c r="G560" s="323">
        <v>112.482</v>
      </c>
      <c r="H560" s="323">
        <v>1.141974</v>
      </c>
      <c r="J560" s="95">
        <f t="shared" si="40"/>
        <v>2020</v>
      </c>
      <c r="K560" s="95">
        <f t="shared" si="41"/>
        <v>6</v>
      </c>
      <c r="L560" s="95">
        <f t="shared" si="42"/>
        <v>16</v>
      </c>
      <c r="M560" s="97">
        <f t="shared" si="43"/>
        <v>43998</v>
      </c>
      <c r="N560" s="96">
        <f t="shared" si="44"/>
        <v>43998.583472222221</v>
      </c>
      <c r="O560" s="323">
        <v>112.482</v>
      </c>
      <c r="P560" s="323">
        <v>1.141974</v>
      </c>
      <c r="Q560" s="323" t="s">
        <v>343</v>
      </c>
    </row>
    <row r="561" spans="1:17">
      <c r="A561" s="323" t="s">
        <v>421</v>
      </c>
      <c r="B561" s="323" t="s">
        <v>343</v>
      </c>
      <c r="C561" s="323" t="s">
        <v>188</v>
      </c>
      <c r="D561" s="323">
        <v>20200616</v>
      </c>
      <c r="E561" s="323" t="s">
        <v>747</v>
      </c>
      <c r="F561" s="323">
        <v>5000000</v>
      </c>
      <c r="G561" s="323">
        <v>112.482</v>
      </c>
      <c r="H561" s="323">
        <v>1.141974</v>
      </c>
      <c r="J561" s="95">
        <f t="shared" si="40"/>
        <v>2020</v>
      </c>
      <c r="K561" s="95">
        <f t="shared" si="41"/>
        <v>6</v>
      </c>
      <c r="L561" s="95">
        <f t="shared" si="42"/>
        <v>16</v>
      </c>
      <c r="M561" s="97">
        <f t="shared" si="43"/>
        <v>43998</v>
      </c>
      <c r="N561" s="96">
        <f t="shared" si="44"/>
        <v>43998.583472222221</v>
      </c>
      <c r="O561" s="323">
        <v>112.482</v>
      </c>
      <c r="P561" s="323">
        <v>1.141974</v>
      </c>
      <c r="Q561" s="323" t="s">
        <v>343</v>
      </c>
    </row>
    <row r="562" spans="1:17">
      <c r="A562" s="323" t="s">
        <v>421</v>
      </c>
      <c r="B562" s="323" t="s">
        <v>343</v>
      </c>
      <c r="C562" s="323" t="s">
        <v>188</v>
      </c>
      <c r="D562" s="323">
        <v>20200616</v>
      </c>
      <c r="E562" s="323" t="s">
        <v>748</v>
      </c>
      <c r="F562" s="323">
        <v>1000000</v>
      </c>
      <c r="G562" s="323">
        <v>112.496</v>
      </c>
      <c r="H562" s="323">
        <v>1.139032</v>
      </c>
      <c r="J562" s="95">
        <f t="shared" si="40"/>
        <v>2020</v>
      </c>
      <c r="K562" s="95">
        <f t="shared" si="41"/>
        <v>6</v>
      </c>
      <c r="L562" s="95">
        <f t="shared" si="42"/>
        <v>16</v>
      </c>
      <c r="M562" s="97">
        <f t="shared" si="43"/>
        <v>43998</v>
      </c>
      <c r="N562" s="96">
        <f t="shared" si="44"/>
        <v>43998.660150462965</v>
      </c>
      <c r="O562" s="323">
        <v>112.496</v>
      </c>
      <c r="P562" s="323">
        <v>1.139032</v>
      </c>
      <c r="Q562" s="323" t="s">
        <v>343</v>
      </c>
    </row>
    <row r="563" spans="1:17">
      <c r="A563" s="323" t="s">
        <v>421</v>
      </c>
      <c r="B563" s="323" t="s">
        <v>343</v>
      </c>
      <c r="C563" s="323" t="s">
        <v>188</v>
      </c>
      <c r="D563" s="323">
        <v>20200617</v>
      </c>
      <c r="E563" s="323" t="s">
        <v>749</v>
      </c>
      <c r="F563" s="323">
        <v>850000</v>
      </c>
      <c r="G563" s="323">
        <v>112.38200000000001</v>
      </c>
      <c r="H563" s="323">
        <v>1.1614610000000001</v>
      </c>
      <c r="J563" s="95">
        <f t="shared" si="40"/>
        <v>2020</v>
      </c>
      <c r="K563" s="95">
        <f t="shared" si="41"/>
        <v>6</v>
      </c>
      <c r="L563" s="95">
        <f t="shared" si="42"/>
        <v>17</v>
      </c>
      <c r="M563" s="97">
        <f t="shared" si="43"/>
        <v>43999</v>
      </c>
      <c r="N563" s="96">
        <f t="shared" si="44"/>
        <v>43999.400949074072</v>
      </c>
      <c r="O563" s="323">
        <v>112.38200000000001</v>
      </c>
      <c r="P563" s="323">
        <v>1.1614610000000001</v>
      </c>
      <c r="Q563" s="323" t="s">
        <v>343</v>
      </c>
    </row>
    <row r="564" spans="1:17">
      <c r="A564" s="323" t="s">
        <v>421</v>
      </c>
      <c r="B564" s="323" t="s">
        <v>343</v>
      </c>
      <c r="C564" s="323" t="s">
        <v>188</v>
      </c>
      <c r="D564" s="323">
        <v>20200617</v>
      </c>
      <c r="E564" s="323" t="s">
        <v>750</v>
      </c>
      <c r="F564" s="323">
        <v>850000</v>
      </c>
      <c r="G564" s="323">
        <v>112.38200000000001</v>
      </c>
      <c r="H564" s="323">
        <v>1.1614610000000001</v>
      </c>
      <c r="J564" s="95">
        <f t="shared" si="40"/>
        <v>2020</v>
      </c>
      <c r="K564" s="95">
        <f t="shared" si="41"/>
        <v>6</v>
      </c>
      <c r="L564" s="95">
        <f t="shared" si="42"/>
        <v>17</v>
      </c>
      <c r="M564" s="97">
        <f t="shared" si="43"/>
        <v>43999</v>
      </c>
      <c r="N564" s="96">
        <f t="shared" si="44"/>
        <v>43999.400972222225</v>
      </c>
      <c r="O564" s="323">
        <v>112.38200000000001</v>
      </c>
      <c r="P564" s="323">
        <v>1.1614610000000001</v>
      </c>
      <c r="Q564" s="323" t="s">
        <v>343</v>
      </c>
    </row>
    <row r="565" spans="1:17">
      <c r="A565" s="323" t="s">
        <v>421</v>
      </c>
      <c r="B565" s="323" t="s">
        <v>343</v>
      </c>
      <c r="C565" s="323" t="s">
        <v>188</v>
      </c>
      <c r="D565" s="323">
        <v>20200617</v>
      </c>
      <c r="E565" s="323" t="s">
        <v>751</v>
      </c>
      <c r="F565" s="323">
        <v>105000</v>
      </c>
      <c r="G565" s="323">
        <v>112.63200000000001</v>
      </c>
      <c r="H565" s="323">
        <v>1.1089020000000001</v>
      </c>
      <c r="J565" s="95">
        <f t="shared" si="40"/>
        <v>2020</v>
      </c>
      <c r="K565" s="95">
        <f t="shared" si="41"/>
        <v>6</v>
      </c>
      <c r="L565" s="95">
        <f t="shared" si="42"/>
        <v>17</v>
      </c>
      <c r="M565" s="97">
        <f t="shared" si="43"/>
        <v>43999</v>
      </c>
      <c r="N565" s="96">
        <f t="shared" si="44"/>
        <v>43999.46733796296</v>
      </c>
      <c r="O565" s="323">
        <v>112.63200000000001</v>
      </c>
      <c r="P565" s="323">
        <v>1.1089020000000001</v>
      </c>
      <c r="Q565" s="323" t="s">
        <v>343</v>
      </c>
    </row>
    <row r="566" spans="1:17">
      <c r="A566" s="323" t="s">
        <v>421</v>
      </c>
      <c r="B566" s="323" t="s">
        <v>343</v>
      </c>
      <c r="C566" s="323" t="s">
        <v>188</v>
      </c>
      <c r="D566" s="323">
        <v>20200617</v>
      </c>
      <c r="E566" s="323" t="s">
        <v>294</v>
      </c>
      <c r="F566" s="323">
        <v>2500000</v>
      </c>
      <c r="G566" s="323">
        <v>112.86499999999999</v>
      </c>
      <c r="H566" s="323">
        <v>1.060039</v>
      </c>
      <c r="J566" s="95">
        <f t="shared" si="40"/>
        <v>2020</v>
      </c>
      <c r="K566" s="95">
        <f t="shared" si="41"/>
        <v>6</v>
      </c>
      <c r="L566" s="95">
        <f t="shared" si="42"/>
        <v>17</v>
      </c>
      <c r="M566" s="97">
        <f t="shared" si="43"/>
        <v>43999</v>
      </c>
      <c r="N566" s="96">
        <f t="shared" si="44"/>
        <v>43999.5</v>
      </c>
      <c r="O566" s="323">
        <v>112.86499999999999</v>
      </c>
      <c r="P566" s="323">
        <v>1.060039</v>
      </c>
      <c r="Q566" s="323" t="s">
        <v>343</v>
      </c>
    </row>
    <row r="567" spans="1:17">
      <c r="A567" s="323" t="s">
        <v>421</v>
      </c>
      <c r="B567" s="323" t="s">
        <v>343</v>
      </c>
      <c r="C567" s="323" t="s">
        <v>188</v>
      </c>
      <c r="D567" s="323">
        <v>20200617</v>
      </c>
      <c r="E567" s="323" t="s">
        <v>752</v>
      </c>
      <c r="F567" s="323">
        <v>1505000</v>
      </c>
      <c r="G567" s="323">
        <v>112.72199999999999</v>
      </c>
      <c r="H567" s="323">
        <v>1.090014</v>
      </c>
      <c r="J567" s="95">
        <f t="shared" si="40"/>
        <v>2020</v>
      </c>
      <c r="K567" s="95">
        <f t="shared" si="41"/>
        <v>6</v>
      </c>
      <c r="L567" s="95">
        <f t="shared" si="42"/>
        <v>17</v>
      </c>
      <c r="M567" s="97">
        <f t="shared" si="43"/>
        <v>43999</v>
      </c>
      <c r="N567" s="96">
        <f t="shared" si="44"/>
        <v>43999.636423611111</v>
      </c>
      <c r="O567" s="323">
        <v>112.72199999999999</v>
      </c>
      <c r="P567" s="323">
        <v>1.090014</v>
      </c>
      <c r="Q567" s="323" t="s">
        <v>343</v>
      </c>
    </row>
    <row r="568" spans="1:17">
      <c r="A568" s="323" t="s">
        <v>421</v>
      </c>
      <c r="B568" s="323" t="s">
        <v>343</v>
      </c>
      <c r="C568" s="323" t="s">
        <v>188</v>
      </c>
      <c r="D568" s="323">
        <v>20200618</v>
      </c>
      <c r="E568" s="323" t="s">
        <v>753</v>
      </c>
      <c r="F568" s="323">
        <v>20000</v>
      </c>
      <c r="G568" s="323">
        <v>112.325</v>
      </c>
      <c r="H568" s="323">
        <v>1.1688510000000001</v>
      </c>
      <c r="J568" s="95">
        <f t="shared" si="40"/>
        <v>2020</v>
      </c>
      <c r="K568" s="95">
        <f t="shared" si="41"/>
        <v>6</v>
      </c>
      <c r="L568" s="95">
        <f t="shared" si="42"/>
        <v>18</v>
      </c>
      <c r="M568" s="97">
        <f t="shared" si="43"/>
        <v>44000</v>
      </c>
      <c r="N568" s="96">
        <f t="shared" si="44"/>
        <v>44000.383032407408</v>
      </c>
      <c r="O568" s="323">
        <v>112.325</v>
      </c>
      <c r="P568" s="323">
        <v>1.1688510000000001</v>
      </c>
      <c r="Q568" s="323" t="s">
        <v>343</v>
      </c>
    </row>
    <row r="569" spans="1:17">
      <c r="A569" s="323" t="s">
        <v>421</v>
      </c>
      <c r="B569" s="323" t="s">
        <v>343</v>
      </c>
      <c r="C569" s="323" t="s">
        <v>188</v>
      </c>
      <c r="D569" s="323">
        <v>20200618</v>
      </c>
      <c r="E569" s="323" t="s">
        <v>753</v>
      </c>
      <c r="F569" s="323">
        <v>20000</v>
      </c>
      <c r="G569" s="323">
        <v>112.425</v>
      </c>
      <c r="H569" s="323">
        <v>1.1477630000000001</v>
      </c>
      <c r="J569" s="95">
        <f t="shared" si="40"/>
        <v>2020</v>
      </c>
      <c r="K569" s="95">
        <f t="shared" si="41"/>
        <v>6</v>
      </c>
      <c r="L569" s="95">
        <f t="shared" si="42"/>
        <v>18</v>
      </c>
      <c r="M569" s="97">
        <f t="shared" si="43"/>
        <v>44000</v>
      </c>
      <c r="N569" s="96">
        <f t="shared" si="44"/>
        <v>44000.383032407408</v>
      </c>
      <c r="O569" s="323">
        <v>112.425</v>
      </c>
      <c r="P569" s="323">
        <v>1.1477630000000001</v>
      </c>
      <c r="Q569" s="323" t="s">
        <v>343</v>
      </c>
    </row>
    <row r="570" spans="1:17">
      <c r="A570" s="323" t="s">
        <v>421</v>
      </c>
      <c r="B570" s="323" t="s">
        <v>343</v>
      </c>
      <c r="C570" s="323" t="s">
        <v>188</v>
      </c>
      <c r="D570" s="323">
        <v>20200618</v>
      </c>
      <c r="E570" s="323" t="s">
        <v>753</v>
      </c>
      <c r="F570" s="323">
        <v>20000</v>
      </c>
      <c r="G570" s="323">
        <v>112.425</v>
      </c>
      <c r="H570" s="323">
        <v>1.1477630000000001</v>
      </c>
      <c r="J570" s="95">
        <f t="shared" si="40"/>
        <v>2020</v>
      </c>
      <c r="K570" s="95">
        <f t="shared" si="41"/>
        <v>6</v>
      </c>
      <c r="L570" s="95">
        <f t="shared" si="42"/>
        <v>18</v>
      </c>
      <c r="M570" s="97">
        <f t="shared" si="43"/>
        <v>44000</v>
      </c>
      <c r="N570" s="96">
        <f t="shared" si="44"/>
        <v>44000.383032407408</v>
      </c>
      <c r="O570" s="323">
        <v>112.425</v>
      </c>
      <c r="P570" s="323">
        <v>1.1477630000000001</v>
      </c>
      <c r="Q570" s="323" t="s">
        <v>343</v>
      </c>
    </row>
    <row r="571" spans="1:17">
      <c r="A571" s="323" t="s">
        <v>421</v>
      </c>
      <c r="B571" s="323" t="s">
        <v>343</v>
      </c>
      <c r="C571" s="323" t="s">
        <v>188</v>
      </c>
      <c r="D571" s="323">
        <v>20200618</v>
      </c>
      <c r="E571" s="323" t="s">
        <v>754</v>
      </c>
      <c r="F571" s="323">
        <v>25000</v>
      </c>
      <c r="G571" s="323">
        <v>112.014</v>
      </c>
      <c r="H571" s="323">
        <v>1.234572</v>
      </c>
      <c r="J571" s="95">
        <f t="shared" si="40"/>
        <v>2020</v>
      </c>
      <c r="K571" s="95">
        <f t="shared" si="41"/>
        <v>6</v>
      </c>
      <c r="L571" s="95">
        <f t="shared" si="42"/>
        <v>18</v>
      </c>
      <c r="M571" s="97">
        <f t="shared" si="43"/>
        <v>44000</v>
      </c>
      <c r="N571" s="96">
        <f t="shared" si="44"/>
        <v>44000.406087962961</v>
      </c>
      <c r="O571" s="323">
        <v>112.014</v>
      </c>
      <c r="P571" s="323">
        <v>1.234572</v>
      </c>
      <c r="Q571" s="323" t="s">
        <v>343</v>
      </c>
    </row>
    <row r="572" spans="1:17">
      <c r="A572" s="323" t="s">
        <v>421</v>
      </c>
      <c r="B572" s="323" t="s">
        <v>343</v>
      </c>
      <c r="C572" s="323" t="s">
        <v>188</v>
      </c>
      <c r="D572" s="323">
        <v>20200618</v>
      </c>
      <c r="E572" s="323" t="s">
        <v>754</v>
      </c>
      <c r="F572" s="323">
        <v>25000</v>
      </c>
      <c r="G572" s="323">
        <v>112.435</v>
      </c>
      <c r="H572" s="323">
        <v>1.145656</v>
      </c>
      <c r="J572" s="95">
        <f t="shared" si="40"/>
        <v>2020</v>
      </c>
      <c r="K572" s="95">
        <f t="shared" si="41"/>
        <v>6</v>
      </c>
      <c r="L572" s="95">
        <f t="shared" si="42"/>
        <v>18</v>
      </c>
      <c r="M572" s="97">
        <f t="shared" si="43"/>
        <v>44000</v>
      </c>
      <c r="N572" s="96">
        <f t="shared" si="44"/>
        <v>44000.406087962961</v>
      </c>
      <c r="O572" s="323">
        <v>112.435</v>
      </c>
      <c r="P572" s="323">
        <v>1.145656</v>
      </c>
      <c r="Q572" s="323" t="s">
        <v>343</v>
      </c>
    </row>
    <row r="573" spans="1:17">
      <c r="A573" s="323" t="s">
        <v>421</v>
      </c>
      <c r="B573" s="323" t="s">
        <v>343</v>
      </c>
      <c r="C573" s="323" t="s">
        <v>188</v>
      </c>
      <c r="D573" s="323">
        <v>20200618</v>
      </c>
      <c r="E573" s="323" t="s">
        <v>375</v>
      </c>
      <c r="F573" s="323">
        <v>10000</v>
      </c>
      <c r="G573" s="323">
        <v>112.56699999999999</v>
      </c>
      <c r="H573" s="323">
        <v>1.1178570000000001</v>
      </c>
      <c r="J573" s="95">
        <f t="shared" si="40"/>
        <v>2020</v>
      </c>
      <c r="K573" s="95">
        <f t="shared" si="41"/>
        <v>6</v>
      </c>
      <c r="L573" s="95">
        <f t="shared" si="42"/>
        <v>18</v>
      </c>
      <c r="M573" s="97">
        <f t="shared" si="43"/>
        <v>44000</v>
      </c>
      <c r="N573" s="96">
        <f t="shared" si="44"/>
        <v>44000.597754629627</v>
      </c>
      <c r="O573" s="323">
        <v>112.56699999999999</v>
      </c>
      <c r="P573" s="323">
        <v>1.1178570000000001</v>
      </c>
      <c r="Q573" s="323" t="s">
        <v>343</v>
      </c>
    </row>
    <row r="574" spans="1:17">
      <c r="A574" s="323" t="s">
        <v>421</v>
      </c>
      <c r="B574" s="323" t="s">
        <v>343</v>
      </c>
      <c r="C574" s="323" t="s">
        <v>188</v>
      </c>
      <c r="D574" s="323">
        <v>20200618</v>
      </c>
      <c r="E574" s="323" t="s">
        <v>375</v>
      </c>
      <c r="F574" s="323">
        <v>10000</v>
      </c>
      <c r="G574" s="323">
        <v>112.577</v>
      </c>
      <c r="H574" s="323">
        <v>1.1157520000000001</v>
      </c>
      <c r="J574" s="95">
        <f t="shared" si="40"/>
        <v>2020</v>
      </c>
      <c r="K574" s="95">
        <f t="shared" si="41"/>
        <v>6</v>
      </c>
      <c r="L574" s="95">
        <f t="shared" si="42"/>
        <v>18</v>
      </c>
      <c r="M574" s="97">
        <f t="shared" si="43"/>
        <v>44000</v>
      </c>
      <c r="N574" s="96">
        <f t="shared" si="44"/>
        <v>44000.597754629627</v>
      </c>
      <c r="O574" s="323">
        <v>112.577</v>
      </c>
      <c r="P574" s="323">
        <v>1.1157520000000001</v>
      </c>
      <c r="Q574" s="323" t="s">
        <v>343</v>
      </c>
    </row>
    <row r="575" spans="1:17">
      <c r="A575" s="323" t="s">
        <v>421</v>
      </c>
      <c r="B575" s="323" t="s">
        <v>343</v>
      </c>
      <c r="C575" s="323" t="s">
        <v>188</v>
      </c>
      <c r="D575" s="323">
        <v>20200618</v>
      </c>
      <c r="E575" s="323" t="s">
        <v>755</v>
      </c>
      <c r="F575" s="323">
        <v>3000</v>
      </c>
      <c r="G575" s="323">
        <v>112.749</v>
      </c>
      <c r="H575" s="323">
        <v>1.07959</v>
      </c>
      <c r="J575" s="95">
        <f t="shared" si="40"/>
        <v>2020</v>
      </c>
      <c r="K575" s="95">
        <f t="shared" si="41"/>
        <v>6</v>
      </c>
      <c r="L575" s="95">
        <f t="shared" si="42"/>
        <v>18</v>
      </c>
      <c r="M575" s="97">
        <f t="shared" si="43"/>
        <v>44000</v>
      </c>
      <c r="N575" s="96">
        <f t="shared" si="44"/>
        <v>44000.613379629627</v>
      </c>
      <c r="O575" s="323">
        <v>112.749</v>
      </c>
      <c r="P575" s="323">
        <v>1.07959</v>
      </c>
      <c r="Q575" s="323" t="s">
        <v>343</v>
      </c>
    </row>
    <row r="576" spans="1:17">
      <c r="A576" s="323" t="s">
        <v>421</v>
      </c>
      <c r="B576" s="323" t="s">
        <v>343</v>
      </c>
      <c r="C576" s="323" t="s">
        <v>188</v>
      </c>
      <c r="D576" s="323">
        <v>20200618</v>
      </c>
      <c r="E576" s="323" t="s">
        <v>367</v>
      </c>
      <c r="F576" s="323">
        <v>3000</v>
      </c>
      <c r="G576" s="323">
        <v>112.749</v>
      </c>
      <c r="H576" s="323">
        <v>1.07959</v>
      </c>
      <c r="J576" s="95">
        <f t="shared" si="40"/>
        <v>2020</v>
      </c>
      <c r="K576" s="95">
        <f t="shared" si="41"/>
        <v>6</v>
      </c>
      <c r="L576" s="95">
        <f t="shared" si="42"/>
        <v>18</v>
      </c>
      <c r="M576" s="97">
        <f t="shared" si="43"/>
        <v>44000</v>
      </c>
      <c r="N576" s="96">
        <f t="shared" si="44"/>
        <v>44000.62709490741</v>
      </c>
      <c r="O576" s="323">
        <v>112.749</v>
      </c>
      <c r="P576" s="323">
        <v>1.07959</v>
      </c>
      <c r="Q576" s="323" t="s">
        <v>343</v>
      </c>
    </row>
    <row r="577" spans="1:17">
      <c r="A577" s="323" t="s">
        <v>421</v>
      </c>
      <c r="B577" s="323" t="s">
        <v>343</v>
      </c>
      <c r="C577" s="323" t="s">
        <v>188</v>
      </c>
      <c r="D577" s="323">
        <v>20200618</v>
      </c>
      <c r="E577" s="323" t="s">
        <v>756</v>
      </c>
      <c r="F577" s="323">
        <v>2081000</v>
      </c>
      <c r="G577" s="323">
        <v>112.595</v>
      </c>
      <c r="H577" s="323">
        <v>1.1119650000000001</v>
      </c>
      <c r="J577" s="95">
        <f t="shared" si="40"/>
        <v>2020</v>
      </c>
      <c r="K577" s="95">
        <f t="shared" si="41"/>
        <v>6</v>
      </c>
      <c r="L577" s="95">
        <f t="shared" si="42"/>
        <v>18</v>
      </c>
      <c r="M577" s="97">
        <f t="shared" si="43"/>
        <v>44000</v>
      </c>
      <c r="N577" s="96">
        <f t="shared" si="44"/>
        <v>44000.694699074076</v>
      </c>
      <c r="O577" s="323">
        <v>112.595</v>
      </c>
      <c r="P577" s="323">
        <v>1.1119650000000001</v>
      </c>
      <c r="Q577" s="323" t="s">
        <v>343</v>
      </c>
    </row>
    <row r="578" spans="1:17">
      <c r="A578" s="323" t="s">
        <v>421</v>
      </c>
      <c r="B578" s="323" t="s">
        <v>343</v>
      </c>
      <c r="C578" s="323" t="s">
        <v>188</v>
      </c>
      <c r="D578" s="323">
        <v>20200619</v>
      </c>
      <c r="E578" s="323" t="s">
        <v>757</v>
      </c>
      <c r="F578" s="323">
        <v>20000</v>
      </c>
      <c r="G578" s="323">
        <v>112.872</v>
      </c>
      <c r="H578" s="323">
        <v>1.0521640000000001</v>
      </c>
      <c r="J578" s="95">
        <f t="shared" si="40"/>
        <v>2020</v>
      </c>
      <c r="K578" s="95">
        <f t="shared" si="41"/>
        <v>6</v>
      </c>
      <c r="L578" s="95">
        <f t="shared" si="42"/>
        <v>19</v>
      </c>
      <c r="M578" s="97">
        <f t="shared" si="43"/>
        <v>44001</v>
      </c>
      <c r="N578" s="96">
        <f t="shared" si="44"/>
        <v>44001.439236111109</v>
      </c>
      <c r="O578" s="323">
        <v>112.872</v>
      </c>
      <c r="P578" s="323">
        <v>1.0521640000000001</v>
      </c>
      <c r="Q578" s="323" t="s">
        <v>343</v>
      </c>
    </row>
    <row r="579" spans="1:17">
      <c r="A579" s="323" t="s">
        <v>421</v>
      </c>
      <c r="B579" s="323" t="s">
        <v>343</v>
      </c>
      <c r="C579" s="323" t="s">
        <v>188</v>
      </c>
      <c r="D579" s="323">
        <v>20200619</v>
      </c>
      <c r="E579" s="323" t="s">
        <v>758</v>
      </c>
      <c r="F579" s="323">
        <v>5000</v>
      </c>
      <c r="G579" s="323">
        <v>112.58499999999999</v>
      </c>
      <c r="H579" s="323">
        <v>1.1124970000000001</v>
      </c>
      <c r="J579" s="95">
        <f t="shared" ref="J579:J642" si="45">ROUND(D579/10000,0)</f>
        <v>2020</v>
      </c>
      <c r="K579" s="95">
        <f t="shared" ref="K579:K642" si="46">ROUND((D579-J579*10000)/100,0)</f>
        <v>6</v>
      </c>
      <c r="L579" s="95">
        <f t="shared" ref="L579:L642" si="47">D579-J579*10000-K579*100</f>
        <v>19</v>
      </c>
      <c r="M579" s="97">
        <f t="shared" ref="M579:M642" si="48">DATE(J579,K579,L579)</f>
        <v>44001</v>
      </c>
      <c r="N579" s="96">
        <f t="shared" ref="N579:N642" si="49">M579+E579</f>
        <v>44001.502523148149</v>
      </c>
      <c r="O579" s="323">
        <v>112.58499999999999</v>
      </c>
      <c r="P579" s="323">
        <v>1.1124970000000001</v>
      </c>
      <c r="Q579" s="323" t="s">
        <v>343</v>
      </c>
    </row>
    <row r="580" spans="1:17">
      <c r="A580" s="323" t="s">
        <v>421</v>
      </c>
      <c r="B580" s="323" t="s">
        <v>343</v>
      </c>
      <c r="C580" s="323" t="s">
        <v>188</v>
      </c>
      <c r="D580" s="323">
        <v>20200619</v>
      </c>
      <c r="E580" s="323" t="s">
        <v>758</v>
      </c>
      <c r="F580" s="323">
        <v>5000</v>
      </c>
      <c r="G580" s="323">
        <v>112.485</v>
      </c>
      <c r="H580" s="323">
        <v>1.133561</v>
      </c>
      <c r="J580" s="95">
        <f t="shared" si="45"/>
        <v>2020</v>
      </c>
      <c r="K580" s="95">
        <f t="shared" si="46"/>
        <v>6</v>
      </c>
      <c r="L580" s="95">
        <f t="shared" si="47"/>
        <v>19</v>
      </c>
      <c r="M580" s="97">
        <f t="shared" si="48"/>
        <v>44001</v>
      </c>
      <c r="N580" s="96">
        <f t="shared" si="49"/>
        <v>44001.502523148149</v>
      </c>
      <c r="O580" s="323">
        <v>112.485</v>
      </c>
      <c r="P580" s="323">
        <v>1.133561</v>
      </c>
      <c r="Q580" s="323" t="s">
        <v>343</v>
      </c>
    </row>
    <row r="581" spans="1:17">
      <c r="A581" s="323" t="s">
        <v>421</v>
      </c>
      <c r="B581" s="323" t="s">
        <v>343</v>
      </c>
      <c r="C581" s="323" t="s">
        <v>188</v>
      </c>
      <c r="D581" s="323">
        <v>20200619</v>
      </c>
      <c r="E581" s="323" t="s">
        <v>758</v>
      </c>
      <c r="F581" s="323">
        <v>5000</v>
      </c>
      <c r="G581" s="323">
        <v>112.58499999999999</v>
      </c>
      <c r="H581" s="323">
        <v>1.1124970000000001</v>
      </c>
      <c r="J581" s="95">
        <f t="shared" si="45"/>
        <v>2020</v>
      </c>
      <c r="K581" s="95">
        <f t="shared" si="46"/>
        <v>6</v>
      </c>
      <c r="L581" s="95">
        <f t="shared" si="47"/>
        <v>19</v>
      </c>
      <c r="M581" s="97">
        <f t="shared" si="48"/>
        <v>44001</v>
      </c>
      <c r="N581" s="96">
        <f t="shared" si="49"/>
        <v>44001.502523148149</v>
      </c>
      <c r="O581" s="323">
        <v>112.58499999999999</v>
      </c>
      <c r="P581" s="323">
        <v>1.1124970000000001</v>
      </c>
      <c r="Q581" s="323" t="s">
        <v>343</v>
      </c>
    </row>
    <row r="582" spans="1:17">
      <c r="A582" s="323" t="s">
        <v>421</v>
      </c>
      <c r="B582" s="323" t="s">
        <v>343</v>
      </c>
      <c r="C582" s="323" t="s">
        <v>188</v>
      </c>
      <c r="D582" s="323">
        <v>20200619</v>
      </c>
      <c r="E582" s="323" t="s">
        <v>759</v>
      </c>
      <c r="F582" s="323">
        <v>10000</v>
      </c>
      <c r="G582" s="323">
        <v>112.619</v>
      </c>
      <c r="H582" s="323">
        <v>1.1053409999999999</v>
      </c>
      <c r="J582" s="95">
        <f t="shared" si="45"/>
        <v>2020</v>
      </c>
      <c r="K582" s="95">
        <f t="shared" si="46"/>
        <v>6</v>
      </c>
      <c r="L582" s="95">
        <f t="shared" si="47"/>
        <v>19</v>
      </c>
      <c r="M582" s="97">
        <f t="shared" si="48"/>
        <v>44001</v>
      </c>
      <c r="N582" s="96">
        <f t="shared" si="49"/>
        <v>44001.533136574071</v>
      </c>
      <c r="O582" s="323">
        <v>112.619</v>
      </c>
      <c r="P582" s="323">
        <v>1.1053409999999999</v>
      </c>
      <c r="Q582" s="323" t="s">
        <v>343</v>
      </c>
    </row>
    <row r="583" spans="1:17">
      <c r="A583" s="323" t="s">
        <v>421</v>
      </c>
      <c r="B583" s="323" t="s">
        <v>343</v>
      </c>
      <c r="C583" s="323" t="s">
        <v>188</v>
      </c>
      <c r="D583" s="323">
        <v>20200619</v>
      </c>
      <c r="E583" s="323" t="s">
        <v>759</v>
      </c>
      <c r="F583" s="323">
        <v>10000</v>
      </c>
      <c r="G583" s="323">
        <v>112.619</v>
      </c>
      <c r="H583" s="323">
        <v>1.1053409999999999</v>
      </c>
      <c r="J583" s="95">
        <f t="shared" si="45"/>
        <v>2020</v>
      </c>
      <c r="K583" s="95">
        <f t="shared" si="46"/>
        <v>6</v>
      </c>
      <c r="L583" s="95">
        <f t="shared" si="47"/>
        <v>19</v>
      </c>
      <c r="M583" s="97">
        <f t="shared" si="48"/>
        <v>44001</v>
      </c>
      <c r="N583" s="96">
        <f t="shared" si="49"/>
        <v>44001.533136574071</v>
      </c>
      <c r="O583" s="323">
        <v>112.619</v>
      </c>
      <c r="P583" s="323">
        <v>1.1053409999999999</v>
      </c>
      <c r="Q583" s="323" t="s">
        <v>343</v>
      </c>
    </row>
    <row r="584" spans="1:17">
      <c r="A584" s="323" t="s">
        <v>421</v>
      </c>
      <c r="B584" s="323" t="s">
        <v>343</v>
      </c>
      <c r="C584" s="323" t="s">
        <v>188</v>
      </c>
      <c r="D584" s="323">
        <v>20200619</v>
      </c>
      <c r="E584" s="323" t="s">
        <v>760</v>
      </c>
      <c r="F584" s="323">
        <v>169000</v>
      </c>
      <c r="G584" s="323">
        <v>112.57299999999999</v>
      </c>
      <c r="H584" s="323">
        <v>1.115024</v>
      </c>
      <c r="J584" s="95">
        <f t="shared" si="45"/>
        <v>2020</v>
      </c>
      <c r="K584" s="95">
        <f t="shared" si="46"/>
        <v>6</v>
      </c>
      <c r="L584" s="95">
        <f t="shared" si="47"/>
        <v>19</v>
      </c>
      <c r="M584" s="97">
        <f t="shared" si="48"/>
        <v>44001</v>
      </c>
      <c r="N584" s="96">
        <f t="shared" si="49"/>
        <v>44001.656574074077</v>
      </c>
      <c r="O584" s="323">
        <v>112.57299999999999</v>
      </c>
      <c r="P584" s="323">
        <v>1.115024</v>
      </c>
      <c r="Q584" s="323" t="s">
        <v>343</v>
      </c>
    </row>
    <row r="585" spans="1:17">
      <c r="A585" s="323" t="s">
        <v>421</v>
      </c>
      <c r="B585" s="323" t="s">
        <v>343</v>
      </c>
      <c r="C585" s="323" t="s">
        <v>188</v>
      </c>
      <c r="D585" s="323">
        <v>20200619</v>
      </c>
      <c r="E585" s="323" t="s">
        <v>760</v>
      </c>
      <c r="F585" s="323">
        <v>169000</v>
      </c>
      <c r="G585" s="323">
        <v>112.542</v>
      </c>
      <c r="H585" s="323">
        <v>1.1215520000000001</v>
      </c>
      <c r="J585" s="95">
        <f t="shared" si="45"/>
        <v>2020</v>
      </c>
      <c r="K585" s="95">
        <f t="shared" si="46"/>
        <v>6</v>
      </c>
      <c r="L585" s="95">
        <f t="shared" si="47"/>
        <v>19</v>
      </c>
      <c r="M585" s="97">
        <f t="shared" si="48"/>
        <v>44001</v>
      </c>
      <c r="N585" s="96">
        <f t="shared" si="49"/>
        <v>44001.656574074077</v>
      </c>
      <c r="O585" s="323">
        <v>112.542</v>
      </c>
      <c r="P585" s="323">
        <v>1.1215520000000001</v>
      </c>
      <c r="Q585" s="323" t="s">
        <v>343</v>
      </c>
    </row>
    <row r="586" spans="1:17">
      <c r="A586" s="323" t="s">
        <v>421</v>
      </c>
      <c r="B586" s="323" t="s">
        <v>343</v>
      </c>
      <c r="C586" s="323" t="s">
        <v>188</v>
      </c>
      <c r="D586" s="323">
        <v>20200622</v>
      </c>
      <c r="E586" s="323" t="s">
        <v>761</v>
      </c>
      <c r="F586" s="323">
        <v>5000</v>
      </c>
      <c r="G586" s="323">
        <v>112.571</v>
      </c>
      <c r="H586" s="323">
        <v>1.1138729999999999</v>
      </c>
      <c r="J586" s="95">
        <f t="shared" si="45"/>
        <v>2020</v>
      </c>
      <c r="K586" s="95">
        <f t="shared" si="46"/>
        <v>6</v>
      </c>
      <c r="L586" s="95">
        <f t="shared" si="47"/>
        <v>22</v>
      </c>
      <c r="M586" s="97">
        <f t="shared" si="48"/>
        <v>44004</v>
      </c>
      <c r="N586" s="96">
        <f t="shared" si="49"/>
        <v>44004.394895833335</v>
      </c>
      <c r="O586" s="323">
        <v>112.571</v>
      </c>
      <c r="P586" s="323">
        <v>1.1138729999999999</v>
      </c>
      <c r="Q586" s="323" t="s">
        <v>343</v>
      </c>
    </row>
    <row r="587" spans="1:17">
      <c r="A587" s="323" t="s">
        <v>421</v>
      </c>
      <c r="B587" s="323" t="s">
        <v>343</v>
      </c>
      <c r="C587" s="323" t="s">
        <v>188</v>
      </c>
      <c r="D587" s="323">
        <v>20200622</v>
      </c>
      <c r="E587" s="323" t="s">
        <v>761</v>
      </c>
      <c r="F587" s="323">
        <v>5000</v>
      </c>
      <c r="G587" s="323">
        <v>112.571</v>
      </c>
      <c r="H587" s="323">
        <v>1.1138729999999999</v>
      </c>
      <c r="J587" s="95">
        <f t="shared" si="45"/>
        <v>2020</v>
      </c>
      <c r="K587" s="95">
        <f t="shared" si="46"/>
        <v>6</v>
      </c>
      <c r="L587" s="95">
        <f t="shared" si="47"/>
        <v>22</v>
      </c>
      <c r="M587" s="97">
        <f t="shared" si="48"/>
        <v>44004</v>
      </c>
      <c r="N587" s="96">
        <f t="shared" si="49"/>
        <v>44004.394895833335</v>
      </c>
      <c r="O587" s="323">
        <v>112.571</v>
      </c>
      <c r="P587" s="323">
        <v>1.1138729999999999</v>
      </c>
      <c r="Q587" s="323" t="s">
        <v>343</v>
      </c>
    </row>
    <row r="588" spans="1:17">
      <c r="A588" s="323" t="s">
        <v>421</v>
      </c>
      <c r="B588" s="323" t="s">
        <v>343</v>
      </c>
      <c r="C588" s="323" t="s">
        <v>188</v>
      </c>
      <c r="D588" s="323">
        <v>20200622</v>
      </c>
      <c r="E588" s="323" t="s">
        <v>761</v>
      </c>
      <c r="F588" s="323">
        <v>5000</v>
      </c>
      <c r="G588" s="323">
        <v>112.471</v>
      </c>
      <c r="H588" s="323">
        <v>1.134952</v>
      </c>
      <c r="J588" s="95">
        <f t="shared" si="45"/>
        <v>2020</v>
      </c>
      <c r="K588" s="95">
        <f t="shared" si="46"/>
        <v>6</v>
      </c>
      <c r="L588" s="95">
        <f t="shared" si="47"/>
        <v>22</v>
      </c>
      <c r="M588" s="97">
        <f t="shared" si="48"/>
        <v>44004</v>
      </c>
      <c r="N588" s="96">
        <f t="shared" si="49"/>
        <v>44004.394895833335</v>
      </c>
      <c r="O588" s="323">
        <v>112.471</v>
      </c>
      <c r="P588" s="323">
        <v>1.134952</v>
      </c>
      <c r="Q588" s="323" t="s">
        <v>343</v>
      </c>
    </row>
    <row r="589" spans="1:17">
      <c r="A589" s="323" t="s">
        <v>421</v>
      </c>
      <c r="B589" s="323" t="s">
        <v>343</v>
      </c>
      <c r="C589" s="323" t="s">
        <v>188</v>
      </c>
      <c r="D589" s="323">
        <v>20200623</v>
      </c>
      <c r="E589" s="323" t="s">
        <v>762</v>
      </c>
      <c r="F589" s="323">
        <v>15000</v>
      </c>
      <c r="G589" s="323">
        <v>112.58799999999999</v>
      </c>
      <c r="H589" s="323">
        <v>1.108716</v>
      </c>
      <c r="J589" s="95">
        <f t="shared" si="45"/>
        <v>2020</v>
      </c>
      <c r="K589" s="95">
        <f t="shared" si="46"/>
        <v>6</v>
      </c>
      <c r="L589" s="95">
        <f t="shared" si="47"/>
        <v>23</v>
      </c>
      <c r="M589" s="97">
        <f t="shared" si="48"/>
        <v>44005</v>
      </c>
      <c r="N589" s="96">
        <f t="shared" si="49"/>
        <v>44005.51866898148</v>
      </c>
      <c r="O589" s="323">
        <v>112.58799999999999</v>
      </c>
      <c r="P589" s="323">
        <v>1.108716</v>
      </c>
      <c r="Q589" s="323" t="s">
        <v>343</v>
      </c>
    </row>
    <row r="590" spans="1:17">
      <c r="A590" s="323" t="s">
        <v>421</v>
      </c>
      <c r="B590" s="323" t="s">
        <v>343</v>
      </c>
      <c r="C590" s="323" t="s">
        <v>188</v>
      </c>
      <c r="D590" s="323">
        <v>20200623</v>
      </c>
      <c r="E590" s="323" t="s">
        <v>762</v>
      </c>
      <c r="F590" s="323">
        <v>15000</v>
      </c>
      <c r="G590" s="323">
        <v>112.58799999999999</v>
      </c>
      <c r="H590" s="323">
        <v>1.108716</v>
      </c>
      <c r="J590" s="95">
        <f t="shared" si="45"/>
        <v>2020</v>
      </c>
      <c r="K590" s="95">
        <f t="shared" si="46"/>
        <v>6</v>
      </c>
      <c r="L590" s="95">
        <f t="shared" si="47"/>
        <v>23</v>
      </c>
      <c r="M590" s="97">
        <f t="shared" si="48"/>
        <v>44005</v>
      </c>
      <c r="N590" s="96">
        <f t="shared" si="49"/>
        <v>44005.51866898148</v>
      </c>
      <c r="O590" s="323">
        <v>112.58799999999999</v>
      </c>
      <c r="P590" s="323">
        <v>1.108716</v>
      </c>
      <c r="Q590" s="323" t="s">
        <v>343</v>
      </c>
    </row>
    <row r="591" spans="1:17">
      <c r="A591" s="323" t="s">
        <v>421</v>
      </c>
      <c r="B591" s="323" t="s">
        <v>343</v>
      </c>
      <c r="C591" s="323" t="s">
        <v>188</v>
      </c>
      <c r="D591" s="323">
        <v>20200623</v>
      </c>
      <c r="E591" s="323" t="s">
        <v>763</v>
      </c>
      <c r="F591" s="323">
        <v>10000</v>
      </c>
      <c r="G591" s="323">
        <v>112.06</v>
      </c>
      <c r="H591" s="323">
        <v>1.2203010000000001</v>
      </c>
      <c r="J591" s="95">
        <f t="shared" si="45"/>
        <v>2020</v>
      </c>
      <c r="K591" s="95">
        <f t="shared" si="46"/>
        <v>6</v>
      </c>
      <c r="L591" s="95">
        <f t="shared" si="47"/>
        <v>23</v>
      </c>
      <c r="M591" s="97">
        <f t="shared" si="48"/>
        <v>44005</v>
      </c>
      <c r="N591" s="96">
        <f t="shared" si="49"/>
        <v>44005.576342592591</v>
      </c>
      <c r="O591" s="323">
        <v>112.06</v>
      </c>
      <c r="P591" s="323">
        <v>1.2203010000000001</v>
      </c>
      <c r="Q591" s="323" t="s">
        <v>343</v>
      </c>
    </row>
    <row r="592" spans="1:17">
      <c r="A592" s="323" t="s">
        <v>421</v>
      </c>
      <c r="B592" s="323" t="s">
        <v>343</v>
      </c>
      <c r="C592" s="323" t="s">
        <v>188</v>
      </c>
      <c r="D592" s="323">
        <v>20200623</v>
      </c>
      <c r="E592" s="323" t="s">
        <v>763</v>
      </c>
      <c r="F592" s="323">
        <v>10000</v>
      </c>
      <c r="G592" s="323">
        <v>112.06</v>
      </c>
      <c r="H592" s="323">
        <v>1.2203010000000001</v>
      </c>
      <c r="J592" s="95">
        <f t="shared" si="45"/>
        <v>2020</v>
      </c>
      <c r="K592" s="95">
        <f t="shared" si="46"/>
        <v>6</v>
      </c>
      <c r="L592" s="95">
        <f t="shared" si="47"/>
        <v>23</v>
      </c>
      <c r="M592" s="97">
        <f t="shared" si="48"/>
        <v>44005</v>
      </c>
      <c r="N592" s="96">
        <f t="shared" si="49"/>
        <v>44005.576342592591</v>
      </c>
      <c r="O592" s="323">
        <v>112.06</v>
      </c>
      <c r="P592" s="323">
        <v>1.2203010000000001</v>
      </c>
      <c r="Q592" s="323" t="s">
        <v>343</v>
      </c>
    </row>
    <row r="593" spans="1:17">
      <c r="A593" s="323" t="s">
        <v>421</v>
      </c>
      <c r="B593" s="323" t="s">
        <v>343</v>
      </c>
      <c r="C593" s="323" t="s">
        <v>188</v>
      </c>
      <c r="D593" s="323">
        <v>20200623</v>
      </c>
      <c r="E593" s="323" t="s">
        <v>643</v>
      </c>
      <c r="F593" s="323">
        <v>135000</v>
      </c>
      <c r="G593" s="323">
        <v>112.75199000000001</v>
      </c>
      <c r="H593" s="323">
        <v>1.0741830000000001</v>
      </c>
      <c r="J593" s="95">
        <f t="shared" si="45"/>
        <v>2020</v>
      </c>
      <c r="K593" s="95">
        <f t="shared" si="46"/>
        <v>6</v>
      </c>
      <c r="L593" s="95">
        <f t="shared" si="47"/>
        <v>23</v>
      </c>
      <c r="M593" s="97">
        <f t="shared" si="48"/>
        <v>44005</v>
      </c>
      <c r="N593" s="96">
        <f t="shared" si="49"/>
        <v>44005.577256944445</v>
      </c>
      <c r="O593" s="323">
        <v>112.75199000000001</v>
      </c>
      <c r="P593" s="323">
        <v>1.0741830000000001</v>
      </c>
      <c r="Q593" s="323" t="s">
        <v>343</v>
      </c>
    </row>
    <row r="594" spans="1:17">
      <c r="A594" s="323" t="s">
        <v>421</v>
      </c>
      <c r="B594" s="323" t="s">
        <v>343</v>
      </c>
      <c r="C594" s="323" t="s">
        <v>188</v>
      </c>
      <c r="D594" s="323">
        <v>20200623</v>
      </c>
      <c r="E594" s="323" t="s">
        <v>643</v>
      </c>
      <c r="F594" s="323">
        <v>135000</v>
      </c>
      <c r="G594" s="323">
        <v>112.72075</v>
      </c>
      <c r="H594" s="323">
        <v>1.080757</v>
      </c>
      <c r="J594" s="95">
        <f t="shared" si="45"/>
        <v>2020</v>
      </c>
      <c r="K594" s="95">
        <f t="shared" si="46"/>
        <v>6</v>
      </c>
      <c r="L594" s="95">
        <f t="shared" si="47"/>
        <v>23</v>
      </c>
      <c r="M594" s="97">
        <f t="shared" si="48"/>
        <v>44005</v>
      </c>
      <c r="N594" s="96">
        <f t="shared" si="49"/>
        <v>44005.577256944445</v>
      </c>
      <c r="O594" s="323">
        <v>112.72075</v>
      </c>
      <c r="P594" s="323">
        <v>1.080757</v>
      </c>
      <c r="Q594" s="323" t="s">
        <v>343</v>
      </c>
    </row>
    <row r="595" spans="1:17">
      <c r="A595" s="323" t="s">
        <v>421</v>
      </c>
      <c r="B595" s="323" t="s">
        <v>343</v>
      </c>
      <c r="C595" s="323" t="s">
        <v>188</v>
      </c>
      <c r="D595" s="323">
        <v>20200623</v>
      </c>
      <c r="E595" s="323" t="s">
        <v>764</v>
      </c>
      <c r="F595" s="323">
        <v>75000</v>
      </c>
      <c r="G595" s="323">
        <v>112.705</v>
      </c>
      <c r="H595" s="323">
        <v>1.0840719999999999</v>
      </c>
      <c r="J595" s="95">
        <f t="shared" si="45"/>
        <v>2020</v>
      </c>
      <c r="K595" s="95">
        <f t="shared" si="46"/>
        <v>6</v>
      </c>
      <c r="L595" s="95">
        <f t="shared" si="47"/>
        <v>23</v>
      </c>
      <c r="M595" s="97">
        <f t="shared" si="48"/>
        <v>44005</v>
      </c>
      <c r="N595" s="96">
        <f t="shared" si="49"/>
        <v>44005.636828703704</v>
      </c>
      <c r="O595" s="323">
        <v>112.705</v>
      </c>
      <c r="P595" s="323">
        <v>1.0840719999999999</v>
      </c>
      <c r="Q595" s="323" t="s">
        <v>343</v>
      </c>
    </row>
    <row r="596" spans="1:17">
      <c r="A596" s="323" t="s">
        <v>421</v>
      </c>
      <c r="B596" s="323" t="s">
        <v>343</v>
      </c>
      <c r="C596" s="323" t="s">
        <v>188</v>
      </c>
      <c r="D596" s="323">
        <v>20200624</v>
      </c>
      <c r="E596" s="323" t="s">
        <v>765</v>
      </c>
      <c r="F596" s="323">
        <v>4000</v>
      </c>
      <c r="G596" s="323">
        <v>112.44799999999999</v>
      </c>
      <c r="H596" s="323">
        <v>1.1366830000000001</v>
      </c>
      <c r="J596" s="95">
        <f t="shared" si="45"/>
        <v>2020</v>
      </c>
      <c r="K596" s="95">
        <f t="shared" si="46"/>
        <v>6</v>
      </c>
      <c r="L596" s="95">
        <f t="shared" si="47"/>
        <v>24</v>
      </c>
      <c r="M596" s="97">
        <f t="shared" si="48"/>
        <v>44006</v>
      </c>
      <c r="N596" s="96">
        <f t="shared" si="49"/>
        <v>44006.38590277778</v>
      </c>
      <c r="O596" s="323">
        <v>112.44799999999999</v>
      </c>
      <c r="P596" s="323">
        <v>1.1366830000000001</v>
      </c>
      <c r="Q596" s="323" t="s">
        <v>343</v>
      </c>
    </row>
    <row r="597" spans="1:17">
      <c r="A597" s="323" t="s">
        <v>421</v>
      </c>
      <c r="B597" s="323" t="s">
        <v>343</v>
      </c>
      <c r="C597" s="323" t="s">
        <v>188</v>
      </c>
      <c r="D597" s="323">
        <v>20200624</v>
      </c>
      <c r="E597" s="323" t="s">
        <v>766</v>
      </c>
      <c r="F597" s="323">
        <v>700000</v>
      </c>
      <c r="G597" s="323">
        <v>112.465</v>
      </c>
      <c r="H597" s="323">
        <v>1.1330929999999999</v>
      </c>
      <c r="J597" s="95">
        <f t="shared" si="45"/>
        <v>2020</v>
      </c>
      <c r="K597" s="95">
        <f t="shared" si="46"/>
        <v>6</v>
      </c>
      <c r="L597" s="95">
        <f t="shared" si="47"/>
        <v>24</v>
      </c>
      <c r="M597" s="97">
        <f t="shared" si="48"/>
        <v>44006</v>
      </c>
      <c r="N597" s="96">
        <f t="shared" si="49"/>
        <v>44006.495185185187</v>
      </c>
      <c r="O597" s="323">
        <v>112.465</v>
      </c>
      <c r="P597" s="323">
        <v>1.1330929999999999</v>
      </c>
      <c r="Q597" s="323" t="s">
        <v>343</v>
      </c>
    </row>
    <row r="598" spans="1:17">
      <c r="A598" s="323" t="s">
        <v>421</v>
      </c>
      <c r="B598" s="323" t="s">
        <v>343</v>
      </c>
      <c r="C598" s="323" t="s">
        <v>188</v>
      </c>
      <c r="D598" s="323">
        <v>20200624</v>
      </c>
      <c r="E598" s="323" t="s">
        <v>767</v>
      </c>
      <c r="F598" s="323">
        <v>16000</v>
      </c>
      <c r="G598" s="323">
        <v>112.465</v>
      </c>
      <c r="H598" s="323">
        <v>1.1330929999999999</v>
      </c>
      <c r="J598" s="95">
        <f t="shared" si="45"/>
        <v>2020</v>
      </c>
      <c r="K598" s="95">
        <f t="shared" si="46"/>
        <v>6</v>
      </c>
      <c r="L598" s="95">
        <f t="shared" si="47"/>
        <v>24</v>
      </c>
      <c r="M598" s="97">
        <f t="shared" si="48"/>
        <v>44006</v>
      </c>
      <c r="N598" s="96">
        <f t="shared" si="49"/>
        <v>44006.602453703701</v>
      </c>
      <c r="O598" s="323">
        <v>112.465</v>
      </c>
      <c r="P598" s="323">
        <v>1.1330929999999999</v>
      </c>
      <c r="Q598" s="323" t="s">
        <v>343</v>
      </c>
    </row>
    <row r="599" spans="1:17">
      <c r="A599" s="323" t="s">
        <v>421</v>
      </c>
      <c r="B599" s="323" t="s">
        <v>343</v>
      </c>
      <c r="C599" s="323" t="s">
        <v>188</v>
      </c>
      <c r="D599" s="323">
        <v>20200624</v>
      </c>
      <c r="E599" s="323" t="s">
        <v>768</v>
      </c>
      <c r="F599" s="323">
        <v>250000</v>
      </c>
      <c r="G599" s="323">
        <v>112.536</v>
      </c>
      <c r="H599" s="323">
        <v>1.118107</v>
      </c>
      <c r="J599" s="95">
        <f t="shared" si="45"/>
        <v>2020</v>
      </c>
      <c r="K599" s="95">
        <f t="shared" si="46"/>
        <v>6</v>
      </c>
      <c r="L599" s="95">
        <f t="shared" si="47"/>
        <v>24</v>
      </c>
      <c r="M599" s="97">
        <f t="shared" si="48"/>
        <v>44006</v>
      </c>
      <c r="N599" s="96">
        <f t="shared" si="49"/>
        <v>44006.609097222223</v>
      </c>
      <c r="O599" s="323">
        <v>112.536</v>
      </c>
      <c r="P599" s="323">
        <v>1.118107</v>
      </c>
      <c r="Q599" s="323" t="s">
        <v>343</v>
      </c>
    </row>
    <row r="600" spans="1:17">
      <c r="A600" s="323" t="s">
        <v>421</v>
      </c>
      <c r="B600" s="323" t="s">
        <v>343</v>
      </c>
      <c r="C600" s="323" t="s">
        <v>188</v>
      </c>
      <c r="D600" s="323">
        <v>20200624</v>
      </c>
      <c r="E600" s="323" t="s">
        <v>769</v>
      </c>
      <c r="F600" s="323">
        <v>250000</v>
      </c>
      <c r="G600" s="323">
        <v>112.486</v>
      </c>
      <c r="H600" s="323">
        <v>1.1286590000000001</v>
      </c>
      <c r="J600" s="95">
        <f t="shared" si="45"/>
        <v>2020</v>
      </c>
      <c r="K600" s="95">
        <f t="shared" si="46"/>
        <v>6</v>
      </c>
      <c r="L600" s="95">
        <f t="shared" si="47"/>
        <v>24</v>
      </c>
      <c r="M600" s="97">
        <f t="shared" si="48"/>
        <v>44006</v>
      </c>
      <c r="N600" s="96">
        <f t="shared" si="49"/>
        <v>44006.6091087963</v>
      </c>
      <c r="O600" s="323">
        <v>112.486</v>
      </c>
      <c r="P600" s="323">
        <v>1.1286590000000001</v>
      </c>
      <c r="Q600" s="323" t="s">
        <v>343</v>
      </c>
    </row>
    <row r="601" spans="1:17">
      <c r="A601" s="323" t="s">
        <v>421</v>
      </c>
      <c r="B601" s="323" t="s">
        <v>343</v>
      </c>
      <c r="C601" s="323" t="s">
        <v>188</v>
      </c>
      <c r="D601" s="323">
        <v>20200624</v>
      </c>
      <c r="E601" s="323" t="s">
        <v>770</v>
      </c>
      <c r="F601" s="323">
        <v>100000</v>
      </c>
      <c r="G601" s="323">
        <v>112.45099999999999</v>
      </c>
      <c r="H601" s="323">
        <v>1.1360490000000001</v>
      </c>
      <c r="J601" s="95">
        <f t="shared" si="45"/>
        <v>2020</v>
      </c>
      <c r="K601" s="95">
        <f t="shared" si="46"/>
        <v>6</v>
      </c>
      <c r="L601" s="95">
        <f t="shared" si="47"/>
        <v>24</v>
      </c>
      <c r="M601" s="97">
        <f t="shared" si="48"/>
        <v>44006</v>
      </c>
      <c r="N601" s="96">
        <f t="shared" si="49"/>
        <v>44006.63857638889</v>
      </c>
      <c r="O601" s="323">
        <v>112.45099999999999</v>
      </c>
      <c r="P601" s="323">
        <v>1.1360490000000001</v>
      </c>
      <c r="Q601" s="323" t="s">
        <v>343</v>
      </c>
    </row>
    <row r="602" spans="1:17">
      <c r="A602" s="323" t="s">
        <v>421</v>
      </c>
      <c r="B602" s="323" t="s">
        <v>343</v>
      </c>
      <c r="C602" s="323" t="s">
        <v>188</v>
      </c>
      <c r="D602" s="323">
        <v>20200624</v>
      </c>
      <c r="E602" s="323" t="s">
        <v>505</v>
      </c>
      <c r="F602" s="323">
        <v>360000</v>
      </c>
      <c r="G602" s="323">
        <v>112.54600000000001</v>
      </c>
      <c r="H602" s="323">
        <v>1.1159969999999999</v>
      </c>
      <c r="J602" s="95">
        <f t="shared" si="45"/>
        <v>2020</v>
      </c>
      <c r="K602" s="95">
        <f t="shared" si="46"/>
        <v>6</v>
      </c>
      <c r="L602" s="95">
        <f t="shared" si="47"/>
        <v>24</v>
      </c>
      <c r="M602" s="97">
        <f t="shared" si="48"/>
        <v>44006</v>
      </c>
      <c r="N602" s="96">
        <f t="shared" si="49"/>
        <v>44006.662928240738</v>
      </c>
      <c r="O602" s="323">
        <v>112.54600000000001</v>
      </c>
      <c r="P602" s="323">
        <v>1.1159969999999999</v>
      </c>
      <c r="Q602" s="323" t="s">
        <v>343</v>
      </c>
    </row>
    <row r="603" spans="1:17">
      <c r="A603" s="323" t="s">
        <v>421</v>
      </c>
      <c r="B603" s="323" t="s">
        <v>343</v>
      </c>
      <c r="C603" s="323" t="s">
        <v>188</v>
      </c>
      <c r="D603" s="323">
        <v>20200624</v>
      </c>
      <c r="E603" s="323" t="s">
        <v>771</v>
      </c>
      <c r="F603" s="323">
        <v>360000</v>
      </c>
      <c r="G603" s="323">
        <v>112.532</v>
      </c>
      <c r="H603" s="323">
        <v>1.118951</v>
      </c>
      <c r="J603" s="95">
        <f t="shared" si="45"/>
        <v>2020</v>
      </c>
      <c r="K603" s="95">
        <f t="shared" si="46"/>
        <v>6</v>
      </c>
      <c r="L603" s="95">
        <f t="shared" si="47"/>
        <v>24</v>
      </c>
      <c r="M603" s="97">
        <f t="shared" si="48"/>
        <v>44006</v>
      </c>
      <c r="N603" s="96">
        <f t="shared" si="49"/>
        <v>44006.662962962961</v>
      </c>
      <c r="O603" s="323">
        <v>112.532</v>
      </c>
      <c r="P603" s="323">
        <v>1.118951</v>
      </c>
      <c r="Q603" s="323" t="s">
        <v>343</v>
      </c>
    </row>
    <row r="604" spans="1:17">
      <c r="A604" s="323" t="s">
        <v>421</v>
      </c>
      <c r="B604" s="323" t="s">
        <v>343</v>
      </c>
      <c r="C604" s="323" t="s">
        <v>188</v>
      </c>
      <c r="D604" s="323">
        <v>20200624</v>
      </c>
      <c r="E604" s="323" t="s">
        <v>772</v>
      </c>
      <c r="F604" s="323">
        <v>200000</v>
      </c>
      <c r="G604" s="323">
        <v>112.52500000000001</v>
      </c>
      <c r="H604" s="323"/>
      <c r="J604" s="95">
        <f t="shared" si="45"/>
        <v>2020</v>
      </c>
      <c r="K604" s="95">
        <f t="shared" si="46"/>
        <v>6</v>
      </c>
      <c r="L604" s="95">
        <f t="shared" si="47"/>
        <v>24</v>
      </c>
      <c r="M604" s="97">
        <f t="shared" si="48"/>
        <v>44006</v>
      </c>
      <c r="N604" s="96">
        <f t="shared" si="49"/>
        <v>44006.673391203702</v>
      </c>
      <c r="O604" s="323">
        <v>112.52500000000001</v>
      </c>
      <c r="P604" s="323"/>
      <c r="Q604" s="323" t="s">
        <v>343</v>
      </c>
    </row>
    <row r="605" spans="1:17">
      <c r="A605" s="323" t="s">
        <v>421</v>
      </c>
      <c r="B605" s="323" t="s">
        <v>343</v>
      </c>
      <c r="C605" s="323" t="s">
        <v>188</v>
      </c>
      <c r="D605" s="323">
        <v>20200624</v>
      </c>
      <c r="E605" s="323" t="s">
        <v>772</v>
      </c>
      <c r="F605" s="323">
        <v>200000</v>
      </c>
      <c r="G605" s="323">
        <v>112.52500000000001</v>
      </c>
      <c r="H605" s="323"/>
      <c r="J605" s="95">
        <f t="shared" si="45"/>
        <v>2020</v>
      </c>
      <c r="K605" s="95">
        <f t="shared" si="46"/>
        <v>6</v>
      </c>
      <c r="L605" s="95">
        <f t="shared" si="47"/>
        <v>24</v>
      </c>
      <c r="M605" s="97">
        <f t="shared" si="48"/>
        <v>44006</v>
      </c>
      <c r="N605" s="96">
        <f t="shared" si="49"/>
        <v>44006.673391203702</v>
      </c>
      <c r="O605" s="323">
        <v>112.52500000000001</v>
      </c>
      <c r="P605" s="323"/>
      <c r="Q605" s="323" t="s">
        <v>343</v>
      </c>
    </row>
    <row r="606" spans="1:17">
      <c r="A606" s="323" t="s">
        <v>421</v>
      </c>
      <c r="B606" s="323" t="s">
        <v>343</v>
      </c>
      <c r="C606" s="323" t="s">
        <v>188</v>
      </c>
      <c r="D606" s="323">
        <v>20200625</v>
      </c>
      <c r="E606" s="323" t="s">
        <v>773</v>
      </c>
      <c r="F606" s="323">
        <v>15000</v>
      </c>
      <c r="G606" s="323">
        <v>112.29</v>
      </c>
      <c r="H606" s="323">
        <v>1.165438</v>
      </c>
      <c r="J606" s="95">
        <f t="shared" si="45"/>
        <v>2020</v>
      </c>
      <c r="K606" s="95">
        <f t="shared" si="46"/>
        <v>6</v>
      </c>
      <c r="L606" s="95">
        <f t="shared" si="47"/>
        <v>25</v>
      </c>
      <c r="M606" s="97">
        <f t="shared" si="48"/>
        <v>44007</v>
      </c>
      <c r="N606" s="96">
        <f t="shared" si="49"/>
        <v>44007.566666666666</v>
      </c>
      <c r="O606" s="323">
        <v>112.29</v>
      </c>
      <c r="P606" s="323">
        <v>1.165438</v>
      </c>
      <c r="Q606" s="323" t="s">
        <v>343</v>
      </c>
    </row>
    <row r="607" spans="1:17">
      <c r="A607" s="323" t="s">
        <v>421</v>
      </c>
      <c r="B607" s="323" t="s">
        <v>343</v>
      </c>
      <c r="C607" s="323" t="s">
        <v>188</v>
      </c>
      <c r="D607" s="323">
        <v>20200625</v>
      </c>
      <c r="E607" s="323" t="s">
        <v>773</v>
      </c>
      <c r="F607" s="323">
        <v>15000</v>
      </c>
      <c r="G607" s="323">
        <v>112.29</v>
      </c>
      <c r="H607" s="323">
        <v>1.165438</v>
      </c>
      <c r="J607" s="95">
        <f t="shared" si="45"/>
        <v>2020</v>
      </c>
      <c r="K607" s="95">
        <f t="shared" si="46"/>
        <v>6</v>
      </c>
      <c r="L607" s="95">
        <f t="shared" si="47"/>
        <v>25</v>
      </c>
      <c r="M607" s="97">
        <f t="shared" si="48"/>
        <v>44007</v>
      </c>
      <c r="N607" s="96">
        <f t="shared" si="49"/>
        <v>44007.566666666666</v>
      </c>
      <c r="O607" s="323">
        <v>112.29</v>
      </c>
      <c r="P607" s="323">
        <v>1.165438</v>
      </c>
      <c r="Q607" s="323" t="s">
        <v>343</v>
      </c>
    </row>
    <row r="608" spans="1:17">
      <c r="A608" s="323" t="s">
        <v>421</v>
      </c>
      <c r="B608" s="323" t="s">
        <v>343</v>
      </c>
      <c r="C608" s="323" t="s">
        <v>188</v>
      </c>
      <c r="D608" s="323">
        <v>20200625</v>
      </c>
      <c r="E608" s="323" t="s">
        <v>773</v>
      </c>
      <c r="F608" s="323">
        <v>15000</v>
      </c>
      <c r="G608" s="323">
        <v>112.29</v>
      </c>
      <c r="H608" s="323">
        <v>1.165438</v>
      </c>
      <c r="J608" s="95">
        <f t="shared" si="45"/>
        <v>2020</v>
      </c>
      <c r="K608" s="95">
        <f t="shared" si="46"/>
        <v>6</v>
      </c>
      <c r="L608" s="95">
        <f t="shared" si="47"/>
        <v>25</v>
      </c>
      <c r="M608" s="97">
        <f t="shared" si="48"/>
        <v>44007</v>
      </c>
      <c r="N608" s="96">
        <f t="shared" si="49"/>
        <v>44007.566666666666</v>
      </c>
      <c r="O608" s="323">
        <v>112.29</v>
      </c>
      <c r="P608" s="323">
        <v>1.165438</v>
      </c>
      <c r="Q608" s="323" t="s">
        <v>343</v>
      </c>
    </row>
    <row r="609" spans="1:17">
      <c r="A609" s="323" t="s">
        <v>421</v>
      </c>
      <c r="B609" s="323" t="s">
        <v>343</v>
      </c>
      <c r="C609" s="323" t="s">
        <v>188</v>
      </c>
      <c r="D609" s="323">
        <v>20200625</v>
      </c>
      <c r="E609" s="323" t="s">
        <v>643</v>
      </c>
      <c r="F609" s="323">
        <v>104000</v>
      </c>
      <c r="G609" s="323">
        <v>112.55371</v>
      </c>
      <c r="H609" s="323">
        <v>1.109639</v>
      </c>
      <c r="J609" s="95">
        <f t="shared" si="45"/>
        <v>2020</v>
      </c>
      <c r="K609" s="95">
        <f t="shared" si="46"/>
        <v>6</v>
      </c>
      <c r="L609" s="95">
        <f t="shared" si="47"/>
        <v>25</v>
      </c>
      <c r="M609" s="97">
        <f t="shared" si="48"/>
        <v>44007</v>
      </c>
      <c r="N609" s="96">
        <f t="shared" si="49"/>
        <v>44007.577256944445</v>
      </c>
      <c r="O609" s="323">
        <v>112.55371</v>
      </c>
      <c r="P609" s="323">
        <v>1.109639</v>
      </c>
      <c r="Q609" s="323" t="s">
        <v>343</v>
      </c>
    </row>
    <row r="610" spans="1:17">
      <c r="A610" s="323" t="s">
        <v>421</v>
      </c>
      <c r="B610" s="323" t="s">
        <v>343</v>
      </c>
      <c r="C610" s="323" t="s">
        <v>188</v>
      </c>
      <c r="D610" s="323">
        <v>20200625</v>
      </c>
      <c r="E610" s="323" t="s">
        <v>643</v>
      </c>
      <c r="F610" s="323">
        <v>104000</v>
      </c>
      <c r="G610" s="323">
        <v>112.52247</v>
      </c>
      <c r="H610" s="323">
        <v>1.116241</v>
      </c>
      <c r="J610" s="95">
        <f t="shared" si="45"/>
        <v>2020</v>
      </c>
      <c r="K610" s="95">
        <f t="shared" si="46"/>
        <v>6</v>
      </c>
      <c r="L610" s="95">
        <f t="shared" si="47"/>
        <v>25</v>
      </c>
      <c r="M610" s="97">
        <f t="shared" si="48"/>
        <v>44007</v>
      </c>
      <c r="N610" s="96">
        <f t="shared" si="49"/>
        <v>44007.577256944445</v>
      </c>
      <c r="O610" s="323">
        <v>112.52247</v>
      </c>
      <c r="P610" s="323">
        <v>1.116241</v>
      </c>
      <c r="Q610" s="323" t="s">
        <v>343</v>
      </c>
    </row>
    <row r="611" spans="1:17">
      <c r="A611" s="323" t="s">
        <v>421</v>
      </c>
      <c r="B611" s="323" t="s">
        <v>343</v>
      </c>
      <c r="C611" s="323" t="s">
        <v>188</v>
      </c>
      <c r="D611" s="323">
        <v>20200625</v>
      </c>
      <c r="E611" s="323" t="s">
        <v>774</v>
      </c>
      <c r="F611" s="323">
        <v>25000</v>
      </c>
      <c r="G611" s="323">
        <v>111.883</v>
      </c>
      <c r="H611" s="323">
        <v>1.2518549999999999</v>
      </c>
      <c r="J611" s="95">
        <f t="shared" si="45"/>
        <v>2020</v>
      </c>
      <c r="K611" s="95">
        <f t="shared" si="46"/>
        <v>6</v>
      </c>
      <c r="L611" s="95">
        <f t="shared" si="47"/>
        <v>25</v>
      </c>
      <c r="M611" s="97">
        <f t="shared" si="48"/>
        <v>44007</v>
      </c>
      <c r="N611" s="96">
        <f t="shared" si="49"/>
        <v>44007.610439814816</v>
      </c>
      <c r="O611" s="323">
        <v>111.883</v>
      </c>
      <c r="P611" s="323">
        <v>1.2518549999999999</v>
      </c>
      <c r="Q611" s="323" t="s">
        <v>343</v>
      </c>
    </row>
    <row r="612" spans="1:17">
      <c r="A612" s="323" t="s">
        <v>421</v>
      </c>
      <c r="B612" s="323" t="s">
        <v>343</v>
      </c>
      <c r="C612" s="323" t="s">
        <v>188</v>
      </c>
      <c r="D612" s="323">
        <v>20200625</v>
      </c>
      <c r="E612" s="323" t="s">
        <v>774</v>
      </c>
      <c r="F612" s="323">
        <v>25000</v>
      </c>
      <c r="G612" s="323">
        <v>112.304</v>
      </c>
      <c r="H612" s="323">
        <v>1.1624719999999999</v>
      </c>
      <c r="J612" s="95">
        <f t="shared" si="45"/>
        <v>2020</v>
      </c>
      <c r="K612" s="95">
        <f t="shared" si="46"/>
        <v>6</v>
      </c>
      <c r="L612" s="95">
        <f t="shared" si="47"/>
        <v>25</v>
      </c>
      <c r="M612" s="97">
        <f t="shared" si="48"/>
        <v>44007</v>
      </c>
      <c r="N612" s="96">
        <f t="shared" si="49"/>
        <v>44007.610439814816</v>
      </c>
      <c r="O612" s="323">
        <v>112.304</v>
      </c>
      <c r="P612" s="323">
        <v>1.1624719999999999</v>
      </c>
      <c r="Q612" s="323" t="s">
        <v>343</v>
      </c>
    </row>
    <row r="613" spans="1:17">
      <c r="A613" s="323" t="s">
        <v>421</v>
      </c>
      <c r="B613" s="323" t="s">
        <v>343</v>
      </c>
      <c r="C613" s="323" t="s">
        <v>188</v>
      </c>
      <c r="D613" s="323">
        <v>20200625</v>
      </c>
      <c r="E613" s="323" t="s">
        <v>775</v>
      </c>
      <c r="F613" s="323">
        <v>4000</v>
      </c>
      <c r="G613" s="323">
        <v>112.199</v>
      </c>
      <c r="H613" s="323">
        <v>1.184728</v>
      </c>
      <c r="J613" s="95">
        <f t="shared" si="45"/>
        <v>2020</v>
      </c>
      <c r="K613" s="95">
        <f t="shared" si="46"/>
        <v>6</v>
      </c>
      <c r="L613" s="95">
        <f t="shared" si="47"/>
        <v>25</v>
      </c>
      <c r="M613" s="97">
        <f t="shared" si="48"/>
        <v>44007</v>
      </c>
      <c r="N613" s="96">
        <f t="shared" si="49"/>
        <v>44007.644641203704</v>
      </c>
      <c r="O613" s="323">
        <v>112.199</v>
      </c>
      <c r="P613" s="323">
        <v>1.184728</v>
      </c>
      <c r="Q613" s="323" t="s">
        <v>343</v>
      </c>
    </row>
    <row r="614" spans="1:17">
      <c r="A614" s="323" t="s">
        <v>421</v>
      </c>
      <c r="B614" s="323" t="s">
        <v>343</v>
      </c>
      <c r="C614" s="323" t="s">
        <v>188</v>
      </c>
      <c r="D614" s="323">
        <v>20200625</v>
      </c>
      <c r="E614" s="323" t="s">
        <v>776</v>
      </c>
      <c r="F614" s="323">
        <v>8000</v>
      </c>
      <c r="G614" s="323">
        <v>112.068</v>
      </c>
      <c r="H614" s="323">
        <v>1.212529</v>
      </c>
      <c r="J614" s="95">
        <f t="shared" si="45"/>
        <v>2020</v>
      </c>
      <c r="K614" s="95">
        <f t="shared" si="46"/>
        <v>6</v>
      </c>
      <c r="L614" s="95">
        <f t="shared" si="47"/>
        <v>25</v>
      </c>
      <c r="M614" s="97">
        <f t="shared" si="48"/>
        <v>44007</v>
      </c>
      <c r="N614" s="96">
        <f t="shared" si="49"/>
        <v>44007.646469907406</v>
      </c>
      <c r="O614" s="323">
        <v>112.068</v>
      </c>
      <c r="P614" s="323">
        <v>1.212529</v>
      </c>
      <c r="Q614" s="323" t="s">
        <v>343</v>
      </c>
    </row>
    <row r="615" spans="1:17">
      <c r="A615" s="323" t="s">
        <v>421</v>
      </c>
      <c r="B615" s="323" t="s">
        <v>343</v>
      </c>
      <c r="C615" s="323" t="s">
        <v>188</v>
      </c>
      <c r="D615" s="323">
        <v>20200625</v>
      </c>
      <c r="E615" s="323" t="s">
        <v>776</v>
      </c>
      <c r="F615" s="323">
        <v>8000</v>
      </c>
      <c r="G615" s="323">
        <v>112.268</v>
      </c>
      <c r="H615" s="323">
        <v>1.170099</v>
      </c>
      <c r="J615" s="95">
        <f t="shared" si="45"/>
        <v>2020</v>
      </c>
      <c r="K615" s="95">
        <f t="shared" si="46"/>
        <v>6</v>
      </c>
      <c r="L615" s="95">
        <f t="shared" si="47"/>
        <v>25</v>
      </c>
      <c r="M615" s="97">
        <f t="shared" si="48"/>
        <v>44007</v>
      </c>
      <c r="N615" s="96">
        <f t="shared" si="49"/>
        <v>44007.646469907406</v>
      </c>
      <c r="O615" s="323">
        <v>112.268</v>
      </c>
      <c r="P615" s="323">
        <v>1.170099</v>
      </c>
      <c r="Q615" s="323" t="s">
        <v>343</v>
      </c>
    </row>
    <row r="616" spans="1:17">
      <c r="A616" s="323" t="s">
        <v>421</v>
      </c>
      <c r="B616" s="323" t="s">
        <v>343</v>
      </c>
      <c r="C616" s="323" t="s">
        <v>188</v>
      </c>
      <c r="D616" s="323">
        <v>20200625</v>
      </c>
      <c r="E616" s="323" t="s">
        <v>291</v>
      </c>
      <c r="F616" s="323">
        <v>4000</v>
      </c>
      <c r="G616" s="323">
        <v>112.199</v>
      </c>
      <c r="H616" s="323">
        <v>1.184728</v>
      </c>
      <c r="J616" s="95">
        <f t="shared" si="45"/>
        <v>2020</v>
      </c>
      <c r="K616" s="95">
        <f t="shared" si="46"/>
        <v>6</v>
      </c>
      <c r="L616" s="95">
        <f t="shared" si="47"/>
        <v>25</v>
      </c>
      <c r="M616" s="97">
        <f t="shared" si="48"/>
        <v>44007</v>
      </c>
      <c r="N616" s="96">
        <f t="shared" si="49"/>
        <v>44007.662511574075</v>
      </c>
      <c r="O616" s="323">
        <v>112.199</v>
      </c>
      <c r="P616" s="323">
        <v>1.184728</v>
      </c>
      <c r="Q616" s="323" t="s">
        <v>343</v>
      </c>
    </row>
    <row r="617" spans="1:17">
      <c r="A617" s="323" t="s">
        <v>421</v>
      </c>
      <c r="B617" s="323" t="s">
        <v>343</v>
      </c>
      <c r="C617" s="323" t="s">
        <v>188</v>
      </c>
      <c r="D617" s="323">
        <v>20200625</v>
      </c>
      <c r="E617" s="323" t="s">
        <v>777</v>
      </c>
      <c r="F617" s="323">
        <v>20000</v>
      </c>
      <c r="G617" s="323">
        <v>112.33499999999999</v>
      </c>
      <c r="H617" s="323">
        <v>1.155905</v>
      </c>
      <c r="J617" s="95">
        <f t="shared" si="45"/>
        <v>2020</v>
      </c>
      <c r="K617" s="95">
        <f t="shared" si="46"/>
        <v>6</v>
      </c>
      <c r="L617" s="95">
        <f t="shared" si="47"/>
        <v>25</v>
      </c>
      <c r="M617" s="97">
        <f t="shared" si="48"/>
        <v>44007</v>
      </c>
      <c r="N617" s="96">
        <f t="shared" si="49"/>
        <v>44007.68509259259</v>
      </c>
      <c r="O617" s="323">
        <v>112.33499999999999</v>
      </c>
      <c r="P617" s="323">
        <v>1.155905</v>
      </c>
      <c r="Q617" s="323" t="s">
        <v>343</v>
      </c>
    </row>
    <row r="618" spans="1:17">
      <c r="A618" s="323" t="s">
        <v>421</v>
      </c>
      <c r="B618" s="323" t="s">
        <v>343</v>
      </c>
      <c r="C618" s="323" t="s">
        <v>188</v>
      </c>
      <c r="D618" s="323">
        <v>20200625</v>
      </c>
      <c r="E618" s="323" t="s">
        <v>777</v>
      </c>
      <c r="F618" s="323">
        <v>20000</v>
      </c>
      <c r="G618" s="323">
        <v>112.396</v>
      </c>
      <c r="H618" s="323">
        <v>1.1429910000000001</v>
      </c>
      <c r="J618" s="95">
        <f t="shared" si="45"/>
        <v>2020</v>
      </c>
      <c r="K618" s="95">
        <f t="shared" si="46"/>
        <v>6</v>
      </c>
      <c r="L618" s="95">
        <f t="shared" si="47"/>
        <v>25</v>
      </c>
      <c r="M618" s="97">
        <f t="shared" si="48"/>
        <v>44007</v>
      </c>
      <c r="N618" s="96">
        <f t="shared" si="49"/>
        <v>44007.68509259259</v>
      </c>
      <c r="O618" s="323">
        <v>112.396</v>
      </c>
      <c r="P618" s="323">
        <v>1.1429910000000001</v>
      </c>
      <c r="Q618" s="323" t="s">
        <v>343</v>
      </c>
    </row>
    <row r="619" spans="1:17">
      <c r="A619" s="323" t="s">
        <v>421</v>
      </c>
      <c r="B619" s="323" t="s">
        <v>343</v>
      </c>
      <c r="C619" s="323" t="s">
        <v>188</v>
      </c>
      <c r="D619" s="323">
        <v>20200625</v>
      </c>
      <c r="E619" s="323" t="s">
        <v>778</v>
      </c>
      <c r="F619" s="323">
        <v>650000</v>
      </c>
      <c r="G619" s="323">
        <v>112.13888</v>
      </c>
      <c r="H619" s="323">
        <v>1.202067</v>
      </c>
      <c r="J619" s="95">
        <f t="shared" si="45"/>
        <v>2020</v>
      </c>
      <c r="K619" s="95">
        <f t="shared" si="46"/>
        <v>6</v>
      </c>
      <c r="L619" s="95">
        <f t="shared" si="47"/>
        <v>25</v>
      </c>
      <c r="M619" s="97">
        <f t="shared" si="48"/>
        <v>44007</v>
      </c>
      <c r="N619" s="96">
        <f t="shared" si="49"/>
        <v>44007.701643518521</v>
      </c>
      <c r="O619" s="323">
        <v>112.13888</v>
      </c>
      <c r="P619" s="323">
        <v>1.202067</v>
      </c>
      <c r="Q619" s="323" t="s">
        <v>343</v>
      </c>
    </row>
    <row r="620" spans="1:17">
      <c r="A620" s="323" t="s">
        <v>421</v>
      </c>
      <c r="B620" s="323" t="s">
        <v>343</v>
      </c>
      <c r="C620" s="323" t="s">
        <v>188</v>
      </c>
      <c r="D620" s="323">
        <v>20200626</v>
      </c>
      <c r="E620" s="323" t="s">
        <v>779</v>
      </c>
      <c r="F620" s="323">
        <v>10000</v>
      </c>
      <c r="G620" s="323">
        <v>112.32</v>
      </c>
      <c r="H620" s="323">
        <v>1.157529</v>
      </c>
      <c r="J620" s="95">
        <f t="shared" si="45"/>
        <v>2020</v>
      </c>
      <c r="K620" s="95">
        <f t="shared" si="46"/>
        <v>6</v>
      </c>
      <c r="L620" s="95">
        <f t="shared" si="47"/>
        <v>26</v>
      </c>
      <c r="M620" s="97">
        <f t="shared" si="48"/>
        <v>44008</v>
      </c>
      <c r="N620" s="96">
        <f t="shared" si="49"/>
        <v>44008.429444444446</v>
      </c>
      <c r="O620" s="323">
        <v>112.32</v>
      </c>
      <c r="P620" s="323">
        <v>1.157529</v>
      </c>
      <c r="Q620" s="323" t="s">
        <v>343</v>
      </c>
    </row>
    <row r="621" spans="1:17">
      <c r="A621" s="323" t="s">
        <v>421</v>
      </c>
      <c r="B621" s="323" t="s">
        <v>343</v>
      </c>
      <c r="C621" s="323" t="s">
        <v>188</v>
      </c>
      <c r="D621" s="323">
        <v>20200626</v>
      </c>
      <c r="E621" s="323" t="s">
        <v>779</v>
      </c>
      <c r="F621" s="323">
        <v>10000</v>
      </c>
      <c r="G621" s="323">
        <v>112.42</v>
      </c>
      <c r="H621" s="323">
        <v>1.136347</v>
      </c>
      <c r="J621" s="95">
        <f t="shared" si="45"/>
        <v>2020</v>
      </c>
      <c r="K621" s="95">
        <f t="shared" si="46"/>
        <v>6</v>
      </c>
      <c r="L621" s="95">
        <f t="shared" si="47"/>
        <v>26</v>
      </c>
      <c r="M621" s="97">
        <f t="shared" si="48"/>
        <v>44008</v>
      </c>
      <c r="N621" s="96">
        <f t="shared" si="49"/>
        <v>44008.429444444446</v>
      </c>
      <c r="O621" s="323">
        <v>112.42</v>
      </c>
      <c r="P621" s="323">
        <v>1.136347</v>
      </c>
      <c r="Q621" s="323" t="s">
        <v>343</v>
      </c>
    </row>
    <row r="622" spans="1:17">
      <c r="A622" s="323" t="s">
        <v>421</v>
      </c>
      <c r="B622" s="323" t="s">
        <v>343</v>
      </c>
      <c r="C622" s="323" t="s">
        <v>188</v>
      </c>
      <c r="D622" s="323">
        <v>20200626</v>
      </c>
      <c r="E622" s="323" t="s">
        <v>696</v>
      </c>
      <c r="F622" s="323">
        <v>13000</v>
      </c>
      <c r="G622" s="323">
        <v>112.32102</v>
      </c>
      <c r="H622" s="323">
        <v>1.157313</v>
      </c>
      <c r="J622" s="95">
        <f t="shared" si="45"/>
        <v>2020</v>
      </c>
      <c r="K622" s="95">
        <f t="shared" si="46"/>
        <v>6</v>
      </c>
      <c r="L622" s="95">
        <f t="shared" si="47"/>
        <v>26</v>
      </c>
      <c r="M622" s="97">
        <f t="shared" si="48"/>
        <v>44008</v>
      </c>
      <c r="N622" s="96">
        <f t="shared" si="49"/>
        <v>44008.473090277781</v>
      </c>
      <c r="O622" s="323">
        <v>112.32102</v>
      </c>
      <c r="P622" s="323">
        <v>1.157313</v>
      </c>
      <c r="Q622" s="323" t="s">
        <v>343</v>
      </c>
    </row>
    <row r="623" spans="1:17">
      <c r="A623" s="323" t="s">
        <v>421</v>
      </c>
      <c r="B623" s="323" t="s">
        <v>343</v>
      </c>
      <c r="C623" s="323" t="s">
        <v>188</v>
      </c>
      <c r="D623" s="323">
        <v>20200626</v>
      </c>
      <c r="E623" s="323" t="s">
        <v>696</v>
      </c>
      <c r="F623" s="323">
        <v>150000</v>
      </c>
      <c r="G623" s="323">
        <v>112.35226</v>
      </c>
      <c r="H623" s="323">
        <v>1.150693</v>
      </c>
      <c r="J623" s="95">
        <f t="shared" si="45"/>
        <v>2020</v>
      </c>
      <c r="K623" s="95">
        <f t="shared" si="46"/>
        <v>6</v>
      </c>
      <c r="L623" s="95">
        <f t="shared" si="47"/>
        <v>26</v>
      </c>
      <c r="M623" s="97">
        <f t="shared" si="48"/>
        <v>44008</v>
      </c>
      <c r="N623" s="96">
        <f t="shared" si="49"/>
        <v>44008.473090277781</v>
      </c>
      <c r="O623" s="323">
        <v>112.35226</v>
      </c>
      <c r="P623" s="323">
        <v>1.150693</v>
      </c>
      <c r="Q623" s="323" t="s">
        <v>343</v>
      </c>
    </row>
    <row r="624" spans="1:17">
      <c r="A624" s="323" t="s">
        <v>421</v>
      </c>
      <c r="B624" s="323" t="s">
        <v>343</v>
      </c>
      <c r="C624" s="323" t="s">
        <v>188</v>
      </c>
      <c r="D624" s="323">
        <v>20200626</v>
      </c>
      <c r="E624" s="323" t="s">
        <v>696</v>
      </c>
      <c r="F624" s="323">
        <v>137000</v>
      </c>
      <c r="G624" s="323">
        <v>112.32102</v>
      </c>
      <c r="H624" s="323">
        <v>1.157313</v>
      </c>
      <c r="J624" s="95">
        <f t="shared" si="45"/>
        <v>2020</v>
      </c>
      <c r="K624" s="95">
        <f t="shared" si="46"/>
        <v>6</v>
      </c>
      <c r="L624" s="95">
        <f t="shared" si="47"/>
        <v>26</v>
      </c>
      <c r="M624" s="97">
        <f t="shared" si="48"/>
        <v>44008</v>
      </c>
      <c r="N624" s="96">
        <f t="shared" si="49"/>
        <v>44008.473090277781</v>
      </c>
      <c r="O624" s="323">
        <v>112.32102</v>
      </c>
      <c r="P624" s="323">
        <v>1.157313</v>
      </c>
      <c r="Q624" s="323" t="s">
        <v>343</v>
      </c>
    </row>
    <row r="625" spans="1:17">
      <c r="A625" s="323" t="s">
        <v>421</v>
      </c>
      <c r="B625" s="323" t="s">
        <v>343</v>
      </c>
      <c r="C625" s="323" t="s">
        <v>188</v>
      </c>
      <c r="D625" s="323">
        <v>20200626</v>
      </c>
      <c r="E625" s="323" t="s">
        <v>780</v>
      </c>
      <c r="F625" s="323">
        <v>750000</v>
      </c>
      <c r="G625" s="323">
        <v>112.289</v>
      </c>
      <c r="H625" s="323">
        <v>1.1640999999999999</v>
      </c>
      <c r="J625" s="95">
        <f t="shared" si="45"/>
        <v>2020</v>
      </c>
      <c r="K625" s="95">
        <f t="shared" si="46"/>
        <v>6</v>
      </c>
      <c r="L625" s="95">
        <f t="shared" si="47"/>
        <v>26</v>
      </c>
      <c r="M625" s="97">
        <f t="shared" si="48"/>
        <v>44008</v>
      </c>
      <c r="N625" s="96">
        <f t="shared" si="49"/>
        <v>44008.503923611112</v>
      </c>
      <c r="O625" s="323">
        <v>112.289</v>
      </c>
      <c r="P625" s="323">
        <v>1.1640999999999999</v>
      </c>
      <c r="Q625" s="323" t="s">
        <v>343</v>
      </c>
    </row>
    <row r="626" spans="1:17">
      <c r="A626" s="323" t="s">
        <v>421</v>
      </c>
      <c r="B626" s="323" t="s">
        <v>343</v>
      </c>
      <c r="C626" s="323" t="s">
        <v>188</v>
      </c>
      <c r="D626" s="323">
        <v>20200626</v>
      </c>
      <c r="E626" s="323" t="s">
        <v>780</v>
      </c>
      <c r="F626" s="323">
        <v>750000</v>
      </c>
      <c r="G626" s="323">
        <v>112.258</v>
      </c>
      <c r="H626" s="323">
        <v>1.1706730000000001</v>
      </c>
      <c r="J626" s="95">
        <f t="shared" si="45"/>
        <v>2020</v>
      </c>
      <c r="K626" s="95">
        <f t="shared" si="46"/>
        <v>6</v>
      </c>
      <c r="L626" s="95">
        <f t="shared" si="47"/>
        <v>26</v>
      </c>
      <c r="M626" s="97">
        <f t="shared" si="48"/>
        <v>44008</v>
      </c>
      <c r="N626" s="96">
        <f t="shared" si="49"/>
        <v>44008.503923611112</v>
      </c>
      <c r="O626" s="323">
        <v>112.258</v>
      </c>
      <c r="P626" s="323">
        <v>1.1706730000000001</v>
      </c>
      <c r="Q626" s="323" t="s">
        <v>343</v>
      </c>
    </row>
    <row r="627" spans="1:17">
      <c r="A627" s="323" t="s">
        <v>421</v>
      </c>
      <c r="B627" s="323" t="s">
        <v>343</v>
      </c>
      <c r="C627" s="323" t="s">
        <v>188</v>
      </c>
      <c r="D627" s="323">
        <v>20200629</v>
      </c>
      <c r="E627" s="323" t="s">
        <v>374</v>
      </c>
      <c r="F627" s="323" t="s">
        <v>290</v>
      </c>
      <c r="G627" s="323">
        <v>112.334</v>
      </c>
      <c r="H627" s="323">
        <v>1.1530050000000001</v>
      </c>
      <c r="J627" s="95">
        <f t="shared" si="45"/>
        <v>2020</v>
      </c>
      <c r="K627" s="95">
        <f t="shared" si="46"/>
        <v>6</v>
      </c>
      <c r="L627" s="95">
        <f t="shared" si="47"/>
        <v>29</v>
      </c>
      <c r="M627" s="97">
        <f t="shared" si="48"/>
        <v>44011</v>
      </c>
      <c r="N627" s="96">
        <f t="shared" si="49"/>
        <v>44011.463483796295</v>
      </c>
      <c r="O627" s="323">
        <v>112.334</v>
      </c>
      <c r="P627" s="323">
        <v>1.1530050000000001</v>
      </c>
      <c r="Q627" s="323" t="s">
        <v>343</v>
      </c>
    </row>
    <row r="628" spans="1:17">
      <c r="A628" s="323" t="s">
        <v>421</v>
      </c>
      <c r="B628" s="323" t="s">
        <v>343</v>
      </c>
      <c r="C628" s="323" t="s">
        <v>188</v>
      </c>
      <c r="D628" s="323">
        <v>20200629</v>
      </c>
      <c r="E628" s="323" t="s">
        <v>781</v>
      </c>
      <c r="F628" s="323">
        <v>35000</v>
      </c>
      <c r="G628" s="323">
        <v>112.376</v>
      </c>
      <c r="H628" s="323">
        <v>1.144102</v>
      </c>
      <c r="J628" s="95">
        <f t="shared" si="45"/>
        <v>2020</v>
      </c>
      <c r="K628" s="95">
        <f t="shared" si="46"/>
        <v>6</v>
      </c>
      <c r="L628" s="95">
        <f t="shared" si="47"/>
        <v>29</v>
      </c>
      <c r="M628" s="97">
        <f t="shared" si="48"/>
        <v>44011</v>
      </c>
      <c r="N628" s="96">
        <f t="shared" si="49"/>
        <v>44011.48300925926</v>
      </c>
      <c r="O628" s="323">
        <v>112.376</v>
      </c>
      <c r="P628" s="323">
        <v>1.144102</v>
      </c>
      <c r="Q628" s="323" t="s">
        <v>343</v>
      </c>
    </row>
    <row r="629" spans="1:17">
      <c r="A629" s="323" t="s">
        <v>421</v>
      </c>
      <c r="B629" s="323" t="s">
        <v>343</v>
      </c>
      <c r="C629" s="323" t="s">
        <v>188</v>
      </c>
      <c r="D629" s="323">
        <v>20200629</v>
      </c>
      <c r="E629" s="323" t="s">
        <v>782</v>
      </c>
      <c r="F629" s="323">
        <v>5000</v>
      </c>
      <c r="G629" s="323">
        <v>112.67100000000001</v>
      </c>
      <c r="H629" s="323">
        <v>1.0816790000000001</v>
      </c>
      <c r="J629" s="95">
        <f t="shared" si="45"/>
        <v>2020</v>
      </c>
      <c r="K629" s="95">
        <f t="shared" si="46"/>
        <v>6</v>
      </c>
      <c r="L629" s="95">
        <f t="shared" si="47"/>
        <v>29</v>
      </c>
      <c r="M629" s="97">
        <f t="shared" si="48"/>
        <v>44011</v>
      </c>
      <c r="N629" s="96">
        <f t="shared" si="49"/>
        <v>44011.625219907408</v>
      </c>
      <c r="O629" s="323">
        <v>112.67100000000001</v>
      </c>
      <c r="P629" s="323">
        <v>1.0816790000000001</v>
      </c>
      <c r="Q629" s="323" t="s">
        <v>343</v>
      </c>
    </row>
    <row r="630" spans="1:17">
      <c r="A630" s="323" t="s">
        <v>421</v>
      </c>
      <c r="B630" s="323" t="s">
        <v>343</v>
      </c>
      <c r="C630" s="323" t="s">
        <v>188</v>
      </c>
      <c r="D630" s="323">
        <v>20200629</v>
      </c>
      <c r="E630" s="323" t="s">
        <v>782</v>
      </c>
      <c r="F630" s="323">
        <v>5000</v>
      </c>
      <c r="G630" s="323">
        <v>112.67100000000001</v>
      </c>
      <c r="H630" s="323">
        <v>1.0816790000000001</v>
      </c>
      <c r="J630" s="95">
        <f t="shared" si="45"/>
        <v>2020</v>
      </c>
      <c r="K630" s="95">
        <f t="shared" si="46"/>
        <v>6</v>
      </c>
      <c r="L630" s="95">
        <f t="shared" si="47"/>
        <v>29</v>
      </c>
      <c r="M630" s="97">
        <f t="shared" si="48"/>
        <v>44011</v>
      </c>
      <c r="N630" s="96">
        <f t="shared" si="49"/>
        <v>44011.625219907408</v>
      </c>
      <c r="O630" s="323">
        <v>112.67100000000001</v>
      </c>
      <c r="P630" s="323">
        <v>1.0816790000000001</v>
      </c>
      <c r="Q630" s="323" t="s">
        <v>343</v>
      </c>
    </row>
    <row r="631" spans="1:17">
      <c r="A631" s="323" t="s">
        <v>421</v>
      </c>
      <c r="B631" s="323" t="s">
        <v>343</v>
      </c>
      <c r="C631" s="323" t="s">
        <v>188</v>
      </c>
      <c r="D631" s="323">
        <v>20200630</v>
      </c>
      <c r="E631" s="323" t="s">
        <v>783</v>
      </c>
      <c r="F631" s="323">
        <v>1000000</v>
      </c>
      <c r="G631" s="323">
        <v>112.69499999999999</v>
      </c>
      <c r="H631" s="323">
        <v>1.075008</v>
      </c>
      <c r="J631" s="95">
        <f t="shared" si="45"/>
        <v>2020</v>
      </c>
      <c r="K631" s="95">
        <f t="shared" si="46"/>
        <v>6</v>
      </c>
      <c r="L631" s="95">
        <f t="shared" si="47"/>
        <v>30</v>
      </c>
      <c r="M631" s="97">
        <f t="shared" si="48"/>
        <v>44012</v>
      </c>
      <c r="N631" s="96">
        <f t="shared" si="49"/>
        <v>44012.625428240739</v>
      </c>
      <c r="O631" s="323">
        <v>112.69499999999999</v>
      </c>
      <c r="P631" s="323">
        <v>1.075008</v>
      </c>
      <c r="Q631" s="323" t="s">
        <v>343</v>
      </c>
    </row>
    <row r="632" spans="1:17">
      <c r="A632" s="323" t="s">
        <v>421</v>
      </c>
      <c r="B632" s="323" t="s">
        <v>343</v>
      </c>
      <c r="C632" s="323" t="s">
        <v>188</v>
      </c>
      <c r="D632" s="323">
        <v>20200630</v>
      </c>
      <c r="E632" s="323" t="s">
        <v>784</v>
      </c>
      <c r="F632" s="323">
        <v>25000</v>
      </c>
      <c r="G632" s="323">
        <v>112.681</v>
      </c>
      <c r="H632" s="323">
        <v>1.0779669999999999</v>
      </c>
      <c r="J632" s="95">
        <f t="shared" si="45"/>
        <v>2020</v>
      </c>
      <c r="K632" s="95">
        <f t="shared" si="46"/>
        <v>6</v>
      </c>
      <c r="L632" s="95">
        <f t="shared" si="47"/>
        <v>30</v>
      </c>
      <c r="M632" s="97">
        <f t="shared" si="48"/>
        <v>44012</v>
      </c>
      <c r="N632" s="96">
        <f t="shared" si="49"/>
        <v>44012.640925925924</v>
      </c>
      <c r="O632" s="323">
        <v>112.681</v>
      </c>
      <c r="P632" s="323">
        <v>1.0779669999999999</v>
      </c>
      <c r="Q632" s="323" t="s">
        <v>343</v>
      </c>
    </row>
    <row r="633" spans="1:17">
      <c r="A633" s="323" t="s">
        <v>421</v>
      </c>
      <c r="B633" s="323" t="s">
        <v>343</v>
      </c>
      <c r="C633" s="323" t="s">
        <v>188</v>
      </c>
      <c r="D633" s="323">
        <v>20200630</v>
      </c>
      <c r="E633" s="323" t="s">
        <v>357</v>
      </c>
      <c r="F633" s="323">
        <v>25000</v>
      </c>
      <c r="G633" s="323">
        <v>112.624</v>
      </c>
      <c r="H633" s="323">
        <v>1.0900190000000001</v>
      </c>
      <c r="J633" s="95">
        <f t="shared" si="45"/>
        <v>2020</v>
      </c>
      <c r="K633" s="95">
        <f t="shared" si="46"/>
        <v>6</v>
      </c>
      <c r="L633" s="95">
        <f t="shared" si="47"/>
        <v>30</v>
      </c>
      <c r="M633" s="97">
        <f t="shared" si="48"/>
        <v>44012</v>
      </c>
      <c r="N633" s="96">
        <f t="shared" si="49"/>
        <v>44012.640949074077</v>
      </c>
      <c r="O633" s="323">
        <v>112.624</v>
      </c>
      <c r="P633" s="323">
        <v>1.0900190000000001</v>
      </c>
      <c r="Q633" s="323" t="s">
        <v>343</v>
      </c>
    </row>
    <row r="634" spans="1:17">
      <c r="A634" s="323" t="s">
        <v>421</v>
      </c>
      <c r="B634" s="323" t="s">
        <v>343</v>
      </c>
      <c r="C634" s="323" t="s">
        <v>188</v>
      </c>
      <c r="D634" s="323">
        <v>20200630</v>
      </c>
      <c r="E634" s="323" t="s">
        <v>785</v>
      </c>
      <c r="F634" s="323">
        <v>50000</v>
      </c>
      <c r="G634" s="323">
        <v>112.637</v>
      </c>
      <c r="H634" s="323">
        <v>1.08727</v>
      </c>
      <c r="J634" s="95">
        <f t="shared" si="45"/>
        <v>2020</v>
      </c>
      <c r="K634" s="95">
        <f t="shared" si="46"/>
        <v>6</v>
      </c>
      <c r="L634" s="95">
        <f t="shared" si="47"/>
        <v>30</v>
      </c>
      <c r="M634" s="97">
        <f t="shared" si="48"/>
        <v>44012</v>
      </c>
      <c r="N634" s="96">
        <f t="shared" si="49"/>
        <v>44012.683819444443</v>
      </c>
      <c r="O634" s="323">
        <v>112.637</v>
      </c>
      <c r="P634" s="323">
        <v>1.08727</v>
      </c>
      <c r="Q634" s="323" t="s">
        <v>343</v>
      </c>
    </row>
    <row r="635" spans="1:17">
      <c r="A635" s="323" t="s">
        <v>421</v>
      </c>
      <c r="B635" s="323" t="s">
        <v>343</v>
      </c>
      <c r="C635" s="323" t="s">
        <v>188</v>
      </c>
      <c r="D635" s="323">
        <v>20200630</v>
      </c>
      <c r="E635" s="323" t="s">
        <v>785</v>
      </c>
      <c r="F635" s="323">
        <v>50000</v>
      </c>
      <c r="G635" s="323">
        <v>112.637</v>
      </c>
      <c r="H635" s="323">
        <v>1.08727</v>
      </c>
      <c r="J635" s="95">
        <f t="shared" si="45"/>
        <v>2020</v>
      </c>
      <c r="K635" s="95">
        <f t="shared" si="46"/>
        <v>6</v>
      </c>
      <c r="L635" s="95">
        <f t="shared" si="47"/>
        <v>30</v>
      </c>
      <c r="M635" s="97">
        <f t="shared" si="48"/>
        <v>44012</v>
      </c>
      <c r="N635" s="96">
        <f t="shared" si="49"/>
        <v>44012.683819444443</v>
      </c>
      <c r="O635" s="323">
        <v>112.637</v>
      </c>
      <c r="P635" s="323">
        <v>1.08727</v>
      </c>
      <c r="Q635" s="323" t="s">
        <v>343</v>
      </c>
    </row>
    <row r="636" spans="1:17">
      <c r="A636" s="323" t="s">
        <v>421</v>
      </c>
      <c r="B636" s="323" t="s">
        <v>343</v>
      </c>
      <c r="C636" s="323" t="s">
        <v>188</v>
      </c>
      <c r="D636" s="323">
        <v>20200630</v>
      </c>
      <c r="E636" s="354">
        <v>0.68451388888888898</v>
      </c>
      <c r="F636" s="323">
        <v>50000</v>
      </c>
      <c r="G636" s="323">
        <v>113.792</v>
      </c>
      <c r="H636" s="323">
        <v>0.84446500000000002</v>
      </c>
      <c r="J636" s="95">
        <f t="shared" si="45"/>
        <v>2020</v>
      </c>
      <c r="K636" s="95">
        <f t="shared" si="46"/>
        <v>6</v>
      </c>
      <c r="L636" s="95">
        <f t="shared" si="47"/>
        <v>30</v>
      </c>
      <c r="M636" s="97">
        <f t="shared" si="48"/>
        <v>44012</v>
      </c>
      <c r="N636" s="96">
        <f t="shared" si="49"/>
        <v>44012.684513888889</v>
      </c>
      <c r="O636" s="323">
        <v>113.792</v>
      </c>
      <c r="P636" s="323">
        <v>0.84446500000000002</v>
      </c>
      <c r="Q636" s="323" t="s">
        <v>343</v>
      </c>
    </row>
    <row r="637" spans="1:17">
      <c r="A637" s="323" t="s">
        <v>429</v>
      </c>
      <c r="B637" s="323" t="s">
        <v>344</v>
      </c>
      <c r="C637" s="323" t="s">
        <v>188</v>
      </c>
      <c r="D637" s="323">
        <v>20200601</v>
      </c>
      <c r="E637" s="323" t="s">
        <v>786</v>
      </c>
      <c r="F637" s="323">
        <v>1505000</v>
      </c>
      <c r="G637" s="323">
        <v>114.699</v>
      </c>
      <c r="H637" s="323">
        <v>2.0354489999999998</v>
      </c>
      <c r="J637" s="95">
        <f t="shared" si="45"/>
        <v>2020</v>
      </c>
      <c r="K637" s="95">
        <f t="shared" si="46"/>
        <v>6</v>
      </c>
      <c r="L637" s="95">
        <f t="shared" si="47"/>
        <v>1</v>
      </c>
      <c r="M637" s="97">
        <f t="shared" si="48"/>
        <v>43983</v>
      </c>
      <c r="N637" s="96">
        <f t="shared" si="49"/>
        <v>43983.38386574074</v>
      </c>
      <c r="O637" s="323">
        <v>114.699</v>
      </c>
      <c r="P637" s="323">
        <v>2.0354489999999998</v>
      </c>
      <c r="Q637" s="323" t="s">
        <v>344</v>
      </c>
    </row>
    <row r="638" spans="1:17">
      <c r="A638" s="323" t="s">
        <v>429</v>
      </c>
      <c r="B638" s="323" t="s">
        <v>344</v>
      </c>
      <c r="C638" s="323" t="s">
        <v>188</v>
      </c>
      <c r="D638" s="323">
        <v>20200601</v>
      </c>
      <c r="E638" s="323" t="s">
        <v>787</v>
      </c>
      <c r="F638" s="323">
        <v>8000</v>
      </c>
      <c r="G638" s="323">
        <v>114.849</v>
      </c>
      <c r="H638" s="323">
        <v>2.0155240000000001</v>
      </c>
      <c r="J638" s="95">
        <f t="shared" si="45"/>
        <v>2020</v>
      </c>
      <c r="K638" s="95">
        <f t="shared" si="46"/>
        <v>6</v>
      </c>
      <c r="L638" s="95">
        <f t="shared" si="47"/>
        <v>1</v>
      </c>
      <c r="M638" s="97">
        <f t="shared" si="48"/>
        <v>43983</v>
      </c>
      <c r="N638" s="96">
        <f t="shared" si="49"/>
        <v>43983.417731481481</v>
      </c>
      <c r="O638" s="323">
        <v>114.849</v>
      </c>
      <c r="P638" s="323">
        <v>2.0155240000000001</v>
      </c>
      <c r="Q638" s="323" t="s">
        <v>344</v>
      </c>
    </row>
    <row r="639" spans="1:17">
      <c r="A639" s="323" t="s">
        <v>429</v>
      </c>
      <c r="B639" s="323" t="s">
        <v>344</v>
      </c>
      <c r="C639" s="323" t="s">
        <v>188</v>
      </c>
      <c r="D639" s="323">
        <v>20200601</v>
      </c>
      <c r="E639" s="323" t="s">
        <v>787</v>
      </c>
      <c r="F639" s="323">
        <v>8000</v>
      </c>
      <c r="G639" s="323">
        <v>114.849</v>
      </c>
      <c r="H639" s="323">
        <v>2.0155240000000001</v>
      </c>
      <c r="J639" s="95">
        <f t="shared" si="45"/>
        <v>2020</v>
      </c>
      <c r="K639" s="95">
        <f t="shared" si="46"/>
        <v>6</v>
      </c>
      <c r="L639" s="95">
        <f t="shared" si="47"/>
        <v>1</v>
      </c>
      <c r="M639" s="97">
        <f t="shared" si="48"/>
        <v>43983</v>
      </c>
      <c r="N639" s="96">
        <f t="shared" si="49"/>
        <v>43983.417731481481</v>
      </c>
      <c r="O639" s="323">
        <v>114.849</v>
      </c>
      <c r="P639" s="323">
        <v>2.0155240000000001</v>
      </c>
      <c r="Q639" s="323" t="s">
        <v>344</v>
      </c>
    </row>
    <row r="640" spans="1:17">
      <c r="A640" s="323" t="s">
        <v>429</v>
      </c>
      <c r="B640" s="323" t="s">
        <v>344</v>
      </c>
      <c r="C640" s="323" t="s">
        <v>188</v>
      </c>
      <c r="D640" s="323">
        <v>20200601</v>
      </c>
      <c r="E640" s="323" t="s">
        <v>788</v>
      </c>
      <c r="F640" s="323">
        <v>59000</v>
      </c>
      <c r="G640" s="323">
        <v>114.63451000000001</v>
      </c>
      <c r="H640" s="323">
        <v>2.0446900000000001</v>
      </c>
      <c r="J640" s="95">
        <f t="shared" si="45"/>
        <v>2020</v>
      </c>
      <c r="K640" s="95">
        <f t="shared" si="46"/>
        <v>6</v>
      </c>
      <c r="L640" s="95">
        <f t="shared" si="47"/>
        <v>1</v>
      </c>
      <c r="M640" s="97">
        <f t="shared" si="48"/>
        <v>43983</v>
      </c>
      <c r="N640" s="96">
        <f t="shared" si="49"/>
        <v>43983.679664351854</v>
      </c>
      <c r="O640" s="323">
        <v>114.63451000000001</v>
      </c>
      <c r="P640" s="323">
        <v>2.0446900000000001</v>
      </c>
      <c r="Q640" s="323" t="s">
        <v>344</v>
      </c>
    </row>
    <row r="641" spans="1:17">
      <c r="A641" s="323" t="s">
        <v>429</v>
      </c>
      <c r="B641" s="323" t="s">
        <v>344</v>
      </c>
      <c r="C641" s="323" t="s">
        <v>188</v>
      </c>
      <c r="D641" s="323">
        <v>20200602</v>
      </c>
      <c r="E641" s="323" t="s">
        <v>789</v>
      </c>
      <c r="F641" s="323">
        <v>5000</v>
      </c>
      <c r="G641" s="323">
        <v>114.54</v>
      </c>
      <c r="H641" s="323">
        <v>2.0559409999999998</v>
      </c>
      <c r="J641" s="95">
        <f t="shared" si="45"/>
        <v>2020</v>
      </c>
      <c r="K641" s="95">
        <f t="shared" si="46"/>
        <v>6</v>
      </c>
      <c r="L641" s="95">
        <f t="shared" si="47"/>
        <v>2</v>
      </c>
      <c r="M641" s="97">
        <f t="shared" si="48"/>
        <v>43984</v>
      </c>
      <c r="N641" s="96">
        <f t="shared" si="49"/>
        <v>43984.388495370367</v>
      </c>
      <c r="O641" s="323">
        <v>114.54</v>
      </c>
      <c r="P641" s="323">
        <v>2.0559409999999998</v>
      </c>
      <c r="Q641" s="323" t="s">
        <v>344</v>
      </c>
    </row>
    <row r="642" spans="1:17">
      <c r="A642" s="323" t="s">
        <v>429</v>
      </c>
      <c r="B642" s="323" t="s">
        <v>344</v>
      </c>
      <c r="C642" s="323" t="s">
        <v>188</v>
      </c>
      <c r="D642" s="323">
        <v>20200602</v>
      </c>
      <c r="E642" s="323" t="s">
        <v>789</v>
      </c>
      <c r="F642" s="323">
        <v>5000</v>
      </c>
      <c r="G642" s="323">
        <v>114.54</v>
      </c>
      <c r="H642" s="323">
        <v>2.0559409999999998</v>
      </c>
      <c r="J642" s="95">
        <f t="shared" si="45"/>
        <v>2020</v>
      </c>
      <c r="K642" s="95">
        <f t="shared" si="46"/>
        <v>6</v>
      </c>
      <c r="L642" s="95">
        <f t="shared" si="47"/>
        <v>2</v>
      </c>
      <c r="M642" s="97">
        <f t="shared" si="48"/>
        <v>43984</v>
      </c>
      <c r="N642" s="96">
        <f t="shared" si="49"/>
        <v>43984.388495370367</v>
      </c>
      <c r="O642" s="323">
        <v>114.54</v>
      </c>
      <c r="P642" s="323">
        <v>2.0559409999999998</v>
      </c>
      <c r="Q642" s="323" t="s">
        <v>344</v>
      </c>
    </row>
    <row r="643" spans="1:17">
      <c r="A643" s="323" t="s">
        <v>429</v>
      </c>
      <c r="B643" s="323" t="s">
        <v>344</v>
      </c>
      <c r="C643" s="323" t="s">
        <v>188</v>
      </c>
      <c r="D643" s="323">
        <v>20200602</v>
      </c>
      <c r="E643" s="323" t="s">
        <v>790</v>
      </c>
      <c r="F643" s="323">
        <v>7000</v>
      </c>
      <c r="G643" s="323">
        <v>114.652</v>
      </c>
      <c r="H643" s="323">
        <v>2.041032</v>
      </c>
      <c r="J643" s="95">
        <f t="shared" ref="J643:J706" si="50">ROUND(D643/10000,0)</f>
        <v>2020</v>
      </c>
      <c r="K643" s="95">
        <f t="shared" ref="K643:K706" si="51">ROUND((D643-J643*10000)/100,0)</f>
        <v>6</v>
      </c>
      <c r="L643" s="95">
        <f t="shared" ref="L643:L706" si="52">D643-J643*10000-K643*100</f>
        <v>2</v>
      </c>
      <c r="M643" s="97">
        <f t="shared" ref="M643:M706" si="53">DATE(J643,K643,L643)</f>
        <v>43984</v>
      </c>
      <c r="N643" s="96">
        <f t="shared" ref="N643:N706" si="54">M643+E643</f>
        <v>43984.604432870372</v>
      </c>
      <c r="O643" s="323">
        <v>114.652</v>
      </c>
      <c r="P643" s="323">
        <v>2.041032</v>
      </c>
      <c r="Q643" s="323" t="s">
        <v>344</v>
      </c>
    </row>
    <row r="644" spans="1:17">
      <c r="A644" s="323" t="s">
        <v>429</v>
      </c>
      <c r="B644" s="323" t="s">
        <v>344</v>
      </c>
      <c r="C644" s="323" t="s">
        <v>188</v>
      </c>
      <c r="D644" s="323">
        <v>20200602</v>
      </c>
      <c r="E644" s="323" t="s">
        <v>790</v>
      </c>
      <c r="F644" s="323">
        <v>7000</v>
      </c>
      <c r="G644" s="323">
        <v>114.727</v>
      </c>
      <c r="H644" s="323">
        <v>2.0310579999999998</v>
      </c>
      <c r="J644" s="95">
        <f t="shared" si="50"/>
        <v>2020</v>
      </c>
      <c r="K644" s="95">
        <f t="shared" si="51"/>
        <v>6</v>
      </c>
      <c r="L644" s="95">
        <f t="shared" si="52"/>
        <v>2</v>
      </c>
      <c r="M644" s="97">
        <f t="shared" si="53"/>
        <v>43984</v>
      </c>
      <c r="N644" s="96">
        <f t="shared" si="54"/>
        <v>43984.604432870372</v>
      </c>
      <c r="O644" s="323">
        <v>114.727</v>
      </c>
      <c r="P644" s="323">
        <v>2.0310579999999998</v>
      </c>
      <c r="Q644" s="323" t="s">
        <v>344</v>
      </c>
    </row>
    <row r="645" spans="1:17">
      <c r="A645" s="323" t="s">
        <v>429</v>
      </c>
      <c r="B645" s="323" t="s">
        <v>344</v>
      </c>
      <c r="C645" s="323" t="s">
        <v>188</v>
      </c>
      <c r="D645" s="323">
        <v>20200602</v>
      </c>
      <c r="E645" s="323" t="s">
        <v>791</v>
      </c>
      <c r="F645" s="323">
        <v>50000</v>
      </c>
      <c r="G645" s="323">
        <v>114.886</v>
      </c>
      <c r="H645" s="323">
        <v>2.0099369999999999</v>
      </c>
      <c r="J645" s="95">
        <f t="shared" si="50"/>
        <v>2020</v>
      </c>
      <c r="K645" s="95">
        <f t="shared" si="51"/>
        <v>6</v>
      </c>
      <c r="L645" s="95">
        <f t="shared" si="52"/>
        <v>2</v>
      </c>
      <c r="M645" s="97">
        <f t="shared" si="53"/>
        <v>43984</v>
      </c>
      <c r="N645" s="96">
        <f t="shared" si="54"/>
        <v>43984.625115740739</v>
      </c>
      <c r="O645" s="323">
        <v>114.886</v>
      </c>
      <c r="P645" s="323">
        <v>2.0099369999999999</v>
      </c>
      <c r="Q645" s="323" t="s">
        <v>344</v>
      </c>
    </row>
    <row r="646" spans="1:17">
      <c r="A646" s="323" t="s">
        <v>429</v>
      </c>
      <c r="B646" s="323" t="s">
        <v>344</v>
      </c>
      <c r="C646" s="323" t="s">
        <v>188</v>
      </c>
      <c r="D646" s="323">
        <v>20200603</v>
      </c>
      <c r="E646" s="323" t="s">
        <v>792</v>
      </c>
      <c r="F646" s="323">
        <v>15000</v>
      </c>
      <c r="G646" s="323">
        <v>113.94199999999999</v>
      </c>
      <c r="H646" s="323">
        <v>2.135195</v>
      </c>
      <c r="J646" s="95">
        <f t="shared" si="50"/>
        <v>2020</v>
      </c>
      <c r="K646" s="95">
        <f t="shared" si="51"/>
        <v>6</v>
      </c>
      <c r="L646" s="95">
        <f t="shared" si="52"/>
        <v>3</v>
      </c>
      <c r="M646" s="97">
        <f t="shared" si="53"/>
        <v>43985</v>
      </c>
      <c r="N646" s="96">
        <f t="shared" si="54"/>
        <v>43985.47378472222</v>
      </c>
      <c r="O646" s="323">
        <v>113.94199999999999</v>
      </c>
      <c r="P646" s="323">
        <v>2.135195</v>
      </c>
      <c r="Q646" s="323" t="s">
        <v>344</v>
      </c>
    </row>
    <row r="647" spans="1:17">
      <c r="A647" s="323" t="s">
        <v>429</v>
      </c>
      <c r="B647" s="323" t="s">
        <v>344</v>
      </c>
      <c r="C647" s="323" t="s">
        <v>188</v>
      </c>
      <c r="D647" s="323">
        <v>20200603</v>
      </c>
      <c r="E647" s="323" t="s">
        <v>792</v>
      </c>
      <c r="F647" s="323">
        <v>15000</v>
      </c>
      <c r="G647" s="323">
        <v>113.94199999999999</v>
      </c>
      <c r="H647" s="323">
        <v>2.135195</v>
      </c>
      <c r="J647" s="95">
        <f t="shared" si="50"/>
        <v>2020</v>
      </c>
      <c r="K647" s="95">
        <f t="shared" si="51"/>
        <v>6</v>
      </c>
      <c r="L647" s="95">
        <f t="shared" si="52"/>
        <v>3</v>
      </c>
      <c r="M647" s="97">
        <f t="shared" si="53"/>
        <v>43985</v>
      </c>
      <c r="N647" s="96">
        <f t="shared" si="54"/>
        <v>43985.47378472222</v>
      </c>
      <c r="O647" s="323">
        <v>113.94199999999999</v>
      </c>
      <c r="P647" s="323">
        <v>2.135195</v>
      </c>
      <c r="Q647" s="323" t="s">
        <v>344</v>
      </c>
    </row>
    <row r="648" spans="1:17">
      <c r="A648" s="323" t="s">
        <v>429</v>
      </c>
      <c r="B648" s="323" t="s">
        <v>344</v>
      </c>
      <c r="C648" s="323" t="s">
        <v>188</v>
      </c>
      <c r="D648" s="323">
        <v>20200603</v>
      </c>
      <c r="E648" s="323" t="s">
        <v>792</v>
      </c>
      <c r="F648" s="323">
        <v>15000</v>
      </c>
      <c r="G648" s="323">
        <v>113.94199999999999</v>
      </c>
      <c r="H648" s="323">
        <v>2.135195</v>
      </c>
      <c r="J648" s="95">
        <f t="shared" si="50"/>
        <v>2020</v>
      </c>
      <c r="K648" s="95">
        <f t="shared" si="51"/>
        <v>6</v>
      </c>
      <c r="L648" s="95">
        <f t="shared" si="52"/>
        <v>3</v>
      </c>
      <c r="M648" s="97">
        <f t="shared" si="53"/>
        <v>43985</v>
      </c>
      <c r="N648" s="96">
        <f t="shared" si="54"/>
        <v>43985.47378472222</v>
      </c>
      <c r="O648" s="323">
        <v>113.94199999999999</v>
      </c>
      <c r="P648" s="323">
        <v>2.135195</v>
      </c>
      <c r="Q648" s="323" t="s">
        <v>344</v>
      </c>
    </row>
    <row r="649" spans="1:17">
      <c r="A649" s="323" t="s">
        <v>429</v>
      </c>
      <c r="B649" s="323" t="s">
        <v>344</v>
      </c>
      <c r="C649" s="323" t="s">
        <v>188</v>
      </c>
      <c r="D649" s="323">
        <v>20200603</v>
      </c>
      <c r="E649" s="323" t="s">
        <v>793</v>
      </c>
      <c r="F649" s="323">
        <v>8000</v>
      </c>
      <c r="G649" s="323">
        <v>114.907</v>
      </c>
      <c r="H649" s="323">
        <v>2.0064730000000002</v>
      </c>
      <c r="J649" s="95">
        <f t="shared" si="50"/>
        <v>2020</v>
      </c>
      <c r="K649" s="95">
        <f t="shared" si="51"/>
        <v>6</v>
      </c>
      <c r="L649" s="95">
        <f t="shared" si="52"/>
        <v>3</v>
      </c>
      <c r="M649" s="97">
        <f t="shared" si="53"/>
        <v>43985</v>
      </c>
      <c r="N649" s="96">
        <f t="shared" si="54"/>
        <v>43985.547893518517</v>
      </c>
      <c r="O649" s="323">
        <v>114.907</v>
      </c>
      <c r="P649" s="323">
        <v>2.0064730000000002</v>
      </c>
      <c r="Q649" s="323" t="s">
        <v>344</v>
      </c>
    </row>
    <row r="650" spans="1:17">
      <c r="A650" s="323" t="s">
        <v>429</v>
      </c>
      <c r="B650" s="323" t="s">
        <v>344</v>
      </c>
      <c r="C650" s="323" t="s">
        <v>188</v>
      </c>
      <c r="D650" s="323">
        <v>20200603</v>
      </c>
      <c r="E650" s="323" t="s">
        <v>794</v>
      </c>
      <c r="F650" s="323">
        <v>3550000</v>
      </c>
      <c r="G650" s="323">
        <v>114.505</v>
      </c>
      <c r="H650" s="323">
        <v>2.0599430000000001</v>
      </c>
      <c r="J650" s="95">
        <f t="shared" si="50"/>
        <v>2020</v>
      </c>
      <c r="K650" s="95">
        <f t="shared" si="51"/>
        <v>6</v>
      </c>
      <c r="L650" s="95">
        <f t="shared" si="52"/>
        <v>3</v>
      </c>
      <c r="M650" s="97">
        <f t="shared" si="53"/>
        <v>43985</v>
      </c>
      <c r="N650" s="96">
        <f t="shared" si="54"/>
        <v>43985.551423611112</v>
      </c>
      <c r="O650" s="323">
        <v>114.505</v>
      </c>
      <c r="P650" s="323">
        <v>2.0599430000000001</v>
      </c>
      <c r="Q650" s="323" t="s">
        <v>344</v>
      </c>
    </row>
    <row r="651" spans="1:17">
      <c r="A651" s="323" t="s">
        <v>429</v>
      </c>
      <c r="B651" s="323" t="s">
        <v>344</v>
      </c>
      <c r="C651" s="323" t="s">
        <v>188</v>
      </c>
      <c r="D651" s="323">
        <v>20200603</v>
      </c>
      <c r="E651" s="323" t="s">
        <v>795</v>
      </c>
      <c r="F651" s="323">
        <v>2000</v>
      </c>
      <c r="G651" s="323">
        <v>114.212</v>
      </c>
      <c r="H651" s="323">
        <v>2.0990519999999999</v>
      </c>
      <c r="J651" s="95">
        <f t="shared" si="50"/>
        <v>2020</v>
      </c>
      <c r="K651" s="95">
        <f t="shared" si="51"/>
        <v>6</v>
      </c>
      <c r="L651" s="95">
        <f t="shared" si="52"/>
        <v>3</v>
      </c>
      <c r="M651" s="97">
        <f t="shared" si="53"/>
        <v>43985</v>
      </c>
      <c r="N651" s="96">
        <f t="shared" si="54"/>
        <v>43985.590439814812</v>
      </c>
      <c r="O651" s="323">
        <v>114.212</v>
      </c>
      <c r="P651" s="323">
        <v>2.0990519999999999</v>
      </c>
      <c r="Q651" s="323" t="s">
        <v>344</v>
      </c>
    </row>
    <row r="652" spans="1:17">
      <c r="A652" s="323" t="s">
        <v>429</v>
      </c>
      <c r="B652" s="323" t="s">
        <v>344</v>
      </c>
      <c r="C652" s="323" t="s">
        <v>188</v>
      </c>
      <c r="D652" s="323">
        <v>20200603</v>
      </c>
      <c r="E652" s="323" t="s">
        <v>795</v>
      </c>
      <c r="F652" s="323">
        <v>2000</v>
      </c>
      <c r="G652" s="323">
        <v>114.212</v>
      </c>
      <c r="H652" s="323">
        <v>2.0990519999999999</v>
      </c>
      <c r="J652" s="95">
        <f t="shared" si="50"/>
        <v>2020</v>
      </c>
      <c r="K652" s="95">
        <f t="shared" si="51"/>
        <v>6</v>
      </c>
      <c r="L652" s="95">
        <f t="shared" si="52"/>
        <v>3</v>
      </c>
      <c r="M652" s="97">
        <f t="shared" si="53"/>
        <v>43985</v>
      </c>
      <c r="N652" s="96">
        <f t="shared" si="54"/>
        <v>43985.590439814812</v>
      </c>
      <c r="O652" s="323">
        <v>114.212</v>
      </c>
      <c r="P652" s="323">
        <v>2.0990519999999999</v>
      </c>
      <c r="Q652" s="323" t="s">
        <v>344</v>
      </c>
    </row>
    <row r="653" spans="1:17">
      <c r="A653" s="323" t="s">
        <v>429</v>
      </c>
      <c r="B653" s="323" t="s">
        <v>344</v>
      </c>
      <c r="C653" s="323" t="s">
        <v>188</v>
      </c>
      <c r="D653" s="323">
        <v>20200603</v>
      </c>
      <c r="E653" s="323" t="s">
        <v>410</v>
      </c>
      <c r="F653" s="323">
        <v>350000</v>
      </c>
      <c r="G653" s="323">
        <v>115.253</v>
      </c>
      <c r="H653" s="323">
        <v>1.9606250000000001</v>
      </c>
      <c r="J653" s="95">
        <f t="shared" si="50"/>
        <v>2020</v>
      </c>
      <c r="K653" s="95">
        <f t="shared" si="51"/>
        <v>6</v>
      </c>
      <c r="L653" s="95">
        <f t="shared" si="52"/>
        <v>3</v>
      </c>
      <c r="M653" s="97">
        <f t="shared" si="53"/>
        <v>43985</v>
      </c>
      <c r="N653" s="96">
        <f t="shared" si="54"/>
        <v>43985.670254629629</v>
      </c>
      <c r="O653" s="323">
        <v>115.253</v>
      </c>
      <c r="P653" s="323">
        <v>1.9606250000000001</v>
      </c>
      <c r="Q653" s="323" t="s">
        <v>344</v>
      </c>
    </row>
    <row r="654" spans="1:17">
      <c r="A654" s="323" t="s">
        <v>429</v>
      </c>
      <c r="B654" s="323" t="s">
        <v>344</v>
      </c>
      <c r="C654" s="323" t="s">
        <v>188</v>
      </c>
      <c r="D654" s="323">
        <v>20200603</v>
      </c>
      <c r="E654" s="323" t="s">
        <v>796</v>
      </c>
      <c r="F654" s="323">
        <v>350000</v>
      </c>
      <c r="G654" s="323">
        <v>115.503</v>
      </c>
      <c r="H654" s="323">
        <v>1.9275960000000001</v>
      </c>
      <c r="J654" s="95">
        <f t="shared" si="50"/>
        <v>2020</v>
      </c>
      <c r="K654" s="95">
        <f t="shared" si="51"/>
        <v>6</v>
      </c>
      <c r="L654" s="95">
        <f t="shared" si="52"/>
        <v>3</v>
      </c>
      <c r="M654" s="97">
        <f t="shared" si="53"/>
        <v>43985</v>
      </c>
      <c r="N654" s="96">
        <f t="shared" si="54"/>
        <v>43985.672337962962</v>
      </c>
      <c r="O654" s="323">
        <v>115.503</v>
      </c>
      <c r="P654" s="323">
        <v>1.9275960000000001</v>
      </c>
      <c r="Q654" s="323" t="s">
        <v>344</v>
      </c>
    </row>
    <row r="655" spans="1:17">
      <c r="A655" s="323" t="s">
        <v>429</v>
      </c>
      <c r="B655" s="323" t="s">
        <v>344</v>
      </c>
      <c r="C655" s="323" t="s">
        <v>188</v>
      </c>
      <c r="D655" s="323">
        <v>20200603</v>
      </c>
      <c r="E655" s="323" t="s">
        <v>797</v>
      </c>
      <c r="F655" s="323">
        <v>350000</v>
      </c>
      <c r="G655" s="323">
        <v>115.125</v>
      </c>
      <c r="H655" s="323">
        <v>1.9775670000000001</v>
      </c>
      <c r="J655" s="95">
        <f t="shared" si="50"/>
        <v>2020</v>
      </c>
      <c r="K655" s="95">
        <f t="shared" si="51"/>
        <v>6</v>
      </c>
      <c r="L655" s="95">
        <f t="shared" si="52"/>
        <v>3</v>
      </c>
      <c r="M655" s="97">
        <f t="shared" si="53"/>
        <v>43985</v>
      </c>
      <c r="N655" s="96">
        <f t="shared" si="54"/>
        <v>43985.676249999997</v>
      </c>
      <c r="O655" s="323">
        <v>115.125</v>
      </c>
      <c r="P655" s="323">
        <v>1.9775670000000001</v>
      </c>
      <c r="Q655" s="323" t="s">
        <v>344</v>
      </c>
    </row>
    <row r="656" spans="1:17">
      <c r="A656" s="323" t="s">
        <v>429</v>
      </c>
      <c r="B656" s="323" t="s">
        <v>344</v>
      </c>
      <c r="C656" s="323" t="s">
        <v>188</v>
      </c>
      <c r="D656" s="323">
        <v>20200603</v>
      </c>
      <c r="E656" s="323" t="s">
        <v>797</v>
      </c>
      <c r="F656" s="323">
        <v>350000</v>
      </c>
      <c r="G656" s="323">
        <v>115.125</v>
      </c>
      <c r="H656" s="323">
        <v>1.9775670000000001</v>
      </c>
      <c r="J656" s="95">
        <f t="shared" si="50"/>
        <v>2020</v>
      </c>
      <c r="K656" s="95">
        <f t="shared" si="51"/>
        <v>6</v>
      </c>
      <c r="L656" s="95">
        <f t="shared" si="52"/>
        <v>3</v>
      </c>
      <c r="M656" s="97">
        <f t="shared" si="53"/>
        <v>43985</v>
      </c>
      <c r="N656" s="96">
        <f t="shared" si="54"/>
        <v>43985.676249999997</v>
      </c>
      <c r="O656" s="323">
        <v>115.125</v>
      </c>
      <c r="P656" s="323">
        <v>1.9775670000000001</v>
      </c>
      <c r="Q656" s="323" t="s">
        <v>344</v>
      </c>
    </row>
    <row r="657" spans="1:17">
      <c r="A657" s="323" t="s">
        <v>429</v>
      </c>
      <c r="B657" s="323" t="s">
        <v>344</v>
      </c>
      <c r="C657" s="323" t="s">
        <v>188</v>
      </c>
      <c r="D657" s="323">
        <v>20200603</v>
      </c>
      <c r="E657" s="323" t="s">
        <v>798</v>
      </c>
      <c r="F657" s="323">
        <v>1500000</v>
      </c>
      <c r="G657" s="323">
        <v>115</v>
      </c>
      <c r="H657" s="323">
        <v>1.9941340000000001</v>
      </c>
      <c r="J657" s="95">
        <f t="shared" si="50"/>
        <v>2020</v>
      </c>
      <c r="K657" s="95">
        <f t="shared" si="51"/>
        <v>6</v>
      </c>
      <c r="L657" s="95">
        <f t="shared" si="52"/>
        <v>3</v>
      </c>
      <c r="M657" s="97">
        <f t="shared" si="53"/>
        <v>43985</v>
      </c>
      <c r="N657" s="96">
        <f t="shared" si="54"/>
        <v>43985.697222222225</v>
      </c>
      <c r="O657" s="323">
        <v>115</v>
      </c>
      <c r="P657" s="323">
        <v>1.9941340000000001</v>
      </c>
      <c r="Q657" s="323" t="s">
        <v>344</v>
      </c>
    </row>
    <row r="658" spans="1:17">
      <c r="A658" s="323" t="s">
        <v>429</v>
      </c>
      <c r="B658" s="323" t="s">
        <v>344</v>
      </c>
      <c r="C658" s="323" t="s">
        <v>188</v>
      </c>
      <c r="D658" s="323">
        <v>20200604</v>
      </c>
      <c r="E658" s="323" t="s">
        <v>799</v>
      </c>
      <c r="F658" s="323">
        <v>10000</v>
      </c>
      <c r="G658" s="323">
        <v>115.176</v>
      </c>
      <c r="H658" s="323">
        <v>1.9687460000000001</v>
      </c>
      <c r="J658" s="95">
        <f t="shared" si="50"/>
        <v>2020</v>
      </c>
      <c r="K658" s="95">
        <f t="shared" si="51"/>
        <v>6</v>
      </c>
      <c r="L658" s="95">
        <f t="shared" si="52"/>
        <v>4</v>
      </c>
      <c r="M658" s="97">
        <f t="shared" si="53"/>
        <v>43986</v>
      </c>
      <c r="N658" s="96">
        <f t="shared" si="54"/>
        <v>43986.42491898148</v>
      </c>
      <c r="O658" s="323">
        <v>115.176</v>
      </c>
      <c r="P658" s="323">
        <v>1.9687460000000001</v>
      </c>
      <c r="Q658" s="323" t="s">
        <v>344</v>
      </c>
    </row>
    <row r="659" spans="1:17">
      <c r="A659" s="323" t="s">
        <v>429</v>
      </c>
      <c r="B659" s="323" t="s">
        <v>344</v>
      </c>
      <c r="C659" s="323" t="s">
        <v>188</v>
      </c>
      <c r="D659" s="323">
        <v>20200604</v>
      </c>
      <c r="E659" s="323" t="s">
        <v>643</v>
      </c>
      <c r="F659" s="323">
        <v>61000</v>
      </c>
      <c r="G659" s="323">
        <v>114.41374</v>
      </c>
      <c r="H659" s="323">
        <v>2.0701399999999999</v>
      </c>
      <c r="J659" s="95">
        <f t="shared" si="50"/>
        <v>2020</v>
      </c>
      <c r="K659" s="95">
        <f t="shared" si="51"/>
        <v>6</v>
      </c>
      <c r="L659" s="95">
        <f t="shared" si="52"/>
        <v>4</v>
      </c>
      <c r="M659" s="97">
        <f t="shared" si="53"/>
        <v>43986</v>
      </c>
      <c r="N659" s="96">
        <f t="shared" si="54"/>
        <v>43986.577256944445</v>
      </c>
      <c r="O659" s="323">
        <v>114.41374</v>
      </c>
      <c r="P659" s="323">
        <v>2.0701399999999999</v>
      </c>
      <c r="Q659" s="323" t="s">
        <v>344</v>
      </c>
    </row>
    <row r="660" spans="1:17">
      <c r="A660" s="323" t="s">
        <v>429</v>
      </c>
      <c r="B660" s="323" t="s">
        <v>344</v>
      </c>
      <c r="C660" s="323" t="s">
        <v>188</v>
      </c>
      <c r="D660" s="323">
        <v>20200604</v>
      </c>
      <c r="E660" s="323" t="s">
        <v>800</v>
      </c>
      <c r="F660" s="323">
        <v>61000</v>
      </c>
      <c r="G660" s="323">
        <v>114.35124</v>
      </c>
      <c r="H660" s="323">
        <v>2.0784880000000001</v>
      </c>
      <c r="J660" s="95">
        <f t="shared" si="50"/>
        <v>2020</v>
      </c>
      <c r="K660" s="95">
        <f t="shared" si="51"/>
        <v>6</v>
      </c>
      <c r="L660" s="95">
        <f t="shared" si="52"/>
        <v>4</v>
      </c>
      <c r="M660" s="97">
        <f t="shared" si="53"/>
        <v>43986</v>
      </c>
      <c r="N660" s="96">
        <f t="shared" si="54"/>
        <v>43986.577372685184</v>
      </c>
      <c r="O660" s="323">
        <v>114.35124</v>
      </c>
      <c r="P660" s="323">
        <v>2.0784880000000001</v>
      </c>
      <c r="Q660" s="323" t="s">
        <v>344</v>
      </c>
    </row>
    <row r="661" spans="1:17">
      <c r="A661" s="323" t="s">
        <v>429</v>
      </c>
      <c r="B661" s="323" t="s">
        <v>344</v>
      </c>
      <c r="C661" s="323" t="s">
        <v>188</v>
      </c>
      <c r="D661" s="323">
        <v>20200605</v>
      </c>
      <c r="E661" s="323" t="s">
        <v>801</v>
      </c>
      <c r="F661" s="323">
        <v>70000</v>
      </c>
      <c r="G661" s="323">
        <v>114.785</v>
      </c>
      <c r="H661" s="323">
        <v>2.019984</v>
      </c>
      <c r="J661" s="95">
        <f t="shared" si="50"/>
        <v>2020</v>
      </c>
      <c r="K661" s="95">
        <f t="shared" si="51"/>
        <v>6</v>
      </c>
      <c r="L661" s="95">
        <f t="shared" si="52"/>
        <v>5</v>
      </c>
      <c r="M661" s="97">
        <f t="shared" si="53"/>
        <v>43987</v>
      </c>
      <c r="N661" s="96">
        <f t="shared" si="54"/>
        <v>43987.436192129629</v>
      </c>
      <c r="O661" s="323">
        <v>114.785</v>
      </c>
      <c r="P661" s="323">
        <v>2.019984</v>
      </c>
      <c r="Q661" s="323" t="s">
        <v>344</v>
      </c>
    </row>
    <row r="662" spans="1:17">
      <c r="A662" s="323" t="s">
        <v>429</v>
      </c>
      <c r="B662" s="323" t="s">
        <v>344</v>
      </c>
      <c r="C662" s="323" t="s">
        <v>188</v>
      </c>
      <c r="D662" s="323">
        <v>20200605</v>
      </c>
      <c r="E662" s="323" t="s">
        <v>802</v>
      </c>
      <c r="F662" s="323">
        <v>4000</v>
      </c>
      <c r="G662" s="323">
        <v>114.98</v>
      </c>
      <c r="H662" s="323">
        <v>1.9940610000000001</v>
      </c>
      <c r="J662" s="95">
        <f t="shared" si="50"/>
        <v>2020</v>
      </c>
      <c r="K662" s="95">
        <f t="shared" si="51"/>
        <v>6</v>
      </c>
      <c r="L662" s="95">
        <f t="shared" si="52"/>
        <v>5</v>
      </c>
      <c r="M662" s="97">
        <f t="shared" si="53"/>
        <v>43987</v>
      </c>
      <c r="N662" s="96">
        <f t="shared" si="54"/>
        <v>43987.530659722222</v>
      </c>
      <c r="O662" s="323">
        <v>114.98</v>
      </c>
      <c r="P662" s="323">
        <v>1.9940610000000001</v>
      </c>
      <c r="Q662" s="323" t="s">
        <v>344</v>
      </c>
    </row>
    <row r="663" spans="1:17">
      <c r="A663" s="323" t="s">
        <v>429</v>
      </c>
      <c r="B663" s="323" t="s">
        <v>344</v>
      </c>
      <c r="C663" s="323" t="s">
        <v>188</v>
      </c>
      <c r="D663" s="323">
        <v>20200605</v>
      </c>
      <c r="E663" s="323" t="s">
        <v>803</v>
      </c>
      <c r="F663" s="323">
        <v>1410000</v>
      </c>
      <c r="G663" s="323">
        <v>113.790054</v>
      </c>
      <c r="H663" s="323">
        <v>2.1536849999999998</v>
      </c>
      <c r="J663" s="95">
        <f t="shared" si="50"/>
        <v>2020</v>
      </c>
      <c r="K663" s="95">
        <f t="shared" si="51"/>
        <v>6</v>
      </c>
      <c r="L663" s="95">
        <f t="shared" si="52"/>
        <v>5</v>
      </c>
      <c r="M663" s="97">
        <f t="shared" si="53"/>
        <v>43987</v>
      </c>
      <c r="N663" s="96">
        <f t="shared" si="54"/>
        <v>43987.704062500001</v>
      </c>
      <c r="O663" s="323">
        <v>113.790054</v>
      </c>
      <c r="P663" s="323">
        <v>2.1536849999999998</v>
      </c>
      <c r="Q663" s="323" t="s">
        <v>344</v>
      </c>
    </row>
    <row r="664" spans="1:17">
      <c r="A664" s="323" t="s">
        <v>429</v>
      </c>
      <c r="B664" s="323" t="s">
        <v>344</v>
      </c>
      <c r="C664" s="323" t="s">
        <v>188</v>
      </c>
      <c r="D664" s="323">
        <v>20200608</v>
      </c>
      <c r="E664" s="323" t="s">
        <v>804</v>
      </c>
      <c r="F664" s="323">
        <v>800000</v>
      </c>
      <c r="G664" s="323">
        <v>113.2319</v>
      </c>
      <c r="H664" s="323">
        <v>2.2276859999999998</v>
      </c>
      <c r="J664" s="95">
        <f t="shared" si="50"/>
        <v>2020</v>
      </c>
      <c r="K664" s="95">
        <f t="shared" si="51"/>
        <v>6</v>
      </c>
      <c r="L664" s="95">
        <f t="shared" si="52"/>
        <v>8</v>
      </c>
      <c r="M664" s="97">
        <f t="shared" si="53"/>
        <v>43990</v>
      </c>
      <c r="N664" s="96">
        <f t="shared" si="54"/>
        <v>43990.684270833335</v>
      </c>
      <c r="O664" s="323">
        <v>113.2319</v>
      </c>
      <c r="P664" s="323">
        <v>2.2276859999999998</v>
      </c>
      <c r="Q664" s="323" t="s">
        <v>344</v>
      </c>
    </row>
    <row r="665" spans="1:17">
      <c r="A665" s="323" t="s">
        <v>429</v>
      </c>
      <c r="B665" s="323" t="s">
        <v>344</v>
      </c>
      <c r="C665" s="323" t="s">
        <v>188</v>
      </c>
      <c r="D665" s="323">
        <v>20200609</v>
      </c>
      <c r="E665" s="323" t="s">
        <v>805</v>
      </c>
      <c r="F665" s="323">
        <v>28000</v>
      </c>
      <c r="G665" s="323">
        <v>113.45399999999999</v>
      </c>
      <c r="H665" s="323">
        <v>2.1970670000000001</v>
      </c>
      <c r="J665" s="95">
        <f t="shared" si="50"/>
        <v>2020</v>
      </c>
      <c r="K665" s="95">
        <f t="shared" si="51"/>
        <v>6</v>
      </c>
      <c r="L665" s="95">
        <f t="shared" si="52"/>
        <v>9</v>
      </c>
      <c r="M665" s="97">
        <f t="shared" si="53"/>
        <v>43991</v>
      </c>
      <c r="N665" s="96">
        <f t="shared" si="54"/>
        <v>43991.352210648147</v>
      </c>
      <c r="O665" s="323">
        <v>113.45399999999999</v>
      </c>
      <c r="P665" s="323">
        <v>2.1970670000000001</v>
      </c>
      <c r="Q665" s="323" t="s">
        <v>344</v>
      </c>
    </row>
    <row r="666" spans="1:17">
      <c r="A666" s="323" t="s">
        <v>429</v>
      </c>
      <c r="B666" s="323" t="s">
        <v>344</v>
      </c>
      <c r="C666" s="323" t="s">
        <v>188</v>
      </c>
      <c r="D666" s="323">
        <v>20200609</v>
      </c>
      <c r="E666" s="323" t="s">
        <v>806</v>
      </c>
      <c r="F666" s="323">
        <v>1000000</v>
      </c>
      <c r="G666" s="323">
        <v>114.465</v>
      </c>
      <c r="H666" s="323">
        <v>2.061315</v>
      </c>
      <c r="J666" s="95">
        <f t="shared" si="50"/>
        <v>2020</v>
      </c>
      <c r="K666" s="95">
        <f t="shared" si="51"/>
        <v>6</v>
      </c>
      <c r="L666" s="95">
        <f t="shared" si="52"/>
        <v>9</v>
      </c>
      <c r="M666" s="97">
        <f t="shared" si="53"/>
        <v>43991</v>
      </c>
      <c r="N666" s="96">
        <f t="shared" si="54"/>
        <v>43991.432615740741</v>
      </c>
      <c r="O666" s="323">
        <v>114.465</v>
      </c>
      <c r="P666" s="323">
        <v>2.061315</v>
      </c>
      <c r="Q666" s="323" t="s">
        <v>344</v>
      </c>
    </row>
    <row r="667" spans="1:17">
      <c r="A667" s="323" t="s">
        <v>429</v>
      </c>
      <c r="B667" s="323" t="s">
        <v>344</v>
      </c>
      <c r="C667" s="323" t="s">
        <v>188</v>
      </c>
      <c r="D667" s="323">
        <v>20200609</v>
      </c>
      <c r="E667" s="323" t="s">
        <v>807</v>
      </c>
      <c r="F667" s="323">
        <v>1000000</v>
      </c>
      <c r="G667" s="323">
        <v>113.922</v>
      </c>
      <c r="H667" s="323">
        <v>2.1340530000000002</v>
      </c>
      <c r="J667" s="95">
        <f t="shared" si="50"/>
        <v>2020</v>
      </c>
      <c r="K667" s="95">
        <f t="shared" si="51"/>
        <v>6</v>
      </c>
      <c r="L667" s="95">
        <f t="shared" si="52"/>
        <v>9</v>
      </c>
      <c r="M667" s="97">
        <f t="shared" si="53"/>
        <v>43991</v>
      </c>
      <c r="N667" s="96">
        <f t="shared" si="54"/>
        <v>43991.576909722222</v>
      </c>
      <c r="O667" s="323">
        <v>113.922</v>
      </c>
      <c r="P667" s="323">
        <v>2.1340530000000002</v>
      </c>
      <c r="Q667" s="323" t="s">
        <v>344</v>
      </c>
    </row>
    <row r="668" spans="1:17">
      <c r="A668" s="323" t="s">
        <v>429</v>
      </c>
      <c r="B668" s="323" t="s">
        <v>344</v>
      </c>
      <c r="C668" s="323" t="s">
        <v>188</v>
      </c>
      <c r="D668" s="323">
        <v>20200609</v>
      </c>
      <c r="E668" s="323" t="s">
        <v>807</v>
      </c>
      <c r="F668" s="323">
        <v>1000000</v>
      </c>
      <c r="G668" s="323">
        <v>114.012</v>
      </c>
      <c r="H668" s="323">
        <v>2.121969</v>
      </c>
      <c r="J668" s="95">
        <f t="shared" si="50"/>
        <v>2020</v>
      </c>
      <c r="K668" s="95">
        <f t="shared" si="51"/>
        <v>6</v>
      </c>
      <c r="L668" s="95">
        <f t="shared" si="52"/>
        <v>9</v>
      </c>
      <c r="M668" s="97">
        <f t="shared" si="53"/>
        <v>43991</v>
      </c>
      <c r="N668" s="96">
        <f t="shared" si="54"/>
        <v>43991.576909722222</v>
      </c>
      <c r="O668" s="323">
        <v>114.012</v>
      </c>
      <c r="P668" s="323">
        <v>2.121969</v>
      </c>
      <c r="Q668" s="323" t="s">
        <v>344</v>
      </c>
    </row>
    <row r="669" spans="1:17">
      <c r="A669" s="323" t="s">
        <v>429</v>
      </c>
      <c r="B669" s="323" t="s">
        <v>344</v>
      </c>
      <c r="C669" s="323" t="s">
        <v>188</v>
      </c>
      <c r="D669" s="323">
        <v>20200609</v>
      </c>
      <c r="E669" s="323" t="s">
        <v>395</v>
      </c>
      <c r="F669" s="323">
        <v>110000</v>
      </c>
      <c r="G669" s="323">
        <v>113.994</v>
      </c>
      <c r="H669" s="323">
        <v>2.1243850000000002</v>
      </c>
      <c r="J669" s="95">
        <f t="shared" si="50"/>
        <v>2020</v>
      </c>
      <c r="K669" s="95">
        <f t="shared" si="51"/>
        <v>6</v>
      </c>
      <c r="L669" s="95">
        <f t="shared" si="52"/>
        <v>9</v>
      </c>
      <c r="M669" s="97">
        <f t="shared" si="53"/>
        <v>43991</v>
      </c>
      <c r="N669" s="96">
        <f t="shared" si="54"/>
        <v>43991.620289351849</v>
      </c>
      <c r="O669" s="323">
        <v>113.994</v>
      </c>
      <c r="P669" s="323">
        <v>2.1243850000000002</v>
      </c>
      <c r="Q669" s="323" t="s">
        <v>344</v>
      </c>
    </row>
    <row r="670" spans="1:17">
      <c r="A670" s="323" t="s">
        <v>429</v>
      </c>
      <c r="B670" s="323" t="s">
        <v>344</v>
      </c>
      <c r="C670" s="323" t="s">
        <v>188</v>
      </c>
      <c r="D670" s="323">
        <v>20200609</v>
      </c>
      <c r="E670" s="323" t="s">
        <v>355</v>
      </c>
      <c r="F670" s="323">
        <v>300000</v>
      </c>
      <c r="G670" s="323">
        <v>113.595</v>
      </c>
      <c r="H670" s="323">
        <v>2.1780499999999998</v>
      </c>
      <c r="J670" s="95">
        <f t="shared" si="50"/>
        <v>2020</v>
      </c>
      <c r="K670" s="95">
        <f t="shared" si="51"/>
        <v>6</v>
      </c>
      <c r="L670" s="95">
        <f t="shared" si="52"/>
        <v>9</v>
      </c>
      <c r="M670" s="97">
        <f t="shared" si="53"/>
        <v>43991</v>
      </c>
      <c r="N670" s="96">
        <f t="shared" si="54"/>
        <v>43991.625127314815</v>
      </c>
      <c r="O670" s="323">
        <v>113.595</v>
      </c>
      <c r="P670" s="323">
        <v>2.1780499999999998</v>
      </c>
      <c r="Q670" s="323" t="s">
        <v>344</v>
      </c>
    </row>
    <row r="671" spans="1:17">
      <c r="A671" s="323" t="s">
        <v>429</v>
      </c>
      <c r="B671" s="323" t="s">
        <v>344</v>
      </c>
      <c r="C671" s="323" t="s">
        <v>188</v>
      </c>
      <c r="D671" s="323">
        <v>20200609</v>
      </c>
      <c r="E671" s="323" t="s">
        <v>389</v>
      </c>
      <c r="F671" s="323">
        <v>110000</v>
      </c>
      <c r="G671" s="323">
        <v>113.91200000000001</v>
      </c>
      <c r="H671" s="323">
        <v>2.1353960000000001</v>
      </c>
      <c r="J671" s="95">
        <f t="shared" si="50"/>
        <v>2020</v>
      </c>
      <c r="K671" s="95">
        <f t="shared" si="51"/>
        <v>6</v>
      </c>
      <c r="L671" s="95">
        <f t="shared" si="52"/>
        <v>9</v>
      </c>
      <c r="M671" s="97">
        <f t="shared" si="53"/>
        <v>43991</v>
      </c>
      <c r="N671" s="96">
        <f t="shared" si="54"/>
        <v>43991.636956018519</v>
      </c>
      <c r="O671" s="323">
        <v>113.91200000000001</v>
      </c>
      <c r="P671" s="323">
        <v>2.1353960000000001</v>
      </c>
      <c r="Q671" s="323" t="s">
        <v>344</v>
      </c>
    </row>
    <row r="672" spans="1:17">
      <c r="A672" s="323" t="s">
        <v>429</v>
      </c>
      <c r="B672" s="323" t="s">
        <v>344</v>
      </c>
      <c r="C672" s="323" t="s">
        <v>188</v>
      </c>
      <c r="D672" s="323">
        <v>20200610</v>
      </c>
      <c r="E672" s="323" t="s">
        <v>643</v>
      </c>
      <c r="F672" s="323">
        <v>300000</v>
      </c>
      <c r="G672" s="323">
        <v>114.37730000000001</v>
      </c>
      <c r="H672" s="323">
        <v>2.0723780000000001</v>
      </c>
      <c r="J672" s="95">
        <f t="shared" si="50"/>
        <v>2020</v>
      </c>
      <c r="K672" s="95">
        <f t="shared" si="51"/>
        <v>6</v>
      </c>
      <c r="L672" s="95">
        <f t="shared" si="52"/>
        <v>10</v>
      </c>
      <c r="M672" s="97">
        <f t="shared" si="53"/>
        <v>43992</v>
      </c>
      <c r="N672" s="96">
        <f t="shared" si="54"/>
        <v>43992.577256944445</v>
      </c>
      <c r="O672" s="323">
        <v>114.37730000000001</v>
      </c>
      <c r="P672" s="323">
        <v>2.0723780000000001</v>
      </c>
      <c r="Q672" s="323" t="s">
        <v>344</v>
      </c>
    </row>
    <row r="673" spans="1:17">
      <c r="A673" s="323" t="s">
        <v>429</v>
      </c>
      <c r="B673" s="323" t="s">
        <v>344</v>
      </c>
      <c r="C673" s="323" t="s">
        <v>188</v>
      </c>
      <c r="D673" s="323">
        <v>20200610</v>
      </c>
      <c r="E673" s="323" t="s">
        <v>800</v>
      </c>
      <c r="F673" s="323">
        <v>300000</v>
      </c>
      <c r="G673" s="323">
        <v>114.31480000000001</v>
      </c>
      <c r="H673" s="323">
        <v>2.08074</v>
      </c>
      <c r="J673" s="95">
        <f t="shared" si="50"/>
        <v>2020</v>
      </c>
      <c r="K673" s="95">
        <f t="shared" si="51"/>
        <v>6</v>
      </c>
      <c r="L673" s="95">
        <f t="shared" si="52"/>
        <v>10</v>
      </c>
      <c r="M673" s="97">
        <f t="shared" si="53"/>
        <v>43992</v>
      </c>
      <c r="N673" s="96">
        <f t="shared" si="54"/>
        <v>43992.577372685184</v>
      </c>
      <c r="O673" s="323">
        <v>114.31480000000001</v>
      </c>
      <c r="P673" s="323">
        <v>2.08074</v>
      </c>
      <c r="Q673" s="323" t="s">
        <v>344</v>
      </c>
    </row>
    <row r="674" spans="1:17">
      <c r="A674" s="323" t="s">
        <v>429</v>
      </c>
      <c r="B674" s="323" t="s">
        <v>344</v>
      </c>
      <c r="C674" s="323" t="s">
        <v>188</v>
      </c>
      <c r="D674" s="323">
        <v>20200610</v>
      </c>
      <c r="E674" s="323" t="s">
        <v>808</v>
      </c>
      <c r="F674" s="323">
        <v>100000</v>
      </c>
      <c r="G674" s="323">
        <v>114.07</v>
      </c>
      <c r="H674" s="323">
        <v>2.1135429999999999</v>
      </c>
      <c r="J674" s="95">
        <f t="shared" si="50"/>
        <v>2020</v>
      </c>
      <c r="K674" s="95">
        <f t="shared" si="51"/>
        <v>6</v>
      </c>
      <c r="L674" s="95">
        <f t="shared" si="52"/>
        <v>10</v>
      </c>
      <c r="M674" s="97">
        <f t="shared" si="53"/>
        <v>43992</v>
      </c>
      <c r="N674" s="96">
        <f t="shared" si="54"/>
        <v>43992.580520833333</v>
      </c>
      <c r="O674" s="323">
        <v>114.07</v>
      </c>
      <c r="P674" s="323">
        <v>2.1135429999999999</v>
      </c>
      <c r="Q674" s="323" t="s">
        <v>344</v>
      </c>
    </row>
    <row r="675" spans="1:17">
      <c r="A675" s="323" t="s">
        <v>429</v>
      </c>
      <c r="B675" s="323" t="s">
        <v>344</v>
      </c>
      <c r="C675" s="323" t="s">
        <v>188</v>
      </c>
      <c r="D675" s="323">
        <v>20200610</v>
      </c>
      <c r="E675" s="323" t="s">
        <v>808</v>
      </c>
      <c r="F675" s="323">
        <v>100000</v>
      </c>
      <c r="G675" s="323">
        <v>114.02</v>
      </c>
      <c r="H675" s="323">
        <v>2.1202529999999999</v>
      </c>
      <c r="J675" s="95">
        <f t="shared" si="50"/>
        <v>2020</v>
      </c>
      <c r="K675" s="95">
        <f t="shared" si="51"/>
        <v>6</v>
      </c>
      <c r="L675" s="95">
        <f t="shared" si="52"/>
        <v>10</v>
      </c>
      <c r="M675" s="97">
        <f t="shared" si="53"/>
        <v>43992</v>
      </c>
      <c r="N675" s="96">
        <f t="shared" si="54"/>
        <v>43992.580520833333</v>
      </c>
      <c r="O675" s="323">
        <v>114.02</v>
      </c>
      <c r="P675" s="323">
        <v>2.1202529999999999</v>
      </c>
      <c r="Q675" s="323" t="s">
        <v>344</v>
      </c>
    </row>
    <row r="676" spans="1:17">
      <c r="A676" s="323" t="s">
        <v>429</v>
      </c>
      <c r="B676" s="323" t="s">
        <v>344</v>
      </c>
      <c r="C676" s="323" t="s">
        <v>188</v>
      </c>
      <c r="D676" s="323">
        <v>20200610</v>
      </c>
      <c r="E676" s="323" t="s">
        <v>791</v>
      </c>
      <c r="F676" s="323">
        <v>100000</v>
      </c>
      <c r="G676" s="323">
        <v>114.44</v>
      </c>
      <c r="H676" s="323">
        <v>2.0639940000000001</v>
      </c>
      <c r="J676" s="95">
        <f t="shared" si="50"/>
        <v>2020</v>
      </c>
      <c r="K676" s="95">
        <f t="shared" si="51"/>
        <v>6</v>
      </c>
      <c r="L676" s="95">
        <f t="shared" si="52"/>
        <v>10</v>
      </c>
      <c r="M676" s="97">
        <f t="shared" si="53"/>
        <v>43992</v>
      </c>
      <c r="N676" s="96">
        <f t="shared" si="54"/>
        <v>43992.625115740739</v>
      </c>
      <c r="O676" s="323">
        <v>114.44</v>
      </c>
      <c r="P676" s="323">
        <v>2.0639940000000001</v>
      </c>
      <c r="Q676" s="323" t="s">
        <v>344</v>
      </c>
    </row>
    <row r="677" spans="1:17">
      <c r="A677" s="323" t="s">
        <v>429</v>
      </c>
      <c r="B677" s="323" t="s">
        <v>344</v>
      </c>
      <c r="C677" s="323" t="s">
        <v>188</v>
      </c>
      <c r="D677" s="323">
        <v>20200610</v>
      </c>
      <c r="E677" s="323" t="s">
        <v>791</v>
      </c>
      <c r="F677" s="323">
        <v>100000</v>
      </c>
      <c r="G677" s="323">
        <v>114.44</v>
      </c>
      <c r="H677" s="323">
        <v>2.0639940000000001</v>
      </c>
      <c r="J677" s="95">
        <f t="shared" si="50"/>
        <v>2020</v>
      </c>
      <c r="K677" s="95">
        <f t="shared" si="51"/>
        <v>6</v>
      </c>
      <c r="L677" s="95">
        <f t="shared" si="52"/>
        <v>10</v>
      </c>
      <c r="M677" s="97">
        <f t="shared" si="53"/>
        <v>43992</v>
      </c>
      <c r="N677" s="96">
        <f t="shared" si="54"/>
        <v>43992.625115740739</v>
      </c>
      <c r="O677" s="323">
        <v>114.44</v>
      </c>
      <c r="P677" s="323">
        <v>2.0639940000000001</v>
      </c>
      <c r="Q677" s="323" t="s">
        <v>344</v>
      </c>
    </row>
    <row r="678" spans="1:17">
      <c r="A678" s="323" t="s">
        <v>429</v>
      </c>
      <c r="B678" s="323" t="s">
        <v>344</v>
      </c>
      <c r="C678" s="323" t="s">
        <v>188</v>
      </c>
      <c r="D678" s="323">
        <v>20200611</v>
      </c>
      <c r="E678" s="323" t="s">
        <v>809</v>
      </c>
      <c r="F678" s="323">
        <v>100000</v>
      </c>
      <c r="G678" s="323">
        <v>114.41800000000001</v>
      </c>
      <c r="H678" s="323">
        <v>2.0649540000000002</v>
      </c>
      <c r="J678" s="95">
        <f t="shared" si="50"/>
        <v>2020</v>
      </c>
      <c r="K678" s="95">
        <f t="shared" si="51"/>
        <v>6</v>
      </c>
      <c r="L678" s="95">
        <f t="shared" si="52"/>
        <v>11</v>
      </c>
      <c r="M678" s="97">
        <f t="shared" si="53"/>
        <v>43993</v>
      </c>
      <c r="N678" s="96">
        <f t="shared" si="54"/>
        <v>43993.34648148148</v>
      </c>
      <c r="O678" s="323">
        <v>114.41800000000001</v>
      </c>
      <c r="P678" s="323">
        <v>2.0649540000000002</v>
      </c>
      <c r="Q678" s="323" t="s">
        <v>344</v>
      </c>
    </row>
    <row r="679" spans="1:17">
      <c r="A679" s="323" t="s">
        <v>429</v>
      </c>
      <c r="B679" s="323" t="s">
        <v>344</v>
      </c>
      <c r="C679" s="323" t="s">
        <v>188</v>
      </c>
      <c r="D679" s="323">
        <v>20200611</v>
      </c>
      <c r="E679" s="323" t="s">
        <v>810</v>
      </c>
      <c r="F679" s="323">
        <v>35000</v>
      </c>
      <c r="G679" s="323">
        <v>114.179</v>
      </c>
      <c r="H679" s="323">
        <v>2.0969760000000002</v>
      </c>
      <c r="J679" s="95">
        <f t="shared" si="50"/>
        <v>2020</v>
      </c>
      <c r="K679" s="95">
        <f t="shared" si="51"/>
        <v>6</v>
      </c>
      <c r="L679" s="95">
        <f t="shared" si="52"/>
        <v>11</v>
      </c>
      <c r="M679" s="97">
        <f t="shared" si="53"/>
        <v>43993</v>
      </c>
      <c r="N679" s="96">
        <f t="shared" si="54"/>
        <v>43993.536041666666</v>
      </c>
      <c r="O679" s="323">
        <v>114.179</v>
      </c>
      <c r="P679" s="323">
        <v>2.0969760000000002</v>
      </c>
      <c r="Q679" s="323" t="s">
        <v>344</v>
      </c>
    </row>
    <row r="680" spans="1:17">
      <c r="A680" s="323" t="s">
        <v>429</v>
      </c>
      <c r="B680" s="323" t="s">
        <v>344</v>
      </c>
      <c r="C680" s="323" t="s">
        <v>188</v>
      </c>
      <c r="D680" s="323">
        <v>20200611</v>
      </c>
      <c r="E680" s="323" t="s">
        <v>355</v>
      </c>
      <c r="F680" s="323">
        <v>400000</v>
      </c>
      <c r="G680" s="323">
        <v>113.854</v>
      </c>
      <c r="H680" s="323">
        <v>2.1400079999999999</v>
      </c>
      <c r="J680" s="95">
        <f t="shared" si="50"/>
        <v>2020</v>
      </c>
      <c r="K680" s="95">
        <f t="shared" si="51"/>
        <v>6</v>
      </c>
      <c r="L680" s="95">
        <f t="shared" si="52"/>
        <v>11</v>
      </c>
      <c r="M680" s="97">
        <f t="shared" si="53"/>
        <v>43993</v>
      </c>
      <c r="N680" s="96">
        <f t="shared" si="54"/>
        <v>43993.625127314815</v>
      </c>
      <c r="O680" s="323">
        <v>113.854</v>
      </c>
      <c r="P680" s="323">
        <v>2.1400079999999999</v>
      </c>
      <c r="Q680" s="323" t="s">
        <v>344</v>
      </c>
    </row>
    <row r="681" spans="1:17">
      <c r="A681" s="323" t="s">
        <v>429</v>
      </c>
      <c r="B681" s="323" t="s">
        <v>344</v>
      </c>
      <c r="C681" s="323" t="s">
        <v>188</v>
      </c>
      <c r="D681" s="323">
        <v>20200612</v>
      </c>
      <c r="E681" s="323" t="s">
        <v>811</v>
      </c>
      <c r="F681" s="323">
        <v>10000</v>
      </c>
      <c r="G681" s="323">
        <v>114.23699999999999</v>
      </c>
      <c r="H681" s="323">
        <v>2.0885440000000002</v>
      </c>
      <c r="J681" s="95">
        <f t="shared" si="50"/>
        <v>2020</v>
      </c>
      <c r="K681" s="95">
        <f t="shared" si="51"/>
        <v>6</v>
      </c>
      <c r="L681" s="95">
        <f t="shared" si="52"/>
        <v>12</v>
      </c>
      <c r="M681" s="97">
        <f t="shared" si="53"/>
        <v>43994</v>
      </c>
      <c r="N681" s="96">
        <f t="shared" si="54"/>
        <v>43994.402268518519</v>
      </c>
      <c r="O681" s="323">
        <v>114.23699999999999</v>
      </c>
      <c r="P681" s="323">
        <v>2.0885440000000002</v>
      </c>
      <c r="Q681" s="323" t="s">
        <v>344</v>
      </c>
    </row>
    <row r="682" spans="1:17">
      <c r="A682" s="323" t="s">
        <v>429</v>
      </c>
      <c r="B682" s="323" t="s">
        <v>344</v>
      </c>
      <c r="C682" s="323" t="s">
        <v>188</v>
      </c>
      <c r="D682" s="323">
        <v>20200612</v>
      </c>
      <c r="E682" s="323" t="s">
        <v>811</v>
      </c>
      <c r="F682" s="323">
        <v>10000</v>
      </c>
      <c r="G682" s="323">
        <v>114.23699999999999</v>
      </c>
      <c r="H682" s="323">
        <v>2.0885440000000002</v>
      </c>
      <c r="J682" s="95">
        <f t="shared" si="50"/>
        <v>2020</v>
      </c>
      <c r="K682" s="95">
        <f t="shared" si="51"/>
        <v>6</v>
      </c>
      <c r="L682" s="95">
        <f t="shared" si="52"/>
        <v>12</v>
      </c>
      <c r="M682" s="97">
        <f t="shared" si="53"/>
        <v>43994</v>
      </c>
      <c r="N682" s="96">
        <f t="shared" si="54"/>
        <v>43994.402268518519</v>
      </c>
      <c r="O682" s="323">
        <v>114.23699999999999</v>
      </c>
      <c r="P682" s="323">
        <v>2.0885440000000002</v>
      </c>
      <c r="Q682" s="323" t="s">
        <v>344</v>
      </c>
    </row>
    <row r="683" spans="1:17">
      <c r="A683" s="323" t="s">
        <v>429</v>
      </c>
      <c r="B683" s="323" t="s">
        <v>344</v>
      </c>
      <c r="C683" s="323" t="s">
        <v>188</v>
      </c>
      <c r="D683" s="323">
        <v>20200612</v>
      </c>
      <c r="E683" s="323" t="s">
        <v>812</v>
      </c>
      <c r="F683" s="323">
        <v>4000</v>
      </c>
      <c r="G683" s="323">
        <v>114.178</v>
      </c>
      <c r="H683" s="323">
        <v>2.0964589999999999</v>
      </c>
      <c r="J683" s="95">
        <f t="shared" si="50"/>
        <v>2020</v>
      </c>
      <c r="K683" s="95">
        <f t="shared" si="51"/>
        <v>6</v>
      </c>
      <c r="L683" s="95">
        <f t="shared" si="52"/>
        <v>12</v>
      </c>
      <c r="M683" s="97">
        <f t="shared" si="53"/>
        <v>43994</v>
      </c>
      <c r="N683" s="96">
        <f t="shared" si="54"/>
        <v>43994.580752314818</v>
      </c>
      <c r="O683" s="323">
        <v>114.178</v>
      </c>
      <c r="P683" s="323">
        <v>2.0964589999999999</v>
      </c>
      <c r="Q683" s="323" t="s">
        <v>344</v>
      </c>
    </row>
    <row r="684" spans="1:17">
      <c r="A684" s="323" t="s">
        <v>429</v>
      </c>
      <c r="B684" s="323" t="s">
        <v>344</v>
      </c>
      <c r="C684" s="323" t="s">
        <v>188</v>
      </c>
      <c r="D684" s="323">
        <v>20200612</v>
      </c>
      <c r="E684" s="323" t="s">
        <v>812</v>
      </c>
      <c r="F684" s="323">
        <v>4000</v>
      </c>
      <c r="G684" s="323">
        <v>114.178</v>
      </c>
      <c r="H684" s="323">
        <v>2.0964589999999999</v>
      </c>
      <c r="J684" s="95">
        <f t="shared" si="50"/>
        <v>2020</v>
      </c>
      <c r="K684" s="95">
        <f t="shared" si="51"/>
        <v>6</v>
      </c>
      <c r="L684" s="95">
        <f t="shared" si="52"/>
        <v>12</v>
      </c>
      <c r="M684" s="97">
        <f t="shared" si="53"/>
        <v>43994</v>
      </c>
      <c r="N684" s="96">
        <f t="shared" si="54"/>
        <v>43994.580752314818</v>
      </c>
      <c r="O684" s="323">
        <v>114.178</v>
      </c>
      <c r="P684" s="323">
        <v>2.0964589999999999</v>
      </c>
      <c r="Q684" s="323" t="s">
        <v>344</v>
      </c>
    </row>
    <row r="685" spans="1:17">
      <c r="A685" s="323" t="s">
        <v>429</v>
      </c>
      <c r="B685" s="323" t="s">
        <v>344</v>
      </c>
      <c r="C685" s="323" t="s">
        <v>188</v>
      </c>
      <c r="D685" s="323">
        <v>20200612</v>
      </c>
      <c r="E685" s="323" t="s">
        <v>813</v>
      </c>
      <c r="F685" s="323">
        <v>800000</v>
      </c>
      <c r="G685" s="323">
        <v>114.07</v>
      </c>
      <c r="H685" s="323">
        <v>2.1109599999999999</v>
      </c>
      <c r="J685" s="95">
        <f t="shared" si="50"/>
        <v>2020</v>
      </c>
      <c r="K685" s="95">
        <f t="shared" si="51"/>
        <v>6</v>
      </c>
      <c r="L685" s="95">
        <f t="shared" si="52"/>
        <v>12</v>
      </c>
      <c r="M685" s="97">
        <f t="shared" si="53"/>
        <v>43994</v>
      </c>
      <c r="N685" s="96">
        <f t="shared" si="54"/>
        <v>43994.619641203702</v>
      </c>
      <c r="O685" s="323">
        <v>114.07</v>
      </c>
      <c r="P685" s="323">
        <v>2.1109599999999999</v>
      </c>
      <c r="Q685" s="323" t="s">
        <v>344</v>
      </c>
    </row>
    <row r="686" spans="1:17">
      <c r="A686" s="323" t="s">
        <v>429</v>
      </c>
      <c r="B686" s="323" t="s">
        <v>344</v>
      </c>
      <c r="C686" s="323" t="s">
        <v>188</v>
      </c>
      <c r="D686" s="323">
        <v>20200612</v>
      </c>
      <c r="E686" s="323" t="s">
        <v>813</v>
      </c>
      <c r="F686" s="323">
        <v>800000</v>
      </c>
      <c r="G686" s="323">
        <v>114.07</v>
      </c>
      <c r="H686" s="323">
        <v>2.1109599999999999</v>
      </c>
      <c r="J686" s="95">
        <f t="shared" si="50"/>
        <v>2020</v>
      </c>
      <c r="K686" s="95">
        <f t="shared" si="51"/>
        <v>6</v>
      </c>
      <c r="L686" s="95">
        <f t="shared" si="52"/>
        <v>12</v>
      </c>
      <c r="M686" s="97">
        <f t="shared" si="53"/>
        <v>43994</v>
      </c>
      <c r="N686" s="96">
        <f t="shared" si="54"/>
        <v>43994.619641203702</v>
      </c>
      <c r="O686" s="323">
        <v>114.07</v>
      </c>
      <c r="P686" s="323">
        <v>2.1109599999999999</v>
      </c>
      <c r="Q686" s="323" t="s">
        <v>344</v>
      </c>
    </row>
    <row r="687" spans="1:17">
      <c r="A687" s="323" t="s">
        <v>429</v>
      </c>
      <c r="B687" s="323" t="s">
        <v>344</v>
      </c>
      <c r="C687" s="323" t="s">
        <v>188</v>
      </c>
      <c r="D687" s="323">
        <v>20200612</v>
      </c>
      <c r="E687" s="323" t="s">
        <v>791</v>
      </c>
      <c r="F687" s="323">
        <v>35000</v>
      </c>
      <c r="G687" s="323">
        <v>114.261</v>
      </c>
      <c r="H687" s="323">
        <v>2.0859809999999999</v>
      </c>
      <c r="J687" s="95">
        <f t="shared" si="50"/>
        <v>2020</v>
      </c>
      <c r="K687" s="95">
        <f t="shared" si="51"/>
        <v>6</v>
      </c>
      <c r="L687" s="95">
        <f t="shared" si="52"/>
        <v>12</v>
      </c>
      <c r="M687" s="97">
        <f t="shared" si="53"/>
        <v>43994</v>
      </c>
      <c r="N687" s="96">
        <f t="shared" si="54"/>
        <v>43994.625115740739</v>
      </c>
      <c r="O687" s="323">
        <v>114.261</v>
      </c>
      <c r="P687" s="323">
        <v>2.0859809999999999</v>
      </c>
      <c r="Q687" s="323" t="s">
        <v>344</v>
      </c>
    </row>
    <row r="688" spans="1:17">
      <c r="A688" s="323" t="s">
        <v>429</v>
      </c>
      <c r="B688" s="323" t="s">
        <v>344</v>
      </c>
      <c r="C688" s="323" t="s">
        <v>188</v>
      </c>
      <c r="D688" s="323">
        <v>20200612</v>
      </c>
      <c r="E688" s="323" t="s">
        <v>355</v>
      </c>
      <c r="F688" s="323">
        <v>3040000</v>
      </c>
      <c r="G688" s="323">
        <v>114.529</v>
      </c>
      <c r="H688" s="323">
        <v>2.049442</v>
      </c>
      <c r="J688" s="95">
        <f t="shared" si="50"/>
        <v>2020</v>
      </c>
      <c r="K688" s="95">
        <f t="shared" si="51"/>
        <v>6</v>
      </c>
      <c r="L688" s="95">
        <f t="shared" si="52"/>
        <v>12</v>
      </c>
      <c r="M688" s="97">
        <f t="shared" si="53"/>
        <v>43994</v>
      </c>
      <c r="N688" s="96">
        <f t="shared" si="54"/>
        <v>43994.625127314815</v>
      </c>
      <c r="O688" s="323">
        <v>114.529</v>
      </c>
      <c r="P688" s="323">
        <v>2.049442</v>
      </c>
      <c r="Q688" s="323" t="s">
        <v>344</v>
      </c>
    </row>
    <row r="689" spans="1:17">
      <c r="A689" s="323" t="s">
        <v>429</v>
      </c>
      <c r="B689" s="323" t="s">
        <v>344</v>
      </c>
      <c r="C689" s="323" t="s">
        <v>188</v>
      </c>
      <c r="D689" s="323">
        <v>20200615</v>
      </c>
      <c r="E689" s="323" t="s">
        <v>814</v>
      </c>
      <c r="F689" s="323">
        <v>100000</v>
      </c>
      <c r="G689" s="323">
        <v>114.500469</v>
      </c>
      <c r="H689" s="323">
        <v>2.053258</v>
      </c>
      <c r="J689" s="95">
        <f t="shared" si="50"/>
        <v>2020</v>
      </c>
      <c r="K689" s="95">
        <f t="shared" si="51"/>
        <v>6</v>
      </c>
      <c r="L689" s="95">
        <f t="shared" si="52"/>
        <v>15</v>
      </c>
      <c r="M689" s="97">
        <f t="shared" si="53"/>
        <v>43997</v>
      </c>
      <c r="N689" s="96">
        <f t="shared" si="54"/>
        <v>43997.683287037034</v>
      </c>
      <c r="O689" s="323">
        <v>114.500469</v>
      </c>
      <c r="P689" s="323">
        <v>2.053258</v>
      </c>
      <c r="Q689" s="323" t="s">
        <v>344</v>
      </c>
    </row>
    <row r="690" spans="1:17">
      <c r="A690" s="323" t="s">
        <v>429</v>
      </c>
      <c r="B690" s="323" t="s">
        <v>344</v>
      </c>
      <c r="C690" s="323" t="s">
        <v>188</v>
      </c>
      <c r="D690" s="323">
        <v>20200616</v>
      </c>
      <c r="E690" s="323" t="s">
        <v>815</v>
      </c>
      <c r="F690" s="323">
        <v>2000</v>
      </c>
      <c r="G690" s="323">
        <v>116.142</v>
      </c>
      <c r="H690" s="323">
        <v>1.8340339999999999</v>
      </c>
      <c r="J690" s="95">
        <f t="shared" si="50"/>
        <v>2020</v>
      </c>
      <c r="K690" s="95">
        <f t="shared" si="51"/>
        <v>6</v>
      </c>
      <c r="L690" s="95">
        <f t="shared" si="52"/>
        <v>16</v>
      </c>
      <c r="M690" s="97">
        <f t="shared" si="53"/>
        <v>43998</v>
      </c>
      <c r="N690" s="96">
        <f t="shared" si="54"/>
        <v>43998.444398148145</v>
      </c>
      <c r="O690" s="323">
        <v>116.142</v>
      </c>
      <c r="P690" s="323">
        <v>1.8340339999999999</v>
      </c>
      <c r="Q690" s="323" t="s">
        <v>344</v>
      </c>
    </row>
    <row r="691" spans="1:17">
      <c r="A691" s="323" t="s">
        <v>429</v>
      </c>
      <c r="B691" s="323" t="s">
        <v>344</v>
      </c>
      <c r="C691" s="323" t="s">
        <v>188</v>
      </c>
      <c r="D691" s="323">
        <v>20200616</v>
      </c>
      <c r="E691" s="323" t="s">
        <v>815</v>
      </c>
      <c r="F691" s="323">
        <v>5000</v>
      </c>
      <c r="G691" s="323">
        <v>116.142</v>
      </c>
      <c r="H691" s="323">
        <v>1.8340339999999999</v>
      </c>
      <c r="J691" s="95">
        <f t="shared" si="50"/>
        <v>2020</v>
      </c>
      <c r="K691" s="95">
        <f t="shared" si="51"/>
        <v>6</v>
      </c>
      <c r="L691" s="95">
        <f t="shared" si="52"/>
        <v>16</v>
      </c>
      <c r="M691" s="97">
        <f t="shared" si="53"/>
        <v>43998</v>
      </c>
      <c r="N691" s="96">
        <f t="shared" si="54"/>
        <v>43998.444398148145</v>
      </c>
      <c r="O691" s="323">
        <v>116.142</v>
      </c>
      <c r="P691" s="323">
        <v>1.8340339999999999</v>
      </c>
      <c r="Q691" s="323" t="s">
        <v>344</v>
      </c>
    </row>
    <row r="692" spans="1:17">
      <c r="A692" s="323" t="s">
        <v>429</v>
      </c>
      <c r="B692" s="323" t="s">
        <v>344</v>
      </c>
      <c r="C692" s="323" t="s">
        <v>188</v>
      </c>
      <c r="D692" s="323">
        <v>20200616</v>
      </c>
      <c r="E692" s="323" t="s">
        <v>815</v>
      </c>
      <c r="F692" s="323">
        <v>2000</v>
      </c>
      <c r="G692" s="323">
        <v>116.142</v>
      </c>
      <c r="H692" s="323">
        <v>1.8340339999999999</v>
      </c>
      <c r="J692" s="95">
        <f t="shared" si="50"/>
        <v>2020</v>
      </c>
      <c r="K692" s="95">
        <f t="shared" si="51"/>
        <v>6</v>
      </c>
      <c r="L692" s="95">
        <f t="shared" si="52"/>
        <v>16</v>
      </c>
      <c r="M692" s="97">
        <f t="shared" si="53"/>
        <v>43998</v>
      </c>
      <c r="N692" s="96">
        <f t="shared" si="54"/>
        <v>43998.444398148145</v>
      </c>
      <c r="O692" s="323">
        <v>116.142</v>
      </c>
      <c r="P692" s="323">
        <v>1.8340339999999999</v>
      </c>
      <c r="Q692" s="323" t="s">
        <v>344</v>
      </c>
    </row>
    <row r="693" spans="1:17">
      <c r="A693" s="323" t="s">
        <v>429</v>
      </c>
      <c r="B693" s="323" t="s">
        <v>344</v>
      </c>
      <c r="C693" s="323" t="s">
        <v>188</v>
      </c>
      <c r="D693" s="323">
        <v>20200616</v>
      </c>
      <c r="E693" s="323" t="s">
        <v>815</v>
      </c>
      <c r="F693" s="323">
        <v>2000</v>
      </c>
      <c r="G693" s="323">
        <v>116.142</v>
      </c>
      <c r="H693" s="323">
        <v>1.8340339999999999</v>
      </c>
      <c r="J693" s="95">
        <f t="shared" si="50"/>
        <v>2020</v>
      </c>
      <c r="K693" s="95">
        <f t="shared" si="51"/>
        <v>6</v>
      </c>
      <c r="L693" s="95">
        <f t="shared" si="52"/>
        <v>16</v>
      </c>
      <c r="M693" s="97">
        <f t="shared" si="53"/>
        <v>43998</v>
      </c>
      <c r="N693" s="96">
        <f t="shared" si="54"/>
        <v>43998.444398148145</v>
      </c>
      <c r="O693" s="323">
        <v>116.142</v>
      </c>
      <c r="P693" s="323">
        <v>1.8340339999999999</v>
      </c>
      <c r="Q693" s="323" t="s">
        <v>344</v>
      </c>
    </row>
    <row r="694" spans="1:17">
      <c r="A694" s="323" t="s">
        <v>429</v>
      </c>
      <c r="B694" s="323" t="s">
        <v>344</v>
      </c>
      <c r="C694" s="323" t="s">
        <v>188</v>
      </c>
      <c r="D694" s="323">
        <v>20200616</v>
      </c>
      <c r="E694" s="323" t="s">
        <v>816</v>
      </c>
      <c r="F694" s="323">
        <v>11000</v>
      </c>
      <c r="G694" s="323">
        <v>116.142</v>
      </c>
      <c r="H694" s="323">
        <v>1.8340339999999999</v>
      </c>
      <c r="J694" s="95">
        <f t="shared" si="50"/>
        <v>2020</v>
      </c>
      <c r="K694" s="95">
        <f t="shared" si="51"/>
        <v>6</v>
      </c>
      <c r="L694" s="95">
        <f t="shared" si="52"/>
        <v>16</v>
      </c>
      <c r="M694" s="97">
        <f t="shared" si="53"/>
        <v>43998</v>
      </c>
      <c r="N694" s="96">
        <f t="shared" si="54"/>
        <v>43998.444409722222</v>
      </c>
      <c r="O694" s="323">
        <v>116.142</v>
      </c>
      <c r="P694" s="323">
        <v>1.8340339999999999</v>
      </c>
      <c r="Q694" s="323" t="s">
        <v>344</v>
      </c>
    </row>
    <row r="695" spans="1:17">
      <c r="A695" s="323" t="s">
        <v>429</v>
      </c>
      <c r="B695" s="323" t="s">
        <v>344</v>
      </c>
      <c r="C695" s="323" t="s">
        <v>188</v>
      </c>
      <c r="D695" s="323">
        <v>20200616</v>
      </c>
      <c r="E695" s="323" t="s">
        <v>817</v>
      </c>
      <c r="F695" s="323">
        <v>46000</v>
      </c>
      <c r="G695" s="323">
        <v>115.325</v>
      </c>
      <c r="H695" s="323">
        <v>1.942032</v>
      </c>
      <c r="J695" s="95">
        <f t="shared" si="50"/>
        <v>2020</v>
      </c>
      <c r="K695" s="95">
        <f t="shared" si="51"/>
        <v>6</v>
      </c>
      <c r="L695" s="95">
        <f t="shared" si="52"/>
        <v>16</v>
      </c>
      <c r="M695" s="97">
        <f t="shared" si="53"/>
        <v>43998</v>
      </c>
      <c r="N695" s="96">
        <f t="shared" si="54"/>
        <v>43998.481886574074</v>
      </c>
      <c r="O695" s="323">
        <v>115.325</v>
      </c>
      <c r="P695" s="323">
        <v>1.942032</v>
      </c>
      <c r="Q695" s="323" t="s">
        <v>344</v>
      </c>
    </row>
    <row r="696" spans="1:17">
      <c r="A696" s="323" t="s">
        <v>429</v>
      </c>
      <c r="B696" s="323" t="s">
        <v>344</v>
      </c>
      <c r="C696" s="323" t="s">
        <v>188</v>
      </c>
      <c r="D696" s="323">
        <v>20200616</v>
      </c>
      <c r="E696" s="323" t="s">
        <v>818</v>
      </c>
      <c r="F696" s="323">
        <v>25000</v>
      </c>
      <c r="G696" s="323">
        <v>116.164</v>
      </c>
      <c r="H696" s="323">
        <v>1.8311379999999999</v>
      </c>
      <c r="J696" s="95">
        <f t="shared" si="50"/>
        <v>2020</v>
      </c>
      <c r="K696" s="95">
        <f t="shared" si="51"/>
        <v>6</v>
      </c>
      <c r="L696" s="95">
        <f t="shared" si="52"/>
        <v>16</v>
      </c>
      <c r="M696" s="97">
        <f t="shared" si="53"/>
        <v>43998</v>
      </c>
      <c r="N696" s="96">
        <f t="shared" si="54"/>
        <v>43998.564895833333</v>
      </c>
      <c r="O696" s="323">
        <v>116.164</v>
      </c>
      <c r="P696" s="323">
        <v>1.8311379999999999</v>
      </c>
      <c r="Q696" s="323" t="s">
        <v>344</v>
      </c>
    </row>
    <row r="697" spans="1:17">
      <c r="A697" s="323" t="s">
        <v>429</v>
      </c>
      <c r="B697" s="323" t="s">
        <v>344</v>
      </c>
      <c r="C697" s="323" t="s">
        <v>188</v>
      </c>
      <c r="D697" s="323">
        <v>20200616</v>
      </c>
      <c r="E697" s="323" t="s">
        <v>818</v>
      </c>
      <c r="F697" s="323">
        <v>25000</v>
      </c>
      <c r="G697" s="323">
        <v>117.164</v>
      </c>
      <c r="H697" s="323">
        <v>1.7001679999999999</v>
      </c>
      <c r="J697" s="95">
        <f t="shared" si="50"/>
        <v>2020</v>
      </c>
      <c r="K697" s="95">
        <f t="shared" si="51"/>
        <v>6</v>
      </c>
      <c r="L697" s="95">
        <f t="shared" si="52"/>
        <v>16</v>
      </c>
      <c r="M697" s="97">
        <f t="shared" si="53"/>
        <v>43998</v>
      </c>
      <c r="N697" s="96">
        <f t="shared" si="54"/>
        <v>43998.564895833333</v>
      </c>
      <c r="O697" s="323">
        <v>117.164</v>
      </c>
      <c r="P697" s="323">
        <v>1.7001679999999999</v>
      </c>
      <c r="Q697" s="323" t="s">
        <v>344</v>
      </c>
    </row>
    <row r="698" spans="1:17">
      <c r="A698" s="323" t="s">
        <v>429</v>
      </c>
      <c r="B698" s="323" t="s">
        <v>344</v>
      </c>
      <c r="C698" s="323" t="s">
        <v>188</v>
      </c>
      <c r="D698" s="323">
        <v>20200616</v>
      </c>
      <c r="E698" s="323" t="s">
        <v>549</v>
      </c>
      <c r="F698" s="323">
        <v>330000</v>
      </c>
      <c r="G698" s="323">
        <v>115.062</v>
      </c>
      <c r="H698" s="323">
        <v>1.9769859999999999</v>
      </c>
      <c r="J698" s="95">
        <f t="shared" si="50"/>
        <v>2020</v>
      </c>
      <c r="K698" s="95">
        <f t="shared" si="51"/>
        <v>6</v>
      </c>
      <c r="L698" s="95">
        <f t="shared" si="52"/>
        <v>16</v>
      </c>
      <c r="M698" s="97">
        <f t="shared" si="53"/>
        <v>43998</v>
      </c>
      <c r="N698" s="96">
        <f t="shared" si="54"/>
        <v>43998.625057870369</v>
      </c>
      <c r="O698" s="323">
        <v>115.062</v>
      </c>
      <c r="P698" s="323">
        <v>1.9769859999999999</v>
      </c>
      <c r="Q698" s="323" t="s">
        <v>344</v>
      </c>
    </row>
    <row r="699" spans="1:17">
      <c r="A699" s="323" t="s">
        <v>429</v>
      </c>
      <c r="B699" s="323" t="s">
        <v>344</v>
      </c>
      <c r="C699" s="323" t="s">
        <v>188</v>
      </c>
      <c r="D699" s="323">
        <v>20200617</v>
      </c>
      <c r="E699" s="323" t="s">
        <v>819</v>
      </c>
      <c r="F699" s="323">
        <v>25000</v>
      </c>
      <c r="G699" s="323">
        <v>114.64400000000001</v>
      </c>
      <c r="H699" s="323">
        <v>2.0320589999999998</v>
      </c>
      <c r="J699" s="95">
        <f t="shared" si="50"/>
        <v>2020</v>
      </c>
      <c r="K699" s="95">
        <f t="shared" si="51"/>
        <v>6</v>
      </c>
      <c r="L699" s="95">
        <f t="shared" si="52"/>
        <v>17</v>
      </c>
      <c r="M699" s="97">
        <f t="shared" si="53"/>
        <v>43999</v>
      </c>
      <c r="N699" s="96">
        <f t="shared" si="54"/>
        <v>43999.471712962964</v>
      </c>
      <c r="O699" s="323">
        <v>114.64400000000001</v>
      </c>
      <c r="P699" s="323">
        <v>2.0320589999999998</v>
      </c>
      <c r="Q699" s="323" t="s">
        <v>344</v>
      </c>
    </row>
    <row r="700" spans="1:17">
      <c r="A700" s="323" t="s">
        <v>429</v>
      </c>
      <c r="B700" s="323" t="s">
        <v>344</v>
      </c>
      <c r="C700" s="323" t="s">
        <v>188</v>
      </c>
      <c r="D700" s="323">
        <v>20200617</v>
      </c>
      <c r="E700" s="323" t="s">
        <v>820</v>
      </c>
      <c r="F700" s="323">
        <v>87000</v>
      </c>
      <c r="G700" s="323">
        <v>115.11</v>
      </c>
      <c r="H700" s="323">
        <v>1.969908</v>
      </c>
      <c r="J700" s="95">
        <f t="shared" si="50"/>
        <v>2020</v>
      </c>
      <c r="K700" s="95">
        <f t="shared" si="51"/>
        <v>6</v>
      </c>
      <c r="L700" s="95">
        <f t="shared" si="52"/>
        <v>17</v>
      </c>
      <c r="M700" s="97">
        <f t="shared" si="53"/>
        <v>43999</v>
      </c>
      <c r="N700" s="96">
        <f t="shared" si="54"/>
        <v>43999.478009259263</v>
      </c>
      <c r="O700" s="323">
        <v>115.11</v>
      </c>
      <c r="P700" s="323">
        <v>1.969908</v>
      </c>
      <c r="Q700" s="323" t="s">
        <v>344</v>
      </c>
    </row>
    <row r="701" spans="1:17">
      <c r="A701" s="323" t="s">
        <v>429</v>
      </c>
      <c r="B701" s="323" t="s">
        <v>344</v>
      </c>
      <c r="C701" s="323" t="s">
        <v>188</v>
      </c>
      <c r="D701" s="323">
        <v>20200617</v>
      </c>
      <c r="E701" s="323" t="s">
        <v>820</v>
      </c>
      <c r="F701" s="323">
        <v>87000</v>
      </c>
      <c r="G701" s="323">
        <v>115.11</v>
      </c>
      <c r="H701" s="323">
        <v>1.969908</v>
      </c>
      <c r="J701" s="95">
        <f t="shared" si="50"/>
        <v>2020</v>
      </c>
      <c r="K701" s="95">
        <f t="shared" si="51"/>
        <v>6</v>
      </c>
      <c r="L701" s="95">
        <f t="shared" si="52"/>
        <v>17</v>
      </c>
      <c r="M701" s="97">
        <f t="shared" si="53"/>
        <v>43999</v>
      </c>
      <c r="N701" s="96">
        <f t="shared" si="54"/>
        <v>43999.478009259263</v>
      </c>
      <c r="O701" s="323">
        <v>115.11</v>
      </c>
      <c r="P701" s="323">
        <v>1.969908</v>
      </c>
      <c r="Q701" s="323" t="s">
        <v>344</v>
      </c>
    </row>
    <row r="702" spans="1:17">
      <c r="A702" s="323" t="s">
        <v>429</v>
      </c>
      <c r="B702" s="323" t="s">
        <v>344</v>
      </c>
      <c r="C702" s="323" t="s">
        <v>188</v>
      </c>
      <c r="D702" s="323">
        <v>20200618</v>
      </c>
      <c r="E702" s="323" t="s">
        <v>821</v>
      </c>
      <c r="F702" s="323">
        <v>25000</v>
      </c>
      <c r="G702" s="323">
        <v>115.303</v>
      </c>
      <c r="H702" s="323">
        <v>1.94215</v>
      </c>
      <c r="J702" s="95">
        <f t="shared" si="50"/>
        <v>2020</v>
      </c>
      <c r="K702" s="95">
        <f t="shared" si="51"/>
        <v>6</v>
      </c>
      <c r="L702" s="95">
        <f t="shared" si="52"/>
        <v>18</v>
      </c>
      <c r="M702" s="97">
        <f t="shared" si="53"/>
        <v>44000</v>
      </c>
      <c r="N702" s="96">
        <f t="shared" si="54"/>
        <v>44000.343252314815</v>
      </c>
      <c r="O702" s="323">
        <v>115.303</v>
      </c>
      <c r="P702" s="323">
        <v>1.94215</v>
      </c>
      <c r="Q702" s="323" t="s">
        <v>344</v>
      </c>
    </row>
    <row r="703" spans="1:17">
      <c r="A703" s="323" t="s">
        <v>429</v>
      </c>
      <c r="B703" s="323" t="s">
        <v>344</v>
      </c>
      <c r="C703" s="323" t="s">
        <v>188</v>
      </c>
      <c r="D703" s="323">
        <v>20200618</v>
      </c>
      <c r="E703" s="323" t="s">
        <v>821</v>
      </c>
      <c r="F703" s="323">
        <v>25000</v>
      </c>
      <c r="G703" s="323">
        <v>115.303</v>
      </c>
      <c r="H703" s="323">
        <v>1.94215</v>
      </c>
      <c r="J703" s="95">
        <f t="shared" si="50"/>
        <v>2020</v>
      </c>
      <c r="K703" s="95">
        <f t="shared" si="51"/>
        <v>6</v>
      </c>
      <c r="L703" s="95">
        <f t="shared" si="52"/>
        <v>18</v>
      </c>
      <c r="M703" s="97">
        <f t="shared" si="53"/>
        <v>44000</v>
      </c>
      <c r="N703" s="96">
        <f t="shared" si="54"/>
        <v>44000.343252314815</v>
      </c>
      <c r="O703" s="323">
        <v>115.303</v>
      </c>
      <c r="P703" s="323">
        <v>1.94215</v>
      </c>
      <c r="Q703" s="323" t="s">
        <v>344</v>
      </c>
    </row>
    <row r="704" spans="1:17">
      <c r="A704" s="323" t="s">
        <v>429</v>
      </c>
      <c r="B704" s="323" t="s">
        <v>344</v>
      </c>
      <c r="C704" s="323" t="s">
        <v>188</v>
      </c>
      <c r="D704" s="323">
        <v>20200618</v>
      </c>
      <c r="E704" s="323" t="s">
        <v>821</v>
      </c>
      <c r="F704" s="323">
        <v>25000</v>
      </c>
      <c r="G704" s="323">
        <v>115.203</v>
      </c>
      <c r="H704" s="323">
        <v>1.955449</v>
      </c>
      <c r="J704" s="95">
        <f t="shared" si="50"/>
        <v>2020</v>
      </c>
      <c r="K704" s="95">
        <f t="shared" si="51"/>
        <v>6</v>
      </c>
      <c r="L704" s="95">
        <f t="shared" si="52"/>
        <v>18</v>
      </c>
      <c r="M704" s="97">
        <f t="shared" si="53"/>
        <v>44000</v>
      </c>
      <c r="N704" s="96">
        <f t="shared" si="54"/>
        <v>44000.343252314815</v>
      </c>
      <c r="O704" s="323">
        <v>115.203</v>
      </c>
      <c r="P704" s="323">
        <v>1.955449</v>
      </c>
      <c r="Q704" s="323" t="s">
        <v>344</v>
      </c>
    </row>
    <row r="705" spans="1:17">
      <c r="A705" s="323" t="s">
        <v>429</v>
      </c>
      <c r="B705" s="323" t="s">
        <v>344</v>
      </c>
      <c r="C705" s="323" t="s">
        <v>188</v>
      </c>
      <c r="D705" s="323">
        <v>20200618</v>
      </c>
      <c r="E705" s="323" t="s">
        <v>822</v>
      </c>
      <c r="F705" s="323">
        <v>100000</v>
      </c>
      <c r="G705" s="323">
        <v>115.587</v>
      </c>
      <c r="H705" s="323">
        <v>1.903024</v>
      </c>
      <c r="J705" s="95">
        <f t="shared" si="50"/>
        <v>2020</v>
      </c>
      <c r="K705" s="95">
        <f t="shared" si="51"/>
        <v>6</v>
      </c>
      <c r="L705" s="95">
        <f t="shared" si="52"/>
        <v>18</v>
      </c>
      <c r="M705" s="97">
        <f t="shared" si="53"/>
        <v>44000</v>
      </c>
      <c r="N705" s="96">
        <f t="shared" si="54"/>
        <v>44000.464907407404</v>
      </c>
      <c r="O705" s="323">
        <v>115.587</v>
      </c>
      <c r="P705" s="323">
        <v>1.903024</v>
      </c>
      <c r="Q705" s="323" t="s">
        <v>344</v>
      </c>
    </row>
    <row r="706" spans="1:17">
      <c r="A706" s="323" t="s">
        <v>429</v>
      </c>
      <c r="B706" s="323" t="s">
        <v>344</v>
      </c>
      <c r="C706" s="323" t="s">
        <v>188</v>
      </c>
      <c r="D706" s="323">
        <v>20200618</v>
      </c>
      <c r="E706" s="323" t="s">
        <v>823</v>
      </c>
      <c r="F706" s="323">
        <v>15000</v>
      </c>
      <c r="G706" s="323">
        <v>116.117</v>
      </c>
      <c r="H706" s="323">
        <v>1.8343860000000001</v>
      </c>
      <c r="J706" s="95">
        <f t="shared" si="50"/>
        <v>2020</v>
      </c>
      <c r="K706" s="95">
        <f t="shared" si="51"/>
        <v>6</v>
      </c>
      <c r="L706" s="95">
        <f t="shared" si="52"/>
        <v>18</v>
      </c>
      <c r="M706" s="97">
        <f t="shared" si="53"/>
        <v>44000</v>
      </c>
      <c r="N706" s="96">
        <f t="shared" si="54"/>
        <v>44000.534016203703</v>
      </c>
      <c r="O706" s="323">
        <v>116.117</v>
      </c>
      <c r="P706" s="323">
        <v>1.8343860000000001</v>
      </c>
      <c r="Q706" s="323" t="s">
        <v>344</v>
      </c>
    </row>
    <row r="707" spans="1:17">
      <c r="A707" s="323" t="s">
        <v>429</v>
      </c>
      <c r="B707" s="323" t="s">
        <v>344</v>
      </c>
      <c r="C707" s="323" t="s">
        <v>188</v>
      </c>
      <c r="D707" s="323">
        <v>20200618</v>
      </c>
      <c r="E707" s="323" t="s">
        <v>823</v>
      </c>
      <c r="F707" s="323">
        <v>15000</v>
      </c>
      <c r="G707" s="323">
        <v>116.117</v>
      </c>
      <c r="H707" s="323">
        <v>1.8343860000000001</v>
      </c>
      <c r="J707" s="95">
        <f t="shared" ref="J707:J736" si="55">ROUND(D707/10000,0)</f>
        <v>2020</v>
      </c>
      <c r="K707" s="95">
        <f t="shared" ref="K707:K736" si="56">ROUND((D707-J707*10000)/100,0)</f>
        <v>6</v>
      </c>
      <c r="L707" s="95">
        <f t="shared" ref="L707:L736" si="57">D707-J707*10000-K707*100</f>
        <v>18</v>
      </c>
      <c r="M707" s="97">
        <f t="shared" ref="M707:M736" si="58">DATE(J707,K707,L707)</f>
        <v>44000</v>
      </c>
      <c r="N707" s="96">
        <f t="shared" ref="N707:N770" si="59">M707+E707</f>
        <v>44000.534016203703</v>
      </c>
      <c r="O707" s="323">
        <v>116.117</v>
      </c>
      <c r="P707" s="323">
        <v>1.8343860000000001</v>
      </c>
      <c r="Q707" s="323" t="s">
        <v>344</v>
      </c>
    </row>
    <row r="708" spans="1:17">
      <c r="A708" s="323" t="s">
        <v>429</v>
      </c>
      <c r="B708" s="323" t="s">
        <v>344</v>
      </c>
      <c r="C708" s="323" t="s">
        <v>188</v>
      </c>
      <c r="D708" s="323">
        <v>20200618</v>
      </c>
      <c r="E708" s="323" t="s">
        <v>824</v>
      </c>
      <c r="F708" s="323">
        <v>15000</v>
      </c>
      <c r="G708" s="323">
        <v>115.93300000000001</v>
      </c>
      <c r="H708" s="323">
        <v>1.858668</v>
      </c>
      <c r="J708" s="95">
        <f t="shared" si="55"/>
        <v>2020</v>
      </c>
      <c r="K708" s="95">
        <f t="shared" si="56"/>
        <v>6</v>
      </c>
      <c r="L708" s="95">
        <f t="shared" si="57"/>
        <v>18</v>
      </c>
      <c r="M708" s="97">
        <f t="shared" si="58"/>
        <v>44000</v>
      </c>
      <c r="N708" s="96">
        <f t="shared" si="59"/>
        <v>44000.629664351851</v>
      </c>
      <c r="O708" s="323">
        <v>115.93300000000001</v>
      </c>
      <c r="P708" s="323">
        <v>1.858668</v>
      </c>
      <c r="Q708" s="323" t="s">
        <v>344</v>
      </c>
    </row>
    <row r="709" spans="1:17">
      <c r="A709" s="323" t="s">
        <v>429</v>
      </c>
      <c r="B709" s="323" t="s">
        <v>344</v>
      </c>
      <c r="C709" s="323" t="s">
        <v>188</v>
      </c>
      <c r="D709" s="323">
        <v>20200618</v>
      </c>
      <c r="E709" s="323" t="s">
        <v>824</v>
      </c>
      <c r="F709" s="323">
        <v>15000</v>
      </c>
      <c r="G709" s="323">
        <v>115.93300000000001</v>
      </c>
      <c r="H709" s="323">
        <v>1.858668</v>
      </c>
      <c r="J709" s="95">
        <f t="shared" si="55"/>
        <v>2020</v>
      </c>
      <c r="K709" s="95">
        <f t="shared" si="56"/>
        <v>6</v>
      </c>
      <c r="L709" s="95">
        <f t="shared" si="57"/>
        <v>18</v>
      </c>
      <c r="M709" s="97">
        <f t="shared" si="58"/>
        <v>44000</v>
      </c>
      <c r="N709" s="96">
        <f t="shared" si="59"/>
        <v>44000.629664351851</v>
      </c>
      <c r="O709" s="323">
        <v>115.93300000000001</v>
      </c>
      <c r="P709" s="323">
        <v>1.858668</v>
      </c>
      <c r="Q709" s="323" t="s">
        <v>344</v>
      </c>
    </row>
    <row r="710" spans="1:17">
      <c r="A710" s="323" t="s">
        <v>429</v>
      </c>
      <c r="B710" s="323" t="s">
        <v>344</v>
      </c>
      <c r="C710" s="323" t="s">
        <v>188</v>
      </c>
      <c r="D710" s="323">
        <v>20200619</v>
      </c>
      <c r="E710" s="323" t="s">
        <v>825</v>
      </c>
      <c r="F710" s="323">
        <v>2000</v>
      </c>
      <c r="G710" s="323">
        <v>116.197</v>
      </c>
      <c r="H710" s="323">
        <v>1.823102</v>
      </c>
      <c r="J710" s="95">
        <f t="shared" si="55"/>
        <v>2020</v>
      </c>
      <c r="K710" s="95">
        <f t="shared" si="56"/>
        <v>6</v>
      </c>
      <c r="L710" s="95">
        <f t="shared" si="57"/>
        <v>19</v>
      </c>
      <c r="M710" s="97">
        <f t="shared" si="58"/>
        <v>44001</v>
      </c>
      <c r="N710" s="96">
        <f t="shared" si="59"/>
        <v>44001.396180555559</v>
      </c>
      <c r="O710" s="323">
        <v>116.197</v>
      </c>
      <c r="P710" s="323">
        <v>1.823102</v>
      </c>
      <c r="Q710" s="323" t="s">
        <v>344</v>
      </c>
    </row>
    <row r="711" spans="1:17">
      <c r="A711" s="323" t="s">
        <v>429</v>
      </c>
      <c r="B711" s="323" t="s">
        <v>344</v>
      </c>
      <c r="C711" s="323" t="s">
        <v>188</v>
      </c>
      <c r="D711" s="323">
        <v>20200619</v>
      </c>
      <c r="E711" s="323" t="s">
        <v>825</v>
      </c>
      <c r="F711" s="323">
        <v>2000</v>
      </c>
      <c r="G711" s="323">
        <v>116.197</v>
      </c>
      <c r="H711" s="323">
        <v>1.823102</v>
      </c>
      <c r="J711" s="95">
        <f t="shared" si="55"/>
        <v>2020</v>
      </c>
      <c r="K711" s="95">
        <f t="shared" si="56"/>
        <v>6</v>
      </c>
      <c r="L711" s="95">
        <f t="shared" si="57"/>
        <v>19</v>
      </c>
      <c r="M711" s="97">
        <f t="shared" si="58"/>
        <v>44001</v>
      </c>
      <c r="N711" s="96">
        <f t="shared" si="59"/>
        <v>44001.396180555559</v>
      </c>
      <c r="O711" s="323">
        <v>116.197</v>
      </c>
      <c r="P711" s="323">
        <v>1.823102</v>
      </c>
      <c r="Q711" s="323" t="s">
        <v>344</v>
      </c>
    </row>
    <row r="712" spans="1:17">
      <c r="A712" s="323" t="s">
        <v>429</v>
      </c>
      <c r="B712" s="323" t="s">
        <v>344</v>
      </c>
      <c r="C712" s="323" t="s">
        <v>188</v>
      </c>
      <c r="D712" s="323">
        <v>20200619</v>
      </c>
      <c r="E712" s="323" t="s">
        <v>415</v>
      </c>
      <c r="F712" s="323">
        <v>40000</v>
      </c>
      <c r="G712" s="323">
        <v>115.741</v>
      </c>
      <c r="H712" s="323">
        <v>1.884055</v>
      </c>
      <c r="J712" s="95">
        <f t="shared" si="55"/>
        <v>2020</v>
      </c>
      <c r="K712" s="95">
        <f t="shared" si="56"/>
        <v>6</v>
      </c>
      <c r="L712" s="95">
        <f t="shared" si="57"/>
        <v>19</v>
      </c>
      <c r="M712" s="97">
        <f t="shared" si="58"/>
        <v>44001</v>
      </c>
      <c r="N712" s="96">
        <f t="shared" si="59"/>
        <v>44001.625092592592</v>
      </c>
      <c r="O712" s="323">
        <v>115.741</v>
      </c>
      <c r="P712" s="323">
        <v>1.884055</v>
      </c>
      <c r="Q712" s="323" t="s">
        <v>344</v>
      </c>
    </row>
    <row r="713" spans="1:17">
      <c r="A713" s="323" t="s">
        <v>429</v>
      </c>
      <c r="B713" s="323" t="s">
        <v>344</v>
      </c>
      <c r="C713" s="323" t="s">
        <v>188</v>
      </c>
      <c r="D713" s="323">
        <v>20200619</v>
      </c>
      <c r="E713" s="323" t="s">
        <v>826</v>
      </c>
      <c r="F713" s="323">
        <v>5000</v>
      </c>
      <c r="G713" s="323">
        <v>115.042</v>
      </c>
      <c r="H713" s="323">
        <v>1.976199</v>
      </c>
      <c r="J713" s="95">
        <f t="shared" si="55"/>
        <v>2020</v>
      </c>
      <c r="K713" s="95">
        <f t="shared" si="56"/>
        <v>6</v>
      </c>
      <c r="L713" s="95">
        <f t="shared" si="57"/>
        <v>19</v>
      </c>
      <c r="M713" s="97">
        <f t="shared" si="58"/>
        <v>44001</v>
      </c>
      <c r="N713" s="96">
        <f t="shared" si="59"/>
        <v>44001.669293981482</v>
      </c>
      <c r="O713" s="323">
        <v>115.042</v>
      </c>
      <c r="P713" s="323">
        <v>1.976199</v>
      </c>
      <c r="Q713" s="323" t="s">
        <v>344</v>
      </c>
    </row>
    <row r="714" spans="1:17">
      <c r="A714" s="323" t="s">
        <v>429</v>
      </c>
      <c r="B714" s="323" t="s">
        <v>344</v>
      </c>
      <c r="C714" s="323" t="s">
        <v>188</v>
      </c>
      <c r="D714" s="323">
        <v>20200619</v>
      </c>
      <c r="E714" s="323" t="s">
        <v>827</v>
      </c>
      <c r="F714" s="323">
        <v>5000</v>
      </c>
      <c r="G714" s="323">
        <v>115.61799999999999</v>
      </c>
      <c r="H714" s="323">
        <v>1.8996280000000001</v>
      </c>
      <c r="J714" s="95">
        <f t="shared" si="55"/>
        <v>2020</v>
      </c>
      <c r="K714" s="95">
        <f t="shared" si="56"/>
        <v>6</v>
      </c>
      <c r="L714" s="95">
        <f t="shared" si="57"/>
        <v>19</v>
      </c>
      <c r="M714" s="97">
        <f t="shared" si="58"/>
        <v>44001</v>
      </c>
      <c r="N714" s="96">
        <f t="shared" si="59"/>
        <v>44001.669305555559</v>
      </c>
      <c r="O714" s="323">
        <v>115.61799999999999</v>
      </c>
      <c r="P714" s="323">
        <v>1.8996280000000001</v>
      </c>
      <c r="Q714" s="323" t="s">
        <v>344</v>
      </c>
    </row>
    <row r="715" spans="1:17">
      <c r="A715" s="323" t="s">
        <v>429</v>
      </c>
      <c r="B715" s="323" t="s">
        <v>344</v>
      </c>
      <c r="C715" s="323" t="s">
        <v>188</v>
      </c>
      <c r="D715" s="323">
        <v>20200622</v>
      </c>
      <c r="E715" s="323" t="s">
        <v>828</v>
      </c>
      <c r="F715" s="323">
        <v>25000</v>
      </c>
      <c r="G715" s="323">
        <v>115.761</v>
      </c>
      <c r="H715" s="323">
        <v>1.8799650000000001</v>
      </c>
      <c r="J715" s="95">
        <f t="shared" si="55"/>
        <v>2020</v>
      </c>
      <c r="K715" s="95">
        <f t="shared" si="56"/>
        <v>6</v>
      </c>
      <c r="L715" s="95">
        <f t="shared" si="57"/>
        <v>22</v>
      </c>
      <c r="M715" s="97">
        <f t="shared" si="58"/>
        <v>44004</v>
      </c>
      <c r="N715" s="96">
        <f t="shared" si="59"/>
        <v>44004.481249999997</v>
      </c>
      <c r="O715" s="323">
        <v>115.761</v>
      </c>
      <c r="P715" s="323">
        <v>1.8799650000000001</v>
      </c>
      <c r="Q715" s="323" t="s">
        <v>344</v>
      </c>
    </row>
    <row r="716" spans="1:17">
      <c r="A716" s="323" t="s">
        <v>429</v>
      </c>
      <c r="B716" s="323" t="s">
        <v>344</v>
      </c>
      <c r="C716" s="323" t="s">
        <v>188</v>
      </c>
      <c r="D716" s="323">
        <v>20200622</v>
      </c>
      <c r="E716" s="323" t="s">
        <v>828</v>
      </c>
      <c r="F716" s="323">
        <v>25000</v>
      </c>
      <c r="G716" s="323">
        <v>115.761</v>
      </c>
      <c r="H716" s="323">
        <v>1.8799650000000001</v>
      </c>
      <c r="J716" s="95">
        <f t="shared" si="55"/>
        <v>2020</v>
      </c>
      <c r="K716" s="95">
        <f t="shared" si="56"/>
        <v>6</v>
      </c>
      <c r="L716" s="95">
        <f t="shared" si="57"/>
        <v>22</v>
      </c>
      <c r="M716" s="97">
        <f t="shared" si="58"/>
        <v>44004</v>
      </c>
      <c r="N716" s="96">
        <f t="shared" si="59"/>
        <v>44004.481249999997</v>
      </c>
      <c r="O716" s="323">
        <v>115.761</v>
      </c>
      <c r="P716" s="323">
        <v>1.8799650000000001</v>
      </c>
      <c r="Q716" s="323" t="s">
        <v>344</v>
      </c>
    </row>
    <row r="717" spans="1:17">
      <c r="A717" s="323" t="s">
        <v>429</v>
      </c>
      <c r="B717" s="323" t="s">
        <v>344</v>
      </c>
      <c r="C717" s="323" t="s">
        <v>188</v>
      </c>
      <c r="D717" s="323">
        <v>20200622</v>
      </c>
      <c r="E717" s="323" t="s">
        <v>829</v>
      </c>
      <c r="F717" s="323" t="s">
        <v>290</v>
      </c>
      <c r="G717" s="323">
        <v>114.85899999999999</v>
      </c>
      <c r="H717" s="323">
        <v>1.9999359999999999</v>
      </c>
      <c r="J717" s="95">
        <f t="shared" si="55"/>
        <v>2020</v>
      </c>
      <c r="K717" s="95">
        <f t="shared" si="56"/>
        <v>6</v>
      </c>
      <c r="L717" s="95">
        <f t="shared" si="57"/>
        <v>22</v>
      </c>
      <c r="M717" s="97">
        <f t="shared" si="58"/>
        <v>44004</v>
      </c>
      <c r="N717" s="96">
        <f t="shared" si="59"/>
        <v>44004.554212962961</v>
      </c>
      <c r="O717" s="323">
        <v>114.85899999999999</v>
      </c>
      <c r="P717" s="323">
        <v>1.9999359999999999</v>
      </c>
      <c r="Q717" s="323" t="s">
        <v>344</v>
      </c>
    </row>
    <row r="718" spans="1:17">
      <c r="A718" s="323" t="s">
        <v>429</v>
      </c>
      <c r="B718" s="323" t="s">
        <v>344</v>
      </c>
      <c r="C718" s="323" t="s">
        <v>188</v>
      </c>
      <c r="D718" s="323">
        <v>20200622</v>
      </c>
      <c r="E718" s="323" t="s">
        <v>830</v>
      </c>
      <c r="F718" s="323" t="s">
        <v>290</v>
      </c>
      <c r="G718" s="323">
        <v>115.309</v>
      </c>
      <c r="H718" s="323">
        <v>1.939948</v>
      </c>
      <c r="J718" s="95">
        <f t="shared" si="55"/>
        <v>2020</v>
      </c>
      <c r="K718" s="95">
        <f t="shared" si="56"/>
        <v>6</v>
      </c>
      <c r="L718" s="95">
        <f t="shared" si="57"/>
        <v>22</v>
      </c>
      <c r="M718" s="97">
        <f t="shared" si="58"/>
        <v>44004</v>
      </c>
      <c r="N718" s="96">
        <f t="shared" si="59"/>
        <v>44004.604687500003</v>
      </c>
      <c r="O718" s="323">
        <v>115.309</v>
      </c>
      <c r="P718" s="323">
        <v>1.939948</v>
      </c>
      <c r="Q718" s="323" t="s">
        <v>344</v>
      </c>
    </row>
    <row r="719" spans="1:17">
      <c r="A719" s="323" t="s">
        <v>429</v>
      </c>
      <c r="B719" s="323" t="s">
        <v>344</v>
      </c>
      <c r="C719" s="323" t="s">
        <v>188</v>
      </c>
      <c r="D719" s="323">
        <v>20200622</v>
      </c>
      <c r="E719" s="323" t="s">
        <v>831</v>
      </c>
      <c r="F719" s="323">
        <v>30000</v>
      </c>
      <c r="G719" s="323">
        <v>115.547</v>
      </c>
      <c r="H719" s="323">
        <v>1.909043</v>
      </c>
      <c r="J719" s="95">
        <f t="shared" si="55"/>
        <v>2020</v>
      </c>
      <c r="K719" s="95">
        <f t="shared" si="56"/>
        <v>6</v>
      </c>
      <c r="L719" s="95">
        <f t="shared" si="57"/>
        <v>22</v>
      </c>
      <c r="M719" s="97">
        <f t="shared" si="58"/>
        <v>44004</v>
      </c>
      <c r="N719" s="96">
        <f t="shared" si="59"/>
        <v>44004.625185185185</v>
      </c>
      <c r="O719" s="323">
        <v>115.547</v>
      </c>
      <c r="P719" s="323">
        <v>1.909043</v>
      </c>
      <c r="Q719" s="323" t="s">
        <v>344</v>
      </c>
    </row>
    <row r="720" spans="1:17">
      <c r="A720" s="323" t="s">
        <v>429</v>
      </c>
      <c r="B720" s="323" t="s">
        <v>344</v>
      </c>
      <c r="C720" s="323" t="s">
        <v>188</v>
      </c>
      <c r="D720" s="323">
        <v>20200623</v>
      </c>
      <c r="E720" s="323" t="s">
        <v>832</v>
      </c>
      <c r="F720" s="323">
        <v>4200000</v>
      </c>
      <c r="G720" s="323">
        <v>115.35299999999999</v>
      </c>
      <c r="H720" s="323">
        <v>1.933392</v>
      </c>
      <c r="J720" s="95">
        <f t="shared" si="55"/>
        <v>2020</v>
      </c>
      <c r="K720" s="95">
        <f t="shared" si="56"/>
        <v>6</v>
      </c>
      <c r="L720" s="95">
        <f t="shared" si="57"/>
        <v>23</v>
      </c>
      <c r="M720" s="97">
        <f t="shared" si="58"/>
        <v>44005</v>
      </c>
      <c r="N720" s="96">
        <f t="shared" si="59"/>
        <v>44005.345497685186</v>
      </c>
      <c r="O720" s="323">
        <v>115.35299999999999</v>
      </c>
      <c r="P720" s="323">
        <v>1.933392</v>
      </c>
      <c r="Q720" s="323" t="s">
        <v>344</v>
      </c>
    </row>
    <row r="721" spans="1:17">
      <c r="A721" s="323" t="s">
        <v>429</v>
      </c>
      <c r="B721" s="323" t="s">
        <v>344</v>
      </c>
      <c r="C721" s="323" t="s">
        <v>188</v>
      </c>
      <c r="D721" s="323">
        <v>20200623</v>
      </c>
      <c r="E721" s="323" t="s">
        <v>832</v>
      </c>
      <c r="F721" s="323">
        <v>4200000</v>
      </c>
      <c r="G721" s="323">
        <v>115.35299999999999</v>
      </c>
      <c r="H721" s="323">
        <v>1.933392</v>
      </c>
      <c r="J721" s="95">
        <f t="shared" si="55"/>
        <v>2020</v>
      </c>
      <c r="K721" s="95">
        <f t="shared" si="56"/>
        <v>6</v>
      </c>
      <c r="L721" s="95">
        <f t="shared" si="57"/>
        <v>23</v>
      </c>
      <c r="M721" s="97">
        <f t="shared" si="58"/>
        <v>44005</v>
      </c>
      <c r="N721" s="96">
        <f t="shared" si="59"/>
        <v>44005.345497685186</v>
      </c>
      <c r="O721" s="323">
        <v>115.35299999999999</v>
      </c>
      <c r="P721" s="323">
        <v>1.933392</v>
      </c>
      <c r="Q721" s="323" t="s">
        <v>344</v>
      </c>
    </row>
    <row r="722" spans="1:17">
      <c r="A722" s="323" t="s">
        <v>429</v>
      </c>
      <c r="B722" s="323" t="s">
        <v>344</v>
      </c>
      <c r="C722" s="323" t="s">
        <v>188</v>
      </c>
      <c r="D722" s="323">
        <v>20200623</v>
      </c>
      <c r="E722" s="323" t="s">
        <v>833</v>
      </c>
      <c r="F722" s="323">
        <v>1475000</v>
      </c>
      <c r="G722" s="323">
        <v>115.416</v>
      </c>
      <c r="H722" s="323">
        <v>1.925017</v>
      </c>
      <c r="J722" s="95">
        <f t="shared" si="55"/>
        <v>2020</v>
      </c>
      <c r="K722" s="95">
        <f t="shared" si="56"/>
        <v>6</v>
      </c>
      <c r="L722" s="95">
        <f t="shared" si="57"/>
        <v>23</v>
      </c>
      <c r="M722" s="97">
        <f t="shared" si="58"/>
        <v>44005</v>
      </c>
      <c r="N722" s="96">
        <f t="shared" si="59"/>
        <v>44005.345752314817</v>
      </c>
      <c r="O722" s="323">
        <v>115.416</v>
      </c>
      <c r="P722" s="323">
        <v>1.925017</v>
      </c>
      <c r="Q722" s="323" t="s">
        <v>344</v>
      </c>
    </row>
    <row r="723" spans="1:17">
      <c r="A723" s="323" t="s">
        <v>429</v>
      </c>
      <c r="B723" s="323" t="s">
        <v>344</v>
      </c>
      <c r="C723" s="323" t="s">
        <v>188</v>
      </c>
      <c r="D723" s="323">
        <v>20200623</v>
      </c>
      <c r="E723" s="323" t="s">
        <v>834</v>
      </c>
      <c r="F723" s="323">
        <v>2725000</v>
      </c>
      <c r="G723" s="323">
        <v>115.416</v>
      </c>
      <c r="H723" s="323">
        <v>1.925017</v>
      </c>
      <c r="J723" s="95">
        <f t="shared" si="55"/>
        <v>2020</v>
      </c>
      <c r="K723" s="95">
        <f t="shared" si="56"/>
        <v>6</v>
      </c>
      <c r="L723" s="95">
        <f t="shared" si="57"/>
        <v>23</v>
      </c>
      <c r="M723" s="97">
        <f t="shared" si="58"/>
        <v>44005</v>
      </c>
      <c r="N723" s="96">
        <f t="shared" si="59"/>
        <v>44005.345914351848</v>
      </c>
      <c r="O723" s="323">
        <v>115.416</v>
      </c>
      <c r="P723" s="323">
        <v>1.925017</v>
      </c>
      <c r="Q723" s="323" t="s">
        <v>344</v>
      </c>
    </row>
    <row r="724" spans="1:17">
      <c r="A724" s="323" t="s">
        <v>429</v>
      </c>
      <c r="B724" s="323" t="s">
        <v>344</v>
      </c>
      <c r="C724" s="323" t="s">
        <v>188</v>
      </c>
      <c r="D724" s="323">
        <v>20200623</v>
      </c>
      <c r="E724" s="323" t="s">
        <v>403</v>
      </c>
      <c r="F724" s="323">
        <v>5000</v>
      </c>
      <c r="G724" s="323">
        <v>113.765</v>
      </c>
      <c r="H724" s="323">
        <v>2.1462789999999998</v>
      </c>
      <c r="J724" s="95">
        <f t="shared" si="55"/>
        <v>2020</v>
      </c>
      <c r="K724" s="95">
        <f t="shared" si="56"/>
        <v>6</v>
      </c>
      <c r="L724" s="95">
        <f t="shared" si="57"/>
        <v>23</v>
      </c>
      <c r="M724" s="97">
        <f t="shared" si="58"/>
        <v>44005</v>
      </c>
      <c r="N724" s="96">
        <f t="shared" si="59"/>
        <v>44005.423935185187</v>
      </c>
      <c r="O724" s="323">
        <v>113.765</v>
      </c>
      <c r="P724" s="323">
        <v>2.1462789999999998</v>
      </c>
      <c r="Q724" s="323" t="s">
        <v>344</v>
      </c>
    </row>
    <row r="725" spans="1:17">
      <c r="A725" s="323" t="s">
        <v>429</v>
      </c>
      <c r="B725" s="323" t="s">
        <v>344</v>
      </c>
      <c r="C725" s="323" t="s">
        <v>188</v>
      </c>
      <c r="D725" s="323">
        <v>20200623</v>
      </c>
      <c r="E725" s="323" t="s">
        <v>403</v>
      </c>
      <c r="F725" s="323">
        <v>5000</v>
      </c>
      <c r="G725" s="323">
        <v>114.765</v>
      </c>
      <c r="H725" s="323">
        <v>2.011822</v>
      </c>
      <c r="J725" s="95">
        <f t="shared" si="55"/>
        <v>2020</v>
      </c>
      <c r="K725" s="95">
        <f t="shared" si="56"/>
        <v>6</v>
      </c>
      <c r="L725" s="95">
        <f t="shared" si="57"/>
        <v>23</v>
      </c>
      <c r="M725" s="97">
        <f t="shared" si="58"/>
        <v>44005</v>
      </c>
      <c r="N725" s="96">
        <f t="shared" si="59"/>
        <v>44005.423935185187</v>
      </c>
      <c r="O725" s="323">
        <v>114.765</v>
      </c>
      <c r="P725" s="323">
        <v>2.011822</v>
      </c>
      <c r="Q725" s="323" t="s">
        <v>344</v>
      </c>
    </row>
    <row r="726" spans="1:17">
      <c r="A726" s="323" t="s">
        <v>429</v>
      </c>
      <c r="B726" s="323" t="s">
        <v>344</v>
      </c>
      <c r="C726" s="323" t="s">
        <v>188</v>
      </c>
      <c r="D726" s="323">
        <v>20200623</v>
      </c>
      <c r="E726" s="323" t="s">
        <v>403</v>
      </c>
      <c r="F726" s="323">
        <v>5000</v>
      </c>
      <c r="G726" s="323">
        <v>114.765</v>
      </c>
      <c r="H726" s="323">
        <v>2.011822</v>
      </c>
      <c r="J726" s="95">
        <f t="shared" si="55"/>
        <v>2020</v>
      </c>
      <c r="K726" s="95">
        <f t="shared" si="56"/>
        <v>6</v>
      </c>
      <c r="L726" s="95">
        <f t="shared" si="57"/>
        <v>23</v>
      </c>
      <c r="M726" s="97">
        <f t="shared" si="58"/>
        <v>44005</v>
      </c>
      <c r="N726" s="96">
        <f t="shared" si="59"/>
        <v>44005.423935185187</v>
      </c>
      <c r="O726" s="323">
        <v>114.765</v>
      </c>
      <c r="P726" s="323">
        <v>2.011822</v>
      </c>
      <c r="Q726" s="323" t="s">
        <v>344</v>
      </c>
    </row>
    <row r="727" spans="1:17">
      <c r="A727" s="323" t="s">
        <v>429</v>
      </c>
      <c r="B727" s="323" t="s">
        <v>344</v>
      </c>
      <c r="C727" s="323" t="s">
        <v>188</v>
      </c>
      <c r="D727" s="323">
        <v>20200623</v>
      </c>
      <c r="E727" s="323" t="s">
        <v>835</v>
      </c>
      <c r="F727" s="323">
        <v>4235000</v>
      </c>
      <c r="G727" s="323">
        <v>115.515</v>
      </c>
      <c r="H727" s="323">
        <v>1.9118649999999999</v>
      </c>
      <c r="J727" s="95">
        <f t="shared" si="55"/>
        <v>2020</v>
      </c>
      <c r="K727" s="95">
        <f t="shared" si="56"/>
        <v>6</v>
      </c>
      <c r="L727" s="95">
        <f t="shared" si="57"/>
        <v>23</v>
      </c>
      <c r="M727" s="97">
        <f t="shared" si="58"/>
        <v>44005</v>
      </c>
      <c r="N727" s="96">
        <f t="shared" si="59"/>
        <v>44005.474340277775</v>
      </c>
      <c r="O727" s="323">
        <v>115.515</v>
      </c>
      <c r="P727" s="323">
        <v>1.9118649999999999</v>
      </c>
      <c r="Q727" s="323" t="s">
        <v>344</v>
      </c>
    </row>
    <row r="728" spans="1:17">
      <c r="A728" s="323" t="s">
        <v>429</v>
      </c>
      <c r="B728" s="323" t="s">
        <v>344</v>
      </c>
      <c r="C728" s="323" t="s">
        <v>188</v>
      </c>
      <c r="D728" s="323">
        <v>20200623</v>
      </c>
      <c r="E728" s="323" t="s">
        <v>836</v>
      </c>
      <c r="F728" s="323">
        <v>4235000</v>
      </c>
      <c r="G728" s="323">
        <v>115.45</v>
      </c>
      <c r="H728" s="323">
        <v>1.920499</v>
      </c>
      <c r="J728" s="95">
        <f t="shared" si="55"/>
        <v>2020</v>
      </c>
      <c r="K728" s="95">
        <f t="shared" si="56"/>
        <v>6</v>
      </c>
      <c r="L728" s="95">
        <f t="shared" si="57"/>
        <v>23</v>
      </c>
      <c r="M728" s="97">
        <f t="shared" si="58"/>
        <v>44005</v>
      </c>
      <c r="N728" s="96">
        <f t="shared" si="59"/>
        <v>44005.47556712963</v>
      </c>
      <c r="O728" s="323">
        <v>115.45</v>
      </c>
      <c r="P728" s="323">
        <v>1.920499</v>
      </c>
      <c r="Q728" s="323" t="s">
        <v>344</v>
      </c>
    </row>
    <row r="729" spans="1:17">
      <c r="A729" s="323" t="s">
        <v>429</v>
      </c>
      <c r="B729" s="323" t="s">
        <v>344</v>
      </c>
      <c r="C729" s="323" t="s">
        <v>188</v>
      </c>
      <c r="D729" s="323">
        <v>20200623</v>
      </c>
      <c r="E729" s="323" t="s">
        <v>837</v>
      </c>
      <c r="F729" s="323">
        <v>800000</v>
      </c>
      <c r="G729" s="323">
        <v>115.31100000000001</v>
      </c>
      <c r="H729" s="323">
        <v>1.938979</v>
      </c>
      <c r="J729" s="95">
        <f t="shared" si="55"/>
        <v>2020</v>
      </c>
      <c r="K729" s="95">
        <f t="shared" si="56"/>
        <v>6</v>
      </c>
      <c r="L729" s="95">
        <f t="shared" si="57"/>
        <v>23</v>
      </c>
      <c r="M729" s="97">
        <f t="shared" si="58"/>
        <v>44005</v>
      </c>
      <c r="N729" s="96">
        <f t="shared" si="59"/>
        <v>44005.48332175926</v>
      </c>
      <c r="O729" s="323">
        <v>115.31100000000001</v>
      </c>
      <c r="P729" s="323">
        <v>1.938979</v>
      </c>
      <c r="Q729" s="323" t="s">
        <v>344</v>
      </c>
    </row>
    <row r="730" spans="1:17">
      <c r="A730" s="323" t="s">
        <v>429</v>
      </c>
      <c r="B730" s="323" t="s">
        <v>344</v>
      </c>
      <c r="C730" s="323" t="s">
        <v>188</v>
      </c>
      <c r="D730" s="323">
        <v>20200623</v>
      </c>
      <c r="E730" s="323" t="s">
        <v>837</v>
      </c>
      <c r="F730" s="323">
        <v>800000</v>
      </c>
      <c r="G730" s="323">
        <v>115.31100000000001</v>
      </c>
      <c r="H730" s="323">
        <v>1.938979</v>
      </c>
      <c r="J730" s="95">
        <f t="shared" si="55"/>
        <v>2020</v>
      </c>
      <c r="K730" s="95">
        <f t="shared" si="56"/>
        <v>6</v>
      </c>
      <c r="L730" s="95">
        <f t="shared" si="57"/>
        <v>23</v>
      </c>
      <c r="M730" s="97">
        <f t="shared" si="58"/>
        <v>44005</v>
      </c>
      <c r="N730" s="96">
        <f t="shared" si="59"/>
        <v>44005.48332175926</v>
      </c>
      <c r="O730" s="323">
        <v>115.31100000000001</v>
      </c>
      <c r="P730" s="323">
        <v>1.938979</v>
      </c>
      <c r="Q730" s="323" t="s">
        <v>344</v>
      </c>
    </row>
    <row r="731" spans="1:17">
      <c r="A731" s="323" t="s">
        <v>429</v>
      </c>
      <c r="B731" s="323" t="s">
        <v>344</v>
      </c>
      <c r="C731" s="323" t="s">
        <v>188</v>
      </c>
      <c r="D731" s="323">
        <v>20200623</v>
      </c>
      <c r="E731" s="323" t="s">
        <v>643</v>
      </c>
      <c r="F731" s="323">
        <v>50000</v>
      </c>
      <c r="G731" s="323">
        <v>115.69095</v>
      </c>
      <c r="H731" s="323">
        <v>1.8885240000000001</v>
      </c>
      <c r="J731" s="95">
        <f t="shared" si="55"/>
        <v>2020</v>
      </c>
      <c r="K731" s="95">
        <f t="shared" si="56"/>
        <v>6</v>
      </c>
      <c r="L731" s="95">
        <f t="shared" si="57"/>
        <v>23</v>
      </c>
      <c r="M731" s="97">
        <f t="shared" si="58"/>
        <v>44005</v>
      </c>
      <c r="N731" s="96">
        <f t="shared" si="59"/>
        <v>44005.577256944445</v>
      </c>
      <c r="O731" s="323">
        <v>115.69095</v>
      </c>
      <c r="P731" s="323">
        <v>1.8885240000000001</v>
      </c>
      <c r="Q731" s="323" t="s">
        <v>344</v>
      </c>
    </row>
    <row r="732" spans="1:17">
      <c r="A732" s="323" t="s">
        <v>429</v>
      </c>
      <c r="B732" s="323" t="s">
        <v>344</v>
      </c>
      <c r="C732" s="323" t="s">
        <v>188</v>
      </c>
      <c r="D732" s="323">
        <v>20200623</v>
      </c>
      <c r="E732" s="323" t="s">
        <v>643</v>
      </c>
      <c r="F732" s="323">
        <v>50000</v>
      </c>
      <c r="G732" s="323">
        <v>115.62845</v>
      </c>
      <c r="H732" s="323">
        <v>1.896811</v>
      </c>
      <c r="J732" s="95">
        <f t="shared" si="55"/>
        <v>2020</v>
      </c>
      <c r="K732" s="95">
        <f t="shared" si="56"/>
        <v>6</v>
      </c>
      <c r="L732" s="95">
        <f t="shared" si="57"/>
        <v>23</v>
      </c>
      <c r="M732" s="97">
        <f t="shared" si="58"/>
        <v>44005</v>
      </c>
      <c r="N732" s="96">
        <f t="shared" si="59"/>
        <v>44005.577256944445</v>
      </c>
      <c r="O732" s="323">
        <v>115.62845</v>
      </c>
      <c r="P732" s="323">
        <v>1.896811</v>
      </c>
      <c r="Q732" s="323" t="s">
        <v>344</v>
      </c>
    </row>
    <row r="733" spans="1:17">
      <c r="A733" s="323" t="s">
        <v>429</v>
      </c>
      <c r="B733" s="323" t="s">
        <v>344</v>
      </c>
      <c r="C733" s="323" t="s">
        <v>188</v>
      </c>
      <c r="D733" s="323">
        <v>20200623</v>
      </c>
      <c r="E733" s="323" t="s">
        <v>435</v>
      </c>
      <c r="F733" s="323">
        <v>5000</v>
      </c>
      <c r="G733" s="323">
        <v>114.169</v>
      </c>
      <c r="H733" s="323">
        <v>2.0917940000000002</v>
      </c>
      <c r="J733" s="95">
        <f t="shared" si="55"/>
        <v>2020</v>
      </c>
      <c r="K733" s="95">
        <f t="shared" si="56"/>
        <v>6</v>
      </c>
      <c r="L733" s="95">
        <f t="shared" si="57"/>
        <v>23</v>
      </c>
      <c r="M733" s="97">
        <f t="shared" si="58"/>
        <v>44005</v>
      </c>
      <c r="N733" s="96">
        <f t="shared" si="59"/>
        <v>44005.673333333332</v>
      </c>
      <c r="O733" s="323">
        <v>114.169</v>
      </c>
      <c r="P733" s="323">
        <v>2.0917940000000002</v>
      </c>
      <c r="Q733" s="323" t="s">
        <v>344</v>
      </c>
    </row>
    <row r="734" spans="1:17">
      <c r="A734" s="323" t="s">
        <v>429</v>
      </c>
      <c r="B734" s="323" t="s">
        <v>344</v>
      </c>
      <c r="C734" s="323" t="s">
        <v>188</v>
      </c>
      <c r="D734" s="323">
        <v>20200623</v>
      </c>
      <c r="E734" s="323" t="s">
        <v>838</v>
      </c>
      <c r="F734" s="323">
        <v>5000</v>
      </c>
      <c r="G734" s="323">
        <v>114.73699999999999</v>
      </c>
      <c r="H734" s="323">
        <v>2.015568</v>
      </c>
      <c r="J734" s="95">
        <f t="shared" si="55"/>
        <v>2020</v>
      </c>
      <c r="K734" s="95">
        <f t="shared" si="56"/>
        <v>6</v>
      </c>
      <c r="L734" s="95">
        <f t="shared" si="57"/>
        <v>23</v>
      </c>
      <c r="M734" s="97">
        <f t="shared" si="58"/>
        <v>44005</v>
      </c>
      <c r="N734" s="96">
        <f t="shared" si="59"/>
        <v>44005.673344907409</v>
      </c>
      <c r="O734" s="323">
        <v>114.73699999999999</v>
      </c>
      <c r="P734" s="323">
        <v>2.015568</v>
      </c>
      <c r="Q734" s="323" t="s">
        <v>344</v>
      </c>
    </row>
    <row r="735" spans="1:17">
      <c r="A735" s="323" t="s">
        <v>429</v>
      </c>
      <c r="B735" s="323" t="s">
        <v>344</v>
      </c>
      <c r="C735" s="323" t="s">
        <v>188</v>
      </c>
      <c r="D735" s="323">
        <v>20200623</v>
      </c>
      <c r="E735" s="323" t="s">
        <v>839</v>
      </c>
      <c r="F735" s="323">
        <v>100000</v>
      </c>
      <c r="G735" s="323">
        <v>115.454403</v>
      </c>
      <c r="H735" s="323">
        <v>1.920623</v>
      </c>
      <c r="J735" s="95">
        <f t="shared" si="55"/>
        <v>2020</v>
      </c>
      <c r="K735" s="95">
        <f t="shared" si="56"/>
        <v>6</v>
      </c>
      <c r="L735" s="95">
        <f t="shared" si="57"/>
        <v>23</v>
      </c>
      <c r="M735" s="97">
        <f t="shared" si="58"/>
        <v>44005</v>
      </c>
      <c r="N735" s="96">
        <f t="shared" si="59"/>
        <v>44005.704641203702</v>
      </c>
      <c r="O735" s="323">
        <v>115.454403</v>
      </c>
      <c r="P735" s="323">
        <v>1.920623</v>
      </c>
      <c r="Q735" s="323" t="s">
        <v>344</v>
      </c>
    </row>
    <row r="736" spans="1:17">
      <c r="A736" s="323" t="s">
        <v>429</v>
      </c>
      <c r="B736" s="323" t="s">
        <v>344</v>
      </c>
      <c r="C736" s="323" t="s">
        <v>188</v>
      </c>
      <c r="D736" s="323">
        <v>20200624</v>
      </c>
      <c r="E736" s="323" t="s">
        <v>426</v>
      </c>
      <c r="F736" s="323">
        <v>50000</v>
      </c>
      <c r="G736" s="323">
        <v>115.471</v>
      </c>
      <c r="H736" s="323">
        <v>1.9169989999999999</v>
      </c>
      <c r="J736" s="95">
        <f t="shared" si="55"/>
        <v>2020</v>
      </c>
      <c r="K736" s="95">
        <f t="shared" si="56"/>
        <v>6</v>
      </c>
      <c r="L736" s="95">
        <f t="shared" si="57"/>
        <v>24</v>
      </c>
      <c r="M736" s="97">
        <f t="shared" si="58"/>
        <v>44006</v>
      </c>
      <c r="N736" s="96">
        <f t="shared" si="59"/>
        <v>44006.625138888892</v>
      </c>
      <c r="O736" s="323">
        <v>115.471</v>
      </c>
      <c r="P736" s="323">
        <v>1.9169989999999999</v>
      </c>
      <c r="Q736" s="323" t="s">
        <v>344</v>
      </c>
    </row>
    <row r="737" spans="1:17">
      <c r="A737" s="323" t="s">
        <v>429</v>
      </c>
      <c r="B737" s="323" t="s">
        <v>344</v>
      </c>
      <c r="C737" s="323" t="s">
        <v>188</v>
      </c>
      <c r="D737" s="323">
        <v>20200624</v>
      </c>
      <c r="E737" s="323" t="s">
        <v>727</v>
      </c>
      <c r="F737" s="323">
        <v>100000</v>
      </c>
      <c r="G737" s="323">
        <v>115.045</v>
      </c>
      <c r="H737" s="323">
        <v>1.973724</v>
      </c>
      <c r="J737" s="95">
        <f t="shared" ref="J737:J800" si="60">ROUND(D737/10000,0)</f>
        <v>2020</v>
      </c>
      <c r="K737" s="95">
        <f t="shared" ref="K737:K800" si="61">ROUND((D737-J737*10000)/100,0)</f>
        <v>6</v>
      </c>
      <c r="L737" s="95">
        <f t="shared" ref="L737:L800" si="62">D737-J737*10000-K737*100</f>
        <v>24</v>
      </c>
      <c r="M737" s="97">
        <f t="shared" ref="M737:M800" si="63">DATE(J737,K737,L737)</f>
        <v>44006</v>
      </c>
      <c r="N737" s="96">
        <f t="shared" si="59"/>
        <v>44006.625162037039</v>
      </c>
      <c r="O737" s="323">
        <v>115.045</v>
      </c>
      <c r="P737" s="323">
        <v>1.973724</v>
      </c>
      <c r="Q737" s="323" t="s">
        <v>344</v>
      </c>
    </row>
    <row r="738" spans="1:17">
      <c r="A738" s="323" t="s">
        <v>429</v>
      </c>
      <c r="B738" s="323" t="s">
        <v>344</v>
      </c>
      <c r="C738" s="323" t="s">
        <v>188</v>
      </c>
      <c r="D738" s="323">
        <v>20200625</v>
      </c>
      <c r="E738" s="323" t="s">
        <v>840</v>
      </c>
      <c r="F738" s="323">
        <v>1765000</v>
      </c>
      <c r="G738" s="323">
        <v>115.443</v>
      </c>
      <c r="H738" s="323">
        <v>1.91859</v>
      </c>
      <c r="J738" s="95">
        <f t="shared" si="60"/>
        <v>2020</v>
      </c>
      <c r="K738" s="95">
        <f t="shared" si="61"/>
        <v>6</v>
      </c>
      <c r="L738" s="95">
        <f t="shared" si="62"/>
        <v>25</v>
      </c>
      <c r="M738" s="97">
        <f t="shared" si="63"/>
        <v>44007</v>
      </c>
      <c r="N738" s="96">
        <f t="shared" si="59"/>
        <v>44007.549861111111</v>
      </c>
      <c r="O738" s="323">
        <v>115.443</v>
      </c>
      <c r="P738" s="323">
        <v>1.91859</v>
      </c>
      <c r="Q738" s="323" t="s">
        <v>344</v>
      </c>
    </row>
    <row r="739" spans="1:17">
      <c r="A739" s="323" t="s">
        <v>429</v>
      </c>
      <c r="B739" s="323" t="s">
        <v>344</v>
      </c>
      <c r="C739" s="323" t="s">
        <v>188</v>
      </c>
      <c r="D739" s="323">
        <v>20200625</v>
      </c>
      <c r="E739" s="323" t="s">
        <v>841</v>
      </c>
      <c r="F739" s="323">
        <v>10000</v>
      </c>
      <c r="G739" s="323">
        <v>115.252</v>
      </c>
      <c r="H739" s="323">
        <v>1.9440249999999999</v>
      </c>
      <c r="J739" s="95">
        <f t="shared" si="60"/>
        <v>2020</v>
      </c>
      <c r="K739" s="95">
        <f t="shared" si="61"/>
        <v>6</v>
      </c>
      <c r="L739" s="95">
        <f t="shared" si="62"/>
        <v>25</v>
      </c>
      <c r="M739" s="97">
        <f t="shared" si="63"/>
        <v>44007</v>
      </c>
      <c r="N739" s="96">
        <f t="shared" si="59"/>
        <v>44007.645324074074</v>
      </c>
      <c r="O739" s="323">
        <v>115.252</v>
      </c>
      <c r="P739" s="323">
        <v>1.9440249999999999</v>
      </c>
      <c r="Q739" s="323" t="s">
        <v>344</v>
      </c>
    </row>
    <row r="740" spans="1:17">
      <c r="A740" s="323" t="s">
        <v>429</v>
      </c>
      <c r="B740" s="323" t="s">
        <v>344</v>
      </c>
      <c r="C740" s="323" t="s">
        <v>188</v>
      </c>
      <c r="D740" s="323">
        <v>20200625</v>
      </c>
      <c r="E740" s="323" t="s">
        <v>842</v>
      </c>
      <c r="F740" s="323">
        <v>5000</v>
      </c>
      <c r="G740" s="323">
        <v>114.90900000000001</v>
      </c>
      <c r="H740" s="323">
        <v>1.989824</v>
      </c>
      <c r="J740" s="95">
        <f t="shared" si="60"/>
        <v>2020</v>
      </c>
      <c r="K740" s="95">
        <f t="shared" si="61"/>
        <v>6</v>
      </c>
      <c r="L740" s="95">
        <f t="shared" si="62"/>
        <v>25</v>
      </c>
      <c r="M740" s="97">
        <f t="shared" si="63"/>
        <v>44007</v>
      </c>
      <c r="N740" s="96">
        <f t="shared" si="59"/>
        <v>44007.664467592593</v>
      </c>
      <c r="O740" s="323">
        <v>114.90900000000001</v>
      </c>
      <c r="P740" s="323">
        <v>1.989824</v>
      </c>
      <c r="Q740" s="323" t="s">
        <v>344</v>
      </c>
    </row>
    <row r="741" spans="1:17">
      <c r="A741" s="323" t="s">
        <v>429</v>
      </c>
      <c r="B741" s="323" t="s">
        <v>344</v>
      </c>
      <c r="C741" s="323" t="s">
        <v>188</v>
      </c>
      <c r="D741" s="323">
        <v>20200625</v>
      </c>
      <c r="E741" s="323" t="s">
        <v>842</v>
      </c>
      <c r="F741" s="323">
        <v>5000</v>
      </c>
      <c r="G741" s="323">
        <v>113.90900000000001</v>
      </c>
      <c r="H741" s="323">
        <v>2.1242570000000001</v>
      </c>
      <c r="J741" s="95">
        <f t="shared" si="60"/>
        <v>2020</v>
      </c>
      <c r="K741" s="95">
        <f t="shared" si="61"/>
        <v>6</v>
      </c>
      <c r="L741" s="95">
        <f t="shared" si="62"/>
        <v>25</v>
      </c>
      <c r="M741" s="97">
        <f t="shared" si="63"/>
        <v>44007</v>
      </c>
      <c r="N741" s="96">
        <f t="shared" si="59"/>
        <v>44007.664467592593</v>
      </c>
      <c r="O741" s="323">
        <v>113.90900000000001</v>
      </c>
      <c r="P741" s="323">
        <v>2.1242570000000001</v>
      </c>
      <c r="Q741" s="323" t="s">
        <v>344</v>
      </c>
    </row>
    <row r="742" spans="1:17">
      <c r="A742" s="323" t="s">
        <v>429</v>
      </c>
      <c r="B742" s="323" t="s">
        <v>344</v>
      </c>
      <c r="C742" s="323" t="s">
        <v>188</v>
      </c>
      <c r="D742" s="323">
        <v>20200625</v>
      </c>
      <c r="E742" s="323" t="s">
        <v>843</v>
      </c>
      <c r="F742" s="323">
        <v>1115000</v>
      </c>
      <c r="G742" s="323">
        <v>115.152</v>
      </c>
      <c r="H742" s="323">
        <v>1.9573609999999999</v>
      </c>
      <c r="J742" s="95">
        <f t="shared" si="60"/>
        <v>2020</v>
      </c>
      <c r="K742" s="95">
        <f t="shared" si="61"/>
        <v>6</v>
      </c>
      <c r="L742" s="95">
        <f t="shared" si="62"/>
        <v>25</v>
      </c>
      <c r="M742" s="97">
        <f t="shared" si="63"/>
        <v>44007</v>
      </c>
      <c r="N742" s="96">
        <f t="shared" si="59"/>
        <v>44007.687581018516</v>
      </c>
      <c r="O742" s="323">
        <v>115.152</v>
      </c>
      <c r="P742" s="323">
        <v>1.9573609999999999</v>
      </c>
      <c r="Q742" s="323" t="s">
        <v>344</v>
      </c>
    </row>
    <row r="743" spans="1:17">
      <c r="A743" s="323" t="s">
        <v>429</v>
      </c>
      <c r="B743" s="323" t="s">
        <v>344</v>
      </c>
      <c r="C743" s="323" t="s">
        <v>188</v>
      </c>
      <c r="D743" s="323">
        <v>20200625</v>
      </c>
      <c r="E743" s="323" t="s">
        <v>843</v>
      </c>
      <c r="F743" s="323">
        <v>1115000</v>
      </c>
      <c r="G743" s="323">
        <v>115.152</v>
      </c>
      <c r="H743" s="323">
        <v>1.9573609999999999</v>
      </c>
      <c r="J743" s="95">
        <f t="shared" si="60"/>
        <v>2020</v>
      </c>
      <c r="K743" s="95">
        <f t="shared" si="61"/>
        <v>6</v>
      </c>
      <c r="L743" s="95">
        <f t="shared" si="62"/>
        <v>25</v>
      </c>
      <c r="M743" s="97">
        <f t="shared" si="63"/>
        <v>44007</v>
      </c>
      <c r="N743" s="96">
        <f t="shared" si="59"/>
        <v>44007.687581018516</v>
      </c>
      <c r="O743" s="323">
        <v>115.152</v>
      </c>
      <c r="P743" s="323">
        <v>1.9573609999999999</v>
      </c>
      <c r="Q743" s="323" t="s">
        <v>344</v>
      </c>
    </row>
    <row r="744" spans="1:17">
      <c r="A744" s="323" t="s">
        <v>429</v>
      </c>
      <c r="B744" s="323" t="s">
        <v>344</v>
      </c>
      <c r="C744" s="323" t="s">
        <v>188</v>
      </c>
      <c r="D744" s="323">
        <v>20200626</v>
      </c>
      <c r="E744" s="323" t="s">
        <v>844</v>
      </c>
      <c r="F744" s="323">
        <v>3000</v>
      </c>
      <c r="G744" s="323">
        <v>116.246</v>
      </c>
      <c r="H744" s="323">
        <v>1.811442</v>
      </c>
      <c r="J744" s="95">
        <f t="shared" si="60"/>
        <v>2020</v>
      </c>
      <c r="K744" s="95">
        <f t="shared" si="61"/>
        <v>6</v>
      </c>
      <c r="L744" s="95">
        <f t="shared" si="62"/>
        <v>26</v>
      </c>
      <c r="M744" s="97">
        <f t="shared" si="63"/>
        <v>44008</v>
      </c>
      <c r="N744" s="96">
        <f t="shared" si="59"/>
        <v>44008.401689814818</v>
      </c>
      <c r="O744" s="323">
        <v>116.246</v>
      </c>
      <c r="P744" s="323">
        <v>1.811442</v>
      </c>
      <c r="Q744" s="323" t="s">
        <v>344</v>
      </c>
    </row>
    <row r="745" spans="1:17">
      <c r="A745" s="323" t="s">
        <v>429</v>
      </c>
      <c r="B745" s="323" t="s">
        <v>344</v>
      </c>
      <c r="C745" s="323" t="s">
        <v>188</v>
      </c>
      <c r="D745" s="323">
        <v>20200626</v>
      </c>
      <c r="E745" s="323" t="s">
        <v>844</v>
      </c>
      <c r="F745" s="323">
        <v>3000</v>
      </c>
      <c r="G745" s="323">
        <v>116.246</v>
      </c>
      <c r="H745" s="323">
        <v>1.811442</v>
      </c>
      <c r="J745" s="95">
        <f t="shared" si="60"/>
        <v>2020</v>
      </c>
      <c r="K745" s="95">
        <f t="shared" si="61"/>
        <v>6</v>
      </c>
      <c r="L745" s="95">
        <f t="shared" si="62"/>
        <v>26</v>
      </c>
      <c r="M745" s="97">
        <f t="shared" si="63"/>
        <v>44008</v>
      </c>
      <c r="N745" s="96">
        <f t="shared" si="59"/>
        <v>44008.401689814818</v>
      </c>
      <c r="O745" s="323">
        <v>116.246</v>
      </c>
      <c r="P745" s="323">
        <v>1.811442</v>
      </c>
      <c r="Q745" s="323" t="s">
        <v>344</v>
      </c>
    </row>
    <row r="746" spans="1:17">
      <c r="A746" s="323" t="s">
        <v>429</v>
      </c>
      <c r="B746" s="323" t="s">
        <v>344</v>
      </c>
      <c r="C746" s="323" t="s">
        <v>188</v>
      </c>
      <c r="D746" s="323">
        <v>20200626</v>
      </c>
      <c r="E746" s="323" t="s">
        <v>845</v>
      </c>
      <c r="F746" s="323">
        <v>300000</v>
      </c>
      <c r="G746" s="323">
        <v>115.277</v>
      </c>
      <c r="H746" s="323">
        <v>1.939989</v>
      </c>
      <c r="J746" s="95">
        <f t="shared" si="60"/>
        <v>2020</v>
      </c>
      <c r="K746" s="95">
        <f t="shared" si="61"/>
        <v>6</v>
      </c>
      <c r="L746" s="95">
        <f t="shared" si="62"/>
        <v>26</v>
      </c>
      <c r="M746" s="97">
        <f t="shared" si="63"/>
        <v>44008</v>
      </c>
      <c r="N746" s="96">
        <f t="shared" si="59"/>
        <v>44008.522002314814</v>
      </c>
      <c r="O746" s="323">
        <v>115.277</v>
      </c>
      <c r="P746" s="323">
        <v>1.939989</v>
      </c>
      <c r="Q746" s="323" t="s">
        <v>344</v>
      </c>
    </row>
    <row r="747" spans="1:17">
      <c r="A747" s="323" t="s">
        <v>429</v>
      </c>
      <c r="B747" s="323" t="s">
        <v>344</v>
      </c>
      <c r="C747" s="323" t="s">
        <v>188</v>
      </c>
      <c r="D747" s="323">
        <v>20200626</v>
      </c>
      <c r="E747" s="323" t="s">
        <v>845</v>
      </c>
      <c r="F747" s="323">
        <v>300000</v>
      </c>
      <c r="G747" s="323">
        <v>115.277</v>
      </c>
      <c r="H747" s="323">
        <v>1.939989</v>
      </c>
      <c r="J747" s="95">
        <f t="shared" si="60"/>
        <v>2020</v>
      </c>
      <c r="K747" s="95">
        <f t="shared" si="61"/>
        <v>6</v>
      </c>
      <c r="L747" s="95">
        <f t="shared" si="62"/>
        <v>26</v>
      </c>
      <c r="M747" s="97">
        <f t="shared" si="63"/>
        <v>44008</v>
      </c>
      <c r="N747" s="96">
        <f t="shared" si="59"/>
        <v>44008.522002314814</v>
      </c>
      <c r="O747" s="323">
        <v>115.277</v>
      </c>
      <c r="P747" s="323">
        <v>1.939989</v>
      </c>
      <c r="Q747" s="323" t="s">
        <v>344</v>
      </c>
    </row>
    <row r="748" spans="1:17">
      <c r="A748" s="323" t="s">
        <v>429</v>
      </c>
      <c r="B748" s="323" t="s">
        <v>344</v>
      </c>
      <c r="C748" s="323" t="s">
        <v>188</v>
      </c>
      <c r="D748" s="323">
        <v>20200626</v>
      </c>
      <c r="E748" s="323" t="s">
        <v>846</v>
      </c>
      <c r="F748" s="323">
        <v>2000</v>
      </c>
      <c r="G748" s="323">
        <v>114.69799999999999</v>
      </c>
      <c r="H748" s="323">
        <v>2.0173969999999999</v>
      </c>
      <c r="J748" s="95">
        <f t="shared" si="60"/>
        <v>2020</v>
      </c>
      <c r="K748" s="95">
        <f t="shared" si="61"/>
        <v>6</v>
      </c>
      <c r="L748" s="95">
        <f t="shared" si="62"/>
        <v>26</v>
      </c>
      <c r="M748" s="97">
        <f t="shared" si="63"/>
        <v>44008</v>
      </c>
      <c r="N748" s="96">
        <f t="shared" si="59"/>
        <v>44008.581284722219</v>
      </c>
      <c r="O748" s="323">
        <v>114.69799999999999</v>
      </c>
      <c r="P748" s="323">
        <v>2.0173969999999999</v>
      </c>
      <c r="Q748" s="323" t="s">
        <v>344</v>
      </c>
    </row>
    <row r="749" spans="1:17">
      <c r="A749" s="323" t="s">
        <v>429</v>
      </c>
      <c r="B749" s="323" t="s">
        <v>344</v>
      </c>
      <c r="C749" s="323" t="s">
        <v>188</v>
      </c>
      <c r="D749" s="323">
        <v>20200626</v>
      </c>
      <c r="E749" s="323" t="s">
        <v>846</v>
      </c>
      <c r="F749" s="323">
        <v>2000</v>
      </c>
      <c r="G749" s="323">
        <v>114.44799999999999</v>
      </c>
      <c r="H749" s="323">
        <v>2.050961</v>
      </c>
      <c r="J749" s="95">
        <f t="shared" si="60"/>
        <v>2020</v>
      </c>
      <c r="K749" s="95">
        <f t="shared" si="61"/>
        <v>6</v>
      </c>
      <c r="L749" s="95">
        <f t="shared" si="62"/>
        <v>26</v>
      </c>
      <c r="M749" s="97">
        <f t="shared" si="63"/>
        <v>44008</v>
      </c>
      <c r="N749" s="96">
        <f t="shared" si="59"/>
        <v>44008.581284722219</v>
      </c>
      <c r="O749" s="323">
        <v>114.44799999999999</v>
      </c>
      <c r="P749" s="323">
        <v>2.050961</v>
      </c>
      <c r="Q749" s="323" t="s">
        <v>344</v>
      </c>
    </row>
    <row r="750" spans="1:17">
      <c r="A750" s="323" t="s">
        <v>429</v>
      </c>
      <c r="B750" s="323" t="s">
        <v>344</v>
      </c>
      <c r="C750" s="323" t="s">
        <v>188</v>
      </c>
      <c r="D750" s="323">
        <v>20200626</v>
      </c>
      <c r="E750" s="323" t="s">
        <v>847</v>
      </c>
      <c r="F750" s="323">
        <v>100000</v>
      </c>
      <c r="G750" s="323">
        <v>115.673</v>
      </c>
      <c r="H750" s="323">
        <v>1.887305</v>
      </c>
      <c r="J750" s="95">
        <f t="shared" si="60"/>
        <v>2020</v>
      </c>
      <c r="K750" s="95">
        <f t="shared" si="61"/>
        <v>6</v>
      </c>
      <c r="L750" s="95">
        <f t="shared" si="62"/>
        <v>26</v>
      </c>
      <c r="M750" s="97">
        <f t="shared" si="63"/>
        <v>44008</v>
      </c>
      <c r="N750" s="96">
        <f t="shared" si="59"/>
        <v>44008.60738425926</v>
      </c>
      <c r="O750" s="323">
        <v>115.673</v>
      </c>
      <c r="P750" s="323">
        <v>1.887305</v>
      </c>
      <c r="Q750" s="323" t="s">
        <v>344</v>
      </c>
    </row>
    <row r="751" spans="1:17">
      <c r="A751" s="323" t="s">
        <v>429</v>
      </c>
      <c r="B751" s="323" t="s">
        <v>344</v>
      </c>
      <c r="C751" s="323" t="s">
        <v>188</v>
      </c>
      <c r="D751" s="323">
        <v>20200626</v>
      </c>
      <c r="E751" s="323" t="s">
        <v>847</v>
      </c>
      <c r="F751" s="323">
        <v>100000</v>
      </c>
      <c r="G751" s="323">
        <v>115.673</v>
      </c>
      <c r="H751" s="323">
        <v>1.887305</v>
      </c>
      <c r="J751" s="95">
        <f t="shared" si="60"/>
        <v>2020</v>
      </c>
      <c r="K751" s="95">
        <f t="shared" si="61"/>
        <v>6</v>
      </c>
      <c r="L751" s="95">
        <f t="shared" si="62"/>
        <v>26</v>
      </c>
      <c r="M751" s="97">
        <f t="shared" si="63"/>
        <v>44008</v>
      </c>
      <c r="N751" s="96">
        <f t="shared" si="59"/>
        <v>44008.60738425926</v>
      </c>
      <c r="O751" s="323">
        <v>115.673</v>
      </c>
      <c r="P751" s="323">
        <v>1.887305</v>
      </c>
      <c r="Q751" s="323" t="s">
        <v>344</v>
      </c>
    </row>
    <row r="752" spans="1:17">
      <c r="A752" s="323" t="s">
        <v>429</v>
      </c>
      <c r="B752" s="323" t="s">
        <v>344</v>
      </c>
      <c r="C752" s="323" t="s">
        <v>188</v>
      </c>
      <c r="D752" s="323">
        <v>20200626</v>
      </c>
      <c r="E752" s="323" t="s">
        <v>847</v>
      </c>
      <c r="F752" s="323">
        <v>100000</v>
      </c>
      <c r="G752" s="323">
        <v>115.673</v>
      </c>
      <c r="H752" s="323">
        <v>1.888026</v>
      </c>
      <c r="J752" s="95">
        <f t="shared" si="60"/>
        <v>2020</v>
      </c>
      <c r="K752" s="95">
        <f t="shared" si="61"/>
        <v>6</v>
      </c>
      <c r="L752" s="95">
        <f t="shared" si="62"/>
        <v>26</v>
      </c>
      <c r="M752" s="97">
        <f t="shared" si="63"/>
        <v>44008</v>
      </c>
      <c r="N752" s="96">
        <f t="shared" si="59"/>
        <v>44008.60738425926</v>
      </c>
      <c r="O752" s="323">
        <v>115.673</v>
      </c>
      <c r="P752" s="323">
        <v>1.888026</v>
      </c>
      <c r="Q752" s="323" t="s">
        <v>344</v>
      </c>
    </row>
    <row r="753" spans="1:17">
      <c r="A753" s="323" t="s">
        <v>429</v>
      </c>
      <c r="B753" s="323" t="s">
        <v>344</v>
      </c>
      <c r="C753" s="323" t="s">
        <v>188</v>
      </c>
      <c r="D753" s="323">
        <v>20200629</v>
      </c>
      <c r="E753" s="323" t="s">
        <v>399</v>
      </c>
      <c r="F753" s="323">
        <v>100000</v>
      </c>
      <c r="G753" s="323">
        <v>115.429</v>
      </c>
      <c r="H753" s="323">
        <v>1.9190320000000001</v>
      </c>
      <c r="J753" s="95">
        <f t="shared" si="60"/>
        <v>2020</v>
      </c>
      <c r="K753" s="95">
        <f t="shared" si="61"/>
        <v>6</v>
      </c>
      <c r="L753" s="95">
        <f t="shared" si="62"/>
        <v>29</v>
      </c>
      <c r="M753" s="97">
        <f t="shared" si="63"/>
        <v>44011</v>
      </c>
      <c r="N753" s="96">
        <f t="shared" si="59"/>
        <v>44011.479814814818</v>
      </c>
      <c r="O753" s="323">
        <v>115.429</v>
      </c>
      <c r="P753" s="323">
        <v>1.9190320000000001</v>
      </c>
      <c r="Q753" s="323" t="s">
        <v>344</v>
      </c>
    </row>
    <row r="754" spans="1:17">
      <c r="A754" s="323" t="s">
        <v>429</v>
      </c>
      <c r="B754" s="323" t="s">
        <v>344</v>
      </c>
      <c r="C754" s="323" t="s">
        <v>188</v>
      </c>
      <c r="D754" s="323">
        <v>20200629</v>
      </c>
      <c r="E754" s="323" t="s">
        <v>399</v>
      </c>
      <c r="F754" s="323">
        <v>100000</v>
      </c>
      <c r="G754" s="323">
        <v>115.429</v>
      </c>
      <c r="H754" s="323">
        <v>1.9190320000000001</v>
      </c>
      <c r="J754" s="95">
        <f t="shared" si="60"/>
        <v>2020</v>
      </c>
      <c r="K754" s="95">
        <f t="shared" si="61"/>
        <v>6</v>
      </c>
      <c r="L754" s="95">
        <f t="shared" si="62"/>
        <v>29</v>
      </c>
      <c r="M754" s="97">
        <f t="shared" si="63"/>
        <v>44011</v>
      </c>
      <c r="N754" s="96">
        <f t="shared" si="59"/>
        <v>44011.479814814818</v>
      </c>
      <c r="O754" s="323">
        <v>115.429</v>
      </c>
      <c r="P754" s="323">
        <v>1.9190320000000001</v>
      </c>
      <c r="Q754" s="323" t="s">
        <v>344</v>
      </c>
    </row>
    <row r="755" spans="1:17">
      <c r="A755" s="323" t="s">
        <v>429</v>
      </c>
      <c r="B755" s="323" t="s">
        <v>344</v>
      </c>
      <c r="C755" s="323" t="s">
        <v>188</v>
      </c>
      <c r="D755" s="323">
        <v>20200629</v>
      </c>
      <c r="E755" s="323" t="s">
        <v>399</v>
      </c>
      <c r="F755" s="323">
        <v>100000</v>
      </c>
      <c r="G755" s="323">
        <v>115.398</v>
      </c>
      <c r="H755" s="323">
        <v>1.92316</v>
      </c>
      <c r="J755" s="95">
        <f t="shared" si="60"/>
        <v>2020</v>
      </c>
      <c r="K755" s="95">
        <f t="shared" si="61"/>
        <v>6</v>
      </c>
      <c r="L755" s="95">
        <f t="shared" si="62"/>
        <v>29</v>
      </c>
      <c r="M755" s="97">
        <f t="shared" si="63"/>
        <v>44011</v>
      </c>
      <c r="N755" s="96">
        <f t="shared" si="59"/>
        <v>44011.479814814818</v>
      </c>
      <c r="O755" s="323">
        <v>115.398</v>
      </c>
      <c r="P755" s="323">
        <v>1.92316</v>
      </c>
      <c r="Q755" s="323" t="s">
        <v>344</v>
      </c>
    </row>
    <row r="756" spans="1:17">
      <c r="A756" s="323" t="s">
        <v>429</v>
      </c>
      <c r="B756" s="323" t="s">
        <v>344</v>
      </c>
      <c r="C756" s="323" t="s">
        <v>188</v>
      </c>
      <c r="D756" s="323">
        <v>20200630</v>
      </c>
      <c r="E756" s="323" t="s">
        <v>848</v>
      </c>
      <c r="F756" s="323">
        <v>50000</v>
      </c>
      <c r="G756" s="323">
        <v>115.83</v>
      </c>
      <c r="H756" s="323">
        <v>1.8650199999999999</v>
      </c>
      <c r="J756" s="95">
        <f t="shared" si="60"/>
        <v>2020</v>
      </c>
      <c r="K756" s="95">
        <f t="shared" si="61"/>
        <v>6</v>
      </c>
      <c r="L756" s="95">
        <f t="shared" si="62"/>
        <v>30</v>
      </c>
      <c r="M756" s="97">
        <f t="shared" si="63"/>
        <v>44012</v>
      </c>
      <c r="N756" s="96">
        <f t="shared" si="59"/>
        <v>44012.397592592592</v>
      </c>
      <c r="O756" s="323">
        <v>115.83</v>
      </c>
      <c r="P756" s="323">
        <v>1.8650199999999999</v>
      </c>
      <c r="Q756" s="323" t="s">
        <v>344</v>
      </c>
    </row>
    <row r="757" spans="1:17">
      <c r="A757" s="323" t="s">
        <v>429</v>
      </c>
      <c r="B757" s="323" t="s">
        <v>344</v>
      </c>
      <c r="C757" s="323" t="s">
        <v>188</v>
      </c>
      <c r="D757" s="323">
        <v>20200630</v>
      </c>
      <c r="E757" s="323" t="s">
        <v>849</v>
      </c>
      <c r="F757" s="323">
        <v>4000</v>
      </c>
      <c r="G757" s="323">
        <v>115.499</v>
      </c>
      <c r="H757" s="323">
        <v>1.9090009999999999</v>
      </c>
      <c r="J757" s="95">
        <f t="shared" si="60"/>
        <v>2020</v>
      </c>
      <c r="K757" s="95">
        <f t="shared" si="61"/>
        <v>6</v>
      </c>
      <c r="L757" s="95">
        <f t="shared" si="62"/>
        <v>30</v>
      </c>
      <c r="M757" s="97">
        <f t="shared" si="63"/>
        <v>44012</v>
      </c>
      <c r="N757" s="96">
        <f t="shared" si="59"/>
        <v>44012.516875000001</v>
      </c>
      <c r="O757" s="323">
        <v>115.499</v>
      </c>
      <c r="P757" s="323">
        <v>1.9090009999999999</v>
      </c>
      <c r="Q757" s="323" t="s">
        <v>344</v>
      </c>
    </row>
    <row r="758" spans="1:17">
      <c r="A758" s="323" t="s">
        <v>429</v>
      </c>
      <c r="B758" s="323" t="s">
        <v>344</v>
      </c>
      <c r="C758" s="323" t="s">
        <v>188</v>
      </c>
      <c r="D758" s="323">
        <v>20200630</v>
      </c>
      <c r="E758" s="323" t="s">
        <v>849</v>
      </c>
      <c r="F758" s="323">
        <v>4000</v>
      </c>
      <c r="G758" s="323">
        <v>115.499</v>
      </c>
      <c r="H758" s="323">
        <v>1.9090009999999999</v>
      </c>
      <c r="J758" s="95">
        <f t="shared" si="60"/>
        <v>2020</v>
      </c>
      <c r="K758" s="95">
        <f t="shared" si="61"/>
        <v>6</v>
      </c>
      <c r="L758" s="95">
        <f t="shared" si="62"/>
        <v>30</v>
      </c>
      <c r="M758" s="97">
        <f t="shared" si="63"/>
        <v>44012</v>
      </c>
      <c r="N758" s="96">
        <f t="shared" si="59"/>
        <v>44012.516875000001</v>
      </c>
      <c r="O758" s="323">
        <v>115.499</v>
      </c>
      <c r="P758" s="323">
        <v>1.9090009999999999</v>
      </c>
      <c r="Q758" s="323" t="s">
        <v>344</v>
      </c>
    </row>
    <row r="759" spans="1:17">
      <c r="A759" s="323" t="s">
        <v>429</v>
      </c>
      <c r="B759" s="323" t="s">
        <v>344</v>
      </c>
      <c r="C759" s="323" t="s">
        <v>188</v>
      </c>
      <c r="D759" s="323">
        <v>20200630</v>
      </c>
      <c r="E759" s="323" t="s">
        <v>831</v>
      </c>
      <c r="F759" s="323">
        <v>100000</v>
      </c>
      <c r="G759" s="323">
        <v>115.58199999999999</v>
      </c>
      <c r="H759" s="323">
        <v>1.897959</v>
      </c>
      <c r="J759" s="95">
        <f t="shared" si="60"/>
        <v>2020</v>
      </c>
      <c r="K759" s="95">
        <f t="shared" si="61"/>
        <v>6</v>
      </c>
      <c r="L759" s="95">
        <f t="shared" si="62"/>
        <v>30</v>
      </c>
      <c r="M759" s="97">
        <f t="shared" si="63"/>
        <v>44012</v>
      </c>
      <c r="N759" s="96">
        <f t="shared" si="59"/>
        <v>44012.625185185185</v>
      </c>
      <c r="O759" s="323">
        <v>115.58199999999999</v>
      </c>
      <c r="P759" s="323">
        <v>1.897959</v>
      </c>
      <c r="Q759" s="323" t="s">
        <v>344</v>
      </c>
    </row>
    <row r="760" spans="1:17">
      <c r="A760" s="323" t="s">
        <v>437</v>
      </c>
      <c r="B760" s="323" t="s">
        <v>345</v>
      </c>
      <c r="C760" s="323" t="s">
        <v>188</v>
      </c>
      <c r="D760" s="323">
        <v>20200601</v>
      </c>
      <c r="E760" s="323" t="s">
        <v>438</v>
      </c>
      <c r="F760" s="323">
        <v>10000</v>
      </c>
      <c r="G760" s="323">
        <v>127.01300000000001</v>
      </c>
      <c r="H760" s="323">
        <v>3.2917610000000002</v>
      </c>
      <c r="J760" s="95">
        <f t="shared" si="60"/>
        <v>2020</v>
      </c>
      <c r="K760" s="95">
        <f t="shared" si="61"/>
        <v>6</v>
      </c>
      <c r="L760" s="95">
        <f t="shared" si="62"/>
        <v>1</v>
      </c>
      <c r="M760" s="97">
        <f t="shared" si="63"/>
        <v>43983</v>
      </c>
      <c r="N760" s="96">
        <f t="shared" si="59"/>
        <v>43983.625196759262</v>
      </c>
      <c r="O760" s="323">
        <v>127.01300000000001</v>
      </c>
      <c r="P760" s="323">
        <v>3.2917610000000002</v>
      </c>
      <c r="Q760" s="323" t="s">
        <v>345</v>
      </c>
    </row>
    <row r="761" spans="1:17">
      <c r="A761" s="323" t="s">
        <v>437</v>
      </c>
      <c r="B761" s="323" t="s">
        <v>345</v>
      </c>
      <c r="C761" s="323" t="s">
        <v>188</v>
      </c>
      <c r="D761" s="323">
        <v>20200601</v>
      </c>
      <c r="E761" s="323" t="s">
        <v>850</v>
      </c>
      <c r="F761" s="323">
        <v>30000</v>
      </c>
      <c r="G761" s="323">
        <v>126.55</v>
      </c>
      <c r="H761" s="323">
        <v>3.3137840000000001</v>
      </c>
      <c r="J761" s="95">
        <f t="shared" si="60"/>
        <v>2020</v>
      </c>
      <c r="K761" s="95">
        <f t="shared" si="61"/>
        <v>6</v>
      </c>
      <c r="L761" s="95">
        <f t="shared" si="62"/>
        <v>1</v>
      </c>
      <c r="M761" s="97">
        <f t="shared" si="63"/>
        <v>43983</v>
      </c>
      <c r="N761" s="96">
        <f t="shared" si="59"/>
        <v>43983.625231481485</v>
      </c>
      <c r="O761" s="323">
        <v>126.55</v>
      </c>
      <c r="P761" s="323">
        <v>3.3137840000000001</v>
      </c>
      <c r="Q761" s="323" t="s">
        <v>345</v>
      </c>
    </row>
    <row r="762" spans="1:17">
      <c r="A762" s="323" t="s">
        <v>437</v>
      </c>
      <c r="B762" s="323" t="s">
        <v>345</v>
      </c>
      <c r="C762" s="323" t="s">
        <v>188</v>
      </c>
      <c r="D762" s="323">
        <v>20200601</v>
      </c>
      <c r="E762" s="323" t="s">
        <v>851</v>
      </c>
      <c r="F762" s="323">
        <v>1525000</v>
      </c>
      <c r="G762" s="323">
        <v>127.96599999999999</v>
      </c>
      <c r="H762" s="323">
        <v>3.2467730000000001</v>
      </c>
      <c r="J762" s="95">
        <f t="shared" si="60"/>
        <v>2020</v>
      </c>
      <c r="K762" s="95">
        <f t="shared" si="61"/>
        <v>6</v>
      </c>
      <c r="L762" s="95">
        <f t="shared" si="62"/>
        <v>1</v>
      </c>
      <c r="M762" s="97">
        <f t="shared" si="63"/>
        <v>43983</v>
      </c>
      <c r="N762" s="96">
        <f t="shared" si="59"/>
        <v>43983.698148148149</v>
      </c>
      <c r="O762" s="323">
        <v>127.96599999999999</v>
      </c>
      <c r="P762" s="323">
        <v>3.2467730000000001</v>
      </c>
      <c r="Q762" s="323" t="s">
        <v>345</v>
      </c>
    </row>
    <row r="763" spans="1:17">
      <c r="A763" s="323" t="s">
        <v>437</v>
      </c>
      <c r="B763" s="323" t="s">
        <v>345</v>
      </c>
      <c r="C763" s="323" t="s">
        <v>188</v>
      </c>
      <c r="D763" s="323">
        <v>20200601</v>
      </c>
      <c r="E763" s="323" t="s">
        <v>851</v>
      </c>
      <c r="F763" s="323">
        <v>1525000</v>
      </c>
      <c r="G763" s="323">
        <v>127.96599999999999</v>
      </c>
      <c r="H763" s="323">
        <v>3.2467730000000001</v>
      </c>
      <c r="J763" s="95">
        <f t="shared" si="60"/>
        <v>2020</v>
      </c>
      <c r="K763" s="95">
        <f t="shared" si="61"/>
        <v>6</v>
      </c>
      <c r="L763" s="95">
        <f t="shared" si="62"/>
        <v>1</v>
      </c>
      <c r="M763" s="97">
        <f t="shared" si="63"/>
        <v>43983</v>
      </c>
      <c r="N763" s="96">
        <f t="shared" si="59"/>
        <v>43983.698148148149</v>
      </c>
      <c r="O763" s="323">
        <v>127.96599999999999</v>
      </c>
      <c r="P763" s="323">
        <v>3.2467730000000001</v>
      </c>
      <c r="Q763" s="323" t="s">
        <v>345</v>
      </c>
    </row>
    <row r="764" spans="1:17">
      <c r="A764" s="323" t="s">
        <v>437</v>
      </c>
      <c r="B764" s="323" t="s">
        <v>345</v>
      </c>
      <c r="C764" s="323" t="s">
        <v>188</v>
      </c>
      <c r="D764" s="323">
        <v>20200602</v>
      </c>
      <c r="E764" s="323" t="s">
        <v>419</v>
      </c>
      <c r="F764" s="323">
        <v>50000</v>
      </c>
      <c r="G764" s="323">
        <v>127.248</v>
      </c>
      <c r="H764" s="323">
        <v>3.2805430000000002</v>
      </c>
      <c r="J764" s="95">
        <f t="shared" si="60"/>
        <v>2020</v>
      </c>
      <c r="K764" s="95">
        <f t="shared" si="61"/>
        <v>6</v>
      </c>
      <c r="L764" s="95">
        <f t="shared" si="62"/>
        <v>2</v>
      </c>
      <c r="M764" s="97">
        <f t="shared" si="63"/>
        <v>43984</v>
      </c>
      <c r="N764" s="96">
        <f t="shared" si="59"/>
        <v>43984.625613425924</v>
      </c>
      <c r="O764" s="323">
        <v>127.248</v>
      </c>
      <c r="P764" s="323">
        <v>3.2805430000000002</v>
      </c>
      <c r="Q764" s="323" t="s">
        <v>345</v>
      </c>
    </row>
    <row r="765" spans="1:17">
      <c r="A765" s="323" t="s">
        <v>437</v>
      </c>
      <c r="B765" s="323" t="s">
        <v>345</v>
      </c>
      <c r="C765" s="323" t="s">
        <v>188</v>
      </c>
      <c r="D765" s="323">
        <v>20200602</v>
      </c>
      <c r="E765" s="323" t="s">
        <v>369</v>
      </c>
      <c r="F765" s="323">
        <v>265000</v>
      </c>
      <c r="G765" s="323">
        <v>128.14699999999999</v>
      </c>
      <c r="H765" s="323">
        <v>3.2381950000000002</v>
      </c>
      <c r="J765" s="95">
        <f t="shared" si="60"/>
        <v>2020</v>
      </c>
      <c r="K765" s="95">
        <f t="shared" si="61"/>
        <v>6</v>
      </c>
      <c r="L765" s="95">
        <f t="shared" si="62"/>
        <v>2</v>
      </c>
      <c r="M765" s="97">
        <f t="shared" si="63"/>
        <v>43984</v>
      </c>
      <c r="N765" s="96">
        <f t="shared" si="59"/>
        <v>43984.649942129632</v>
      </c>
      <c r="O765" s="323">
        <v>128.14699999999999</v>
      </c>
      <c r="P765" s="323">
        <v>3.2381950000000002</v>
      </c>
      <c r="Q765" s="323" t="s">
        <v>345</v>
      </c>
    </row>
    <row r="766" spans="1:17">
      <c r="A766" s="323" t="s">
        <v>437</v>
      </c>
      <c r="B766" s="323" t="s">
        <v>345</v>
      </c>
      <c r="C766" s="323" t="s">
        <v>188</v>
      </c>
      <c r="D766" s="323">
        <v>20200602</v>
      </c>
      <c r="E766" s="323" t="s">
        <v>852</v>
      </c>
      <c r="F766" s="323">
        <v>4535000</v>
      </c>
      <c r="G766" s="323">
        <v>128.46</v>
      </c>
      <c r="H766" s="323">
        <v>3.2235450000000001</v>
      </c>
      <c r="J766" s="95">
        <f t="shared" si="60"/>
        <v>2020</v>
      </c>
      <c r="K766" s="95">
        <f t="shared" si="61"/>
        <v>6</v>
      </c>
      <c r="L766" s="95">
        <f t="shared" si="62"/>
        <v>2</v>
      </c>
      <c r="M766" s="97">
        <f t="shared" si="63"/>
        <v>43984</v>
      </c>
      <c r="N766" s="96">
        <f t="shared" si="59"/>
        <v>43984.690983796296</v>
      </c>
      <c r="O766" s="323">
        <v>128.46</v>
      </c>
      <c r="P766" s="323">
        <v>3.2235450000000001</v>
      </c>
      <c r="Q766" s="323" t="s">
        <v>345</v>
      </c>
    </row>
    <row r="767" spans="1:17">
      <c r="A767" s="323" t="s">
        <v>437</v>
      </c>
      <c r="B767" s="323" t="s">
        <v>345</v>
      </c>
      <c r="C767" s="323" t="s">
        <v>188</v>
      </c>
      <c r="D767" s="323">
        <v>20200603</v>
      </c>
      <c r="E767" s="323" t="s">
        <v>853</v>
      </c>
      <c r="F767" s="323">
        <v>500000</v>
      </c>
      <c r="G767" s="323">
        <v>129.077</v>
      </c>
      <c r="H767" s="323">
        <v>3.1947190000000001</v>
      </c>
      <c r="J767" s="95">
        <f t="shared" si="60"/>
        <v>2020</v>
      </c>
      <c r="K767" s="95">
        <f t="shared" si="61"/>
        <v>6</v>
      </c>
      <c r="L767" s="95">
        <f t="shared" si="62"/>
        <v>3</v>
      </c>
      <c r="M767" s="97">
        <f t="shared" si="63"/>
        <v>43985</v>
      </c>
      <c r="N767" s="96">
        <f t="shared" si="59"/>
        <v>43985.495127314818</v>
      </c>
      <c r="O767" s="323">
        <v>129.077</v>
      </c>
      <c r="P767" s="323">
        <v>3.1947190000000001</v>
      </c>
      <c r="Q767" s="323" t="s">
        <v>345</v>
      </c>
    </row>
    <row r="768" spans="1:17">
      <c r="A768" s="323" t="s">
        <v>437</v>
      </c>
      <c r="B768" s="323" t="s">
        <v>345</v>
      </c>
      <c r="C768" s="323" t="s">
        <v>188</v>
      </c>
      <c r="D768" s="323">
        <v>20200603</v>
      </c>
      <c r="E768" s="323" t="s">
        <v>854</v>
      </c>
      <c r="F768" s="323">
        <v>250000</v>
      </c>
      <c r="G768" s="323">
        <v>128.11699999999999</v>
      </c>
      <c r="H768" s="323">
        <v>3.2395170000000002</v>
      </c>
      <c r="J768" s="95">
        <f t="shared" si="60"/>
        <v>2020</v>
      </c>
      <c r="K768" s="95">
        <f t="shared" si="61"/>
        <v>6</v>
      </c>
      <c r="L768" s="95">
        <f t="shared" si="62"/>
        <v>3</v>
      </c>
      <c r="M768" s="97">
        <f t="shared" si="63"/>
        <v>43985</v>
      </c>
      <c r="N768" s="96">
        <f t="shared" si="59"/>
        <v>43985.495555555557</v>
      </c>
      <c r="O768" s="323">
        <v>128.11699999999999</v>
      </c>
      <c r="P768" s="323">
        <v>3.2395170000000002</v>
      </c>
      <c r="Q768" s="323" t="s">
        <v>345</v>
      </c>
    </row>
    <row r="769" spans="1:17">
      <c r="A769" s="323" t="s">
        <v>437</v>
      </c>
      <c r="B769" s="323" t="s">
        <v>345</v>
      </c>
      <c r="C769" s="323" t="s">
        <v>188</v>
      </c>
      <c r="D769" s="323">
        <v>20200603</v>
      </c>
      <c r="E769" s="323" t="s">
        <v>854</v>
      </c>
      <c r="F769" s="323">
        <v>250000</v>
      </c>
      <c r="G769" s="323">
        <v>128.11699999999999</v>
      </c>
      <c r="H769" s="323">
        <v>3.2395170000000002</v>
      </c>
      <c r="J769" s="95">
        <f t="shared" si="60"/>
        <v>2020</v>
      </c>
      <c r="K769" s="95">
        <f t="shared" si="61"/>
        <v>6</v>
      </c>
      <c r="L769" s="95">
        <f t="shared" si="62"/>
        <v>3</v>
      </c>
      <c r="M769" s="97">
        <f t="shared" si="63"/>
        <v>43985</v>
      </c>
      <c r="N769" s="96">
        <f t="shared" si="59"/>
        <v>43985.495555555557</v>
      </c>
      <c r="O769" s="323">
        <v>128.11699999999999</v>
      </c>
      <c r="P769" s="323">
        <v>3.2395170000000002</v>
      </c>
      <c r="Q769" s="323" t="s">
        <v>345</v>
      </c>
    </row>
    <row r="770" spans="1:17">
      <c r="A770" s="323" t="s">
        <v>437</v>
      </c>
      <c r="B770" s="323" t="s">
        <v>345</v>
      </c>
      <c r="C770" s="323" t="s">
        <v>188</v>
      </c>
      <c r="D770" s="323">
        <v>20200603</v>
      </c>
      <c r="E770" s="323" t="s">
        <v>855</v>
      </c>
      <c r="F770" s="323">
        <v>62000</v>
      </c>
      <c r="G770" s="323">
        <v>129.73709700000001</v>
      </c>
      <c r="H770" s="323">
        <v>3.1641759999999999</v>
      </c>
      <c r="J770" s="95">
        <f t="shared" si="60"/>
        <v>2020</v>
      </c>
      <c r="K770" s="95">
        <f t="shared" si="61"/>
        <v>6</v>
      </c>
      <c r="L770" s="95">
        <f t="shared" si="62"/>
        <v>3</v>
      </c>
      <c r="M770" s="97">
        <f t="shared" si="63"/>
        <v>43985</v>
      </c>
      <c r="N770" s="96">
        <f t="shared" si="59"/>
        <v>43985.521979166668</v>
      </c>
      <c r="O770" s="323">
        <v>129.73709700000001</v>
      </c>
      <c r="P770" s="323">
        <v>3.1641759999999999</v>
      </c>
      <c r="Q770" s="323" t="s">
        <v>345</v>
      </c>
    </row>
    <row r="771" spans="1:17">
      <c r="A771" s="323" t="s">
        <v>437</v>
      </c>
      <c r="B771" s="323" t="s">
        <v>345</v>
      </c>
      <c r="C771" s="323" t="s">
        <v>188</v>
      </c>
      <c r="D771" s="323">
        <v>20200603</v>
      </c>
      <c r="E771" s="323" t="s">
        <v>855</v>
      </c>
      <c r="F771" s="323">
        <v>62000</v>
      </c>
      <c r="G771" s="323">
        <v>129.69999999999999</v>
      </c>
      <c r="H771" s="323">
        <v>3.1658870000000001</v>
      </c>
      <c r="J771" s="95">
        <f t="shared" si="60"/>
        <v>2020</v>
      </c>
      <c r="K771" s="95">
        <f t="shared" si="61"/>
        <v>6</v>
      </c>
      <c r="L771" s="95">
        <f t="shared" si="62"/>
        <v>3</v>
      </c>
      <c r="M771" s="97">
        <f t="shared" si="63"/>
        <v>43985</v>
      </c>
      <c r="N771" s="96">
        <f t="shared" ref="N771:N834" si="64">M771+E771</f>
        <v>43985.521979166668</v>
      </c>
      <c r="O771" s="323">
        <v>129.69999999999999</v>
      </c>
      <c r="P771" s="323">
        <v>3.1658870000000001</v>
      </c>
      <c r="Q771" s="323" t="s">
        <v>345</v>
      </c>
    </row>
    <row r="772" spans="1:17">
      <c r="A772" s="323" t="s">
        <v>437</v>
      </c>
      <c r="B772" s="323" t="s">
        <v>345</v>
      </c>
      <c r="C772" s="323" t="s">
        <v>188</v>
      </c>
      <c r="D772" s="323">
        <v>20200603</v>
      </c>
      <c r="E772" s="323" t="s">
        <v>855</v>
      </c>
      <c r="F772" s="323">
        <v>62000</v>
      </c>
      <c r="G772" s="323">
        <v>129.69999999999999</v>
      </c>
      <c r="H772" s="323">
        <v>3.1658870000000001</v>
      </c>
      <c r="J772" s="95">
        <f t="shared" si="60"/>
        <v>2020</v>
      </c>
      <c r="K772" s="95">
        <f t="shared" si="61"/>
        <v>6</v>
      </c>
      <c r="L772" s="95">
        <f t="shared" si="62"/>
        <v>3</v>
      </c>
      <c r="M772" s="97">
        <f t="shared" si="63"/>
        <v>43985</v>
      </c>
      <c r="N772" s="96">
        <f t="shared" si="64"/>
        <v>43985.521979166668</v>
      </c>
      <c r="O772" s="323">
        <v>129.69999999999999</v>
      </c>
      <c r="P772" s="323">
        <v>3.1658870000000001</v>
      </c>
      <c r="Q772" s="323" t="s">
        <v>345</v>
      </c>
    </row>
    <row r="773" spans="1:17">
      <c r="A773" s="323" t="s">
        <v>437</v>
      </c>
      <c r="B773" s="323" t="s">
        <v>345</v>
      </c>
      <c r="C773" s="323" t="s">
        <v>188</v>
      </c>
      <c r="D773" s="323">
        <v>20200603</v>
      </c>
      <c r="E773" s="323" t="s">
        <v>856</v>
      </c>
      <c r="F773" s="323">
        <v>38000</v>
      </c>
      <c r="G773" s="323">
        <v>129.122737</v>
      </c>
      <c r="H773" s="323">
        <v>3.192596</v>
      </c>
      <c r="J773" s="95">
        <f t="shared" si="60"/>
        <v>2020</v>
      </c>
      <c r="K773" s="95">
        <f t="shared" si="61"/>
        <v>6</v>
      </c>
      <c r="L773" s="95">
        <f t="shared" si="62"/>
        <v>3</v>
      </c>
      <c r="M773" s="97">
        <f t="shared" si="63"/>
        <v>43985</v>
      </c>
      <c r="N773" s="96">
        <f t="shared" si="64"/>
        <v>43985.556539351855</v>
      </c>
      <c r="O773" s="323">
        <v>129.122737</v>
      </c>
      <c r="P773" s="323">
        <v>3.192596</v>
      </c>
      <c r="Q773" s="323" t="s">
        <v>345</v>
      </c>
    </row>
    <row r="774" spans="1:17">
      <c r="A774" s="323" t="s">
        <v>437</v>
      </c>
      <c r="B774" s="323" t="s">
        <v>345</v>
      </c>
      <c r="C774" s="323" t="s">
        <v>188</v>
      </c>
      <c r="D774" s="323">
        <v>20200603</v>
      </c>
      <c r="E774" s="323" t="s">
        <v>856</v>
      </c>
      <c r="F774" s="323">
        <v>38000</v>
      </c>
      <c r="G774" s="323">
        <v>129.078</v>
      </c>
      <c r="H774" s="323">
        <v>3.1946729999999999</v>
      </c>
      <c r="J774" s="95">
        <f t="shared" si="60"/>
        <v>2020</v>
      </c>
      <c r="K774" s="95">
        <f t="shared" si="61"/>
        <v>6</v>
      </c>
      <c r="L774" s="95">
        <f t="shared" si="62"/>
        <v>3</v>
      </c>
      <c r="M774" s="97">
        <f t="shared" si="63"/>
        <v>43985</v>
      </c>
      <c r="N774" s="96">
        <f t="shared" si="64"/>
        <v>43985.556539351855</v>
      </c>
      <c r="O774" s="323">
        <v>129.078</v>
      </c>
      <c r="P774" s="323">
        <v>3.1946729999999999</v>
      </c>
      <c r="Q774" s="323" t="s">
        <v>345</v>
      </c>
    </row>
    <row r="775" spans="1:17">
      <c r="A775" s="323" t="s">
        <v>437</v>
      </c>
      <c r="B775" s="323" t="s">
        <v>345</v>
      </c>
      <c r="C775" s="323" t="s">
        <v>188</v>
      </c>
      <c r="D775" s="323">
        <v>20200603</v>
      </c>
      <c r="E775" s="323" t="s">
        <v>857</v>
      </c>
      <c r="F775" s="323">
        <v>1400000</v>
      </c>
      <c r="G775" s="323">
        <v>129.893</v>
      </c>
      <c r="H775" s="323">
        <v>3.1569929999999999</v>
      </c>
      <c r="J775" s="95">
        <f t="shared" si="60"/>
        <v>2020</v>
      </c>
      <c r="K775" s="95">
        <f t="shared" si="61"/>
        <v>6</v>
      </c>
      <c r="L775" s="95">
        <f t="shared" si="62"/>
        <v>3</v>
      </c>
      <c r="M775" s="97">
        <f t="shared" si="63"/>
        <v>43985</v>
      </c>
      <c r="N775" s="96">
        <f t="shared" si="64"/>
        <v>43985.557106481479</v>
      </c>
      <c r="O775" s="323">
        <v>129.893</v>
      </c>
      <c r="P775" s="323">
        <v>3.1569929999999999</v>
      </c>
      <c r="Q775" s="323" t="s">
        <v>345</v>
      </c>
    </row>
    <row r="776" spans="1:17">
      <c r="A776" s="323" t="s">
        <v>437</v>
      </c>
      <c r="B776" s="323" t="s">
        <v>345</v>
      </c>
      <c r="C776" s="323" t="s">
        <v>188</v>
      </c>
      <c r="D776" s="323">
        <v>20200603</v>
      </c>
      <c r="E776" s="323" t="s">
        <v>858</v>
      </c>
      <c r="F776" s="323">
        <v>25000</v>
      </c>
      <c r="G776" s="323">
        <v>127.896</v>
      </c>
      <c r="H776" s="323">
        <v>3.249978</v>
      </c>
      <c r="J776" s="95">
        <f t="shared" si="60"/>
        <v>2020</v>
      </c>
      <c r="K776" s="95">
        <f t="shared" si="61"/>
        <v>6</v>
      </c>
      <c r="L776" s="95">
        <f t="shared" si="62"/>
        <v>3</v>
      </c>
      <c r="M776" s="97">
        <f t="shared" si="63"/>
        <v>43985</v>
      </c>
      <c r="N776" s="96">
        <f t="shared" si="64"/>
        <v>43985.625358796293</v>
      </c>
      <c r="O776" s="323">
        <v>127.896</v>
      </c>
      <c r="P776" s="323">
        <v>3.249978</v>
      </c>
      <c r="Q776" s="323" t="s">
        <v>345</v>
      </c>
    </row>
    <row r="777" spans="1:17">
      <c r="A777" s="323" t="s">
        <v>437</v>
      </c>
      <c r="B777" s="323" t="s">
        <v>345</v>
      </c>
      <c r="C777" s="323" t="s">
        <v>188</v>
      </c>
      <c r="D777" s="323">
        <v>20200604</v>
      </c>
      <c r="E777" s="323" t="s">
        <v>355</v>
      </c>
      <c r="F777" s="323">
        <v>10000</v>
      </c>
      <c r="G777" s="323">
        <v>128.83500000000001</v>
      </c>
      <c r="H777" s="323">
        <v>3.2057099999999998</v>
      </c>
      <c r="J777" s="95">
        <f t="shared" si="60"/>
        <v>2020</v>
      </c>
      <c r="K777" s="95">
        <f t="shared" si="61"/>
        <v>6</v>
      </c>
      <c r="L777" s="95">
        <f t="shared" si="62"/>
        <v>4</v>
      </c>
      <c r="M777" s="97">
        <f t="shared" si="63"/>
        <v>43986</v>
      </c>
      <c r="N777" s="96">
        <f t="shared" si="64"/>
        <v>43986.625127314815</v>
      </c>
      <c r="O777" s="323">
        <v>128.83500000000001</v>
      </c>
      <c r="P777" s="323">
        <v>3.2057099999999998</v>
      </c>
      <c r="Q777" s="323" t="s">
        <v>345</v>
      </c>
    </row>
    <row r="778" spans="1:17">
      <c r="A778" s="323" t="s">
        <v>437</v>
      </c>
      <c r="B778" s="323" t="s">
        <v>345</v>
      </c>
      <c r="C778" s="323" t="s">
        <v>188</v>
      </c>
      <c r="D778" s="323">
        <v>20200604</v>
      </c>
      <c r="E778" s="323" t="s">
        <v>438</v>
      </c>
      <c r="F778" s="323">
        <v>150000</v>
      </c>
      <c r="G778" s="323">
        <v>128.59899999999999</v>
      </c>
      <c r="H778" s="323">
        <v>3.2167110000000001</v>
      </c>
      <c r="J778" s="95">
        <f t="shared" si="60"/>
        <v>2020</v>
      </c>
      <c r="K778" s="95">
        <f t="shared" si="61"/>
        <v>6</v>
      </c>
      <c r="L778" s="95">
        <f t="shared" si="62"/>
        <v>4</v>
      </c>
      <c r="M778" s="97">
        <f t="shared" si="63"/>
        <v>43986</v>
      </c>
      <c r="N778" s="96">
        <f t="shared" si="64"/>
        <v>43986.625196759262</v>
      </c>
      <c r="O778" s="323">
        <v>128.59899999999999</v>
      </c>
      <c r="P778" s="323">
        <v>3.2167110000000001</v>
      </c>
      <c r="Q778" s="323" t="s">
        <v>345</v>
      </c>
    </row>
    <row r="779" spans="1:17">
      <c r="A779" s="323" t="s">
        <v>437</v>
      </c>
      <c r="B779" s="323" t="s">
        <v>345</v>
      </c>
      <c r="C779" s="323" t="s">
        <v>188</v>
      </c>
      <c r="D779" s="323">
        <v>20200608</v>
      </c>
      <c r="E779" s="323" t="s">
        <v>791</v>
      </c>
      <c r="F779" s="323">
        <v>1000000</v>
      </c>
      <c r="G779" s="323">
        <v>129.17099999999999</v>
      </c>
      <c r="H779" s="323">
        <v>3.189921</v>
      </c>
      <c r="J779" s="95">
        <f t="shared" si="60"/>
        <v>2020</v>
      </c>
      <c r="K779" s="95">
        <f t="shared" si="61"/>
        <v>6</v>
      </c>
      <c r="L779" s="95">
        <f t="shared" si="62"/>
        <v>8</v>
      </c>
      <c r="M779" s="97">
        <f t="shared" si="63"/>
        <v>43990</v>
      </c>
      <c r="N779" s="96">
        <f t="shared" si="64"/>
        <v>43990.625115740739</v>
      </c>
      <c r="O779" s="323">
        <v>129.17099999999999</v>
      </c>
      <c r="P779" s="323">
        <v>3.189921</v>
      </c>
      <c r="Q779" s="323" t="s">
        <v>345</v>
      </c>
    </row>
    <row r="780" spans="1:17">
      <c r="A780" s="323" t="s">
        <v>437</v>
      </c>
      <c r="B780" s="323" t="s">
        <v>345</v>
      </c>
      <c r="C780" s="323" t="s">
        <v>188</v>
      </c>
      <c r="D780" s="323">
        <v>20200610</v>
      </c>
      <c r="E780" s="323" t="s">
        <v>859</v>
      </c>
      <c r="F780" s="323">
        <v>1260000</v>
      </c>
      <c r="G780" s="323">
        <v>129.363</v>
      </c>
      <c r="H780" s="323">
        <v>3.1810209999999999</v>
      </c>
      <c r="J780" s="95">
        <f t="shared" si="60"/>
        <v>2020</v>
      </c>
      <c r="K780" s="95">
        <f t="shared" si="61"/>
        <v>6</v>
      </c>
      <c r="L780" s="95">
        <f t="shared" si="62"/>
        <v>10</v>
      </c>
      <c r="M780" s="97">
        <f t="shared" si="63"/>
        <v>43992</v>
      </c>
      <c r="N780" s="96">
        <f t="shared" si="64"/>
        <v>43992.35738425926</v>
      </c>
      <c r="O780" s="323">
        <v>129.363</v>
      </c>
      <c r="P780" s="323">
        <v>3.1810209999999999</v>
      </c>
      <c r="Q780" s="323" t="s">
        <v>345</v>
      </c>
    </row>
    <row r="781" spans="1:17">
      <c r="A781" s="323" t="s">
        <v>437</v>
      </c>
      <c r="B781" s="323" t="s">
        <v>345</v>
      </c>
      <c r="C781" s="323" t="s">
        <v>188</v>
      </c>
      <c r="D781" s="323">
        <v>20200610</v>
      </c>
      <c r="E781" s="323" t="s">
        <v>860</v>
      </c>
      <c r="F781" s="323">
        <v>1000000</v>
      </c>
      <c r="G781" s="323">
        <v>131.08099999999999</v>
      </c>
      <c r="H781" s="323">
        <v>3.1019899999999998</v>
      </c>
      <c r="J781" s="95">
        <f t="shared" si="60"/>
        <v>2020</v>
      </c>
      <c r="K781" s="95">
        <f t="shared" si="61"/>
        <v>6</v>
      </c>
      <c r="L781" s="95">
        <f t="shared" si="62"/>
        <v>10</v>
      </c>
      <c r="M781" s="97">
        <f t="shared" si="63"/>
        <v>43992</v>
      </c>
      <c r="N781" s="96">
        <f t="shared" si="64"/>
        <v>43992.574548611112</v>
      </c>
      <c r="O781" s="323">
        <v>131.08099999999999</v>
      </c>
      <c r="P781" s="323">
        <v>3.1019899999999998</v>
      </c>
      <c r="Q781" s="323" t="s">
        <v>345</v>
      </c>
    </row>
    <row r="782" spans="1:17">
      <c r="A782" s="323" t="s">
        <v>437</v>
      </c>
      <c r="B782" s="323" t="s">
        <v>345</v>
      </c>
      <c r="C782" s="323" t="s">
        <v>188</v>
      </c>
      <c r="D782" s="323">
        <v>20200610</v>
      </c>
      <c r="E782" s="323" t="s">
        <v>860</v>
      </c>
      <c r="F782" s="323">
        <v>1000000</v>
      </c>
      <c r="G782" s="323">
        <v>131.25700000000001</v>
      </c>
      <c r="H782" s="323">
        <v>3.0939899999999998</v>
      </c>
      <c r="J782" s="95">
        <f t="shared" si="60"/>
        <v>2020</v>
      </c>
      <c r="K782" s="95">
        <f t="shared" si="61"/>
        <v>6</v>
      </c>
      <c r="L782" s="95">
        <f t="shared" si="62"/>
        <v>10</v>
      </c>
      <c r="M782" s="97">
        <f t="shared" si="63"/>
        <v>43992</v>
      </c>
      <c r="N782" s="96">
        <f t="shared" si="64"/>
        <v>43992.574548611112</v>
      </c>
      <c r="O782" s="323">
        <v>131.25700000000001</v>
      </c>
      <c r="P782" s="323">
        <v>3.0939899999999998</v>
      </c>
      <c r="Q782" s="323" t="s">
        <v>345</v>
      </c>
    </row>
    <row r="783" spans="1:17">
      <c r="A783" s="323" t="s">
        <v>437</v>
      </c>
      <c r="B783" s="323" t="s">
        <v>345</v>
      </c>
      <c r="C783" s="323" t="s">
        <v>188</v>
      </c>
      <c r="D783" s="323">
        <v>20200610</v>
      </c>
      <c r="E783" s="323" t="s">
        <v>355</v>
      </c>
      <c r="F783" s="323">
        <v>140000</v>
      </c>
      <c r="G783" s="323">
        <v>130.59800000000001</v>
      </c>
      <c r="H783" s="323">
        <v>3.124018</v>
      </c>
      <c r="J783" s="95">
        <f t="shared" si="60"/>
        <v>2020</v>
      </c>
      <c r="K783" s="95">
        <f t="shared" si="61"/>
        <v>6</v>
      </c>
      <c r="L783" s="95">
        <f t="shared" si="62"/>
        <v>10</v>
      </c>
      <c r="M783" s="97">
        <f t="shared" si="63"/>
        <v>43992</v>
      </c>
      <c r="N783" s="96">
        <f t="shared" si="64"/>
        <v>43992.625127314815</v>
      </c>
      <c r="O783" s="323">
        <v>130.59800000000001</v>
      </c>
      <c r="P783" s="323">
        <v>3.124018</v>
      </c>
      <c r="Q783" s="323" t="s">
        <v>345</v>
      </c>
    </row>
    <row r="784" spans="1:17">
      <c r="A784" s="323" t="s">
        <v>437</v>
      </c>
      <c r="B784" s="323" t="s">
        <v>345</v>
      </c>
      <c r="C784" s="323" t="s">
        <v>188</v>
      </c>
      <c r="D784" s="323">
        <v>20200610</v>
      </c>
      <c r="E784" s="323" t="s">
        <v>861</v>
      </c>
      <c r="F784" s="323">
        <v>10000</v>
      </c>
      <c r="G784" s="323">
        <v>130.16800000000001</v>
      </c>
      <c r="H784" s="323">
        <v>3.1437219999999999</v>
      </c>
      <c r="J784" s="95">
        <f t="shared" si="60"/>
        <v>2020</v>
      </c>
      <c r="K784" s="95">
        <f t="shared" si="61"/>
        <v>6</v>
      </c>
      <c r="L784" s="95">
        <f t="shared" si="62"/>
        <v>10</v>
      </c>
      <c r="M784" s="97">
        <f t="shared" si="63"/>
        <v>43992</v>
      </c>
      <c r="N784" s="96">
        <f t="shared" si="64"/>
        <v>43992.626192129632</v>
      </c>
      <c r="O784" s="323">
        <v>130.16800000000001</v>
      </c>
      <c r="P784" s="323">
        <v>3.1437219999999999</v>
      </c>
      <c r="Q784" s="323" t="s">
        <v>345</v>
      </c>
    </row>
    <row r="785" spans="1:17">
      <c r="A785" s="323" t="s">
        <v>437</v>
      </c>
      <c r="B785" s="323" t="s">
        <v>345</v>
      </c>
      <c r="C785" s="323" t="s">
        <v>188</v>
      </c>
      <c r="D785" s="323">
        <v>20200610</v>
      </c>
      <c r="E785" s="323" t="s">
        <v>862</v>
      </c>
      <c r="F785" s="323">
        <v>200000</v>
      </c>
      <c r="G785" s="323">
        <v>131.78</v>
      </c>
      <c r="H785" s="323">
        <v>3.07002</v>
      </c>
      <c r="J785" s="95">
        <f t="shared" si="60"/>
        <v>2020</v>
      </c>
      <c r="K785" s="95">
        <f t="shared" si="61"/>
        <v>6</v>
      </c>
      <c r="L785" s="95">
        <f t="shared" si="62"/>
        <v>10</v>
      </c>
      <c r="M785" s="97">
        <f t="shared" si="63"/>
        <v>43992</v>
      </c>
      <c r="N785" s="96">
        <f t="shared" si="64"/>
        <v>43992.65483796296</v>
      </c>
      <c r="O785" s="323">
        <v>131.78</v>
      </c>
      <c r="P785" s="323">
        <v>3.07002</v>
      </c>
      <c r="Q785" s="323" t="s">
        <v>345</v>
      </c>
    </row>
    <row r="786" spans="1:17">
      <c r="A786" s="323" t="s">
        <v>437</v>
      </c>
      <c r="B786" s="323" t="s">
        <v>345</v>
      </c>
      <c r="C786" s="323" t="s">
        <v>188</v>
      </c>
      <c r="D786" s="323">
        <v>20200611</v>
      </c>
      <c r="E786" s="323" t="s">
        <v>863</v>
      </c>
      <c r="F786" s="323">
        <v>184000</v>
      </c>
      <c r="G786" s="323">
        <v>129.047</v>
      </c>
      <c r="H786" s="323">
        <v>3.1952440000000002</v>
      </c>
      <c r="J786" s="95">
        <f t="shared" si="60"/>
        <v>2020</v>
      </c>
      <c r="K786" s="95">
        <f t="shared" si="61"/>
        <v>6</v>
      </c>
      <c r="L786" s="95">
        <f t="shared" si="62"/>
        <v>11</v>
      </c>
      <c r="M786" s="97">
        <f t="shared" si="63"/>
        <v>43993</v>
      </c>
      <c r="N786" s="96">
        <f t="shared" si="64"/>
        <v>43993.387372685182</v>
      </c>
      <c r="O786" s="323">
        <v>129.047</v>
      </c>
      <c r="P786" s="323">
        <v>3.1952440000000002</v>
      </c>
      <c r="Q786" s="323" t="s">
        <v>345</v>
      </c>
    </row>
    <row r="787" spans="1:17">
      <c r="A787" s="323" t="s">
        <v>437</v>
      </c>
      <c r="B787" s="323" t="s">
        <v>345</v>
      </c>
      <c r="C787" s="323" t="s">
        <v>188</v>
      </c>
      <c r="D787" s="323">
        <v>20200611</v>
      </c>
      <c r="E787" s="323" t="s">
        <v>438</v>
      </c>
      <c r="F787" s="323">
        <v>20000</v>
      </c>
      <c r="G787" s="323">
        <v>131.20099999999999</v>
      </c>
      <c r="H787" s="323">
        <v>3.0962559999999999</v>
      </c>
      <c r="J787" s="95">
        <f t="shared" si="60"/>
        <v>2020</v>
      </c>
      <c r="K787" s="95">
        <f t="shared" si="61"/>
        <v>6</v>
      </c>
      <c r="L787" s="95">
        <f t="shared" si="62"/>
        <v>11</v>
      </c>
      <c r="M787" s="97">
        <f t="shared" si="63"/>
        <v>43993</v>
      </c>
      <c r="N787" s="96">
        <f t="shared" si="64"/>
        <v>43993.625196759262</v>
      </c>
      <c r="O787" s="323">
        <v>131.20099999999999</v>
      </c>
      <c r="P787" s="323">
        <v>3.0962559999999999</v>
      </c>
      <c r="Q787" s="323" t="s">
        <v>345</v>
      </c>
    </row>
    <row r="788" spans="1:17">
      <c r="A788" s="323" t="s">
        <v>437</v>
      </c>
      <c r="B788" s="323" t="s">
        <v>345</v>
      </c>
      <c r="C788" s="323" t="s">
        <v>188</v>
      </c>
      <c r="D788" s="323">
        <v>20200612</v>
      </c>
      <c r="E788" s="323" t="s">
        <v>643</v>
      </c>
      <c r="F788" s="323">
        <v>322000</v>
      </c>
      <c r="G788" s="323">
        <v>130.71946</v>
      </c>
      <c r="H788" s="323">
        <v>3.1181040000000002</v>
      </c>
      <c r="J788" s="95">
        <f t="shared" si="60"/>
        <v>2020</v>
      </c>
      <c r="K788" s="95">
        <f t="shared" si="61"/>
        <v>6</v>
      </c>
      <c r="L788" s="95">
        <f t="shared" si="62"/>
        <v>12</v>
      </c>
      <c r="M788" s="97">
        <f t="shared" si="63"/>
        <v>43994</v>
      </c>
      <c r="N788" s="96">
        <f t="shared" si="64"/>
        <v>43994.577256944445</v>
      </c>
      <c r="O788" s="323">
        <v>130.71946</v>
      </c>
      <c r="P788" s="323">
        <v>3.1181040000000002</v>
      </c>
      <c r="Q788" s="323" t="s">
        <v>345</v>
      </c>
    </row>
    <row r="789" spans="1:17">
      <c r="A789" s="323" t="s">
        <v>437</v>
      </c>
      <c r="B789" s="323" t="s">
        <v>345</v>
      </c>
      <c r="C789" s="323" t="s">
        <v>188</v>
      </c>
      <c r="D789" s="323">
        <v>20200612</v>
      </c>
      <c r="E789" s="323" t="s">
        <v>643</v>
      </c>
      <c r="F789" s="323">
        <v>322000</v>
      </c>
      <c r="G789" s="323">
        <v>130.75071</v>
      </c>
      <c r="H789" s="323">
        <v>3.1166770000000001</v>
      </c>
      <c r="J789" s="95">
        <f t="shared" si="60"/>
        <v>2020</v>
      </c>
      <c r="K789" s="95">
        <f t="shared" si="61"/>
        <v>6</v>
      </c>
      <c r="L789" s="95">
        <f t="shared" si="62"/>
        <v>12</v>
      </c>
      <c r="M789" s="97">
        <f t="shared" si="63"/>
        <v>43994</v>
      </c>
      <c r="N789" s="96">
        <f t="shared" si="64"/>
        <v>43994.577256944445</v>
      </c>
      <c r="O789" s="323">
        <v>130.75071</v>
      </c>
      <c r="P789" s="323">
        <v>3.1166770000000001</v>
      </c>
      <c r="Q789" s="323" t="s">
        <v>345</v>
      </c>
    </row>
    <row r="790" spans="1:17">
      <c r="A790" s="323" t="s">
        <v>437</v>
      </c>
      <c r="B790" s="323" t="s">
        <v>345</v>
      </c>
      <c r="C790" s="323" t="s">
        <v>188</v>
      </c>
      <c r="D790" s="323">
        <v>20200612</v>
      </c>
      <c r="E790" s="323" t="s">
        <v>864</v>
      </c>
      <c r="F790" s="323">
        <v>200000</v>
      </c>
      <c r="G790" s="323">
        <v>131.73400000000001</v>
      </c>
      <c r="H790" s="323">
        <v>3.0720049999999999</v>
      </c>
      <c r="J790" s="95">
        <f t="shared" si="60"/>
        <v>2020</v>
      </c>
      <c r="K790" s="95">
        <f t="shared" si="61"/>
        <v>6</v>
      </c>
      <c r="L790" s="95">
        <f t="shared" si="62"/>
        <v>12</v>
      </c>
      <c r="M790" s="97">
        <f t="shared" si="63"/>
        <v>43994</v>
      </c>
      <c r="N790" s="96">
        <f t="shared" si="64"/>
        <v>43994.6250462963</v>
      </c>
      <c r="O790" s="323">
        <v>131.73400000000001</v>
      </c>
      <c r="P790" s="323">
        <v>3.0720049999999999</v>
      </c>
      <c r="Q790" s="323" t="s">
        <v>345</v>
      </c>
    </row>
    <row r="791" spans="1:17">
      <c r="A791" s="323" t="s">
        <v>437</v>
      </c>
      <c r="B791" s="323" t="s">
        <v>345</v>
      </c>
      <c r="C791" s="323" t="s">
        <v>188</v>
      </c>
      <c r="D791" s="323">
        <v>20200615</v>
      </c>
      <c r="E791" s="323" t="s">
        <v>394</v>
      </c>
      <c r="F791" s="323">
        <v>3000000</v>
      </c>
      <c r="G791" s="323">
        <v>131.33099999999999</v>
      </c>
      <c r="H791" s="323">
        <v>3.0901670000000001</v>
      </c>
      <c r="J791" s="95">
        <f t="shared" si="60"/>
        <v>2020</v>
      </c>
      <c r="K791" s="95">
        <f t="shared" si="61"/>
        <v>6</v>
      </c>
      <c r="L791" s="95">
        <f t="shared" si="62"/>
        <v>15</v>
      </c>
      <c r="M791" s="97">
        <f t="shared" si="63"/>
        <v>43997</v>
      </c>
      <c r="N791" s="96">
        <f t="shared" si="64"/>
        <v>43997.472175925926</v>
      </c>
      <c r="O791" s="323">
        <v>131.33099999999999</v>
      </c>
      <c r="P791" s="323">
        <v>3.0901670000000001</v>
      </c>
      <c r="Q791" s="323" t="s">
        <v>345</v>
      </c>
    </row>
    <row r="792" spans="1:17">
      <c r="A792" s="323" t="s">
        <v>437</v>
      </c>
      <c r="B792" s="323" t="s">
        <v>345</v>
      </c>
      <c r="C792" s="323" t="s">
        <v>188</v>
      </c>
      <c r="D792" s="323">
        <v>20200615</v>
      </c>
      <c r="E792" s="323" t="s">
        <v>394</v>
      </c>
      <c r="F792" s="323">
        <v>3000000</v>
      </c>
      <c r="G792" s="323">
        <v>131.26900000000001</v>
      </c>
      <c r="H792" s="323">
        <v>3.0929820000000001</v>
      </c>
      <c r="J792" s="95">
        <f t="shared" si="60"/>
        <v>2020</v>
      </c>
      <c r="K792" s="95">
        <f t="shared" si="61"/>
        <v>6</v>
      </c>
      <c r="L792" s="95">
        <f t="shared" si="62"/>
        <v>15</v>
      </c>
      <c r="M792" s="97">
        <f t="shared" si="63"/>
        <v>43997</v>
      </c>
      <c r="N792" s="96">
        <f t="shared" si="64"/>
        <v>43997.472175925926</v>
      </c>
      <c r="O792" s="323">
        <v>131.26900000000001</v>
      </c>
      <c r="P792" s="323">
        <v>3.0929820000000001</v>
      </c>
      <c r="Q792" s="323" t="s">
        <v>345</v>
      </c>
    </row>
    <row r="793" spans="1:17">
      <c r="A793" s="323" t="s">
        <v>437</v>
      </c>
      <c r="B793" s="323" t="s">
        <v>345</v>
      </c>
      <c r="C793" s="323" t="s">
        <v>188</v>
      </c>
      <c r="D793" s="323">
        <v>20200615</v>
      </c>
      <c r="E793" s="323" t="s">
        <v>865</v>
      </c>
      <c r="F793" s="323">
        <v>285000</v>
      </c>
      <c r="G793" s="323">
        <v>131.75399999999999</v>
      </c>
      <c r="H793" s="323">
        <v>3.0710069999999998</v>
      </c>
      <c r="J793" s="95">
        <f t="shared" si="60"/>
        <v>2020</v>
      </c>
      <c r="K793" s="95">
        <f t="shared" si="61"/>
        <v>6</v>
      </c>
      <c r="L793" s="95">
        <f t="shared" si="62"/>
        <v>15</v>
      </c>
      <c r="M793" s="97">
        <f t="shared" si="63"/>
        <v>43997</v>
      </c>
      <c r="N793" s="96">
        <f t="shared" si="64"/>
        <v>43997.531921296293</v>
      </c>
      <c r="O793" s="323">
        <v>131.75399999999999</v>
      </c>
      <c r="P793" s="323">
        <v>3.0710069999999998</v>
      </c>
      <c r="Q793" s="323" t="s">
        <v>345</v>
      </c>
    </row>
    <row r="794" spans="1:17">
      <c r="A794" s="323" t="s">
        <v>437</v>
      </c>
      <c r="B794" s="323" t="s">
        <v>345</v>
      </c>
      <c r="C794" s="323" t="s">
        <v>188</v>
      </c>
      <c r="D794" s="323">
        <v>20200615</v>
      </c>
      <c r="E794" s="323" t="s">
        <v>866</v>
      </c>
      <c r="F794" s="323">
        <v>91000</v>
      </c>
      <c r="G794" s="323">
        <v>131.261</v>
      </c>
      <c r="H794" s="323">
        <v>3.0933449999999998</v>
      </c>
      <c r="J794" s="95">
        <f t="shared" si="60"/>
        <v>2020</v>
      </c>
      <c r="K794" s="95">
        <f t="shared" si="61"/>
        <v>6</v>
      </c>
      <c r="L794" s="95">
        <f t="shared" si="62"/>
        <v>15</v>
      </c>
      <c r="M794" s="97">
        <f t="shared" si="63"/>
        <v>43997</v>
      </c>
      <c r="N794" s="96">
        <f t="shared" si="64"/>
        <v>43997.546284722222</v>
      </c>
      <c r="O794" s="323">
        <v>131.261</v>
      </c>
      <c r="P794" s="323">
        <v>3.0933449999999998</v>
      </c>
      <c r="Q794" s="323" t="s">
        <v>345</v>
      </c>
    </row>
    <row r="795" spans="1:17">
      <c r="A795" s="323" t="s">
        <v>437</v>
      </c>
      <c r="B795" s="323" t="s">
        <v>345</v>
      </c>
      <c r="C795" s="323" t="s">
        <v>188</v>
      </c>
      <c r="D795" s="323">
        <v>20200615</v>
      </c>
      <c r="E795" s="323" t="s">
        <v>866</v>
      </c>
      <c r="F795" s="323">
        <v>91000</v>
      </c>
      <c r="G795" s="323">
        <v>131.41499999999999</v>
      </c>
      <c r="H795" s="323">
        <v>3.0863550000000002</v>
      </c>
      <c r="J795" s="95">
        <f t="shared" si="60"/>
        <v>2020</v>
      </c>
      <c r="K795" s="95">
        <f t="shared" si="61"/>
        <v>6</v>
      </c>
      <c r="L795" s="95">
        <f t="shared" si="62"/>
        <v>15</v>
      </c>
      <c r="M795" s="97">
        <f t="shared" si="63"/>
        <v>43997</v>
      </c>
      <c r="N795" s="96">
        <f t="shared" si="64"/>
        <v>43997.546284722222</v>
      </c>
      <c r="O795" s="323">
        <v>131.41499999999999</v>
      </c>
      <c r="P795" s="323">
        <v>3.0863550000000002</v>
      </c>
      <c r="Q795" s="323" t="s">
        <v>345</v>
      </c>
    </row>
    <row r="796" spans="1:17">
      <c r="A796" s="323" t="s">
        <v>437</v>
      </c>
      <c r="B796" s="323" t="s">
        <v>345</v>
      </c>
      <c r="C796" s="323" t="s">
        <v>188</v>
      </c>
      <c r="D796" s="323">
        <v>20200616</v>
      </c>
      <c r="E796" s="323" t="s">
        <v>867</v>
      </c>
      <c r="F796" s="323">
        <v>3100000</v>
      </c>
      <c r="G796" s="323">
        <v>131.48699999999999</v>
      </c>
      <c r="H796" s="323">
        <v>3.0829979999999999</v>
      </c>
      <c r="J796" s="95">
        <f t="shared" si="60"/>
        <v>2020</v>
      </c>
      <c r="K796" s="95">
        <f t="shared" si="61"/>
        <v>6</v>
      </c>
      <c r="L796" s="95">
        <f t="shared" si="62"/>
        <v>16</v>
      </c>
      <c r="M796" s="97">
        <f t="shared" si="63"/>
        <v>43998</v>
      </c>
      <c r="N796" s="96">
        <f t="shared" si="64"/>
        <v>43998.414375</v>
      </c>
      <c r="O796" s="323">
        <v>131.48699999999999</v>
      </c>
      <c r="P796" s="323">
        <v>3.0829979999999999</v>
      </c>
      <c r="Q796" s="323" t="s">
        <v>345</v>
      </c>
    </row>
    <row r="797" spans="1:17">
      <c r="A797" s="323" t="s">
        <v>437</v>
      </c>
      <c r="B797" s="323" t="s">
        <v>345</v>
      </c>
      <c r="C797" s="323" t="s">
        <v>188</v>
      </c>
      <c r="D797" s="323">
        <v>20200616</v>
      </c>
      <c r="E797" s="323" t="s">
        <v>423</v>
      </c>
      <c r="F797" s="323">
        <v>3100000</v>
      </c>
      <c r="G797" s="323">
        <v>131.53100000000001</v>
      </c>
      <c r="H797" s="323">
        <v>3.0810040000000001</v>
      </c>
      <c r="J797" s="95">
        <f t="shared" si="60"/>
        <v>2020</v>
      </c>
      <c r="K797" s="95">
        <f t="shared" si="61"/>
        <v>6</v>
      </c>
      <c r="L797" s="95">
        <f t="shared" si="62"/>
        <v>16</v>
      </c>
      <c r="M797" s="97">
        <f t="shared" si="63"/>
        <v>43998</v>
      </c>
      <c r="N797" s="96">
        <f t="shared" si="64"/>
        <v>43998.414386574077</v>
      </c>
      <c r="O797" s="323">
        <v>131.53100000000001</v>
      </c>
      <c r="P797" s="323">
        <v>3.0810040000000001</v>
      </c>
      <c r="Q797" s="323" t="s">
        <v>345</v>
      </c>
    </row>
    <row r="798" spans="1:17">
      <c r="A798" s="323" t="s">
        <v>437</v>
      </c>
      <c r="B798" s="323" t="s">
        <v>345</v>
      </c>
      <c r="C798" s="323" t="s">
        <v>188</v>
      </c>
      <c r="D798" s="323">
        <v>20200616</v>
      </c>
      <c r="E798" s="323" t="s">
        <v>868</v>
      </c>
      <c r="F798" s="323">
        <v>90000</v>
      </c>
      <c r="G798" s="323">
        <v>131.88499999999999</v>
      </c>
      <c r="H798" s="323">
        <v>3.064997</v>
      </c>
      <c r="J798" s="95">
        <f t="shared" si="60"/>
        <v>2020</v>
      </c>
      <c r="K798" s="95">
        <f t="shared" si="61"/>
        <v>6</v>
      </c>
      <c r="L798" s="95">
        <f t="shared" si="62"/>
        <v>16</v>
      </c>
      <c r="M798" s="97">
        <f t="shared" si="63"/>
        <v>43998</v>
      </c>
      <c r="N798" s="96">
        <f t="shared" si="64"/>
        <v>43998.415486111109</v>
      </c>
      <c r="O798" s="323">
        <v>131.88499999999999</v>
      </c>
      <c r="P798" s="323">
        <v>3.064997</v>
      </c>
      <c r="Q798" s="323" t="s">
        <v>345</v>
      </c>
    </row>
    <row r="799" spans="1:17">
      <c r="A799" s="323" t="s">
        <v>437</v>
      </c>
      <c r="B799" s="323" t="s">
        <v>345</v>
      </c>
      <c r="C799" s="323" t="s">
        <v>188</v>
      </c>
      <c r="D799" s="323">
        <v>20200616</v>
      </c>
      <c r="E799" s="323" t="s">
        <v>869</v>
      </c>
      <c r="F799" s="323">
        <v>30000</v>
      </c>
      <c r="G799" s="323">
        <v>131.36500000000001</v>
      </c>
      <c r="H799" s="323">
        <v>3.0885310000000001</v>
      </c>
      <c r="J799" s="95">
        <f t="shared" si="60"/>
        <v>2020</v>
      </c>
      <c r="K799" s="95">
        <f t="shared" si="61"/>
        <v>6</v>
      </c>
      <c r="L799" s="95">
        <f t="shared" si="62"/>
        <v>16</v>
      </c>
      <c r="M799" s="97">
        <f t="shared" si="63"/>
        <v>43998</v>
      </c>
      <c r="N799" s="96">
        <f t="shared" si="64"/>
        <v>43998.625277777777</v>
      </c>
      <c r="O799" s="323">
        <v>131.36500000000001</v>
      </c>
      <c r="P799" s="323">
        <v>3.0885310000000001</v>
      </c>
      <c r="Q799" s="323" t="s">
        <v>345</v>
      </c>
    </row>
    <row r="800" spans="1:17">
      <c r="A800" s="323" t="s">
        <v>437</v>
      </c>
      <c r="B800" s="323" t="s">
        <v>345</v>
      </c>
      <c r="C800" s="323" t="s">
        <v>188</v>
      </c>
      <c r="D800" s="323">
        <v>20200617</v>
      </c>
      <c r="E800" s="323" t="s">
        <v>791</v>
      </c>
      <c r="F800" s="323">
        <v>350000</v>
      </c>
      <c r="G800" s="323">
        <v>130.404</v>
      </c>
      <c r="H800" s="323">
        <v>3.1319949999999999</v>
      </c>
      <c r="J800" s="95">
        <f t="shared" si="60"/>
        <v>2020</v>
      </c>
      <c r="K800" s="95">
        <f t="shared" si="61"/>
        <v>6</v>
      </c>
      <c r="L800" s="95">
        <f t="shared" si="62"/>
        <v>17</v>
      </c>
      <c r="M800" s="97">
        <f t="shared" si="63"/>
        <v>43999</v>
      </c>
      <c r="N800" s="96">
        <f t="shared" si="64"/>
        <v>43999.625115740739</v>
      </c>
      <c r="O800" s="323">
        <v>130.404</v>
      </c>
      <c r="P800" s="323">
        <v>3.1319949999999999</v>
      </c>
      <c r="Q800" s="323" t="s">
        <v>345</v>
      </c>
    </row>
    <row r="801" spans="1:17">
      <c r="A801" s="323" t="s">
        <v>437</v>
      </c>
      <c r="B801" s="323" t="s">
        <v>345</v>
      </c>
      <c r="C801" s="323" t="s">
        <v>188</v>
      </c>
      <c r="D801" s="323">
        <v>20200622</v>
      </c>
      <c r="E801" s="323" t="s">
        <v>870</v>
      </c>
      <c r="F801" s="323">
        <v>1400000</v>
      </c>
      <c r="G801" s="323">
        <v>131.917</v>
      </c>
      <c r="H801" s="323">
        <v>3.0629879999999998</v>
      </c>
      <c r="J801" s="95">
        <f t="shared" ref="J801:J864" si="65">ROUND(D801/10000,0)</f>
        <v>2020</v>
      </c>
      <c r="K801" s="95">
        <f t="shared" ref="K801:K864" si="66">ROUND((D801-J801*10000)/100,0)</f>
        <v>6</v>
      </c>
      <c r="L801" s="95">
        <f t="shared" ref="L801:L864" si="67">D801-J801*10000-K801*100</f>
        <v>22</v>
      </c>
      <c r="M801" s="97">
        <f t="shared" ref="M801:M864" si="68">DATE(J801,K801,L801)</f>
        <v>44004</v>
      </c>
      <c r="N801" s="96">
        <f t="shared" si="64"/>
        <v>44004.430358796293</v>
      </c>
      <c r="O801" s="323">
        <v>131.917</v>
      </c>
      <c r="P801" s="323">
        <v>3.0629879999999998</v>
      </c>
      <c r="Q801" s="323" t="s">
        <v>345</v>
      </c>
    </row>
    <row r="802" spans="1:17">
      <c r="A802" s="323" t="s">
        <v>437</v>
      </c>
      <c r="B802" s="323" t="s">
        <v>345</v>
      </c>
      <c r="C802" s="323" t="s">
        <v>188</v>
      </c>
      <c r="D802" s="323">
        <v>20200622</v>
      </c>
      <c r="E802" s="323" t="s">
        <v>871</v>
      </c>
      <c r="F802" s="323">
        <v>410000</v>
      </c>
      <c r="G802" s="323">
        <v>130.815</v>
      </c>
      <c r="H802" s="323">
        <v>3.1130119999999999</v>
      </c>
      <c r="J802" s="95">
        <f t="shared" si="65"/>
        <v>2020</v>
      </c>
      <c r="K802" s="95">
        <f t="shared" si="66"/>
        <v>6</v>
      </c>
      <c r="L802" s="95">
        <f t="shared" si="67"/>
        <v>22</v>
      </c>
      <c r="M802" s="97">
        <f t="shared" si="68"/>
        <v>44004</v>
      </c>
      <c r="N802" s="96">
        <f t="shared" si="64"/>
        <v>44004.625300925924</v>
      </c>
      <c r="O802" s="323">
        <v>130.815</v>
      </c>
      <c r="P802" s="323">
        <v>3.1130119999999999</v>
      </c>
      <c r="Q802" s="323" t="s">
        <v>345</v>
      </c>
    </row>
    <row r="803" spans="1:17">
      <c r="A803" s="323" t="s">
        <v>437</v>
      </c>
      <c r="B803" s="323" t="s">
        <v>345</v>
      </c>
      <c r="C803" s="323" t="s">
        <v>188</v>
      </c>
      <c r="D803" s="323">
        <v>20200622</v>
      </c>
      <c r="E803" s="323" t="s">
        <v>871</v>
      </c>
      <c r="F803" s="323">
        <v>410000</v>
      </c>
      <c r="G803" s="323">
        <v>130.756134</v>
      </c>
      <c r="H803" s="323">
        <v>3.1156999999999999</v>
      </c>
      <c r="J803" s="95">
        <f t="shared" si="65"/>
        <v>2020</v>
      </c>
      <c r="K803" s="95">
        <f t="shared" si="66"/>
        <v>6</v>
      </c>
      <c r="L803" s="95">
        <f t="shared" si="67"/>
        <v>22</v>
      </c>
      <c r="M803" s="97">
        <f t="shared" si="68"/>
        <v>44004</v>
      </c>
      <c r="N803" s="96">
        <f t="shared" si="64"/>
        <v>44004.625300925924</v>
      </c>
      <c r="O803" s="323">
        <v>130.756134</v>
      </c>
      <c r="P803" s="323">
        <v>3.1156999999999999</v>
      </c>
      <c r="Q803" s="323" t="s">
        <v>345</v>
      </c>
    </row>
    <row r="804" spans="1:17">
      <c r="A804" s="323" t="s">
        <v>437</v>
      </c>
      <c r="B804" s="323" t="s">
        <v>345</v>
      </c>
      <c r="C804" s="323" t="s">
        <v>188</v>
      </c>
      <c r="D804" s="323">
        <v>20200622</v>
      </c>
      <c r="E804" s="323" t="s">
        <v>872</v>
      </c>
      <c r="F804" s="323">
        <v>100000</v>
      </c>
      <c r="G804" s="323">
        <v>133.852</v>
      </c>
      <c r="H804" s="323">
        <v>2.976394</v>
      </c>
      <c r="J804" s="95">
        <f t="shared" si="65"/>
        <v>2020</v>
      </c>
      <c r="K804" s="95">
        <f t="shared" si="66"/>
        <v>6</v>
      </c>
      <c r="L804" s="95">
        <f t="shared" si="67"/>
        <v>22</v>
      </c>
      <c r="M804" s="97">
        <f t="shared" si="68"/>
        <v>44004</v>
      </c>
      <c r="N804" s="96">
        <f t="shared" si="64"/>
        <v>44004.64644675926</v>
      </c>
      <c r="O804" s="323">
        <v>133.852</v>
      </c>
      <c r="P804" s="323">
        <v>2.976394</v>
      </c>
      <c r="Q804" s="323" t="s">
        <v>345</v>
      </c>
    </row>
    <row r="805" spans="1:17">
      <c r="A805" s="323" t="s">
        <v>437</v>
      </c>
      <c r="B805" s="323" t="s">
        <v>345</v>
      </c>
      <c r="C805" s="323" t="s">
        <v>188</v>
      </c>
      <c r="D805" s="323">
        <v>20200623</v>
      </c>
      <c r="E805" s="323" t="s">
        <v>873</v>
      </c>
      <c r="F805" s="323">
        <v>105000</v>
      </c>
      <c r="G805" s="323">
        <v>131.011</v>
      </c>
      <c r="H805" s="323">
        <v>3.1039819999999998</v>
      </c>
      <c r="J805" s="95">
        <f t="shared" si="65"/>
        <v>2020</v>
      </c>
      <c r="K805" s="95">
        <f t="shared" si="66"/>
        <v>6</v>
      </c>
      <c r="L805" s="95">
        <f t="shared" si="67"/>
        <v>23</v>
      </c>
      <c r="M805" s="97">
        <f t="shared" si="68"/>
        <v>44005</v>
      </c>
      <c r="N805" s="96">
        <f t="shared" si="64"/>
        <v>44005.412418981483</v>
      </c>
      <c r="O805" s="323">
        <v>131.011</v>
      </c>
      <c r="P805" s="323">
        <v>3.1039819999999998</v>
      </c>
      <c r="Q805" s="323" t="s">
        <v>345</v>
      </c>
    </row>
    <row r="806" spans="1:17">
      <c r="A806" s="323" t="s">
        <v>437</v>
      </c>
      <c r="B806" s="323" t="s">
        <v>345</v>
      </c>
      <c r="C806" s="323" t="s">
        <v>188</v>
      </c>
      <c r="D806" s="323">
        <v>20200623</v>
      </c>
      <c r="E806" s="323" t="s">
        <v>292</v>
      </c>
      <c r="F806" s="323">
        <v>50000</v>
      </c>
      <c r="G806" s="323">
        <v>130.91300000000001</v>
      </c>
      <c r="H806" s="323">
        <v>3.108358</v>
      </c>
      <c r="J806" s="95">
        <f t="shared" si="65"/>
        <v>2020</v>
      </c>
      <c r="K806" s="95">
        <f t="shared" si="66"/>
        <v>6</v>
      </c>
      <c r="L806" s="95">
        <f t="shared" si="67"/>
        <v>23</v>
      </c>
      <c r="M806" s="97">
        <f t="shared" si="68"/>
        <v>44005</v>
      </c>
      <c r="N806" s="96">
        <f t="shared" si="64"/>
        <v>44005.625416666669</v>
      </c>
      <c r="O806" s="323">
        <v>130.91300000000001</v>
      </c>
      <c r="P806" s="323">
        <v>3.108358</v>
      </c>
      <c r="Q806" s="323" t="s">
        <v>345</v>
      </c>
    </row>
    <row r="807" spans="1:17">
      <c r="A807" s="323" t="s">
        <v>437</v>
      </c>
      <c r="B807" s="323" t="s">
        <v>345</v>
      </c>
      <c r="C807" s="323" t="s">
        <v>188</v>
      </c>
      <c r="D807" s="323">
        <v>20200623</v>
      </c>
      <c r="E807" s="323" t="s">
        <v>874</v>
      </c>
      <c r="F807" s="323">
        <v>1400000</v>
      </c>
      <c r="G807" s="323">
        <v>130.03</v>
      </c>
      <c r="H807" s="323">
        <v>3.1489050000000001</v>
      </c>
      <c r="J807" s="95">
        <f t="shared" si="65"/>
        <v>2020</v>
      </c>
      <c r="K807" s="95">
        <f t="shared" si="66"/>
        <v>6</v>
      </c>
      <c r="L807" s="95">
        <f t="shared" si="67"/>
        <v>23</v>
      </c>
      <c r="M807" s="97">
        <f t="shared" si="68"/>
        <v>44005</v>
      </c>
      <c r="N807" s="96">
        <f t="shared" si="64"/>
        <v>44005.669756944444</v>
      </c>
      <c r="O807" s="323">
        <v>130.03</v>
      </c>
      <c r="P807" s="323">
        <v>3.1489050000000001</v>
      </c>
      <c r="Q807" s="323" t="s">
        <v>345</v>
      </c>
    </row>
    <row r="808" spans="1:17">
      <c r="A808" s="323" t="s">
        <v>437</v>
      </c>
      <c r="B808" s="323" t="s">
        <v>345</v>
      </c>
      <c r="C808" s="323" t="s">
        <v>188</v>
      </c>
      <c r="D808" s="323">
        <v>20200624</v>
      </c>
      <c r="E808" s="323" t="s">
        <v>875</v>
      </c>
      <c r="F808" s="323">
        <v>25000</v>
      </c>
      <c r="G808" s="323">
        <v>130.65799999999999</v>
      </c>
      <c r="H808" s="323">
        <v>3.1200040000000002</v>
      </c>
      <c r="J808" s="95">
        <f t="shared" si="65"/>
        <v>2020</v>
      </c>
      <c r="K808" s="95">
        <f t="shared" si="66"/>
        <v>6</v>
      </c>
      <c r="L808" s="95">
        <f t="shared" si="67"/>
        <v>24</v>
      </c>
      <c r="M808" s="97">
        <f t="shared" si="68"/>
        <v>44006</v>
      </c>
      <c r="N808" s="96">
        <f t="shared" si="64"/>
        <v>44006.620462962965</v>
      </c>
      <c r="O808" s="323">
        <v>130.65799999999999</v>
      </c>
      <c r="P808" s="323">
        <v>3.1200040000000002</v>
      </c>
      <c r="Q808" s="323" t="s">
        <v>345</v>
      </c>
    </row>
    <row r="809" spans="1:17">
      <c r="A809" s="323" t="s">
        <v>437</v>
      </c>
      <c r="B809" s="323" t="s">
        <v>345</v>
      </c>
      <c r="C809" s="323" t="s">
        <v>188</v>
      </c>
      <c r="D809" s="323">
        <v>20200624</v>
      </c>
      <c r="E809" s="323" t="s">
        <v>876</v>
      </c>
      <c r="F809" s="323">
        <v>500000</v>
      </c>
      <c r="G809" s="323">
        <v>131.292</v>
      </c>
      <c r="H809" s="323">
        <v>3.0911050000000002</v>
      </c>
      <c r="J809" s="95">
        <f t="shared" si="65"/>
        <v>2020</v>
      </c>
      <c r="K809" s="95">
        <f t="shared" si="66"/>
        <v>6</v>
      </c>
      <c r="L809" s="95">
        <f t="shared" si="67"/>
        <v>24</v>
      </c>
      <c r="M809" s="97">
        <f t="shared" si="68"/>
        <v>44006</v>
      </c>
      <c r="N809" s="96">
        <f t="shared" si="64"/>
        <v>44006.659178240741</v>
      </c>
      <c r="O809" s="323">
        <v>131.292</v>
      </c>
      <c r="P809" s="323">
        <v>3.0911050000000002</v>
      </c>
      <c r="Q809" s="323" t="s">
        <v>345</v>
      </c>
    </row>
    <row r="810" spans="1:17">
      <c r="A810" s="323" t="s">
        <v>437</v>
      </c>
      <c r="B810" s="323" t="s">
        <v>345</v>
      </c>
      <c r="C810" s="323" t="s">
        <v>188</v>
      </c>
      <c r="D810" s="323">
        <v>20200624</v>
      </c>
      <c r="E810" s="323" t="s">
        <v>876</v>
      </c>
      <c r="F810" s="323">
        <v>500000</v>
      </c>
      <c r="G810" s="323">
        <v>131.42400000000001</v>
      </c>
      <c r="H810" s="323">
        <v>3.0851120000000001</v>
      </c>
      <c r="J810" s="95">
        <f t="shared" si="65"/>
        <v>2020</v>
      </c>
      <c r="K810" s="95">
        <f t="shared" si="66"/>
        <v>6</v>
      </c>
      <c r="L810" s="95">
        <f t="shared" si="67"/>
        <v>24</v>
      </c>
      <c r="M810" s="97">
        <f t="shared" si="68"/>
        <v>44006</v>
      </c>
      <c r="N810" s="96">
        <f t="shared" si="64"/>
        <v>44006.659178240741</v>
      </c>
      <c r="O810" s="323">
        <v>131.42400000000001</v>
      </c>
      <c r="P810" s="323">
        <v>3.0851120000000001</v>
      </c>
      <c r="Q810" s="323" t="s">
        <v>345</v>
      </c>
    </row>
    <row r="811" spans="1:17">
      <c r="A811" s="323" t="s">
        <v>437</v>
      </c>
      <c r="B811" s="323" t="s">
        <v>345</v>
      </c>
      <c r="C811" s="323" t="s">
        <v>188</v>
      </c>
      <c r="D811" s="323">
        <v>20200625</v>
      </c>
      <c r="E811" s="323" t="s">
        <v>877</v>
      </c>
      <c r="F811" s="323">
        <v>25000</v>
      </c>
      <c r="G811" s="323">
        <v>130.93700000000001</v>
      </c>
      <c r="H811" s="323">
        <v>3.1069900000000001</v>
      </c>
      <c r="J811" s="95">
        <f t="shared" si="65"/>
        <v>2020</v>
      </c>
      <c r="K811" s="95">
        <f t="shared" si="66"/>
        <v>6</v>
      </c>
      <c r="L811" s="95">
        <f t="shared" si="67"/>
        <v>25</v>
      </c>
      <c r="M811" s="97">
        <f t="shared" si="68"/>
        <v>44007</v>
      </c>
      <c r="N811" s="96">
        <f t="shared" si="64"/>
        <v>44007.503761574073</v>
      </c>
      <c r="O811" s="323">
        <v>130.93700000000001</v>
      </c>
      <c r="P811" s="323">
        <v>3.1069900000000001</v>
      </c>
      <c r="Q811" s="323" t="s">
        <v>345</v>
      </c>
    </row>
    <row r="812" spans="1:17">
      <c r="A812" s="323" t="s">
        <v>437</v>
      </c>
      <c r="B812" s="323" t="s">
        <v>345</v>
      </c>
      <c r="C812" s="323" t="s">
        <v>188</v>
      </c>
      <c r="D812" s="323">
        <v>20200625</v>
      </c>
      <c r="E812" s="323" t="s">
        <v>411</v>
      </c>
      <c r="F812" s="323">
        <v>25000</v>
      </c>
      <c r="G812" s="323">
        <v>131.017</v>
      </c>
      <c r="H812" s="323">
        <v>3.1033430000000002</v>
      </c>
      <c r="J812" s="95">
        <f t="shared" si="65"/>
        <v>2020</v>
      </c>
      <c r="K812" s="95">
        <f t="shared" si="66"/>
        <v>6</v>
      </c>
      <c r="L812" s="95">
        <f t="shared" si="67"/>
        <v>25</v>
      </c>
      <c r="M812" s="97">
        <f t="shared" si="68"/>
        <v>44007</v>
      </c>
      <c r="N812" s="96">
        <f t="shared" si="64"/>
        <v>44007.503796296296</v>
      </c>
      <c r="O812" s="323">
        <v>131.017</v>
      </c>
      <c r="P812" s="323">
        <v>3.1033430000000002</v>
      </c>
      <c r="Q812" s="323" t="s">
        <v>345</v>
      </c>
    </row>
    <row r="813" spans="1:17">
      <c r="A813" s="323" t="s">
        <v>437</v>
      </c>
      <c r="B813" s="323" t="s">
        <v>345</v>
      </c>
      <c r="C813" s="323" t="s">
        <v>188</v>
      </c>
      <c r="D813" s="323">
        <v>20200625</v>
      </c>
      <c r="E813" s="323" t="s">
        <v>878</v>
      </c>
      <c r="F813" s="323">
        <v>25000</v>
      </c>
      <c r="G813" s="323">
        <v>130.608</v>
      </c>
      <c r="H813" s="323">
        <v>3.12202</v>
      </c>
      <c r="J813" s="95">
        <f t="shared" si="65"/>
        <v>2020</v>
      </c>
      <c r="K813" s="95">
        <f t="shared" si="66"/>
        <v>6</v>
      </c>
      <c r="L813" s="95">
        <f t="shared" si="67"/>
        <v>25</v>
      </c>
      <c r="M813" s="97">
        <f t="shared" si="68"/>
        <v>44007</v>
      </c>
      <c r="N813" s="96">
        <f t="shared" si="64"/>
        <v>44007.552858796298</v>
      </c>
      <c r="O813" s="323">
        <v>130.608</v>
      </c>
      <c r="P813" s="323">
        <v>3.12202</v>
      </c>
      <c r="Q813" s="323" t="s">
        <v>345</v>
      </c>
    </row>
    <row r="814" spans="1:17">
      <c r="A814" s="323" t="s">
        <v>437</v>
      </c>
      <c r="B814" s="323" t="s">
        <v>345</v>
      </c>
      <c r="C814" s="323" t="s">
        <v>188</v>
      </c>
      <c r="D814" s="323">
        <v>20200625</v>
      </c>
      <c r="E814" s="323" t="s">
        <v>879</v>
      </c>
      <c r="F814" s="323">
        <v>2930000</v>
      </c>
      <c r="G814" s="323">
        <v>129.91200000000001</v>
      </c>
      <c r="H814" s="323">
        <v>3.153985</v>
      </c>
      <c r="J814" s="95">
        <f t="shared" si="65"/>
        <v>2020</v>
      </c>
      <c r="K814" s="95">
        <f t="shared" si="66"/>
        <v>6</v>
      </c>
      <c r="L814" s="95">
        <f t="shared" si="67"/>
        <v>25</v>
      </c>
      <c r="M814" s="97">
        <f t="shared" si="68"/>
        <v>44007</v>
      </c>
      <c r="N814" s="96">
        <f t="shared" si="64"/>
        <v>44007.687719907408</v>
      </c>
      <c r="O814" s="323">
        <v>129.91200000000001</v>
      </c>
      <c r="P814" s="323">
        <v>3.153985</v>
      </c>
      <c r="Q814" s="323" t="s">
        <v>345</v>
      </c>
    </row>
    <row r="815" spans="1:17">
      <c r="A815" s="323" t="s">
        <v>437</v>
      </c>
      <c r="B815" s="323" t="s">
        <v>345</v>
      </c>
      <c r="C815" s="323" t="s">
        <v>188</v>
      </c>
      <c r="D815" s="323">
        <v>20200626</v>
      </c>
      <c r="E815" s="323" t="s">
        <v>880</v>
      </c>
      <c r="F815" s="323">
        <v>4435000</v>
      </c>
      <c r="G815" s="323">
        <v>130.214</v>
      </c>
      <c r="H815" s="323">
        <v>3.1399979999999998</v>
      </c>
      <c r="J815" s="95">
        <f t="shared" si="65"/>
        <v>2020</v>
      </c>
      <c r="K815" s="95">
        <f t="shared" si="66"/>
        <v>6</v>
      </c>
      <c r="L815" s="95">
        <f t="shared" si="67"/>
        <v>26</v>
      </c>
      <c r="M815" s="97">
        <f t="shared" si="68"/>
        <v>44008</v>
      </c>
      <c r="N815" s="96">
        <f t="shared" si="64"/>
        <v>44008.410370370373</v>
      </c>
      <c r="O815" s="323">
        <v>130.214</v>
      </c>
      <c r="P815" s="323">
        <v>3.1399979999999998</v>
      </c>
      <c r="Q815" s="323" t="s">
        <v>345</v>
      </c>
    </row>
    <row r="816" spans="1:17">
      <c r="A816" s="323" t="s">
        <v>437</v>
      </c>
      <c r="B816" s="323" t="s">
        <v>345</v>
      </c>
      <c r="C816" s="323" t="s">
        <v>188</v>
      </c>
      <c r="D816" s="323">
        <v>20200626</v>
      </c>
      <c r="E816" s="323" t="s">
        <v>881</v>
      </c>
      <c r="F816" s="323">
        <v>4435000</v>
      </c>
      <c r="G816" s="323">
        <v>129.56299999999999</v>
      </c>
      <c r="H816" s="323">
        <v>3.170013</v>
      </c>
      <c r="J816" s="95">
        <f t="shared" si="65"/>
        <v>2020</v>
      </c>
      <c r="K816" s="95">
        <f t="shared" si="66"/>
        <v>6</v>
      </c>
      <c r="L816" s="95">
        <f t="shared" si="67"/>
        <v>26</v>
      </c>
      <c r="M816" s="97">
        <f t="shared" si="68"/>
        <v>44008</v>
      </c>
      <c r="N816" s="96">
        <f t="shared" si="64"/>
        <v>44008.413472222222</v>
      </c>
      <c r="O816" s="323">
        <v>129.56299999999999</v>
      </c>
      <c r="P816" s="323">
        <v>3.170013</v>
      </c>
      <c r="Q816" s="323" t="s">
        <v>345</v>
      </c>
    </row>
    <row r="817" spans="1:17">
      <c r="A817" s="323" t="s">
        <v>437</v>
      </c>
      <c r="B817" s="323" t="s">
        <v>345</v>
      </c>
      <c r="C817" s="323" t="s">
        <v>188</v>
      </c>
      <c r="D817" s="323">
        <v>20200626</v>
      </c>
      <c r="E817" s="323" t="s">
        <v>882</v>
      </c>
      <c r="F817" s="323">
        <v>50000</v>
      </c>
      <c r="G817" s="323">
        <v>129.727</v>
      </c>
      <c r="H817" s="323">
        <v>3.1624319999999999</v>
      </c>
      <c r="J817" s="95">
        <f t="shared" si="65"/>
        <v>2020</v>
      </c>
      <c r="K817" s="95">
        <f t="shared" si="66"/>
        <v>6</v>
      </c>
      <c r="L817" s="95">
        <f t="shared" si="67"/>
        <v>26</v>
      </c>
      <c r="M817" s="97">
        <f t="shared" si="68"/>
        <v>44008</v>
      </c>
      <c r="N817" s="96">
        <f t="shared" si="64"/>
        <v>44008.625243055554</v>
      </c>
      <c r="O817" s="323">
        <v>129.727</v>
      </c>
      <c r="P817" s="323">
        <v>3.1624319999999999</v>
      </c>
      <c r="Q817" s="323" t="s">
        <v>345</v>
      </c>
    </row>
    <row r="818" spans="1:17">
      <c r="A818" s="323" t="s">
        <v>437</v>
      </c>
      <c r="B818" s="323" t="s">
        <v>345</v>
      </c>
      <c r="C818" s="323" t="s">
        <v>188</v>
      </c>
      <c r="D818" s="323">
        <v>20200629</v>
      </c>
      <c r="E818" s="323" t="s">
        <v>883</v>
      </c>
      <c r="F818" s="323">
        <v>190000</v>
      </c>
      <c r="G818" s="323">
        <v>130.452</v>
      </c>
      <c r="H818" s="323">
        <v>3.1289850000000001</v>
      </c>
      <c r="J818" s="95">
        <f t="shared" si="65"/>
        <v>2020</v>
      </c>
      <c r="K818" s="95">
        <f t="shared" si="66"/>
        <v>6</v>
      </c>
      <c r="L818" s="95">
        <f t="shared" si="67"/>
        <v>29</v>
      </c>
      <c r="M818" s="97">
        <f t="shared" si="68"/>
        <v>44011</v>
      </c>
      <c r="N818" s="96">
        <f t="shared" si="64"/>
        <v>44011.628009259257</v>
      </c>
      <c r="O818" s="323">
        <v>130.452</v>
      </c>
      <c r="P818" s="323">
        <v>3.1289850000000001</v>
      </c>
      <c r="Q818" s="323" t="s">
        <v>345</v>
      </c>
    </row>
    <row r="819" spans="1:17">
      <c r="A819" s="323" t="s">
        <v>437</v>
      </c>
      <c r="B819" s="323" t="s">
        <v>345</v>
      </c>
      <c r="C819" s="323" t="s">
        <v>188</v>
      </c>
      <c r="D819" s="323">
        <v>20200629</v>
      </c>
      <c r="E819" s="323" t="s">
        <v>884</v>
      </c>
      <c r="F819" s="323">
        <v>25000</v>
      </c>
      <c r="G819" s="323">
        <v>131.042</v>
      </c>
      <c r="H819" s="323">
        <v>3.10202</v>
      </c>
      <c r="J819" s="95">
        <f t="shared" si="65"/>
        <v>2020</v>
      </c>
      <c r="K819" s="95">
        <f t="shared" si="66"/>
        <v>6</v>
      </c>
      <c r="L819" s="95">
        <f t="shared" si="67"/>
        <v>29</v>
      </c>
      <c r="M819" s="97">
        <f t="shared" si="68"/>
        <v>44011</v>
      </c>
      <c r="N819" s="96">
        <f t="shared" si="64"/>
        <v>44011.707048611112</v>
      </c>
      <c r="O819" s="323">
        <v>131.042</v>
      </c>
      <c r="P819" s="323">
        <v>3.10202</v>
      </c>
      <c r="Q819" s="323" t="s">
        <v>345</v>
      </c>
    </row>
    <row r="820" spans="1:17">
      <c r="A820" s="323" t="s">
        <v>437</v>
      </c>
      <c r="B820" s="323" t="s">
        <v>345</v>
      </c>
      <c r="C820" s="323" t="s">
        <v>188</v>
      </c>
      <c r="D820" s="323">
        <v>20200630</v>
      </c>
      <c r="E820" s="323" t="s">
        <v>643</v>
      </c>
      <c r="F820" s="323">
        <v>806000</v>
      </c>
      <c r="G820" s="323">
        <v>131.32539</v>
      </c>
      <c r="H820" s="323">
        <v>3.089035</v>
      </c>
      <c r="J820" s="95">
        <f t="shared" si="65"/>
        <v>2020</v>
      </c>
      <c r="K820" s="95">
        <f t="shared" si="66"/>
        <v>6</v>
      </c>
      <c r="L820" s="95">
        <f t="shared" si="67"/>
        <v>30</v>
      </c>
      <c r="M820" s="97">
        <f t="shared" si="68"/>
        <v>44012</v>
      </c>
      <c r="N820" s="96">
        <f t="shared" si="64"/>
        <v>44012.577256944445</v>
      </c>
      <c r="O820" s="323">
        <v>131.32539</v>
      </c>
      <c r="P820" s="323">
        <v>3.089035</v>
      </c>
      <c r="Q820" s="323" t="s">
        <v>345</v>
      </c>
    </row>
    <row r="821" spans="1:17">
      <c r="A821" s="323" t="s">
        <v>437</v>
      </c>
      <c r="B821" s="323" t="s">
        <v>345</v>
      </c>
      <c r="C821" s="323" t="s">
        <v>188</v>
      </c>
      <c r="D821" s="323">
        <v>20200630</v>
      </c>
      <c r="E821" s="323" t="s">
        <v>643</v>
      </c>
      <c r="F821" s="323">
        <v>806000</v>
      </c>
      <c r="G821" s="323">
        <v>131.26289</v>
      </c>
      <c r="H821" s="323">
        <v>3.0918749999999999</v>
      </c>
      <c r="J821" s="95">
        <f t="shared" si="65"/>
        <v>2020</v>
      </c>
      <c r="K821" s="95">
        <f t="shared" si="66"/>
        <v>6</v>
      </c>
      <c r="L821" s="95">
        <f t="shared" si="67"/>
        <v>30</v>
      </c>
      <c r="M821" s="97">
        <f t="shared" si="68"/>
        <v>44012</v>
      </c>
      <c r="N821" s="96">
        <f t="shared" si="64"/>
        <v>44012.577256944445</v>
      </c>
      <c r="O821" s="323">
        <v>131.26289</v>
      </c>
      <c r="P821" s="323">
        <v>3.0918749999999999</v>
      </c>
      <c r="Q821" s="323" t="s">
        <v>345</v>
      </c>
    </row>
    <row r="822" spans="1:17">
      <c r="A822" s="323" t="s">
        <v>437</v>
      </c>
      <c r="B822" s="323" t="s">
        <v>345</v>
      </c>
      <c r="C822" s="323" t="s">
        <v>188</v>
      </c>
      <c r="D822" s="323">
        <v>20200630</v>
      </c>
      <c r="E822" s="323" t="s">
        <v>643</v>
      </c>
      <c r="F822" s="323">
        <v>806000</v>
      </c>
      <c r="G822" s="323">
        <v>131.26289</v>
      </c>
      <c r="H822" s="323">
        <v>3.0918749999999999</v>
      </c>
      <c r="J822" s="95">
        <f t="shared" si="65"/>
        <v>2020</v>
      </c>
      <c r="K822" s="95">
        <f t="shared" si="66"/>
        <v>6</v>
      </c>
      <c r="L822" s="95">
        <f t="shared" si="67"/>
        <v>30</v>
      </c>
      <c r="M822" s="97">
        <f t="shared" si="68"/>
        <v>44012</v>
      </c>
      <c r="N822" s="96">
        <f t="shared" si="64"/>
        <v>44012.577256944445</v>
      </c>
      <c r="O822" s="323">
        <v>131.26289</v>
      </c>
      <c r="P822" s="323">
        <v>3.0918749999999999</v>
      </c>
      <c r="Q822" s="323" t="s">
        <v>345</v>
      </c>
    </row>
    <row r="823" spans="1:17">
      <c r="A823" s="323" t="s">
        <v>437</v>
      </c>
      <c r="B823" s="323" t="s">
        <v>345</v>
      </c>
      <c r="C823" s="323" t="s">
        <v>188</v>
      </c>
      <c r="D823" s="323">
        <v>20200630</v>
      </c>
      <c r="E823" s="323" t="s">
        <v>370</v>
      </c>
      <c r="F823" s="323">
        <v>150000</v>
      </c>
      <c r="G823" s="323">
        <v>131.50200000000001</v>
      </c>
      <c r="H823" s="323">
        <v>3.0810179999999998</v>
      </c>
      <c r="J823" s="95">
        <f t="shared" si="65"/>
        <v>2020</v>
      </c>
      <c r="K823" s="95">
        <f t="shared" si="66"/>
        <v>6</v>
      </c>
      <c r="L823" s="95">
        <f t="shared" si="67"/>
        <v>30</v>
      </c>
      <c r="M823" s="97">
        <f t="shared" si="68"/>
        <v>44012</v>
      </c>
      <c r="N823" s="96">
        <f t="shared" si="64"/>
        <v>44012.625150462962</v>
      </c>
      <c r="O823" s="323">
        <v>131.50200000000001</v>
      </c>
      <c r="P823" s="323">
        <v>3.0810179999999998</v>
      </c>
      <c r="Q823" s="323" t="s">
        <v>345</v>
      </c>
    </row>
    <row r="824" spans="1:17">
      <c r="A824" s="323" t="s">
        <v>437</v>
      </c>
      <c r="B824" s="323" t="s">
        <v>345</v>
      </c>
      <c r="C824" s="323" t="s">
        <v>188</v>
      </c>
      <c r="D824" s="323">
        <v>20200630</v>
      </c>
      <c r="E824" s="323" t="s">
        <v>727</v>
      </c>
      <c r="F824" s="323">
        <v>150000</v>
      </c>
      <c r="G824" s="323">
        <v>131.43600000000001</v>
      </c>
      <c r="H824" s="323">
        <v>3.084012</v>
      </c>
      <c r="J824" s="95">
        <f t="shared" si="65"/>
        <v>2020</v>
      </c>
      <c r="K824" s="95">
        <f t="shared" si="66"/>
        <v>6</v>
      </c>
      <c r="L824" s="95">
        <f t="shared" si="67"/>
        <v>30</v>
      </c>
      <c r="M824" s="97">
        <f t="shared" si="68"/>
        <v>44012</v>
      </c>
      <c r="N824" s="96">
        <f t="shared" si="64"/>
        <v>44012.625162037039</v>
      </c>
      <c r="O824" s="323">
        <v>131.43600000000001</v>
      </c>
      <c r="P824" s="323">
        <v>3.084012</v>
      </c>
      <c r="Q824" s="323" t="s">
        <v>345</v>
      </c>
    </row>
    <row r="825" spans="1:17">
      <c r="A825" s="323" t="s">
        <v>437</v>
      </c>
      <c r="B825" s="323" t="s">
        <v>345</v>
      </c>
      <c r="C825" s="323" t="s">
        <v>188</v>
      </c>
      <c r="D825" s="323">
        <v>20200630</v>
      </c>
      <c r="E825" s="323" t="s">
        <v>425</v>
      </c>
      <c r="F825" s="323">
        <v>55000</v>
      </c>
      <c r="G825" s="323">
        <v>131.01</v>
      </c>
      <c r="H825" s="323">
        <v>3.1033870000000001</v>
      </c>
      <c r="J825" s="95">
        <f t="shared" si="65"/>
        <v>2020</v>
      </c>
      <c r="K825" s="95">
        <f t="shared" si="66"/>
        <v>6</v>
      </c>
      <c r="L825" s="95">
        <f t="shared" si="67"/>
        <v>30</v>
      </c>
      <c r="M825" s="97">
        <f t="shared" si="68"/>
        <v>44012</v>
      </c>
      <c r="N825" s="96">
        <f t="shared" si="64"/>
        <v>44012.626273148147</v>
      </c>
      <c r="O825" s="323">
        <v>131.01</v>
      </c>
      <c r="P825" s="323">
        <v>3.1033870000000001</v>
      </c>
      <c r="Q825" s="323" t="s">
        <v>345</v>
      </c>
    </row>
    <row r="826" spans="1:17">
      <c r="A826" s="323" t="s">
        <v>885</v>
      </c>
      <c r="B826" s="323" t="s">
        <v>886</v>
      </c>
      <c r="C826" s="323" t="s">
        <v>188</v>
      </c>
      <c r="D826" s="323">
        <v>20200601</v>
      </c>
      <c r="E826" s="323" t="s">
        <v>887</v>
      </c>
      <c r="F826" s="323">
        <v>2000</v>
      </c>
      <c r="G826" s="323">
        <v>101.24299999999999</v>
      </c>
      <c r="H826" s="323">
        <v>2.2310270000000001</v>
      </c>
      <c r="J826" s="95">
        <f t="shared" si="65"/>
        <v>2020</v>
      </c>
      <c r="K826" s="95">
        <f t="shared" si="66"/>
        <v>6</v>
      </c>
      <c r="L826" s="95">
        <f t="shared" si="67"/>
        <v>1</v>
      </c>
      <c r="M826" s="97">
        <f t="shared" si="68"/>
        <v>43983</v>
      </c>
      <c r="N826" s="96">
        <f t="shared" si="64"/>
        <v>43983.569976851853</v>
      </c>
      <c r="O826" s="323">
        <v>101.24299999999999</v>
      </c>
      <c r="P826" s="323">
        <v>2.2310270000000001</v>
      </c>
      <c r="Q826" s="323" t="s">
        <v>886</v>
      </c>
    </row>
    <row r="827" spans="1:17">
      <c r="A827" s="323" t="s">
        <v>885</v>
      </c>
      <c r="B827" s="323" t="s">
        <v>886</v>
      </c>
      <c r="C827" s="323" t="s">
        <v>188</v>
      </c>
      <c r="D827" s="323">
        <v>20200602</v>
      </c>
      <c r="E827" s="323" t="s">
        <v>888</v>
      </c>
      <c r="F827" s="323">
        <v>913000</v>
      </c>
      <c r="G827" s="323">
        <v>101.295</v>
      </c>
      <c r="H827" s="323">
        <v>2.225006</v>
      </c>
      <c r="J827" s="95">
        <f t="shared" si="65"/>
        <v>2020</v>
      </c>
      <c r="K827" s="95">
        <f t="shared" si="66"/>
        <v>6</v>
      </c>
      <c r="L827" s="95">
        <f t="shared" si="67"/>
        <v>2</v>
      </c>
      <c r="M827" s="97">
        <f t="shared" si="68"/>
        <v>43984</v>
      </c>
      <c r="N827" s="96">
        <f t="shared" si="64"/>
        <v>43984.458113425928</v>
      </c>
      <c r="O827" s="323">
        <v>101.295</v>
      </c>
      <c r="P827" s="323">
        <v>2.225006</v>
      </c>
      <c r="Q827" s="323" t="s">
        <v>886</v>
      </c>
    </row>
    <row r="828" spans="1:17">
      <c r="A828" s="323" t="s">
        <v>885</v>
      </c>
      <c r="B828" s="323" t="s">
        <v>886</v>
      </c>
      <c r="C828" s="323" t="s">
        <v>188</v>
      </c>
      <c r="D828" s="323">
        <v>20200602</v>
      </c>
      <c r="E828" s="323" t="s">
        <v>888</v>
      </c>
      <c r="F828" s="323">
        <v>913000</v>
      </c>
      <c r="G828" s="323">
        <v>101.34699999999999</v>
      </c>
      <c r="H828" s="323">
        <v>2.2190279999999998</v>
      </c>
      <c r="J828" s="95">
        <f t="shared" si="65"/>
        <v>2020</v>
      </c>
      <c r="K828" s="95">
        <f t="shared" si="66"/>
        <v>6</v>
      </c>
      <c r="L828" s="95">
        <f t="shared" si="67"/>
        <v>2</v>
      </c>
      <c r="M828" s="97">
        <f t="shared" si="68"/>
        <v>43984</v>
      </c>
      <c r="N828" s="96">
        <f t="shared" si="64"/>
        <v>43984.458113425928</v>
      </c>
      <c r="O828" s="323">
        <v>101.34699999999999</v>
      </c>
      <c r="P828" s="323">
        <v>2.2190279999999998</v>
      </c>
      <c r="Q828" s="323" t="s">
        <v>886</v>
      </c>
    </row>
    <row r="829" spans="1:17">
      <c r="A829" s="323" t="s">
        <v>885</v>
      </c>
      <c r="B829" s="323" t="s">
        <v>886</v>
      </c>
      <c r="C829" s="323" t="s">
        <v>188</v>
      </c>
      <c r="D829" s="323">
        <v>20200602</v>
      </c>
      <c r="E829" s="323" t="s">
        <v>889</v>
      </c>
      <c r="F829" s="323">
        <v>3000000</v>
      </c>
      <c r="G829" s="323">
        <v>101.565</v>
      </c>
      <c r="H829" s="323">
        <v>2.1940010000000001</v>
      </c>
      <c r="J829" s="95">
        <f t="shared" si="65"/>
        <v>2020</v>
      </c>
      <c r="K829" s="95">
        <f t="shared" si="66"/>
        <v>6</v>
      </c>
      <c r="L829" s="95">
        <f t="shared" si="67"/>
        <v>2</v>
      </c>
      <c r="M829" s="97">
        <f t="shared" si="68"/>
        <v>43984</v>
      </c>
      <c r="N829" s="96">
        <f t="shared" si="64"/>
        <v>43984.533912037034</v>
      </c>
      <c r="O829" s="323">
        <v>101.565</v>
      </c>
      <c r="P829" s="323">
        <v>2.1940010000000001</v>
      </c>
      <c r="Q829" s="323" t="s">
        <v>886</v>
      </c>
    </row>
    <row r="830" spans="1:17">
      <c r="A830" s="323" t="s">
        <v>885</v>
      </c>
      <c r="B830" s="323" t="s">
        <v>886</v>
      </c>
      <c r="C830" s="323" t="s">
        <v>188</v>
      </c>
      <c r="D830" s="323">
        <v>20200603</v>
      </c>
      <c r="E830" s="323" t="s">
        <v>890</v>
      </c>
      <c r="F830" s="323" t="s">
        <v>290</v>
      </c>
      <c r="G830" s="323">
        <v>101.321</v>
      </c>
      <c r="H830" s="323">
        <v>2.221975</v>
      </c>
      <c r="J830" s="95">
        <f t="shared" si="65"/>
        <v>2020</v>
      </c>
      <c r="K830" s="95">
        <f t="shared" si="66"/>
        <v>6</v>
      </c>
      <c r="L830" s="95">
        <f t="shared" si="67"/>
        <v>3</v>
      </c>
      <c r="M830" s="97">
        <f t="shared" si="68"/>
        <v>43985</v>
      </c>
      <c r="N830" s="96">
        <f t="shared" si="64"/>
        <v>43985.42864583333</v>
      </c>
      <c r="O830" s="323">
        <v>101.321</v>
      </c>
      <c r="P830" s="323">
        <v>2.221975</v>
      </c>
      <c r="Q830" s="323" t="s">
        <v>886</v>
      </c>
    </row>
    <row r="831" spans="1:17">
      <c r="A831" s="323" t="s">
        <v>885</v>
      </c>
      <c r="B831" s="323" t="s">
        <v>886</v>
      </c>
      <c r="C831" s="323" t="s">
        <v>188</v>
      </c>
      <c r="D831" s="323">
        <v>20200603</v>
      </c>
      <c r="E831" s="323" t="s">
        <v>890</v>
      </c>
      <c r="F831" s="323" t="s">
        <v>290</v>
      </c>
      <c r="G831" s="323">
        <v>101.321</v>
      </c>
      <c r="H831" s="323">
        <v>2.221975</v>
      </c>
      <c r="J831" s="95">
        <f t="shared" si="65"/>
        <v>2020</v>
      </c>
      <c r="K831" s="95">
        <f t="shared" si="66"/>
        <v>6</v>
      </c>
      <c r="L831" s="95">
        <f t="shared" si="67"/>
        <v>3</v>
      </c>
      <c r="M831" s="97">
        <f t="shared" si="68"/>
        <v>43985</v>
      </c>
      <c r="N831" s="96">
        <f t="shared" si="64"/>
        <v>43985.42864583333</v>
      </c>
      <c r="O831" s="323">
        <v>101.321</v>
      </c>
      <c r="P831" s="323">
        <v>2.221975</v>
      </c>
      <c r="Q831" s="323" t="s">
        <v>886</v>
      </c>
    </row>
    <row r="832" spans="1:17">
      <c r="A832" s="323" t="s">
        <v>885</v>
      </c>
      <c r="B832" s="323" t="s">
        <v>886</v>
      </c>
      <c r="C832" s="323" t="s">
        <v>188</v>
      </c>
      <c r="D832" s="323">
        <v>20200603</v>
      </c>
      <c r="E832" s="323" t="s">
        <v>891</v>
      </c>
      <c r="F832" s="323" t="s">
        <v>290</v>
      </c>
      <c r="G832" s="323">
        <v>101.21599999999999</v>
      </c>
      <c r="H832" s="323">
        <v>2.234057</v>
      </c>
      <c r="J832" s="95">
        <f t="shared" si="65"/>
        <v>2020</v>
      </c>
      <c r="K832" s="95">
        <f t="shared" si="66"/>
        <v>6</v>
      </c>
      <c r="L832" s="95">
        <f t="shared" si="67"/>
        <v>3</v>
      </c>
      <c r="M832" s="97">
        <f t="shared" si="68"/>
        <v>43985</v>
      </c>
      <c r="N832" s="96">
        <f t="shared" si="64"/>
        <v>43985.484571759262</v>
      </c>
      <c r="O832" s="323">
        <v>101.21599999999999</v>
      </c>
      <c r="P832" s="323">
        <v>2.234057</v>
      </c>
      <c r="Q832" s="323" t="s">
        <v>886</v>
      </c>
    </row>
    <row r="833" spans="1:17">
      <c r="A833" s="323" t="s">
        <v>885</v>
      </c>
      <c r="B833" s="323" t="s">
        <v>886</v>
      </c>
      <c r="C833" s="323" t="s">
        <v>188</v>
      </c>
      <c r="D833" s="323">
        <v>20200603</v>
      </c>
      <c r="E833" s="323" t="s">
        <v>892</v>
      </c>
      <c r="F833" s="323" t="s">
        <v>290</v>
      </c>
      <c r="G833" s="323">
        <v>102.002</v>
      </c>
      <c r="H833" s="323">
        <v>2.1439530000000002</v>
      </c>
      <c r="J833" s="95">
        <f t="shared" si="65"/>
        <v>2020</v>
      </c>
      <c r="K833" s="95">
        <f t="shared" si="66"/>
        <v>6</v>
      </c>
      <c r="L833" s="95">
        <f t="shared" si="67"/>
        <v>3</v>
      </c>
      <c r="M833" s="97">
        <f t="shared" si="68"/>
        <v>43985</v>
      </c>
      <c r="N833" s="96">
        <f t="shared" si="64"/>
        <v>43985.732395833336</v>
      </c>
      <c r="O833" s="323">
        <v>102.002</v>
      </c>
      <c r="P833" s="323">
        <v>2.1439530000000002</v>
      </c>
      <c r="Q833" s="323" t="s">
        <v>886</v>
      </c>
    </row>
    <row r="834" spans="1:17">
      <c r="A834" s="323" t="s">
        <v>885</v>
      </c>
      <c r="B834" s="323" t="s">
        <v>886</v>
      </c>
      <c r="C834" s="323" t="s">
        <v>188</v>
      </c>
      <c r="D834" s="323">
        <v>20200604</v>
      </c>
      <c r="E834" s="323" t="s">
        <v>893</v>
      </c>
      <c r="F834" s="323">
        <v>5000000</v>
      </c>
      <c r="G834" s="323">
        <v>101.43300000000001</v>
      </c>
      <c r="H834" s="323">
        <v>2.208968</v>
      </c>
      <c r="J834" s="95">
        <f t="shared" si="65"/>
        <v>2020</v>
      </c>
      <c r="K834" s="95">
        <f t="shared" si="66"/>
        <v>6</v>
      </c>
      <c r="L834" s="95">
        <f t="shared" si="67"/>
        <v>4</v>
      </c>
      <c r="M834" s="97">
        <f t="shared" si="68"/>
        <v>43986</v>
      </c>
      <c r="N834" s="96">
        <f t="shared" si="64"/>
        <v>43986.333784722221</v>
      </c>
      <c r="O834" s="323">
        <v>101.43300000000001</v>
      </c>
      <c r="P834" s="323">
        <v>2.208968</v>
      </c>
      <c r="Q834" s="323" t="s">
        <v>886</v>
      </c>
    </row>
    <row r="835" spans="1:17">
      <c r="A835" s="323" t="s">
        <v>885</v>
      </c>
      <c r="B835" s="323" t="s">
        <v>886</v>
      </c>
      <c r="C835" s="323" t="s">
        <v>188</v>
      </c>
      <c r="D835" s="323">
        <v>20200604</v>
      </c>
      <c r="E835" s="323" t="s">
        <v>894</v>
      </c>
      <c r="F835" s="323" t="s">
        <v>290</v>
      </c>
      <c r="G835" s="323">
        <v>102.05</v>
      </c>
      <c r="H835" s="323">
        <v>2.138287</v>
      </c>
      <c r="J835" s="95">
        <f t="shared" si="65"/>
        <v>2020</v>
      </c>
      <c r="K835" s="95">
        <f t="shared" si="66"/>
        <v>6</v>
      </c>
      <c r="L835" s="95">
        <f t="shared" si="67"/>
        <v>4</v>
      </c>
      <c r="M835" s="97">
        <f t="shared" si="68"/>
        <v>43986</v>
      </c>
      <c r="N835" s="96">
        <f t="shared" ref="N835:N898" si="69">M835+E835</f>
        <v>43986.425578703704</v>
      </c>
      <c r="O835" s="323">
        <v>102.05</v>
      </c>
      <c r="P835" s="323">
        <v>2.138287</v>
      </c>
      <c r="Q835" s="323" t="s">
        <v>886</v>
      </c>
    </row>
    <row r="836" spans="1:17">
      <c r="A836" s="323" t="s">
        <v>885</v>
      </c>
      <c r="B836" s="323" t="s">
        <v>886</v>
      </c>
      <c r="C836" s="323" t="s">
        <v>188</v>
      </c>
      <c r="D836" s="323">
        <v>20200604</v>
      </c>
      <c r="E836" s="323" t="s">
        <v>413</v>
      </c>
      <c r="F836" s="323">
        <v>875000</v>
      </c>
      <c r="G836" s="323">
        <v>101.372</v>
      </c>
      <c r="H836" s="323">
        <v>2.2159819999999999</v>
      </c>
      <c r="J836" s="95">
        <f t="shared" si="65"/>
        <v>2020</v>
      </c>
      <c r="K836" s="95">
        <f t="shared" si="66"/>
        <v>6</v>
      </c>
      <c r="L836" s="95">
        <f t="shared" si="67"/>
        <v>4</v>
      </c>
      <c r="M836" s="97">
        <f t="shared" si="68"/>
        <v>43986</v>
      </c>
      <c r="N836" s="96">
        <f t="shared" si="69"/>
        <v>43986.56590277778</v>
      </c>
      <c r="O836" s="323">
        <v>101.372</v>
      </c>
      <c r="P836" s="323">
        <v>2.2159819999999999</v>
      </c>
      <c r="Q836" s="323" t="s">
        <v>886</v>
      </c>
    </row>
    <row r="837" spans="1:17">
      <c r="A837" s="323" t="s">
        <v>885</v>
      </c>
      <c r="B837" s="323" t="s">
        <v>886</v>
      </c>
      <c r="C837" s="323" t="s">
        <v>188</v>
      </c>
      <c r="D837" s="323">
        <v>20200604</v>
      </c>
      <c r="E837" s="323" t="s">
        <v>895</v>
      </c>
      <c r="F837" s="323">
        <v>1800000</v>
      </c>
      <c r="G837" s="323">
        <v>101.816</v>
      </c>
      <c r="H837" s="323">
        <v>2.1650360000000002</v>
      </c>
      <c r="J837" s="95">
        <f t="shared" si="65"/>
        <v>2020</v>
      </c>
      <c r="K837" s="95">
        <f t="shared" si="66"/>
        <v>6</v>
      </c>
      <c r="L837" s="95">
        <f t="shared" si="67"/>
        <v>4</v>
      </c>
      <c r="M837" s="97">
        <f t="shared" si="68"/>
        <v>43986</v>
      </c>
      <c r="N837" s="96">
        <f t="shared" si="69"/>
        <v>43986.600173611114</v>
      </c>
      <c r="O837" s="323">
        <v>101.816</v>
      </c>
      <c r="P837" s="323">
        <v>2.1650360000000002</v>
      </c>
      <c r="Q837" s="323" t="s">
        <v>886</v>
      </c>
    </row>
    <row r="838" spans="1:17">
      <c r="A838" s="323" t="s">
        <v>885</v>
      </c>
      <c r="B838" s="323" t="s">
        <v>886</v>
      </c>
      <c r="C838" s="323" t="s">
        <v>188</v>
      </c>
      <c r="D838" s="323">
        <v>20200605</v>
      </c>
      <c r="E838" s="323" t="s">
        <v>802</v>
      </c>
      <c r="F838" s="323">
        <v>2000</v>
      </c>
      <c r="G838" s="323">
        <v>100.98099999999999</v>
      </c>
      <c r="H838" s="323">
        <v>2.2610239999999999</v>
      </c>
      <c r="J838" s="95">
        <f t="shared" si="65"/>
        <v>2020</v>
      </c>
      <c r="K838" s="95">
        <f t="shared" si="66"/>
        <v>6</v>
      </c>
      <c r="L838" s="95">
        <f t="shared" si="67"/>
        <v>5</v>
      </c>
      <c r="M838" s="97">
        <f t="shared" si="68"/>
        <v>43987</v>
      </c>
      <c r="N838" s="96">
        <f t="shared" si="69"/>
        <v>43987.530659722222</v>
      </c>
      <c r="O838" s="323">
        <v>100.98099999999999</v>
      </c>
      <c r="P838" s="323">
        <v>2.2610239999999999</v>
      </c>
      <c r="Q838" s="323" t="s">
        <v>886</v>
      </c>
    </row>
    <row r="839" spans="1:17">
      <c r="A839" s="323" t="s">
        <v>885</v>
      </c>
      <c r="B839" s="323" t="s">
        <v>886</v>
      </c>
      <c r="C839" s="323" t="s">
        <v>188</v>
      </c>
      <c r="D839" s="323">
        <v>20200608</v>
      </c>
      <c r="E839" s="323" t="s">
        <v>896</v>
      </c>
      <c r="F839" s="323">
        <v>320000</v>
      </c>
      <c r="G839" s="323">
        <v>101.798</v>
      </c>
      <c r="H839" s="323">
        <v>2.1669860000000001</v>
      </c>
      <c r="J839" s="95">
        <f t="shared" si="65"/>
        <v>2020</v>
      </c>
      <c r="K839" s="95">
        <f t="shared" si="66"/>
        <v>6</v>
      </c>
      <c r="L839" s="95">
        <f t="shared" si="67"/>
        <v>8</v>
      </c>
      <c r="M839" s="97">
        <f t="shared" si="68"/>
        <v>43990</v>
      </c>
      <c r="N839" s="96">
        <f t="shared" si="69"/>
        <v>43990.509618055556</v>
      </c>
      <c r="O839" s="323">
        <v>101.798</v>
      </c>
      <c r="P839" s="323">
        <v>2.1669860000000001</v>
      </c>
      <c r="Q839" s="323" t="s">
        <v>886</v>
      </c>
    </row>
    <row r="840" spans="1:17">
      <c r="A840" s="323" t="s">
        <v>885</v>
      </c>
      <c r="B840" s="323" t="s">
        <v>886</v>
      </c>
      <c r="C840" s="323" t="s">
        <v>188</v>
      </c>
      <c r="D840" s="323">
        <v>20200608</v>
      </c>
      <c r="E840" s="323" t="s">
        <v>897</v>
      </c>
      <c r="F840" s="323">
        <v>6000</v>
      </c>
      <c r="G840" s="323">
        <v>101.52800000000001</v>
      </c>
      <c r="H840" s="323">
        <v>2.197959</v>
      </c>
      <c r="J840" s="95">
        <f t="shared" si="65"/>
        <v>2020</v>
      </c>
      <c r="K840" s="95">
        <f t="shared" si="66"/>
        <v>6</v>
      </c>
      <c r="L840" s="95">
        <f t="shared" si="67"/>
        <v>8</v>
      </c>
      <c r="M840" s="97">
        <f t="shared" si="68"/>
        <v>43990</v>
      </c>
      <c r="N840" s="96">
        <f t="shared" si="69"/>
        <v>43990.601851851854</v>
      </c>
      <c r="O840" s="323">
        <v>101.52800000000001</v>
      </c>
      <c r="P840" s="323">
        <v>2.197959</v>
      </c>
      <c r="Q840" s="323" t="s">
        <v>886</v>
      </c>
    </row>
    <row r="841" spans="1:17">
      <c r="A841" s="323" t="s">
        <v>885</v>
      </c>
      <c r="B841" s="323" t="s">
        <v>886</v>
      </c>
      <c r="C841" s="323" t="s">
        <v>188</v>
      </c>
      <c r="D841" s="323">
        <v>20200608</v>
      </c>
      <c r="E841" s="323" t="s">
        <v>898</v>
      </c>
      <c r="F841" s="323">
        <v>5000000</v>
      </c>
      <c r="G841" s="323">
        <v>101.711</v>
      </c>
      <c r="H841" s="323">
        <v>2.1769560000000001</v>
      </c>
      <c r="J841" s="95">
        <f t="shared" si="65"/>
        <v>2020</v>
      </c>
      <c r="K841" s="95">
        <f t="shared" si="66"/>
        <v>6</v>
      </c>
      <c r="L841" s="95">
        <f t="shared" si="67"/>
        <v>8</v>
      </c>
      <c r="M841" s="97">
        <f t="shared" si="68"/>
        <v>43990</v>
      </c>
      <c r="N841" s="96">
        <f t="shared" si="69"/>
        <v>43990.621967592589</v>
      </c>
      <c r="O841" s="323">
        <v>101.711</v>
      </c>
      <c r="P841" s="323">
        <v>2.1769560000000001</v>
      </c>
      <c r="Q841" s="323" t="s">
        <v>886</v>
      </c>
    </row>
    <row r="842" spans="1:17">
      <c r="A842" s="323" t="s">
        <v>885</v>
      </c>
      <c r="B842" s="323" t="s">
        <v>886</v>
      </c>
      <c r="C842" s="323" t="s">
        <v>188</v>
      </c>
      <c r="D842" s="323">
        <v>20200608</v>
      </c>
      <c r="E842" s="323" t="s">
        <v>727</v>
      </c>
      <c r="F842" s="323">
        <v>200000</v>
      </c>
      <c r="G842" s="323">
        <v>101.589</v>
      </c>
      <c r="H842" s="323">
        <v>2.1910020000000001</v>
      </c>
      <c r="J842" s="95">
        <f t="shared" si="65"/>
        <v>2020</v>
      </c>
      <c r="K842" s="95">
        <f t="shared" si="66"/>
        <v>6</v>
      </c>
      <c r="L842" s="95">
        <f t="shared" si="67"/>
        <v>8</v>
      </c>
      <c r="M842" s="97">
        <f t="shared" si="68"/>
        <v>43990</v>
      </c>
      <c r="N842" s="96">
        <f t="shared" si="69"/>
        <v>43990.625162037039</v>
      </c>
      <c r="O842" s="323">
        <v>101.589</v>
      </c>
      <c r="P842" s="323">
        <v>2.1910020000000001</v>
      </c>
      <c r="Q842" s="323" t="s">
        <v>886</v>
      </c>
    </row>
    <row r="843" spans="1:17">
      <c r="A843" s="323" t="s">
        <v>885</v>
      </c>
      <c r="B843" s="323" t="s">
        <v>886</v>
      </c>
      <c r="C843" s="323" t="s">
        <v>188</v>
      </c>
      <c r="D843" s="323">
        <v>20200608</v>
      </c>
      <c r="E843" s="323" t="s">
        <v>727</v>
      </c>
      <c r="F843" s="323">
        <v>200000</v>
      </c>
      <c r="G843" s="323">
        <v>101.589</v>
      </c>
      <c r="H843" s="323">
        <v>2.1910020000000001</v>
      </c>
      <c r="J843" s="95">
        <f t="shared" si="65"/>
        <v>2020</v>
      </c>
      <c r="K843" s="95">
        <f t="shared" si="66"/>
        <v>6</v>
      </c>
      <c r="L843" s="95">
        <f t="shared" si="67"/>
        <v>8</v>
      </c>
      <c r="M843" s="97">
        <f t="shared" si="68"/>
        <v>43990</v>
      </c>
      <c r="N843" s="96">
        <f t="shared" si="69"/>
        <v>43990.625162037039</v>
      </c>
      <c r="O843" s="323">
        <v>101.589</v>
      </c>
      <c r="P843" s="323">
        <v>2.1910020000000001</v>
      </c>
      <c r="Q843" s="323" t="s">
        <v>886</v>
      </c>
    </row>
    <row r="844" spans="1:17">
      <c r="A844" s="323" t="s">
        <v>885</v>
      </c>
      <c r="B844" s="323" t="s">
        <v>886</v>
      </c>
      <c r="C844" s="323" t="s">
        <v>188</v>
      </c>
      <c r="D844" s="323">
        <v>20200608</v>
      </c>
      <c r="E844" s="323" t="s">
        <v>380</v>
      </c>
      <c r="F844" s="323">
        <v>2667000</v>
      </c>
      <c r="G844" s="323">
        <v>101.72799999999999</v>
      </c>
      <c r="H844" s="323">
        <v>2.1750069999999999</v>
      </c>
      <c r="J844" s="95">
        <f t="shared" si="65"/>
        <v>2020</v>
      </c>
      <c r="K844" s="95">
        <f t="shared" si="66"/>
        <v>6</v>
      </c>
      <c r="L844" s="95">
        <f t="shared" si="67"/>
        <v>8</v>
      </c>
      <c r="M844" s="97">
        <f t="shared" si="68"/>
        <v>43990</v>
      </c>
      <c r="N844" s="96">
        <f t="shared" si="69"/>
        <v>43990.637071759258</v>
      </c>
      <c r="O844" s="323">
        <v>101.72799999999999</v>
      </c>
      <c r="P844" s="323">
        <v>2.1750069999999999</v>
      </c>
      <c r="Q844" s="323" t="s">
        <v>886</v>
      </c>
    </row>
    <row r="845" spans="1:17">
      <c r="A845" s="323" t="s">
        <v>885</v>
      </c>
      <c r="B845" s="323" t="s">
        <v>886</v>
      </c>
      <c r="C845" s="323" t="s">
        <v>188</v>
      </c>
      <c r="D845" s="323">
        <v>20200609</v>
      </c>
      <c r="E845" s="323" t="s">
        <v>899</v>
      </c>
      <c r="F845" s="323">
        <v>5000000</v>
      </c>
      <c r="G845" s="323">
        <v>101.64</v>
      </c>
      <c r="H845" s="323">
        <v>2.1850489999999998</v>
      </c>
      <c r="J845" s="95">
        <f t="shared" si="65"/>
        <v>2020</v>
      </c>
      <c r="K845" s="95">
        <f t="shared" si="66"/>
        <v>6</v>
      </c>
      <c r="L845" s="95">
        <f t="shared" si="67"/>
        <v>9</v>
      </c>
      <c r="M845" s="97">
        <f t="shared" si="68"/>
        <v>43991</v>
      </c>
      <c r="N845" s="96">
        <f t="shared" si="69"/>
        <v>43991.346435185187</v>
      </c>
      <c r="O845" s="323">
        <v>101.64</v>
      </c>
      <c r="P845" s="323">
        <v>2.1850489999999998</v>
      </c>
      <c r="Q845" s="323" t="s">
        <v>886</v>
      </c>
    </row>
    <row r="846" spans="1:17">
      <c r="A846" s="323" t="s">
        <v>885</v>
      </c>
      <c r="B846" s="323" t="s">
        <v>886</v>
      </c>
      <c r="C846" s="323" t="s">
        <v>188</v>
      </c>
      <c r="D846" s="323">
        <v>20200609</v>
      </c>
      <c r="E846" s="323" t="s">
        <v>900</v>
      </c>
      <c r="F846" s="323">
        <v>5000000</v>
      </c>
      <c r="G846" s="323">
        <v>101.577</v>
      </c>
      <c r="H846" s="323">
        <v>2.1922820000000001</v>
      </c>
      <c r="J846" s="95">
        <f t="shared" si="65"/>
        <v>2020</v>
      </c>
      <c r="K846" s="95">
        <f t="shared" si="66"/>
        <v>6</v>
      </c>
      <c r="L846" s="95">
        <f t="shared" si="67"/>
        <v>9</v>
      </c>
      <c r="M846" s="97">
        <f t="shared" si="68"/>
        <v>43991</v>
      </c>
      <c r="N846" s="96">
        <f t="shared" si="69"/>
        <v>43991.350706018522</v>
      </c>
      <c r="O846" s="323">
        <v>101.577</v>
      </c>
      <c r="P846" s="323">
        <v>2.1922820000000001</v>
      </c>
      <c r="Q846" s="323" t="s">
        <v>886</v>
      </c>
    </row>
    <row r="847" spans="1:17">
      <c r="A847" s="323" t="s">
        <v>885</v>
      </c>
      <c r="B847" s="323" t="s">
        <v>886</v>
      </c>
      <c r="C847" s="323" t="s">
        <v>188</v>
      </c>
      <c r="D847" s="323">
        <v>20200609</v>
      </c>
      <c r="E847" s="323" t="s">
        <v>901</v>
      </c>
      <c r="F847" s="323">
        <v>2000000</v>
      </c>
      <c r="G847" s="323">
        <v>101.553</v>
      </c>
      <c r="H847" s="323">
        <v>2.195039</v>
      </c>
      <c r="J847" s="95">
        <f t="shared" si="65"/>
        <v>2020</v>
      </c>
      <c r="K847" s="95">
        <f t="shared" si="66"/>
        <v>6</v>
      </c>
      <c r="L847" s="95">
        <f t="shared" si="67"/>
        <v>9</v>
      </c>
      <c r="M847" s="97">
        <f t="shared" si="68"/>
        <v>43991</v>
      </c>
      <c r="N847" s="96">
        <f t="shared" si="69"/>
        <v>43991.366180555553</v>
      </c>
      <c r="O847" s="323">
        <v>101.553</v>
      </c>
      <c r="P847" s="323">
        <v>2.195039</v>
      </c>
      <c r="Q847" s="323" t="s">
        <v>886</v>
      </c>
    </row>
    <row r="848" spans="1:17">
      <c r="A848" s="323" t="s">
        <v>885</v>
      </c>
      <c r="B848" s="323" t="s">
        <v>886</v>
      </c>
      <c r="C848" s="323" t="s">
        <v>188</v>
      </c>
      <c r="D848" s="323">
        <v>20200609</v>
      </c>
      <c r="E848" s="323" t="s">
        <v>902</v>
      </c>
      <c r="F848" s="323">
        <v>500000</v>
      </c>
      <c r="G848" s="323">
        <v>101.36199999999999</v>
      </c>
      <c r="H848" s="323">
        <v>2.2170049999999999</v>
      </c>
      <c r="J848" s="95">
        <f t="shared" si="65"/>
        <v>2020</v>
      </c>
      <c r="K848" s="95">
        <f t="shared" si="66"/>
        <v>6</v>
      </c>
      <c r="L848" s="95">
        <f t="shared" si="67"/>
        <v>9</v>
      </c>
      <c r="M848" s="97">
        <f t="shared" si="68"/>
        <v>43991</v>
      </c>
      <c r="N848" s="96">
        <f t="shared" si="69"/>
        <v>43991.421805555554</v>
      </c>
      <c r="O848" s="323">
        <v>101.36199999999999</v>
      </c>
      <c r="P848" s="323">
        <v>2.2170049999999999</v>
      </c>
      <c r="Q848" s="323" t="s">
        <v>886</v>
      </c>
    </row>
    <row r="849" spans="1:17">
      <c r="A849" s="323" t="s">
        <v>885</v>
      </c>
      <c r="B849" s="323" t="s">
        <v>886</v>
      </c>
      <c r="C849" s="323" t="s">
        <v>188</v>
      </c>
      <c r="D849" s="323">
        <v>20200609</v>
      </c>
      <c r="E849" s="323" t="s">
        <v>902</v>
      </c>
      <c r="F849" s="323">
        <v>500000</v>
      </c>
      <c r="G849" s="323">
        <v>101.36199999999999</v>
      </c>
      <c r="H849" s="323">
        <v>2.2170049999999999</v>
      </c>
      <c r="J849" s="95">
        <f t="shared" si="65"/>
        <v>2020</v>
      </c>
      <c r="K849" s="95">
        <f t="shared" si="66"/>
        <v>6</v>
      </c>
      <c r="L849" s="95">
        <f t="shared" si="67"/>
        <v>9</v>
      </c>
      <c r="M849" s="97">
        <f t="shared" si="68"/>
        <v>43991</v>
      </c>
      <c r="N849" s="96">
        <f t="shared" si="69"/>
        <v>43991.421805555554</v>
      </c>
      <c r="O849" s="323">
        <v>101.36199999999999</v>
      </c>
      <c r="P849" s="323">
        <v>2.2170049999999999</v>
      </c>
      <c r="Q849" s="323" t="s">
        <v>886</v>
      </c>
    </row>
    <row r="850" spans="1:17">
      <c r="A850" s="323" t="s">
        <v>885</v>
      </c>
      <c r="B850" s="323" t="s">
        <v>886</v>
      </c>
      <c r="C850" s="323" t="s">
        <v>188</v>
      </c>
      <c r="D850" s="323">
        <v>20200609</v>
      </c>
      <c r="E850" s="323" t="s">
        <v>903</v>
      </c>
      <c r="F850" s="323">
        <v>1000000</v>
      </c>
      <c r="G850" s="323">
        <v>101.667</v>
      </c>
      <c r="H850" s="323">
        <v>2.1820539999999999</v>
      </c>
      <c r="J850" s="95">
        <f t="shared" si="65"/>
        <v>2020</v>
      </c>
      <c r="K850" s="95">
        <f t="shared" si="66"/>
        <v>6</v>
      </c>
      <c r="L850" s="95">
        <f t="shared" si="67"/>
        <v>9</v>
      </c>
      <c r="M850" s="97">
        <f t="shared" si="68"/>
        <v>43991</v>
      </c>
      <c r="N850" s="96">
        <f t="shared" si="69"/>
        <v>43991.472951388889</v>
      </c>
      <c r="O850" s="323">
        <v>101.667</v>
      </c>
      <c r="P850" s="323">
        <v>2.1820539999999999</v>
      </c>
      <c r="Q850" s="323" t="s">
        <v>886</v>
      </c>
    </row>
    <row r="851" spans="1:17">
      <c r="A851" s="323" t="s">
        <v>885</v>
      </c>
      <c r="B851" s="323" t="s">
        <v>886</v>
      </c>
      <c r="C851" s="323" t="s">
        <v>188</v>
      </c>
      <c r="D851" s="323">
        <v>20200609</v>
      </c>
      <c r="E851" s="323" t="s">
        <v>904</v>
      </c>
      <c r="F851" s="323">
        <v>1624000</v>
      </c>
      <c r="G851" s="323">
        <v>101.499</v>
      </c>
      <c r="H851" s="323">
        <v>2.201244</v>
      </c>
      <c r="J851" s="95">
        <f t="shared" si="65"/>
        <v>2020</v>
      </c>
      <c r="K851" s="95">
        <f t="shared" si="66"/>
        <v>6</v>
      </c>
      <c r="L851" s="95">
        <f t="shared" si="67"/>
        <v>9</v>
      </c>
      <c r="M851" s="97">
        <f t="shared" si="68"/>
        <v>43991</v>
      </c>
      <c r="N851" s="96">
        <f t="shared" si="69"/>
        <v>43991.540937500002</v>
      </c>
      <c r="O851" s="323">
        <v>101.499</v>
      </c>
      <c r="P851" s="323">
        <v>2.201244</v>
      </c>
      <c r="Q851" s="323" t="s">
        <v>886</v>
      </c>
    </row>
    <row r="852" spans="1:17">
      <c r="A852" s="323" t="s">
        <v>885</v>
      </c>
      <c r="B852" s="323" t="s">
        <v>886</v>
      </c>
      <c r="C852" s="323" t="s">
        <v>188</v>
      </c>
      <c r="D852" s="323">
        <v>20200609</v>
      </c>
      <c r="E852" s="323" t="s">
        <v>904</v>
      </c>
      <c r="F852" s="323">
        <v>1624000</v>
      </c>
      <c r="G852" s="323">
        <v>101.562</v>
      </c>
      <c r="H852" s="323">
        <v>2.1940050000000002</v>
      </c>
      <c r="J852" s="95">
        <f t="shared" si="65"/>
        <v>2020</v>
      </c>
      <c r="K852" s="95">
        <f t="shared" si="66"/>
        <v>6</v>
      </c>
      <c r="L852" s="95">
        <f t="shared" si="67"/>
        <v>9</v>
      </c>
      <c r="M852" s="97">
        <f t="shared" si="68"/>
        <v>43991</v>
      </c>
      <c r="N852" s="96">
        <f t="shared" si="69"/>
        <v>43991.540937500002</v>
      </c>
      <c r="O852" s="323">
        <v>101.562</v>
      </c>
      <c r="P852" s="323">
        <v>2.1940050000000002</v>
      </c>
      <c r="Q852" s="323" t="s">
        <v>886</v>
      </c>
    </row>
    <row r="853" spans="1:17">
      <c r="A853" s="323" t="s">
        <v>885</v>
      </c>
      <c r="B853" s="323" t="s">
        <v>886</v>
      </c>
      <c r="C853" s="323" t="s">
        <v>188</v>
      </c>
      <c r="D853" s="323">
        <v>20200609</v>
      </c>
      <c r="E853" s="323" t="s">
        <v>905</v>
      </c>
      <c r="F853" s="323">
        <v>5000000</v>
      </c>
      <c r="G853" s="323">
        <v>101.666</v>
      </c>
      <c r="H853" s="323">
        <v>2.1821679999999999</v>
      </c>
      <c r="J853" s="95">
        <f t="shared" si="65"/>
        <v>2020</v>
      </c>
      <c r="K853" s="95">
        <f t="shared" si="66"/>
        <v>6</v>
      </c>
      <c r="L853" s="95">
        <f t="shared" si="67"/>
        <v>9</v>
      </c>
      <c r="M853" s="97">
        <f t="shared" si="68"/>
        <v>43991</v>
      </c>
      <c r="N853" s="96">
        <f t="shared" si="69"/>
        <v>43991.595138888886</v>
      </c>
      <c r="O853" s="323">
        <v>101.666</v>
      </c>
      <c r="P853" s="323">
        <v>2.1821679999999999</v>
      </c>
      <c r="Q853" s="323" t="s">
        <v>886</v>
      </c>
    </row>
    <row r="854" spans="1:17">
      <c r="A854" s="323" t="s">
        <v>885</v>
      </c>
      <c r="B854" s="323" t="s">
        <v>886</v>
      </c>
      <c r="C854" s="323" t="s">
        <v>188</v>
      </c>
      <c r="D854" s="323">
        <v>20200609</v>
      </c>
      <c r="E854" s="323" t="s">
        <v>906</v>
      </c>
      <c r="F854" s="323">
        <v>5000000</v>
      </c>
      <c r="G854" s="323">
        <v>101.666</v>
      </c>
      <c r="H854" s="323">
        <v>2.1820650000000001</v>
      </c>
      <c r="J854" s="95">
        <f t="shared" si="65"/>
        <v>2020</v>
      </c>
      <c r="K854" s="95">
        <f t="shared" si="66"/>
        <v>6</v>
      </c>
      <c r="L854" s="95">
        <f t="shared" si="67"/>
        <v>9</v>
      </c>
      <c r="M854" s="97">
        <f t="shared" si="68"/>
        <v>43991</v>
      </c>
      <c r="N854" s="96">
        <f t="shared" si="69"/>
        <v>43991.595729166664</v>
      </c>
      <c r="O854" s="323">
        <v>101.666</v>
      </c>
      <c r="P854" s="323">
        <v>2.1820650000000001</v>
      </c>
      <c r="Q854" s="323" t="s">
        <v>886</v>
      </c>
    </row>
    <row r="855" spans="1:17">
      <c r="A855" s="323" t="s">
        <v>885</v>
      </c>
      <c r="B855" s="323" t="s">
        <v>886</v>
      </c>
      <c r="C855" s="323" t="s">
        <v>188</v>
      </c>
      <c r="D855" s="323">
        <v>20200609</v>
      </c>
      <c r="E855" s="323" t="s">
        <v>906</v>
      </c>
      <c r="F855" s="323">
        <v>5000000</v>
      </c>
      <c r="G855" s="323">
        <v>101.666</v>
      </c>
      <c r="H855" s="323">
        <v>2.1820650000000001</v>
      </c>
      <c r="J855" s="95">
        <f t="shared" si="65"/>
        <v>2020</v>
      </c>
      <c r="K855" s="95">
        <f t="shared" si="66"/>
        <v>6</v>
      </c>
      <c r="L855" s="95">
        <f t="shared" si="67"/>
        <v>9</v>
      </c>
      <c r="M855" s="97">
        <f t="shared" si="68"/>
        <v>43991</v>
      </c>
      <c r="N855" s="96">
        <f t="shared" si="69"/>
        <v>43991.595729166664</v>
      </c>
      <c r="O855" s="323">
        <v>101.666</v>
      </c>
      <c r="P855" s="323">
        <v>2.1820650000000001</v>
      </c>
      <c r="Q855" s="323" t="s">
        <v>886</v>
      </c>
    </row>
    <row r="856" spans="1:17">
      <c r="A856" s="323" t="s">
        <v>885</v>
      </c>
      <c r="B856" s="323" t="s">
        <v>886</v>
      </c>
      <c r="C856" s="323" t="s">
        <v>188</v>
      </c>
      <c r="D856" s="323">
        <v>20200609</v>
      </c>
      <c r="E856" s="323" t="s">
        <v>906</v>
      </c>
      <c r="F856" s="323">
        <v>5000000</v>
      </c>
      <c r="G856" s="323">
        <v>101.666</v>
      </c>
      <c r="H856" s="323">
        <v>2.1820650000000001</v>
      </c>
      <c r="J856" s="95">
        <f t="shared" si="65"/>
        <v>2020</v>
      </c>
      <c r="K856" s="95">
        <f t="shared" si="66"/>
        <v>6</v>
      </c>
      <c r="L856" s="95">
        <f t="shared" si="67"/>
        <v>9</v>
      </c>
      <c r="M856" s="97">
        <f t="shared" si="68"/>
        <v>43991</v>
      </c>
      <c r="N856" s="96">
        <f t="shared" si="69"/>
        <v>43991.595729166664</v>
      </c>
      <c r="O856" s="323">
        <v>101.666</v>
      </c>
      <c r="P856" s="323">
        <v>2.1820650000000001</v>
      </c>
      <c r="Q856" s="323" t="s">
        <v>886</v>
      </c>
    </row>
    <row r="857" spans="1:17">
      <c r="A857" s="323" t="s">
        <v>885</v>
      </c>
      <c r="B857" s="323" t="s">
        <v>886</v>
      </c>
      <c r="C857" s="323" t="s">
        <v>188</v>
      </c>
      <c r="D857" s="323">
        <v>20200609</v>
      </c>
      <c r="E857" s="323" t="s">
        <v>907</v>
      </c>
      <c r="F857" s="323">
        <v>5000000</v>
      </c>
      <c r="G857" s="323">
        <v>101.249</v>
      </c>
      <c r="H857" s="323">
        <v>2.2300219999999999</v>
      </c>
      <c r="J857" s="95">
        <f t="shared" si="65"/>
        <v>2020</v>
      </c>
      <c r="K857" s="95">
        <f t="shared" si="66"/>
        <v>6</v>
      </c>
      <c r="L857" s="95">
        <f t="shared" si="67"/>
        <v>9</v>
      </c>
      <c r="M857" s="97">
        <f t="shared" si="68"/>
        <v>43991</v>
      </c>
      <c r="N857" s="96">
        <f t="shared" si="69"/>
        <v>43991.625601851854</v>
      </c>
      <c r="O857" s="323">
        <v>101.249</v>
      </c>
      <c r="P857" s="323">
        <v>2.2300219999999999</v>
      </c>
      <c r="Q857" s="323" t="s">
        <v>886</v>
      </c>
    </row>
    <row r="858" spans="1:17">
      <c r="A858" s="323" t="s">
        <v>885</v>
      </c>
      <c r="B858" s="323" t="s">
        <v>886</v>
      </c>
      <c r="C858" s="323" t="s">
        <v>188</v>
      </c>
      <c r="D858" s="323">
        <v>20200609</v>
      </c>
      <c r="E858" s="323" t="s">
        <v>908</v>
      </c>
      <c r="F858" s="323">
        <v>320000</v>
      </c>
      <c r="G858" s="323">
        <v>101.367</v>
      </c>
      <c r="H858" s="323">
        <v>2.2164290000000002</v>
      </c>
      <c r="J858" s="95">
        <f t="shared" si="65"/>
        <v>2020</v>
      </c>
      <c r="K858" s="95">
        <f t="shared" si="66"/>
        <v>6</v>
      </c>
      <c r="L858" s="95">
        <f t="shared" si="67"/>
        <v>9</v>
      </c>
      <c r="M858" s="97">
        <f t="shared" si="68"/>
        <v>43991</v>
      </c>
      <c r="N858" s="96">
        <f t="shared" si="69"/>
        <v>43991.6406712963</v>
      </c>
      <c r="O858" s="323">
        <v>101.367</v>
      </c>
      <c r="P858" s="323">
        <v>2.2164290000000002</v>
      </c>
      <c r="Q858" s="323" t="s">
        <v>886</v>
      </c>
    </row>
    <row r="859" spans="1:17">
      <c r="A859" s="323" t="s">
        <v>885</v>
      </c>
      <c r="B859" s="323" t="s">
        <v>886</v>
      </c>
      <c r="C859" s="323" t="s">
        <v>188</v>
      </c>
      <c r="D859" s="323">
        <v>20200609</v>
      </c>
      <c r="E859" s="323" t="s">
        <v>909</v>
      </c>
      <c r="F859" s="323">
        <v>320000</v>
      </c>
      <c r="G859" s="323">
        <v>101.336</v>
      </c>
      <c r="H859" s="323">
        <v>2.2199979999999999</v>
      </c>
      <c r="J859" s="95">
        <f t="shared" si="65"/>
        <v>2020</v>
      </c>
      <c r="K859" s="95">
        <f t="shared" si="66"/>
        <v>6</v>
      </c>
      <c r="L859" s="95">
        <f t="shared" si="67"/>
        <v>9</v>
      </c>
      <c r="M859" s="97">
        <f t="shared" si="68"/>
        <v>43991</v>
      </c>
      <c r="N859" s="96">
        <f t="shared" si="69"/>
        <v>43991.640763888892</v>
      </c>
      <c r="O859" s="323">
        <v>101.336</v>
      </c>
      <c r="P859" s="323">
        <v>2.2199979999999999</v>
      </c>
      <c r="Q859" s="323" t="s">
        <v>886</v>
      </c>
    </row>
    <row r="860" spans="1:17">
      <c r="A860" s="323" t="s">
        <v>885</v>
      </c>
      <c r="B860" s="323" t="s">
        <v>886</v>
      </c>
      <c r="C860" s="323" t="s">
        <v>188</v>
      </c>
      <c r="D860" s="323">
        <v>20200609</v>
      </c>
      <c r="E860" s="323" t="s">
        <v>910</v>
      </c>
      <c r="F860" s="323">
        <v>376000</v>
      </c>
      <c r="G860" s="323">
        <v>100.935</v>
      </c>
      <c r="H860" s="323">
        <v>2.2662810000000002</v>
      </c>
      <c r="J860" s="95">
        <f t="shared" si="65"/>
        <v>2020</v>
      </c>
      <c r="K860" s="95">
        <f t="shared" si="66"/>
        <v>6</v>
      </c>
      <c r="L860" s="95">
        <f t="shared" si="67"/>
        <v>9</v>
      </c>
      <c r="M860" s="97">
        <f t="shared" si="68"/>
        <v>43991</v>
      </c>
      <c r="N860" s="96">
        <f t="shared" si="69"/>
        <v>43991.643576388888</v>
      </c>
      <c r="O860" s="323">
        <v>100.935</v>
      </c>
      <c r="P860" s="323">
        <v>2.2662810000000002</v>
      </c>
      <c r="Q860" s="323" t="s">
        <v>886</v>
      </c>
    </row>
    <row r="861" spans="1:17">
      <c r="A861" s="323" t="s">
        <v>885</v>
      </c>
      <c r="B861" s="323" t="s">
        <v>886</v>
      </c>
      <c r="C861" s="323" t="s">
        <v>188</v>
      </c>
      <c r="D861" s="323">
        <v>20200609</v>
      </c>
      <c r="E861" s="323" t="s">
        <v>910</v>
      </c>
      <c r="F861" s="323">
        <v>376000</v>
      </c>
      <c r="G861" s="323">
        <v>100.98699999999999</v>
      </c>
      <c r="H861" s="323">
        <v>2.2602669999999998</v>
      </c>
      <c r="J861" s="95">
        <f t="shared" si="65"/>
        <v>2020</v>
      </c>
      <c r="K861" s="95">
        <f t="shared" si="66"/>
        <v>6</v>
      </c>
      <c r="L861" s="95">
        <f t="shared" si="67"/>
        <v>9</v>
      </c>
      <c r="M861" s="97">
        <f t="shared" si="68"/>
        <v>43991</v>
      </c>
      <c r="N861" s="96">
        <f t="shared" si="69"/>
        <v>43991.643576388888</v>
      </c>
      <c r="O861" s="323">
        <v>100.98699999999999</v>
      </c>
      <c r="P861" s="323">
        <v>2.2602669999999998</v>
      </c>
      <c r="Q861" s="323" t="s">
        <v>886</v>
      </c>
    </row>
    <row r="862" spans="1:17">
      <c r="A862" s="323" t="s">
        <v>885</v>
      </c>
      <c r="B862" s="323" t="s">
        <v>886</v>
      </c>
      <c r="C862" s="323" t="s">
        <v>188</v>
      </c>
      <c r="D862" s="323">
        <v>20200610</v>
      </c>
      <c r="E862" s="323" t="s">
        <v>911</v>
      </c>
      <c r="F862" s="323">
        <v>110000</v>
      </c>
      <c r="G862" s="323">
        <v>101.70099999999999</v>
      </c>
      <c r="H862" s="323">
        <v>2.177997</v>
      </c>
      <c r="J862" s="95">
        <f t="shared" si="65"/>
        <v>2020</v>
      </c>
      <c r="K862" s="95">
        <f t="shared" si="66"/>
        <v>6</v>
      </c>
      <c r="L862" s="95">
        <f t="shared" si="67"/>
        <v>10</v>
      </c>
      <c r="M862" s="97">
        <f t="shared" si="68"/>
        <v>43992</v>
      </c>
      <c r="N862" s="96">
        <f t="shared" si="69"/>
        <v>43992.434745370374</v>
      </c>
      <c r="O862" s="323">
        <v>101.70099999999999</v>
      </c>
      <c r="P862" s="323">
        <v>2.177997</v>
      </c>
      <c r="Q862" s="323" t="s">
        <v>886</v>
      </c>
    </row>
    <row r="863" spans="1:17">
      <c r="A863" s="323" t="s">
        <v>885</v>
      </c>
      <c r="B863" s="323" t="s">
        <v>886</v>
      </c>
      <c r="C863" s="323" t="s">
        <v>188</v>
      </c>
      <c r="D863" s="323">
        <v>20200610</v>
      </c>
      <c r="E863" s="323" t="s">
        <v>912</v>
      </c>
      <c r="F863" s="323">
        <v>1850000</v>
      </c>
      <c r="G863" s="323">
        <v>101.94</v>
      </c>
      <c r="H863" s="323">
        <v>2.150614</v>
      </c>
      <c r="J863" s="95">
        <f t="shared" si="65"/>
        <v>2020</v>
      </c>
      <c r="K863" s="95">
        <f t="shared" si="66"/>
        <v>6</v>
      </c>
      <c r="L863" s="95">
        <f t="shared" si="67"/>
        <v>10</v>
      </c>
      <c r="M863" s="97">
        <f t="shared" si="68"/>
        <v>43992</v>
      </c>
      <c r="N863" s="96">
        <f t="shared" si="69"/>
        <v>43992.525972222225</v>
      </c>
      <c r="O863" s="323">
        <v>101.94</v>
      </c>
      <c r="P863" s="323">
        <v>2.150614</v>
      </c>
      <c r="Q863" s="323" t="s">
        <v>886</v>
      </c>
    </row>
    <row r="864" spans="1:17">
      <c r="A864" s="323" t="s">
        <v>885</v>
      </c>
      <c r="B864" s="323" t="s">
        <v>886</v>
      </c>
      <c r="C864" s="323" t="s">
        <v>188</v>
      </c>
      <c r="D864" s="323">
        <v>20200610</v>
      </c>
      <c r="E864" s="323" t="s">
        <v>913</v>
      </c>
      <c r="F864" s="323">
        <v>350000</v>
      </c>
      <c r="G864" s="323">
        <v>102.489</v>
      </c>
      <c r="H864" s="323">
        <v>2.087987</v>
      </c>
      <c r="J864" s="95">
        <f t="shared" si="65"/>
        <v>2020</v>
      </c>
      <c r="K864" s="95">
        <f t="shared" si="66"/>
        <v>6</v>
      </c>
      <c r="L864" s="95">
        <f t="shared" si="67"/>
        <v>10</v>
      </c>
      <c r="M864" s="97">
        <f t="shared" si="68"/>
        <v>43992</v>
      </c>
      <c r="N864" s="96">
        <f t="shared" si="69"/>
        <v>43992.660833333335</v>
      </c>
      <c r="O864" s="323">
        <v>102.489</v>
      </c>
      <c r="P864" s="323">
        <v>2.087987</v>
      </c>
      <c r="Q864" s="323" t="s">
        <v>886</v>
      </c>
    </row>
    <row r="865" spans="1:17">
      <c r="A865" s="323" t="s">
        <v>885</v>
      </c>
      <c r="B865" s="323" t="s">
        <v>886</v>
      </c>
      <c r="C865" s="323" t="s">
        <v>188</v>
      </c>
      <c r="D865" s="323">
        <v>20200610</v>
      </c>
      <c r="E865" s="323" t="s">
        <v>914</v>
      </c>
      <c r="F865" s="323">
        <v>70000</v>
      </c>
      <c r="G865" s="323">
        <v>102.401</v>
      </c>
      <c r="H865" s="323">
        <v>2.0979999999999999</v>
      </c>
      <c r="J865" s="95">
        <f t="shared" ref="J865:J928" si="70">ROUND(D865/10000,0)</f>
        <v>2020</v>
      </c>
      <c r="K865" s="95">
        <f t="shared" ref="K865:K928" si="71">ROUND((D865-J865*10000)/100,0)</f>
        <v>6</v>
      </c>
      <c r="L865" s="95">
        <f t="shared" ref="L865:L928" si="72">D865-J865*10000-K865*100</f>
        <v>10</v>
      </c>
      <c r="M865" s="97">
        <f t="shared" ref="M865:M928" si="73">DATE(J865,K865,L865)</f>
        <v>43992</v>
      </c>
      <c r="N865" s="96">
        <f t="shared" si="69"/>
        <v>43992.71466435185</v>
      </c>
      <c r="O865" s="323">
        <v>102.401</v>
      </c>
      <c r="P865" s="323">
        <v>2.0979999999999999</v>
      </c>
      <c r="Q865" s="323" t="s">
        <v>886</v>
      </c>
    </row>
    <row r="866" spans="1:17">
      <c r="A866" s="323" t="s">
        <v>885</v>
      </c>
      <c r="B866" s="323" t="s">
        <v>886</v>
      </c>
      <c r="C866" s="323" t="s">
        <v>188</v>
      </c>
      <c r="D866" s="323">
        <v>20200611</v>
      </c>
      <c r="E866" s="323" t="s">
        <v>915</v>
      </c>
      <c r="F866" s="323">
        <v>4000</v>
      </c>
      <c r="G866" s="323">
        <v>101.74299999999999</v>
      </c>
      <c r="H866" s="323">
        <v>2.173019</v>
      </c>
      <c r="J866" s="95">
        <f t="shared" si="70"/>
        <v>2020</v>
      </c>
      <c r="K866" s="95">
        <f t="shared" si="71"/>
        <v>6</v>
      </c>
      <c r="L866" s="95">
        <f t="shared" si="72"/>
        <v>11</v>
      </c>
      <c r="M866" s="97">
        <f t="shared" si="73"/>
        <v>43993</v>
      </c>
      <c r="N866" s="96">
        <f t="shared" si="69"/>
        <v>43993.454780092594</v>
      </c>
      <c r="O866" s="323">
        <v>101.74299999999999</v>
      </c>
      <c r="P866" s="323">
        <v>2.173019</v>
      </c>
      <c r="Q866" s="323" t="s">
        <v>886</v>
      </c>
    </row>
    <row r="867" spans="1:17">
      <c r="A867" s="323" t="s">
        <v>885</v>
      </c>
      <c r="B867" s="323" t="s">
        <v>886</v>
      </c>
      <c r="C867" s="323" t="s">
        <v>188</v>
      </c>
      <c r="D867" s="323">
        <v>20200612</v>
      </c>
      <c r="E867" s="323" t="s">
        <v>916</v>
      </c>
      <c r="F867" s="323">
        <v>2515000</v>
      </c>
      <c r="G867" s="323">
        <v>102.28400000000001</v>
      </c>
      <c r="H867" s="323">
        <v>2.111049</v>
      </c>
      <c r="J867" s="95">
        <f t="shared" si="70"/>
        <v>2020</v>
      </c>
      <c r="K867" s="95">
        <f t="shared" si="71"/>
        <v>6</v>
      </c>
      <c r="L867" s="95">
        <f t="shared" si="72"/>
        <v>12</v>
      </c>
      <c r="M867" s="97">
        <f t="shared" si="73"/>
        <v>43994</v>
      </c>
      <c r="N867" s="96">
        <f t="shared" si="69"/>
        <v>43994.458437499998</v>
      </c>
      <c r="O867" s="323">
        <v>102.28400000000001</v>
      </c>
      <c r="P867" s="323">
        <v>2.111049</v>
      </c>
      <c r="Q867" s="323" t="s">
        <v>886</v>
      </c>
    </row>
    <row r="868" spans="1:17">
      <c r="A868" s="323" t="s">
        <v>885</v>
      </c>
      <c r="B868" s="323" t="s">
        <v>886</v>
      </c>
      <c r="C868" s="323" t="s">
        <v>188</v>
      </c>
      <c r="D868" s="323">
        <v>20200612</v>
      </c>
      <c r="E868" s="323" t="s">
        <v>917</v>
      </c>
      <c r="F868" s="323">
        <v>4000</v>
      </c>
      <c r="G868" s="323">
        <v>101.812</v>
      </c>
      <c r="H868" s="323">
        <v>2.1650469999999999</v>
      </c>
      <c r="J868" s="95">
        <f t="shared" si="70"/>
        <v>2020</v>
      </c>
      <c r="K868" s="95">
        <f t="shared" si="71"/>
        <v>6</v>
      </c>
      <c r="L868" s="95">
        <f t="shared" si="72"/>
        <v>12</v>
      </c>
      <c r="M868" s="97">
        <f t="shared" si="73"/>
        <v>43994</v>
      </c>
      <c r="N868" s="96">
        <f t="shared" si="69"/>
        <v>43994.582800925928</v>
      </c>
      <c r="O868" s="323">
        <v>101.812</v>
      </c>
      <c r="P868" s="323">
        <v>2.1650469999999999</v>
      </c>
      <c r="Q868" s="323" t="s">
        <v>886</v>
      </c>
    </row>
    <row r="869" spans="1:17">
      <c r="A869" s="323" t="s">
        <v>885</v>
      </c>
      <c r="B869" s="323" t="s">
        <v>886</v>
      </c>
      <c r="C869" s="323" t="s">
        <v>188</v>
      </c>
      <c r="D869" s="323">
        <v>20200615</v>
      </c>
      <c r="E869" s="323" t="s">
        <v>918</v>
      </c>
      <c r="F869" s="323">
        <v>1760000</v>
      </c>
      <c r="G869" s="323">
        <v>102.732</v>
      </c>
      <c r="H869" s="323">
        <v>2.0599729999999998</v>
      </c>
      <c r="J869" s="95">
        <f t="shared" si="70"/>
        <v>2020</v>
      </c>
      <c r="K869" s="95">
        <f t="shared" si="71"/>
        <v>6</v>
      </c>
      <c r="L869" s="95">
        <f t="shared" si="72"/>
        <v>15</v>
      </c>
      <c r="M869" s="97">
        <f t="shared" si="73"/>
        <v>43997</v>
      </c>
      <c r="N869" s="96">
        <f t="shared" si="69"/>
        <v>43997.621539351851</v>
      </c>
      <c r="O869" s="323">
        <v>102.732</v>
      </c>
      <c r="P869" s="323">
        <v>2.0599729999999998</v>
      </c>
      <c r="Q869" s="323" t="s">
        <v>886</v>
      </c>
    </row>
    <row r="870" spans="1:17">
      <c r="A870" s="323" t="s">
        <v>885</v>
      </c>
      <c r="B870" s="323" t="s">
        <v>886</v>
      </c>
      <c r="C870" s="323" t="s">
        <v>188</v>
      </c>
      <c r="D870" s="323">
        <v>20200615</v>
      </c>
      <c r="E870" s="323" t="s">
        <v>919</v>
      </c>
      <c r="F870" s="323">
        <v>3290000</v>
      </c>
      <c r="G870" s="323">
        <v>102.80200000000001</v>
      </c>
      <c r="H870" s="323">
        <v>2.0520260000000001</v>
      </c>
      <c r="J870" s="95">
        <f t="shared" si="70"/>
        <v>2020</v>
      </c>
      <c r="K870" s="95">
        <f t="shared" si="71"/>
        <v>6</v>
      </c>
      <c r="L870" s="95">
        <f t="shared" si="72"/>
        <v>15</v>
      </c>
      <c r="M870" s="97">
        <f t="shared" si="73"/>
        <v>43997</v>
      </c>
      <c r="N870" s="96">
        <f t="shared" si="69"/>
        <v>43997.663437499999</v>
      </c>
      <c r="O870" s="323">
        <v>102.80200000000001</v>
      </c>
      <c r="P870" s="323">
        <v>2.0520260000000001</v>
      </c>
      <c r="Q870" s="323" t="s">
        <v>886</v>
      </c>
    </row>
    <row r="871" spans="1:17">
      <c r="A871" s="323" t="s">
        <v>885</v>
      </c>
      <c r="B871" s="323" t="s">
        <v>886</v>
      </c>
      <c r="C871" s="323" t="s">
        <v>188</v>
      </c>
      <c r="D871" s="323">
        <v>20200616</v>
      </c>
      <c r="E871" s="323" t="s">
        <v>920</v>
      </c>
      <c r="F871" s="323">
        <v>46000</v>
      </c>
      <c r="G871" s="323">
        <v>103.11</v>
      </c>
      <c r="H871" s="323">
        <v>2.0170370000000002</v>
      </c>
      <c r="J871" s="95">
        <f t="shared" si="70"/>
        <v>2020</v>
      </c>
      <c r="K871" s="95">
        <f t="shared" si="71"/>
        <v>6</v>
      </c>
      <c r="L871" s="95">
        <f t="shared" si="72"/>
        <v>16</v>
      </c>
      <c r="M871" s="97">
        <f t="shared" si="73"/>
        <v>43998</v>
      </c>
      <c r="N871" s="96">
        <f t="shared" si="69"/>
        <v>43998.456597222219</v>
      </c>
      <c r="O871" s="323">
        <v>103.11</v>
      </c>
      <c r="P871" s="323">
        <v>2.0170370000000002</v>
      </c>
      <c r="Q871" s="323" t="s">
        <v>886</v>
      </c>
    </row>
    <row r="872" spans="1:17">
      <c r="A872" s="323" t="s">
        <v>885</v>
      </c>
      <c r="B872" s="323" t="s">
        <v>886</v>
      </c>
      <c r="C872" s="323" t="s">
        <v>188</v>
      </c>
      <c r="D872" s="323">
        <v>20200616</v>
      </c>
      <c r="E872" s="323" t="s">
        <v>921</v>
      </c>
      <c r="F872" s="323" t="s">
        <v>290</v>
      </c>
      <c r="G872" s="323">
        <v>103.252</v>
      </c>
      <c r="H872" s="323">
        <v>2.0009839999999999</v>
      </c>
      <c r="J872" s="95">
        <f t="shared" si="70"/>
        <v>2020</v>
      </c>
      <c r="K872" s="95">
        <f t="shared" si="71"/>
        <v>6</v>
      </c>
      <c r="L872" s="95">
        <f t="shared" si="72"/>
        <v>16</v>
      </c>
      <c r="M872" s="97">
        <f t="shared" si="73"/>
        <v>43998</v>
      </c>
      <c r="N872" s="96">
        <f t="shared" si="69"/>
        <v>43998.607314814813</v>
      </c>
      <c r="O872" s="323">
        <v>103.252</v>
      </c>
      <c r="P872" s="323">
        <v>2.0009839999999999</v>
      </c>
      <c r="Q872" s="323" t="s">
        <v>886</v>
      </c>
    </row>
    <row r="873" spans="1:17">
      <c r="A873" s="323" t="s">
        <v>885</v>
      </c>
      <c r="B873" s="323" t="s">
        <v>886</v>
      </c>
      <c r="C873" s="323" t="s">
        <v>188</v>
      </c>
      <c r="D873" s="323">
        <v>20200616</v>
      </c>
      <c r="E873" s="323" t="s">
        <v>922</v>
      </c>
      <c r="F873" s="323">
        <v>5000000</v>
      </c>
      <c r="G873" s="323">
        <v>103.252</v>
      </c>
      <c r="H873" s="323">
        <v>2.0009839999999999</v>
      </c>
      <c r="J873" s="95">
        <f t="shared" si="70"/>
        <v>2020</v>
      </c>
      <c r="K873" s="95">
        <f t="shared" si="71"/>
        <v>6</v>
      </c>
      <c r="L873" s="95">
        <f t="shared" si="72"/>
        <v>16</v>
      </c>
      <c r="M873" s="97">
        <f t="shared" si="73"/>
        <v>43998</v>
      </c>
      <c r="N873" s="96">
        <f t="shared" si="69"/>
        <v>43998.624606481484</v>
      </c>
      <c r="O873" s="323">
        <v>103.252</v>
      </c>
      <c r="P873" s="323">
        <v>2.0009839999999999</v>
      </c>
      <c r="Q873" s="323" t="s">
        <v>886</v>
      </c>
    </row>
    <row r="874" spans="1:17">
      <c r="A874" s="323" t="s">
        <v>885</v>
      </c>
      <c r="B874" s="323" t="s">
        <v>886</v>
      </c>
      <c r="C874" s="323" t="s">
        <v>188</v>
      </c>
      <c r="D874" s="323">
        <v>20200617</v>
      </c>
      <c r="E874" s="323" t="s">
        <v>923</v>
      </c>
      <c r="F874" s="323">
        <v>160000</v>
      </c>
      <c r="G874" s="323">
        <v>103.375</v>
      </c>
      <c r="H874" s="323">
        <v>1.986998</v>
      </c>
      <c r="J874" s="95">
        <f t="shared" si="70"/>
        <v>2020</v>
      </c>
      <c r="K874" s="95">
        <f t="shared" si="71"/>
        <v>6</v>
      </c>
      <c r="L874" s="95">
        <f t="shared" si="72"/>
        <v>17</v>
      </c>
      <c r="M874" s="97">
        <f t="shared" si="73"/>
        <v>43999</v>
      </c>
      <c r="N874" s="96">
        <f t="shared" si="69"/>
        <v>43999.43236111111</v>
      </c>
      <c r="O874" s="323">
        <v>103.375</v>
      </c>
      <c r="P874" s="323">
        <v>1.986998</v>
      </c>
      <c r="Q874" s="323" t="s">
        <v>886</v>
      </c>
    </row>
    <row r="875" spans="1:17">
      <c r="A875" s="323" t="s">
        <v>885</v>
      </c>
      <c r="B875" s="323" t="s">
        <v>886</v>
      </c>
      <c r="C875" s="323" t="s">
        <v>188</v>
      </c>
      <c r="D875" s="323">
        <v>20200617</v>
      </c>
      <c r="E875" s="323" t="s">
        <v>924</v>
      </c>
      <c r="F875" s="323">
        <v>250000</v>
      </c>
      <c r="G875" s="323">
        <v>103.27</v>
      </c>
      <c r="H875" s="323">
        <v>1.998853</v>
      </c>
      <c r="J875" s="95">
        <f t="shared" si="70"/>
        <v>2020</v>
      </c>
      <c r="K875" s="95">
        <f t="shared" si="71"/>
        <v>6</v>
      </c>
      <c r="L875" s="95">
        <f t="shared" si="72"/>
        <v>17</v>
      </c>
      <c r="M875" s="97">
        <f t="shared" si="73"/>
        <v>43999</v>
      </c>
      <c r="N875" s="96">
        <f t="shared" si="69"/>
        <v>43999.4996875</v>
      </c>
      <c r="O875" s="323">
        <v>103.27</v>
      </c>
      <c r="P875" s="323">
        <v>1.998853</v>
      </c>
      <c r="Q875" s="323" t="s">
        <v>886</v>
      </c>
    </row>
    <row r="876" spans="1:17">
      <c r="A876" s="323" t="s">
        <v>885</v>
      </c>
      <c r="B876" s="323" t="s">
        <v>886</v>
      </c>
      <c r="C876" s="323" t="s">
        <v>188</v>
      </c>
      <c r="D876" s="323">
        <v>20200617</v>
      </c>
      <c r="E876" s="323" t="s">
        <v>925</v>
      </c>
      <c r="F876" s="323">
        <v>30000</v>
      </c>
      <c r="G876" s="323">
        <v>103.55200000000001</v>
      </c>
      <c r="H876" s="323">
        <v>1.9670449999999999</v>
      </c>
      <c r="J876" s="95">
        <f t="shared" si="70"/>
        <v>2020</v>
      </c>
      <c r="K876" s="95">
        <f t="shared" si="71"/>
        <v>6</v>
      </c>
      <c r="L876" s="95">
        <f t="shared" si="72"/>
        <v>17</v>
      </c>
      <c r="M876" s="97">
        <f t="shared" si="73"/>
        <v>43999</v>
      </c>
      <c r="N876" s="96">
        <f t="shared" si="69"/>
        <v>43999.611064814817</v>
      </c>
      <c r="O876" s="323">
        <v>103.55200000000001</v>
      </c>
      <c r="P876" s="323">
        <v>1.9670449999999999</v>
      </c>
      <c r="Q876" s="323" t="s">
        <v>886</v>
      </c>
    </row>
    <row r="877" spans="1:17">
      <c r="A877" s="323" t="s">
        <v>885</v>
      </c>
      <c r="B877" s="323" t="s">
        <v>886</v>
      </c>
      <c r="C877" s="323" t="s">
        <v>188</v>
      </c>
      <c r="D877" s="323">
        <v>20200618</v>
      </c>
      <c r="E877" s="323" t="s">
        <v>926</v>
      </c>
      <c r="F877" s="323">
        <v>2467000</v>
      </c>
      <c r="G877" s="323">
        <v>102.86799999999999</v>
      </c>
      <c r="H877" s="323">
        <v>2.0441050000000001</v>
      </c>
      <c r="J877" s="95">
        <f t="shared" si="70"/>
        <v>2020</v>
      </c>
      <c r="K877" s="95">
        <f t="shared" si="71"/>
        <v>6</v>
      </c>
      <c r="L877" s="95">
        <f t="shared" si="72"/>
        <v>18</v>
      </c>
      <c r="M877" s="97">
        <f t="shared" si="73"/>
        <v>44000</v>
      </c>
      <c r="N877" s="96">
        <f t="shared" si="69"/>
        <v>44000.422685185185</v>
      </c>
      <c r="O877" s="323">
        <v>102.86799999999999</v>
      </c>
      <c r="P877" s="323">
        <v>2.0441050000000001</v>
      </c>
      <c r="Q877" s="323" t="s">
        <v>886</v>
      </c>
    </row>
    <row r="878" spans="1:17">
      <c r="A878" s="323" t="s">
        <v>885</v>
      </c>
      <c r="B878" s="323" t="s">
        <v>886</v>
      </c>
      <c r="C878" s="323" t="s">
        <v>188</v>
      </c>
      <c r="D878" s="323">
        <v>20200618</v>
      </c>
      <c r="E878" s="323" t="s">
        <v>927</v>
      </c>
      <c r="F878" s="323">
        <v>2467000</v>
      </c>
      <c r="G878" s="323">
        <v>102.80500000000001</v>
      </c>
      <c r="H878" s="323">
        <v>2.0512609999999998</v>
      </c>
      <c r="J878" s="95">
        <f t="shared" si="70"/>
        <v>2020</v>
      </c>
      <c r="K878" s="95">
        <f t="shared" si="71"/>
        <v>6</v>
      </c>
      <c r="L878" s="95">
        <f t="shared" si="72"/>
        <v>18</v>
      </c>
      <c r="M878" s="97">
        <f t="shared" si="73"/>
        <v>44000</v>
      </c>
      <c r="N878" s="96">
        <f t="shared" si="69"/>
        <v>44000.424027777779</v>
      </c>
      <c r="O878" s="323">
        <v>102.80500000000001</v>
      </c>
      <c r="P878" s="323">
        <v>2.0512609999999998</v>
      </c>
      <c r="Q878" s="323" t="s">
        <v>886</v>
      </c>
    </row>
    <row r="879" spans="1:17">
      <c r="A879" s="323" t="s">
        <v>885</v>
      </c>
      <c r="B879" s="323" t="s">
        <v>886</v>
      </c>
      <c r="C879" s="323" t="s">
        <v>188</v>
      </c>
      <c r="D879" s="323">
        <v>20200619</v>
      </c>
      <c r="E879" s="323" t="s">
        <v>696</v>
      </c>
      <c r="F879" s="323">
        <v>30000</v>
      </c>
      <c r="G879" s="323">
        <v>103.32263</v>
      </c>
      <c r="H879" s="323">
        <v>1.9925090000000001</v>
      </c>
      <c r="J879" s="95">
        <f t="shared" si="70"/>
        <v>2020</v>
      </c>
      <c r="K879" s="95">
        <f t="shared" si="71"/>
        <v>6</v>
      </c>
      <c r="L879" s="95">
        <f t="shared" si="72"/>
        <v>19</v>
      </c>
      <c r="M879" s="97">
        <f t="shared" si="73"/>
        <v>44001</v>
      </c>
      <c r="N879" s="96">
        <f t="shared" si="69"/>
        <v>44001.473090277781</v>
      </c>
      <c r="O879" s="323">
        <v>103.32263</v>
      </c>
      <c r="P879" s="323">
        <v>1.9925090000000001</v>
      </c>
      <c r="Q879" s="323" t="s">
        <v>886</v>
      </c>
    </row>
    <row r="880" spans="1:17">
      <c r="A880" s="323" t="s">
        <v>885</v>
      </c>
      <c r="B880" s="323" t="s">
        <v>886</v>
      </c>
      <c r="C880" s="323" t="s">
        <v>188</v>
      </c>
      <c r="D880" s="323">
        <v>20200619</v>
      </c>
      <c r="E880" s="323" t="s">
        <v>696</v>
      </c>
      <c r="F880" s="323">
        <v>66000</v>
      </c>
      <c r="G880" s="323">
        <v>103.32263</v>
      </c>
      <c r="H880" s="323">
        <v>1.9925090000000001</v>
      </c>
      <c r="J880" s="95">
        <f t="shared" si="70"/>
        <v>2020</v>
      </c>
      <c r="K880" s="95">
        <f t="shared" si="71"/>
        <v>6</v>
      </c>
      <c r="L880" s="95">
        <f t="shared" si="72"/>
        <v>19</v>
      </c>
      <c r="M880" s="97">
        <f t="shared" si="73"/>
        <v>44001</v>
      </c>
      <c r="N880" s="96">
        <f t="shared" si="69"/>
        <v>44001.473090277781</v>
      </c>
      <c r="O880" s="323">
        <v>103.32263</v>
      </c>
      <c r="P880" s="323">
        <v>1.9925090000000001</v>
      </c>
      <c r="Q880" s="323" t="s">
        <v>886</v>
      </c>
    </row>
    <row r="881" spans="1:17">
      <c r="A881" s="323" t="s">
        <v>885</v>
      </c>
      <c r="B881" s="323" t="s">
        <v>886</v>
      </c>
      <c r="C881" s="323" t="s">
        <v>188</v>
      </c>
      <c r="D881" s="323">
        <v>20200619</v>
      </c>
      <c r="E881" s="323" t="s">
        <v>696</v>
      </c>
      <c r="F881" s="323">
        <v>96000</v>
      </c>
      <c r="G881" s="323">
        <v>103.26013</v>
      </c>
      <c r="H881" s="323">
        <v>1.9995750000000001</v>
      </c>
      <c r="J881" s="95">
        <f t="shared" si="70"/>
        <v>2020</v>
      </c>
      <c r="K881" s="95">
        <f t="shared" si="71"/>
        <v>6</v>
      </c>
      <c r="L881" s="95">
        <f t="shared" si="72"/>
        <v>19</v>
      </c>
      <c r="M881" s="97">
        <f t="shared" si="73"/>
        <v>44001</v>
      </c>
      <c r="N881" s="96">
        <f t="shared" si="69"/>
        <v>44001.473090277781</v>
      </c>
      <c r="O881" s="323">
        <v>103.26013</v>
      </c>
      <c r="P881" s="323">
        <v>1.9995750000000001</v>
      </c>
      <c r="Q881" s="323" t="s">
        <v>886</v>
      </c>
    </row>
    <row r="882" spans="1:17">
      <c r="A882" s="323" t="s">
        <v>885</v>
      </c>
      <c r="B882" s="323" t="s">
        <v>886</v>
      </c>
      <c r="C882" s="323" t="s">
        <v>188</v>
      </c>
      <c r="D882" s="323">
        <v>20200619</v>
      </c>
      <c r="E882" s="323" t="s">
        <v>928</v>
      </c>
      <c r="F882" s="323">
        <v>3000</v>
      </c>
      <c r="G882" s="323">
        <v>102.69799999999999</v>
      </c>
      <c r="H882" s="323">
        <v>2.063345</v>
      </c>
      <c r="J882" s="95">
        <f t="shared" si="70"/>
        <v>2020</v>
      </c>
      <c r="K882" s="95">
        <f t="shared" si="71"/>
        <v>6</v>
      </c>
      <c r="L882" s="95">
        <f t="shared" si="72"/>
        <v>19</v>
      </c>
      <c r="M882" s="97">
        <f t="shared" si="73"/>
        <v>44001</v>
      </c>
      <c r="N882" s="96">
        <f t="shared" si="69"/>
        <v>44001.578877314816</v>
      </c>
      <c r="O882" s="323">
        <v>102.69799999999999</v>
      </c>
      <c r="P882" s="323">
        <v>2.063345</v>
      </c>
      <c r="Q882" s="323" t="s">
        <v>886</v>
      </c>
    </row>
    <row r="883" spans="1:17">
      <c r="A883" s="323" t="s">
        <v>885</v>
      </c>
      <c r="B883" s="323" t="s">
        <v>886</v>
      </c>
      <c r="C883" s="323" t="s">
        <v>188</v>
      </c>
      <c r="D883" s="323">
        <v>20200619</v>
      </c>
      <c r="E883" s="323" t="s">
        <v>928</v>
      </c>
      <c r="F883" s="323">
        <v>3000</v>
      </c>
      <c r="G883" s="323">
        <v>102.69799999999999</v>
      </c>
      <c r="H883" s="323">
        <v>2.063345</v>
      </c>
      <c r="J883" s="95">
        <f t="shared" si="70"/>
        <v>2020</v>
      </c>
      <c r="K883" s="95">
        <f t="shared" si="71"/>
        <v>6</v>
      </c>
      <c r="L883" s="95">
        <f t="shared" si="72"/>
        <v>19</v>
      </c>
      <c r="M883" s="97">
        <f t="shared" si="73"/>
        <v>44001</v>
      </c>
      <c r="N883" s="96">
        <f t="shared" si="69"/>
        <v>44001.578877314816</v>
      </c>
      <c r="O883" s="323">
        <v>102.69799999999999</v>
      </c>
      <c r="P883" s="323">
        <v>2.063345</v>
      </c>
      <c r="Q883" s="323" t="s">
        <v>886</v>
      </c>
    </row>
    <row r="884" spans="1:17">
      <c r="A884" s="323" t="s">
        <v>885</v>
      </c>
      <c r="B884" s="323" t="s">
        <v>886</v>
      </c>
      <c r="C884" s="323" t="s">
        <v>188</v>
      </c>
      <c r="D884" s="323">
        <v>20200619</v>
      </c>
      <c r="E884" s="323" t="s">
        <v>355</v>
      </c>
      <c r="F884" s="323">
        <v>50000</v>
      </c>
      <c r="G884" s="323">
        <v>103.744</v>
      </c>
      <c r="H884" s="323">
        <v>1.944995</v>
      </c>
      <c r="J884" s="95">
        <f t="shared" si="70"/>
        <v>2020</v>
      </c>
      <c r="K884" s="95">
        <f t="shared" si="71"/>
        <v>6</v>
      </c>
      <c r="L884" s="95">
        <f t="shared" si="72"/>
        <v>19</v>
      </c>
      <c r="M884" s="97">
        <f t="shared" si="73"/>
        <v>44001</v>
      </c>
      <c r="N884" s="96">
        <f t="shared" si="69"/>
        <v>44001.625127314815</v>
      </c>
      <c r="O884" s="323">
        <v>103.744</v>
      </c>
      <c r="P884" s="323">
        <v>1.944995</v>
      </c>
      <c r="Q884" s="323" t="s">
        <v>886</v>
      </c>
    </row>
    <row r="885" spans="1:17">
      <c r="A885" s="323" t="s">
        <v>885</v>
      </c>
      <c r="B885" s="323" t="s">
        <v>886</v>
      </c>
      <c r="C885" s="323" t="s">
        <v>188</v>
      </c>
      <c r="D885" s="323">
        <v>20200619</v>
      </c>
      <c r="E885" s="323" t="s">
        <v>355</v>
      </c>
      <c r="F885" s="323">
        <v>50000</v>
      </c>
      <c r="G885" s="323">
        <v>103.744</v>
      </c>
      <c r="H885" s="323">
        <v>1.944995</v>
      </c>
      <c r="J885" s="95">
        <f t="shared" si="70"/>
        <v>2020</v>
      </c>
      <c r="K885" s="95">
        <f t="shared" si="71"/>
        <v>6</v>
      </c>
      <c r="L885" s="95">
        <f t="shared" si="72"/>
        <v>19</v>
      </c>
      <c r="M885" s="97">
        <f t="shared" si="73"/>
        <v>44001</v>
      </c>
      <c r="N885" s="96">
        <f t="shared" si="69"/>
        <v>44001.625127314815</v>
      </c>
      <c r="O885" s="323">
        <v>103.744</v>
      </c>
      <c r="P885" s="323">
        <v>1.944995</v>
      </c>
      <c r="Q885" s="323" t="s">
        <v>886</v>
      </c>
    </row>
    <row r="886" spans="1:17">
      <c r="A886" s="323" t="s">
        <v>885</v>
      </c>
      <c r="B886" s="323" t="s">
        <v>886</v>
      </c>
      <c r="C886" s="323" t="s">
        <v>188</v>
      </c>
      <c r="D886" s="323">
        <v>20200622</v>
      </c>
      <c r="E886" s="323" t="s">
        <v>929</v>
      </c>
      <c r="F886" s="323">
        <v>100000</v>
      </c>
      <c r="G886" s="323">
        <v>103.008</v>
      </c>
      <c r="H886" s="323">
        <v>2.028038</v>
      </c>
      <c r="J886" s="95">
        <f t="shared" si="70"/>
        <v>2020</v>
      </c>
      <c r="K886" s="95">
        <f t="shared" si="71"/>
        <v>6</v>
      </c>
      <c r="L886" s="95">
        <f t="shared" si="72"/>
        <v>22</v>
      </c>
      <c r="M886" s="97">
        <f t="shared" si="73"/>
        <v>44004</v>
      </c>
      <c r="N886" s="96">
        <f t="shared" si="69"/>
        <v>44004.448993055557</v>
      </c>
      <c r="O886" s="323">
        <v>103.008</v>
      </c>
      <c r="P886" s="323">
        <v>2.028038</v>
      </c>
      <c r="Q886" s="323" t="s">
        <v>886</v>
      </c>
    </row>
    <row r="887" spans="1:17">
      <c r="A887" s="323" t="s">
        <v>885</v>
      </c>
      <c r="B887" s="323" t="s">
        <v>886</v>
      </c>
      <c r="C887" s="323" t="s">
        <v>188</v>
      </c>
      <c r="D887" s="323">
        <v>20200622</v>
      </c>
      <c r="E887" s="323" t="s">
        <v>930</v>
      </c>
      <c r="F887" s="323" t="s">
        <v>290</v>
      </c>
      <c r="G887" s="323">
        <v>103.063</v>
      </c>
      <c r="H887" s="323">
        <v>2.021801</v>
      </c>
      <c r="J887" s="95">
        <f t="shared" si="70"/>
        <v>2020</v>
      </c>
      <c r="K887" s="95">
        <f t="shared" si="71"/>
        <v>6</v>
      </c>
      <c r="L887" s="95">
        <f t="shared" si="72"/>
        <v>22</v>
      </c>
      <c r="M887" s="97">
        <f t="shared" si="73"/>
        <v>44004</v>
      </c>
      <c r="N887" s="96">
        <f t="shared" si="69"/>
        <v>44004.625173611108</v>
      </c>
      <c r="O887" s="323">
        <v>103.063</v>
      </c>
      <c r="P887" s="323">
        <v>2.021801</v>
      </c>
      <c r="Q887" s="323" t="s">
        <v>886</v>
      </c>
    </row>
    <row r="888" spans="1:17">
      <c r="A888" s="323" t="s">
        <v>885</v>
      </c>
      <c r="B888" s="323" t="s">
        <v>886</v>
      </c>
      <c r="C888" s="323" t="s">
        <v>188</v>
      </c>
      <c r="D888" s="323">
        <v>20200622</v>
      </c>
      <c r="E888" s="323" t="s">
        <v>931</v>
      </c>
      <c r="F888" s="323">
        <v>3000</v>
      </c>
      <c r="G888" s="323">
        <v>102.735</v>
      </c>
      <c r="H888" s="323">
        <v>2.0590519999999999</v>
      </c>
      <c r="J888" s="95">
        <f t="shared" si="70"/>
        <v>2020</v>
      </c>
      <c r="K888" s="95">
        <f t="shared" si="71"/>
        <v>6</v>
      </c>
      <c r="L888" s="95">
        <f t="shared" si="72"/>
        <v>22</v>
      </c>
      <c r="M888" s="97">
        <f t="shared" si="73"/>
        <v>44004</v>
      </c>
      <c r="N888" s="96">
        <f t="shared" si="69"/>
        <v>44004.656504629631</v>
      </c>
      <c r="O888" s="323">
        <v>102.735</v>
      </c>
      <c r="P888" s="323">
        <v>2.0590519999999999</v>
      </c>
      <c r="Q888" s="323" t="s">
        <v>886</v>
      </c>
    </row>
    <row r="889" spans="1:17">
      <c r="A889" s="323" t="s">
        <v>885</v>
      </c>
      <c r="B889" s="323" t="s">
        <v>886</v>
      </c>
      <c r="C889" s="323" t="s">
        <v>188</v>
      </c>
      <c r="D889" s="323">
        <v>20200623</v>
      </c>
      <c r="E889" s="323" t="s">
        <v>932</v>
      </c>
      <c r="F889" s="323">
        <v>2165000</v>
      </c>
      <c r="G889" s="323">
        <v>103.28100000000001</v>
      </c>
      <c r="H889" s="323">
        <v>1.997017</v>
      </c>
      <c r="J889" s="95">
        <f t="shared" si="70"/>
        <v>2020</v>
      </c>
      <c r="K889" s="95">
        <f t="shared" si="71"/>
        <v>6</v>
      </c>
      <c r="L889" s="95">
        <f t="shared" si="72"/>
        <v>23</v>
      </c>
      <c r="M889" s="97">
        <f t="shared" si="73"/>
        <v>44005</v>
      </c>
      <c r="N889" s="96">
        <f t="shared" si="69"/>
        <v>44005.436331018522</v>
      </c>
      <c r="O889" s="323">
        <v>103.28100000000001</v>
      </c>
      <c r="P889" s="323">
        <v>1.997017</v>
      </c>
      <c r="Q889" s="323" t="s">
        <v>886</v>
      </c>
    </row>
    <row r="890" spans="1:17">
      <c r="A890" s="323" t="s">
        <v>885</v>
      </c>
      <c r="B890" s="323" t="s">
        <v>886</v>
      </c>
      <c r="C890" s="323" t="s">
        <v>188</v>
      </c>
      <c r="D890" s="323">
        <v>20200623</v>
      </c>
      <c r="E890" s="323" t="s">
        <v>933</v>
      </c>
      <c r="F890" s="323">
        <v>15000</v>
      </c>
      <c r="G890" s="323">
        <v>102.761</v>
      </c>
      <c r="H890" s="323">
        <v>2.0560109999999998</v>
      </c>
      <c r="J890" s="95">
        <f t="shared" si="70"/>
        <v>2020</v>
      </c>
      <c r="K890" s="95">
        <f t="shared" si="71"/>
        <v>6</v>
      </c>
      <c r="L890" s="95">
        <f t="shared" si="72"/>
        <v>23</v>
      </c>
      <c r="M890" s="97">
        <f t="shared" si="73"/>
        <v>44005</v>
      </c>
      <c r="N890" s="96">
        <f t="shared" si="69"/>
        <v>44005.548217592594</v>
      </c>
      <c r="O890" s="323">
        <v>102.761</v>
      </c>
      <c r="P890" s="323">
        <v>2.0560109999999998</v>
      </c>
      <c r="Q890" s="323" t="s">
        <v>886</v>
      </c>
    </row>
    <row r="891" spans="1:17">
      <c r="A891" s="323" t="s">
        <v>885</v>
      </c>
      <c r="B891" s="323" t="s">
        <v>886</v>
      </c>
      <c r="C891" s="323" t="s">
        <v>188</v>
      </c>
      <c r="D891" s="323">
        <v>20200623</v>
      </c>
      <c r="E891" s="323" t="s">
        <v>934</v>
      </c>
      <c r="F891" s="323" t="s">
        <v>290</v>
      </c>
      <c r="G891" s="323">
        <v>103.36799999999999</v>
      </c>
      <c r="H891" s="323">
        <v>1.987179</v>
      </c>
      <c r="J891" s="95">
        <f t="shared" si="70"/>
        <v>2020</v>
      </c>
      <c r="K891" s="95">
        <f t="shared" si="71"/>
        <v>6</v>
      </c>
      <c r="L891" s="95">
        <f t="shared" si="72"/>
        <v>23</v>
      </c>
      <c r="M891" s="97">
        <f t="shared" si="73"/>
        <v>44005</v>
      </c>
      <c r="N891" s="96">
        <f t="shared" si="69"/>
        <v>44005.625856481478</v>
      </c>
      <c r="O891" s="323">
        <v>103.36799999999999</v>
      </c>
      <c r="P891" s="323">
        <v>1.987179</v>
      </c>
      <c r="Q891" s="323" t="s">
        <v>886</v>
      </c>
    </row>
    <row r="892" spans="1:17">
      <c r="A892" s="323" t="s">
        <v>885</v>
      </c>
      <c r="B892" s="323" t="s">
        <v>886</v>
      </c>
      <c r="C892" s="323" t="s">
        <v>188</v>
      </c>
      <c r="D892" s="323">
        <v>20200623</v>
      </c>
      <c r="E892" s="323" t="s">
        <v>935</v>
      </c>
      <c r="F892" s="323" t="s">
        <v>290</v>
      </c>
      <c r="G892" s="323">
        <v>103.52</v>
      </c>
      <c r="H892" s="323">
        <v>1.9700139999999999</v>
      </c>
      <c r="J892" s="95">
        <f t="shared" si="70"/>
        <v>2020</v>
      </c>
      <c r="K892" s="95">
        <f t="shared" si="71"/>
        <v>6</v>
      </c>
      <c r="L892" s="95">
        <f t="shared" si="72"/>
        <v>23</v>
      </c>
      <c r="M892" s="97">
        <f t="shared" si="73"/>
        <v>44005</v>
      </c>
      <c r="N892" s="96">
        <f t="shared" si="69"/>
        <v>44005.662442129629</v>
      </c>
      <c r="O892" s="323">
        <v>103.52</v>
      </c>
      <c r="P892" s="323">
        <v>1.9700139999999999</v>
      </c>
      <c r="Q892" s="323" t="s">
        <v>886</v>
      </c>
    </row>
    <row r="893" spans="1:17">
      <c r="A893" s="323" t="s">
        <v>885</v>
      </c>
      <c r="B893" s="323" t="s">
        <v>886</v>
      </c>
      <c r="C893" s="323" t="s">
        <v>188</v>
      </c>
      <c r="D893" s="323">
        <v>20200623</v>
      </c>
      <c r="E893" s="323" t="s">
        <v>356</v>
      </c>
      <c r="F893" s="323">
        <v>1000000</v>
      </c>
      <c r="G893" s="323">
        <v>103.414</v>
      </c>
      <c r="H893" s="323">
        <v>1.9819819999999999</v>
      </c>
      <c r="J893" s="95">
        <f t="shared" si="70"/>
        <v>2020</v>
      </c>
      <c r="K893" s="95">
        <f t="shared" si="71"/>
        <v>6</v>
      </c>
      <c r="L893" s="95">
        <f t="shared" si="72"/>
        <v>23</v>
      </c>
      <c r="M893" s="97">
        <f t="shared" si="73"/>
        <v>44005</v>
      </c>
      <c r="N893" s="96">
        <f t="shared" si="69"/>
        <v>44005.667187500003</v>
      </c>
      <c r="O893" s="323">
        <v>103.414</v>
      </c>
      <c r="P893" s="323">
        <v>1.9819819999999999</v>
      </c>
      <c r="Q893" s="323" t="s">
        <v>886</v>
      </c>
    </row>
    <row r="894" spans="1:17">
      <c r="A894" s="323" t="s">
        <v>885</v>
      </c>
      <c r="B894" s="323" t="s">
        <v>886</v>
      </c>
      <c r="C894" s="323" t="s">
        <v>188</v>
      </c>
      <c r="D894" s="323">
        <v>20200624</v>
      </c>
      <c r="E894" s="323" t="s">
        <v>936</v>
      </c>
      <c r="F894" s="323">
        <v>1067000</v>
      </c>
      <c r="G894" s="323">
        <v>102.989</v>
      </c>
      <c r="H894" s="323">
        <v>2.0300129999999998</v>
      </c>
      <c r="J894" s="95">
        <f t="shared" si="70"/>
        <v>2020</v>
      </c>
      <c r="K894" s="95">
        <f t="shared" si="71"/>
        <v>6</v>
      </c>
      <c r="L894" s="95">
        <f t="shared" si="72"/>
        <v>24</v>
      </c>
      <c r="M894" s="97">
        <f t="shared" si="73"/>
        <v>44006</v>
      </c>
      <c r="N894" s="96">
        <f t="shared" si="69"/>
        <v>44006.390370370369</v>
      </c>
      <c r="O894" s="323">
        <v>102.989</v>
      </c>
      <c r="P894" s="323">
        <v>2.0300129999999998</v>
      </c>
      <c r="Q894" s="323" t="s">
        <v>886</v>
      </c>
    </row>
    <row r="895" spans="1:17">
      <c r="A895" s="323" t="s">
        <v>885</v>
      </c>
      <c r="B895" s="323" t="s">
        <v>886</v>
      </c>
      <c r="C895" s="323" t="s">
        <v>188</v>
      </c>
      <c r="D895" s="323">
        <v>20200624</v>
      </c>
      <c r="E895" s="323" t="s">
        <v>937</v>
      </c>
      <c r="F895" s="323">
        <v>1067000</v>
      </c>
      <c r="G895" s="323">
        <v>102.92700000000001</v>
      </c>
      <c r="H895" s="323">
        <v>2.0370529999999998</v>
      </c>
      <c r="J895" s="95">
        <f t="shared" si="70"/>
        <v>2020</v>
      </c>
      <c r="K895" s="95">
        <f t="shared" si="71"/>
        <v>6</v>
      </c>
      <c r="L895" s="95">
        <f t="shared" si="72"/>
        <v>24</v>
      </c>
      <c r="M895" s="97">
        <f t="shared" si="73"/>
        <v>44006</v>
      </c>
      <c r="N895" s="96">
        <f t="shared" si="69"/>
        <v>44006.390706018516</v>
      </c>
      <c r="O895" s="323">
        <v>102.92700000000001</v>
      </c>
      <c r="P895" s="323">
        <v>2.0370529999999998</v>
      </c>
      <c r="Q895" s="323" t="s">
        <v>886</v>
      </c>
    </row>
    <row r="896" spans="1:17">
      <c r="A896" s="323" t="s">
        <v>885</v>
      </c>
      <c r="B896" s="323" t="s">
        <v>886</v>
      </c>
      <c r="C896" s="323" t="s">
        <v>188</v>
      </c>
      <c r="D896" s="323">
        <v>20200624</v>
      </c>
      <c r="E896" s="323" t="s">
        <v>938</v>
      </c>
      <c r="F896" s="323">
        <v>245000</v>
      </c>
      <c r="G896" s="323">
        <v>103.26300000000001</v>
      </c>
      <c r="H896" s="323">
        <v>1.998955</v>
      </c>
      <c r="J896" s="95">
        <f t="shared" si="70"/>
        <v>2020</v>
      </c>
      <c r="K896" s="95">
        <f t="shared" si="71"/>
        <v>6</v>
      </c>
      <c r="L896" s="95">
        <f t="shared" si="72"/>
        <v>24</v>
      </c>
      <c r="M896" s="97">
        <f t="shared" si="73"/>
        <v>44006</v>
      </c>
      <c r="N896" s="96">
        <f t="shared" si="69"/>
        <v>44006.470277777778</v>
      </c>
      <c r="O896" s="323">
        <v>103.26300000000001</v>
      </c>
      <c r="P896" s="323">
        <v>1.998955</v>
      </c>
      <c r="Q896" s="323" t="s">
        <v>886</v>
      </c>
    </row>
    <row r="897" spans="1:17">
      <c r="A897" s="323" t="s">
        <v>885</v>
      </c>
      <c r="B897" s="323" t="s">
        <v>886</v>
      </c>
      <c r="C897" s="323" t="s">
        <v>188</v>
      </c>
      <c r="D897" s="323">
        <v>20200624</v>
      </c>
      <c r="E897" s="323" t="s">
        <v>939</v>
      </c>
      <c r="F897" s="323">
        <v>400000</v>
      </c>
      <c r="G897" s="323">
        <v>103.19199999999999</v>
      </c>
      <c r="H897" s="323">
        <v>2.0069940000000002</v>
      </c>
      <c r="J897" s="95">
        <f t="shared" si="70"/>
        <v>2020</v>
      </c>
      <c r="K897" s="95">
        <f t="shared" si="71"/>
        <v>6</v>
      </c>
      <c r="L897" s="95">
        <f t="shared" si="72"/>
        <v>24</v>
      </c>
      <c r="M897" s="97">
        <f t="shared" si="73"/>
        <v>44006</v>
      </c>
      <c r="N897" s="96">
        <f t="shared" si="69"/>
        <v>44006.550393518519</v>
      </c>
      <c r="O897" s="323">
        <v>103.19199999999999</v>
      </c>
      <c r="P897" s="323">
        <v>2.0069940000000002</v>
      </c>
      <c r="Q897" s="323" t="s">
        <v>886</v>
      </c>
    </row>
    <row r="898" spans="1:17">
      <c r="A898" s="323" t="s">
        <v>885</v>
      </c>
      <c r="B898" s="323" t="s">
        <v>886</v>
      </c>
      <c r="C898" s="323" t="s">
        <v>188</v>
      </c>
      <c r="D898" s="323">
        <v>20200624</v>
      </c>
      <c r="E898" s="323" t="s">
        <v>940</v>
      </c>
      <c r="F898" s="323">
        <v>1000000</v>
      </c>
      <c r="G898" s="323">
        <v>103.145</v>
      </c>
      <c r="H898" s="323">
        <v>2.0120339999999999</v>
      </c>
      <c r="J898" s="95">
        <f t="shared" si="70"/>
        <v>2020</v>
      </c>
      <c r="K898" s="95">
        <f t="shared" si="71"/>
        <v>6</v>
      </c>
      <c r="L898" s="95">
        <f t="shared" si="72"/>
        <v>24</v>
      </c>
      <c r="M898" s="97">
        <f t="shared" si="73"/>
        <v>44006</v>
      </c>
      <c r="N898" s="96">
        <f t="shared" si="69"/>
        <v>44006.56045138889</v>
      </c>
      <c r="O898" s="323">
        <v>103.145</v>
      </c>
      <c r="P898" s="323">
        <v>2.0120339999999999</v>
      </c>
      <c r="Q898" s="323" t="s">
        <v>886</v>
      </c>
    </row>
    <row r="899" spans="1:17">
      <c r="A899" s="323" t="s">
        <v>885</v>
      </c>
      <c r="B899" s="323" t="s">
        <v>886</v>
      </c>
      <c r="C899" s="323" t="s">
        <v>188</v>
      </c>
      <c r="D899" s="323">
        <v>20200624</v>
      </c>
      <c r="E899" s="323" t="s">
        <v>422</v>
      </c>
      <c r="F899" s="323">
        <v>1000000</v>
      </c>
      <c r="G899" s="323">
        <v>103.251</v>
      </c>
      <c r="H899" s="323">
        <v>2.000019</v>
      </c>
      <c r="J899" s="95">
        <f t="shared" si="70"/>
        <v>2020</v>
      </c>
      <c r="K899" s="95">
        <f t="shared" si="71"/>
        <v>6</v>
      </c>
      <c r="L899" s="95">
        <f t="shared" si="72"/>
        <v>24</v>
      </c>
      <c r="M899" s="97">
        <f t="shared" si="73"/>
        <v>44006</v>
      </c>
      <c r="N899" s="96">
        <f t="shared" ref="N899:N962" si="74">M899+E899</f>
        <v>44006.560497685183</v>
      </c>
      <c r="O899" s="323">
        <v>103.251</v>
      </c>
      <c r="P899" s="323">
        <v>2.000019</v>
      </c>
      <c r="Q899" s="323" t="s">
        <v>886</v>
      </c>
    </row>
    <row r="900" spans="1:17">
      <c r="A900" s="323" t="s">
        <v>885</v>
      </c>
      <c r="B900" s="323" t="s">
        <v>886</v>
      </c>
      <c r="C900" s="323" t="s">
        <v>188</v>
      </c>
      <c r="D900" s="323">
        <v>20200624</v>
      </c>
      <c r="E900" s="323" t="s">
        <v>941</v>
      </c>
      <c r="F900" s="323">
        <v>2376000</v>
      </c>
      <c r="G900" s="323">
        <v>103.42700000000001</v>
      </c>
      <c r="H900" s="323">
        <v>1.98041</v>
      </c>
      <c r="J900" s="95">
        <f t="shared" si="70"/>
        <v>2020</v>
      </c>
      <c r="K900" s="95">
        <f t="shared" si="71"/>
        <v>6</v>
      </c>
      <c r="L900" s="95">
        <f t="shared" si="72"/>
        <v>24</v>
      </c>
      <c r="M900" s="97">
        <f t="shared" si="73"/>
        <v>44006</v>
      </c>
      <c r="N900" s="96">
        <f t="shared" si="74"/>
        <v>44006.630613425928</v>
      </c>
      <c r="O900" s="323">
        <v>103.42700000000001</v>
      </c>
      <c r="P900" s="323">
        <v>1.98041</v>
      </c>
      <c r="Q900" s="323" t="s">
        <v>886</v>
      </c>
    </row>
    <row r="901" spans="1:17">
      <c r="A901" s="323" t="s">
        <v>885</v>
      </c>
      <c r="B901" s="323" t="s">
        <v>886</v>
      </c>
      <c r="C901" s="323" t="s">
        <v>188</v>
      </c>
      <c r="D901" s="323">
        <v>20200624</v>
      </c>
      <c r="E901" s="323" t="s">
        <v>942</v>
      </c>
      <c r="F901" s="323">
        <v>1100000</v>
      </c>
      <c r="G901" s="323">
        <v>103.26300000000001</v>
      </c>
      <c r="H901" s="323">
        <v>1.998955</v>
      </c>
      <c r="J901" s="95">
        <f t="shared" si="70"/>
        <v>2020</v>
      </c>
      <c r="K901" s="95">
        <f t="shared" si="71"/>
        <v>6</v>
      </c>
      <c r="L901" s="95">
        <f t="shared" si="72"/>
        <v>24</v>
      </c>
      <c r="M901" s="97">
        <f t="shared" si="73"/>
        <v>44006</v>
      </c>
      <c r="N901" s="96">
        <f t="shared" si="74"/>
        <v>44006.707754629628</v>
      </c>
      <c r="O901" s="323">
        <v>103.26300000000001</v>
      </c>
      <c r="P901" s="323">
        <v>1.998955</v>
      </c>
      <c r="Q901" s="323" t="s">
        <v>886</v>
      </c>
    </row>
    <row r="902" spans="1:17">
      <c r="A902" s="323" t="s">
        <v>885</v>
      </c>
      <c r="B902" s="323" t="s">
        <v>886</v>
      </c>
      <c r="C902" s="323" t="s">
        <v>188</v>
      </c>
      <c r="D902" s="323">
        <v>20200625</v>
      </c>
      <c r="E902" s="323" t="s">
        <v>943</v>
      </c>
      <c r="F902" s="323">
        <v>1050000</v>
      </c>
      <c r="G902" s="323">
        <v>103.253682</v>
      </c>
      <c r="H902" s="323">
        <v>1.9997149999999999</v>
      </c>
      <c r="J902" s="95">
        <f t="shared" si="70"/>
        <v>2020</v>
      </c>
      <c r="K902" s="95">
        <f t="shared" si="71"/>
        <v>6</v>
      </c>
      <c r="L902" s="95">
        <f t="shared" si="72"/>
        <v>25</v>
      </c>
      <c r="M902" s="97">
        <f t="shared" si="73"/>
        <v>44007</v>
      </c>
      <c r="N902" s="96">
        <f t="shared" si="74"/>
        <v>44007.466516203705</v>
      </c>
      <c r="O902" s="323">
        <v>103.253682</v>
      </c>
      <c r="P902" s="323">
        <v>1.9997149999999999</v>
      </c>
      <c r="Q902" s="323" t="s">
        <v>886</v>
      </c>
    </row>
    <row r="903" spans="1:17">
      <c r="A903" s="323" t="s">
        <v>885</v>
      </c>
      <c r="B903" s="323" t="s">
        <v>886</v>
      </c>
      <c r="C903" s="323" t="s">
        <v>188</v>
      </c>
      <c r="D903" s="323">
        <v>20200625</v>
      </c>
      <c r="E903" s="323" t="s">
        <v>943</v>
      </c>
      <c r="F903" s="323">
        <v>1050000</v>
      </c>
      <c r="G903" s="323">
        <v>103.295</v>
      </c>
      <c r="H903" s="323">
        <v>1.995036</v>
      </c>
      <c r="J903" s="95">
        <f t="shared" si="70"/>
        <v>2020</v>
      </c>
      <c r="K903" s="95">
        <f t="shared" si="71"/>
        <v>6</v>
      </c>
      <c r="L903" s="95">
        <f t="shared" si="72"/>
        <v>25</v>
      </c>
      <c r="M903" s="97">
        <f t="shared" si="73"/>
        <v>44007</v>
      </c>
      <c r="N903" s="96">
        <f t="shared" si="74"/>
        <v>44007.466516203705</v>
      </c>
      <c r="O903" s="323">
        <v>103.295</v>
      </c>
      <c r="P903" s="323">
        <v>1.995036</v>
      </c>
      <c r="Q903" s="323" t="s">
        <v>886</v>
      </c>
    </row>
    <row r="904" spans="1:17">
      <c r="A904" s="323" t="s">
        <v>885</v>
      </c>
      <c r="B904" s="323" t="s">
        <v>886</v>
      </c>
      <c r="C904" s="323" t="s">
        <v>188</v>
      </c>
      <c r="D904" s="323">
        <v>20200625</v>
      </c>
      <c r="E904" s="323" t="s">
        <v>643</v>
      </c>
      <c r="F904" s="323">
        <v>211000</v>
      </c>
      <c r="G904" s="323">
        <v>103.37157999999999</v>
      </c>
      <c r="H904" s="323">
        <v>1.9863690000000001</v>
      </c>
      <c r="J904" s="95">
        <f t="shared" si="70"/>
        <v>2020</v>
      </c>
      <c r="K904" s="95">
        <f t="shared" si="71"/>
        <v>6</v>
      </c>
      <c r="L904" s="95">
        <f t="shared" si="72"/>
        <v>25</v>
      </c>
      <c r="M904" s="97">
        <f t="shared" si="73"/>
        <v>44007</v>
      </c>
      <c r="N904" s="96">
        <f t="shared" si="74"/>
        <v>44007.577256944445</v>
      </c>
      <c r="O904" s="323">
        <v>103.37157999999999</v>
      </c>
      <c r="P904" s="323">
        <v>1.9863690000000001</v>
      </c>
      <c r="Q904" s="323" t="s">
        <v>886</v>
      </c>
    </row>
    <row r="905" spans="1:17">
      <c r="A905" s="323" t="s">
        <v>885</v>
      </c>
      <c r="B905" s="323" t="s">
        <v>886</v>
      </c>
      <c r="C905" s="323" t="s">
        <v>188</v>
      </c>
      <c r="D905" s="323">
        <v>20200625</v>
      </c>
      <c r="E905" s="323" t="s">
        <v>643</v>
      </c>
      <c r="F905" s="323">
        <v>211000</v>
      </c>
      <c r="G905" s="323">
        <v>103.30907999999999</v>
      </c>
      <c r="H905" s="323">
        <v>1.9934419999999999</v>
      </c>
      <c r="J905" s="95">
        <f t="shared" si="70"/>
        <v>2020</v>
      </c>
      <c r="K905" s="95">
        <f t="shared" si="71"/>
        <v>6</v>
      </c>
      <c r="L905" s="95">
        <f t="shared" si="72"/>
        <v>25</v>
      </c>
      <c r="M905" s="97">
        <f t="shared" si="73"/>
        <v>44007</v>
      </c>
      <c r="N905" s="96">
        <f t="shared" si="74"/>
        <v>44007.577256944445</v>
      </c>
      <c r="O905" s="323">
        <v>103.30907999999999</v>
      </c>
      <c r="P905" s="323">
        <v>1.9934419999999999</v>
      </c>
      <c r="Q905" s="323" t="s">
        <v>886</v>
      </c>
    </row>
    <row r="906" spans="1:17">
      <c r="A906" s="323" t="s">
        <v>885</v>
      </c>
      <c r="B906" s="323" t="s">
        <v>886</v>
      </c>
      <c r="C906" s="323" t="s">
        <v>188</v>
      </c>
      <c r="D906" s="323">
        <v>20200625</v>
      </c>
      <c r="E906" s="323" t="s">
        <v>944</v>
      </c>
      <c r="F906" s="323">
        <v>1050000</v>
      </c>
      <c r="G906" s="323">
        <v>103.304</v>
      </c>
      <c r="H906" s="323">
        <v>1.9940169999999999</v>
      </c>
      <c r="J906" s="95">
        <f t="shared" si="70"/>
        <v>2020</v>
      </c>
      <c r="K906" s="95">
        <f t="shared" si="71"/>
        <v>6</v>
      </c>
      <c r="L906" s="95">
        <f t="shared" si="72"/>
        <v>25</v>
      </c>
      <c r="M906" s="97">
        <f t="shared" si="73"/>
        <v>44007</v>
      </c>
      <c r="N906" s="96">
        <f t="shared" si="74"/>
        <v>44007.586122685185</v>
      </c>
      <c r="O906" s="323">
        <v>103.304</v>
      </c>
      <c r="P906" s="323">
        <v>1.9940169999999999</v>
      </c>
      <c r="Q906" s="323" t="s">
        <v>886</v>
      </c>
    </row>
    <row r="907" spans="1:17">
      <c r="A907" s="323" t="s">
        <v>885</v>
      </c>
      <c r="B907" s="323" t="s">
        <v>886</v>
      </c>
      <c r="C907" s="323" t="s">
        <v>188</v>
      </c>
      <c r="D907" s="323">
        <v>20200626</v>
      </c>
      <c r="E907" s="323" t="s">
        <v>363</v>
      </c>
      <c r="F907" s="323">
        <v>300000</v>
      </c>
      <c r="G907" s="323">
        <v>103.551</v>
      </c>
      <c r="H907" s="323">
        <v>1.965983</v>
      </c>
      <c r="J907" s="95">
        <f t="shared" si="70"/>
        <v>2020</v>
      </c>
      <c r="K907" s="95">
        <f t="shared" si="71"/>
        <v>6</v>
      </c>
      <c r="L907" s="95">
        <f t="shared" si="72"/>
        <v>26</v>
      </c>
      <c r="M907" s="97">
        <f t="shared" si="73"/>
        <v>44008</v>
      </c>
      <c r="N907" s="96">
        <f t="shared" si="74"/>
        <v>44008.458425925928</v>
      </c>
      <c r="O907" s="323">
        <v>103.551</v>
      </c>
      <c r="P907" s="323">
        <v>1.965983</v>
      </c>
      <c r="Q907" s="323" t="s">
        <v>886</v>
      </c>
    </row>
    <row r="908" spans="1:17">
      <c r="A908" s="323" t="s">
        <v>885</v>
      </c>
      <c r="B908" s="323" t="s">
        <v>886</v>
      </c>
      <c r="C908" s="323" t="s">
        <v>188</v>
      </c>
      <c r="D908" s="323">
        <v>20200626</v>
      </c>
      <c r="E908" s="323" t="s">
        <v>945</v>
      </c>
      <c r="F908" s="323">
        <v>360000</v>
      </c>
      <c r="G908" s="323">
        <v>103.789</v>
      </c>
      <c r="H908" s="323">
        <v>1.939138</v>
      </c>
      <c r="J908" s="95">
        <f t="shared" si="70"/>
        <v>2020</v>
      </c>
      <c r="K908" s="95">
        <f t="shared" si="71"/>
        <v>6</v>
      </c>
      <c r="L908" s="95">
        <f t="shared" si="72"/>
        <v>26</v>
      </c>
      <c r="M908" s="97">
        <f t="shared" si="73"/>
        <v>44008</v>
      </c>
      <c r="N908" s="96">
        <f t="shared" si="74"/>
        <v>44008.464733796296</v>
      </c>
      <c r="O908" s="323">
        <v>103.789</v>
      </c>
      <c r="P908" s="323">
        <v>1.939138</v>
      </c>
      <c r="Q908" s="323" t="s">
        <v>886</v>
      </c>
    </row>
    <row r="909" spans="1:17">
      <c r="A909" s="323" t="s">
        <v>885</v>
      </c>
      <c r="B909" s="323" t="s">
        <v>886</v>
      </c>
      <c r="C909" s="323" t="s">
        <v>188</v>
      </c>
      <c r="D909" s="323">
        <v>20200626</v>
      </c>
      <c r="E909" s="323" t="s">
        <v>946</v>
      </c>
      <c r="F909" s="323">
        <v>170000</v>
      </c>
      <c r="G909" s="323">
        <v>103.648</v>
      </c>
      <c r="H909" s="323">
        <v>1.9550339999999999</v>
      </c>
      <c r="J909" s="95">
        <f t="shared" si="70"/>
        <v>2020</v>
      </c>
      <c r="K909" s="95">
        <f t="shared" si="71"/>
        <v>6</v>
      </c>
      <c r="L909" s="95">
        <f t="shared" si="72"/>
        <v>26</v>
      </c>
      <c r="M909" s="97">
        <f t="shared" si="73"/>
        <v>44008</v>
      </c>
      <c r="N909" s="96">
        <f t="shared" si="74"/>
        <v>44008.507824074077</v>
      </c>
      <c r="O909" s="323">
        <v>103.648</v>
      </c>
      <c r="P909" s="323">
        <v>1.9550339999999999</v>
      </c>
      <c r="Q909" s="323" t="s">
        <v>886</v>
      </c>
    </row>
    <row r="910" spans="1:17">
      <c r="A910" s="323" t="s">
        <v>885</v>
      </c>
      <c r="B910" s="323" t="s">
        <v>886</v>
      </c>
      <c r="C910" s="323" t="s">
        <v>188</v>
      </c>
      <c r="D910" s="323">
        <v>20200626</v>
      </c>
      <c r="E910" s="323" t="s">
        <v>946</v>
      </c>
      <c r="F910" s="323">
        <v>170000</v>
      </c>
      <c r="G910" s="323">
        <v>103.648</v>
      </c>
      <c r="H910" s="323">
        <v>1.9550339999999999</v>
      </c>
      <c r="J910" s="95">
        <f t="shared" si="70"/>
        <v>2020</v>
      </c>
      <c r="K910" s="95">
        <f t="shared" si="71"/>
        <v>6</v>
      </c>
      <c r="L910" s="95">
        <f t="shared" si="72"/>
        <v>26</v>
      </c>
      <c r="M910" s="97">
        <f t="shared" si="73"/>
        <v>44008</v>
      </c>
      <c r="N910" s="96">
        <f t="shared" si="74"/>
        <v>44008.507824074077</v>
      </c>
      <c r="O910" s="323">
        <v>103.648</v>
      </c>
      <c r="P910" s="323">
        <v>1.9550339999999999</v>
      </c>
      <c r="Q910" s="323" t="s">
        <v>886</v>
      </c>
    </row>
    <row r="911" spans="1:17">
      <c r="A911" s="323" t="s">
        <v>885</v>
      </c>
      <c r="B911" s="323" t="s">
        <v>886</v>
      </c>
      <c r="C911" s="323" t="s">
        <v>188</v>
      </c>
      <c r="D911" s="323">
        <v>20200626</v>
      </c>
      <c r="E911" s="323" t="s">
        <v>361</v>
      </c>
      <c r="F911" s="323">
        <v>4000</v>
      </c>
      <c r="G911" s="323">
        <v>103.462</v>
      </c>
      <c r="H911" s="323">
        <v>1.97604</v>
      </c>
      <c r="J911" s="95">
        <f t="shared" si="70"/>
        <v>2020</v>
      </c>
      <c r="K911" s="95">
        <f t="shared" si="71"/>
        <v>6</v>
      </c>
      <c r="L911" s="95">
        <f t="shared" si="72"/>
        <v>26</v>
      </c>
      <c r="M911" s="97">
        <f t="shared" si="73"/>
        <v>44008</v>
      </c>
      <c r="N911" s="96">
        <f t="shared" si="74"/>
        <v>44008.589629629627</v>
      </c>
      <c r="O911" s="323">
        <v>103.462</v>
      </c>
      <c r="P911" s="323">
        <v>1.97604</v>
      </c>
      <c r="Q911" s="323" t="s">
        <v>886</v>
      </c>
    </row>
    <row r="912" spans="1:17">
      <c r="A912" s="323" t="s">
        <v>885</v>
      </c>
      <c r="B912" s="323" t="s">
        <v>886</v>
      </c>
      <c r="C912" s="323" t="s">
        <v>188</v>
      </c>
      <c r="D912" s="323">
        <v>20200629</v>
      </c>
      <c r="E912" s="323" t="s">
        <v>947</v>
      </c>
      <c r="F912" s="323">
        <v>2000000</v>
      </c>
      <c r="G912" s="323">
        <v>103.559</v>
      </c>
      <c r="H912" s="323">
        <v>1.9649730000000001</v>
      </c>
      <c r="J912" s="95">
        <f t="shared" si="70"/>
        <v>2020</v>
      </c>
      <c r="K912" s="95">
        <f t="shared" si="71"/>
        <v>6</v>
      </c>
      <c r="L912" s="95">
        <f t="shared" si="72"/>
        <v>29</v>
      </c>
      <c r="M912" s="97">
        <f t="shared" si="73"/>
        <v>44011</v>
      </c>
      <c r="N912" s="96">
        <f t="shared" si="74"/>
        <v>44011.540868055556</v>
      </c>
      <c r="O912" s="323">
        <v>103.559</v>
      </c>
      <c r="P912" s="323">
        <v>1.9649730000000001</v>
      </c>
      <c r="Q912" s="323" t="s">
        <v>886</v>
      </c>
    </row>
    <row r="913" spans="1:17">
      <c r="A913" s="323" t="s">
        <v>885</v>
      </c>
      <c r="B913" s="323" t="s">
        <v>886</v>
      </c>
      <c r="C913" s="323" t="s">
        <v>188</v>
      </c>
      <c r="D913" s="323">
        <v>20200629</v>
      </c>
      <c r="E913" s="323" t="s">
        <v>948</v>
      </c>
      <c r="F913" s="323">
        <v>4988000</v>
      </c>
      <c r="G913" s="323">
        <v>103.559</v>
      </c>
      <c r="H913" s="323">
        <v>1.9649730000000001</v>
      </c>
      <c r="J913" s="95">
        <f t="shared" si="70"/>
        <v>2020</v>
      </c>
      <c r="K913" s="95">
        <f t="shared" si="71"/>
        <v>6</v>
      </c>
      <c r="L913" s="95">
        <f t="shared" si="72"/>
        <v>29</v>
      </c>
      <c r="M913" s="97">
        <f t="shared" si="73"/>
        <v>44011</v>
      </c>
      <c r="N913" s="96">
        <f t="shared" si="74"/>
        <v>44011.554884259262</v>
      </c>
      <c r="O913" s="323">
        <v>103.559</v>
      </c>
      <c r="P913" s="323">
        <v>1.9649730000000001</v>
      </c>
      <c r="Q913" s="323" t="s">
        <v>886</v>
      </c>
    </row>
    <row r="914" spans="1:17">
      <c r="A914" s="323" t="s">
        <v>885</v>
      </c>
      <c r="B914" s="323" t="s">
        <v>886</v>
      </c>
      <c r="C914" s="323" t="s">
        <v>188</v>
      </c>
      <c r="D914" s="323">
        <v>20200629</v>
      </c>
      <c r="E914" s="323" t="s">
        <v>949</v>
      </c>
      <c r="F914" s="323">
        <v>3655000</v>
      </c>
      <c r="G914" s="323">
        <v>103.94</v>
      </c>
      <c r="H914" s="323">
        <v>1.922023</v>
      </c>
      <c r="J914" s="95">
        <f t="shared" si="70"/>
        <v>2020</v>
      </c>
      <c r="K914" s="95">
        <f t="shared" si="71"/>
        <v>6</v>
      </c>
      <c r="L914" s="95">
        <f t="shared" si="72"/>
        <v>29</v>
      </c>
      <c r="M914" s="97">
        <f t="shared" si="73"/>
        <v>44011</v>
      </c>
      <c r="N914" s="96">
        <f t="shared" si="74"/>
        <v>44011.683576388888</v>
      </c>
      <c r="O914" s="323">
        <v>103.94</v>
      </c>
      <c r="P914" s="323">
        <v>1.922023</v>
      </c>
      <c r="Q914" s="323" t="s">
        <v>886</v>
      </c>
    </row>
    <row r="915" spans="1:17">
      <c r="A915" s="323" t="s">
        <v>885</v>
      </c>
      <c r="B915" s="323" t="s">
        <v>886</v>
      </c>
      <c r="C915" s="323" t="s">
        <v>188</v>
      </c>
      <c r="D915" s="323">
        <v>20200629</v>
      </c>
      <c r="E915" s="323" t="s">
        <v>950</v>
      </c>
      <c r="F915" s="323" t="s">
        <v>290</v>
      </c>
      <c r="G915" s="323">
        <v>103.69199999999999</v>
      </c>
      <c r="H915" s="323">
        <v>1.9499599999999999</v>
      </c>
      <c r="J915" s="95">
        <f t="shared" si="70"/>
        <v>2020</v>
      </c>
      <c r="K915" s="95">
        <f t="shared" si="71"/>
        <v>6</v>
      </c>
      <c r="L915" s="95">
        <f t="shared" si="72"/>
        <v>29</v>
      </c>
      <c r="M915" s="97">
        <f t="shared" si="73"/>
        <v>44011</v>
      </c>
      <c r="N915" s="96">
        <f t="shared" si="74"/>
        <v>44011.689791666664</v>
      </c>
      <c r="O915" s="323">
        <v>103.69199999999999</v>
      </c>
      <c r="P915" s="323">
        <v>1.9499599999999999</v>
      </c>
      <c r="Q915" s="323" t="s">
        <v>886</v>
      </c>
    </row>
    <row r="916" spans="1:17">
      <c r="A916" s="323" t="s">
        <v>885</v>
      </c>
      <c r="B916" s="323" t="s">
        <v>886</v>
      </c>
      <c r="C916" s="323" t="s">
        <v>188</v>
      </c>
      <c r="D916" s="323">
        <v>20200629</v>
      </c>
      <c r="E916" s="323" t="s">
        <v>951</v>
      </c>
      <c r="F916" s="323">
        <v>15000</v>
      </c>
      <c r="G916" s="323">
        <v>103.86</v>
      </c>
      <c r="H916" s="323">
        <v>1.931027</v>
      </c>
      <c r="J916" s="95">
        <f t="shared" si="70"/>
        <v>2020</v>
      </c>
      <c r="K916" s="95">
        <f t="shared" si="71"/>
        <v>6</v>
      </c>
      <c r="L916" s="95">
        <f t="shared" si="72"/>
        <v>29</v>
      </c>
      <c r="M916" s="97">
        <f t="shared" si="73"/>
        <v>44011</v>
      </c>
      <c r="N916" s="96">
        <f t="shared" si="74"/>
        <v>44011.702025462961</v>
      </c>
      <c r="O916" s="323">
        <v>103.86</v>
      </c>
      <c r="P916" s="323">
        <v>1.931027</v>
      </c>
      <c r="Q916" s="323" t="s">
        <v>886</v>
      </c>
    </row>
    <row r="917" spans="1:17">
      <c r="A917" s="323" t="s">
        <v>885</v>
      </c>
      <c r="B917" s="323" t="s">
        <v>886</v>
      </c>
      <c r="C917" s="323" t="s">
        <v>188</v>
      </c>
      <c r="D917" s="323">
        <v>20200629</v>
      </c>
      <c r="E917" s="323" t="s">
        <v>951</v>
      </c>
      <c r="F917" s="323">
        <v>15000</v>
      </c>
      <c r="G917" s="323">
        <v>103.86</v>
      </c>
      <c r="H917" s="323">
        <v>1.931027</v>
      </c>
      <c r="J917" s="95">
        <f t="shared" si="70"/>
        <v>2020</v>
      </c>
      <c r="K917" s="95">
        <f t="shared" si="71"/>
        <v>6</v>
      </c>
      <c r="L917" s="95">
        <f t="shared" si="72"/>
        <v>29</v>
      </c>
      <c r="M917" s="97">
        <f t="shared" si="73"/>
        <v>44011</v>
      </c>
      <c r="N917" s="96">
        <f t="shared" si="74"/>
        <v>44011.702025462961</v>
      </c>
      <c r="O917" s="323">
        <v>103.86</v>
      </c>
      <c r="P917" s="323">
        <v>1.931027</v>
      </c>
      <c r="Q917" s="323" t="s">
        <v>886</v>
      </c>
    </row>
    <row r="918" spans="1:17">
      <c r="A918" s="323" t="s">
        <v>885</v>
      </c>
      <c r="B918" s="323" t="s">
        <v>886</v>
      </c>
      <c r="C918" s="323" t="s">
        <v>188</v>
      </c>
      <c r="D918" s="323">
        <v>20200630</v>
      </c>
      <c r="E918" s="323" t="s">
        <v>952</v>
      </c>
      <c r="F918" s="323">
        <v>100000</v>
      </c>
      <c r="G918" s="323">
        <v>104.215</v>
      </c>
      <c r="H918" s="323">
        <v>1.891006</v>
      </c>
      <c r="J918" s="95">
        <f t="shared" si="70"/>
        <v>2020</v>
      </c>
      <c r="K918" s="95">
        <f t="shared" si="71"/>
        <v>6</v>
      </c>
      <c r="L918" s="95">
        <f t="shared" si="72"/>
        <v>30</v>
      </c>
      <c r="M918" s="97">
        <f t="shared" si="73"/>
        <v>44012</v>
      </c>
      <c r="N918" s="96">
        <f t="shared" si="74"/>
        <v>44012.392407407409</v>
      </c>
      <c r="O918" s="323">
        <v>104.215</v>
      </c>
      <c r="P918" s="323">
        <v>1.891006</v>
      </c>
      <c r="Q918" s="323" t="s">
        <v>886</v>
      </c>
    </row>
    <row r="919" spans="1:17">
      <c r="A919" s="323" t="s">
        <v>885</v>
      </c>
      <c r="B919" s="323" t="s">
        <v>886</v>
      </c>
      <c r="C919" s="323" t="s">
        <v>188</v>
      </c>
      <c r="D919" s="323">
        <v>20200630</v>
      </c>
      <c r="E919" s="323" t="s">
        <v>953</v>
      </c>
      <c r="F919" s="323" t="s">
        <v>290</v>
      </c>
      <c r="G919" s="323">
        <v>103.57599999999999</v>
      </c>
      <c r="H919" s="323">
        <v>1.9629449999999999</v>
      </c>
      <c r="J919" s="95">
        <f t="shared" si="70"/>
        <v>2020</v>
      </c>
      <c r="K919" s="95">
        <f t="shared" si="71"/>
        <v>6</v>
      </c>
      <c r="L919" s="95">
        <f t="shared" si="72"/>
        <v>30</v>
      </c>
      <c r="M919" s="97">
        <f t="shared" si="73"/>
        <v>44012</v>
      </c>
      <c r="N919" s="96">
        <f t="shared" si="74"/>
        <v>44012.508912037039</v>
      </c>
      <c r="O919" s="323">
        <v>103.57599999999999</v>
      </c>
      <c r="P919" s="323">
        <v>1.9629449999999999</v>
      </c>
      <c r="Q919" s="323" t="s">
        <v>886</v>
      </c>
    </row>
    <row r="920" spans="1:17">
      <c r="A920" s="323" t="s">
        <v>885</v>
      </c>
      <c r="B920" s="323" t="s">
        <v>886</v>
      </c>
      <c r="C920" s="323" t="s">
        <v>188</v>
      </c>
      <c r="D920" s="323">
        <v>20200630</v>
      </c>
      <c r="E920" s="323" t="s">
        <v>954</v>
      </c>
      <c r="F920" s="323" t="s">
        <v>290</v>
      </c>
      <c r="G920" s="323">
        <v>103.752</v>
      </c>
      <c r="H920" s="323">
        <v>1.9430810000000001</v>
      </c>
      <c r="J920" s="95">
        <f t="shared" si="70"/>
        <v>2020</v>
      </c>
      <c r="K920" s="95">
        <f t="shared" si="71"/>
        <v>6</v>
      </c>
      <c r="L920" s="95">
        <f t="shared" si="72"/>
        <v>30</v>
      </c>
      <c r="M920" s="97">
        <f t="shared" si="73"/>
        <v>44012</v>
      </c>
      <c r="N920" s="96">
        <f t="shared" si="74"/>
        <v>44012.525891203702</v>
      </c>
      <c r="O920" s="323">
        <v>103.752</v>
      </c>
      <c r="P920" s="323">
        <v>1.9430810000000001</v>
      </c>
      <c r="Q920" s="323" t="s">
        <v>886</v>
      </c>
    </row>
    <row r="921" spans="1:17">
      <c r="A921" s="323" t="s">
        <v>885</v>
      </c>
      <c r="B921" s="323" t="s">
        <v>886</v>
      </c>
      <c r="C921" s="323" t="s">
        <v>188</v>
      </c>
      <c r="D921" s="323">
        <v>20200630</v>
      </c>
      <c r="E921" s="323" t="s">
        <v>955</v>
      </c>
      <c r="F921" s="323">
        <v>120000</v>
      </c>
      <c r="G921" s="323">
        <v>103.664</v>
      </c>
      <c r="H921" s="323">
        <v>1.9530080000000001</v>
      </c>
      <c r="J921" s="95">
        <f t="shared" si="70"/>
        <v>2020</v>
      </c>
      <c r="K921" s="95">
        <f t="shared" si="71"/>
        <v>6</v>
      </c>
      <c r="L921" s="95">
        <f t="shared" si="72"/>
        <v>30</v>
      </c>
      <c r="M921" s="97">
        <f t="shared" si="73"/>
        <v>44012</v>
      </c>
      <c r="N921" s="96">
        <f t="shared" si="74"/>
        <v>44012.533703703702</v>
      </c>
      <c r="O921" s="323">
        <v>103.664</v>
      </c>
      <c r="P921" s="323">
        <v>1.9530080000000001</v>
      </c>
      <c r="Q921" s="323" t="s">
        <v>886</v>
      </c>
    </row>
    <row r="922" spans="1:17">
      <c r="A922" s="323" t="s">
        <v>885</v>
      </c>
      <c r="B922" s="323" t="s">
        <v>886</v>
      </c>
      <c r="C922" s="323" t="s">
        <v>188</v>
      </c>
      <c r="D922" s="323">
        <v>20200630</v>
      </c>
      <c r="E922" s="323" t="s">
        <v>956</v>
      </c>
      <c r="F922" s="323">
        <v>120000</v>
      </c>
      <c r="G922" s="323">
        <v>103.691</v>
      </c>
      <c r="H922" s="323">
        <v>1.9499610000000001</v>
      </c>
      <c r="J922" s="95">
        <f t="shared" si="70"/>
        <v>2020</v>
      </c>
      <c r="K922" s="95">
        <f t="shared" si="71"/>
        <v>6</v>
      </c>
      <c r="L922" s="95">
        <f t="shared" si="72"/>
        <v>30</v>
      </c>
      <c r="M922" s="97">
        <f t="shared" si="73"/>
        <v>44012</v>
      </c>
      <c r="N922" s="96">
        <f t="shared" si="74"/>
        <v>44012.533738425926</v>
      </c>
      <c r="O922" s="323">
        <v>103.691</v>
      </c>
      <c r="P922" s="323">
        <v>1.9499610000000001</v>
      </c>
      <c r="Q922" s="323" t="s">
        <v>886</v>
      </c>
    </row>
    <row r="923" spans="1:17">
      <c r="A923" s="323" t="s">
        <v>885</v>
      </c>
      <c r="B923" s="323" t="s">
        <v>886</v>
      </c>
      <c r="C923" s="323" t="s">
        <v>188</v>
      </c>
      <c r="D923" s="323">
        <v>20200630</v>
      </c>
      <c r="E923" s="323" t="s">
        <v>957</v>
      </c>
      <c r="F923" s="323">
        <v>175000</v>
      </c>
      <c r="G923" s="323">
        <v>103.837</v>
      </c>
      <c r="H923" s="323">
        <v>1.9330400000000001</v>
      </c>
      <c r="J923" s="95">
        <f t="shared" si="70"/>
        <v>2020</v>
      </c>
      <c r="K923" s="95">
        <f t="shared" si="71"/>
        <v>6</v>
      </c>
      <c r="L923" s="95">
        <f t="shared" si="72"/>
        <v>30</v>
      </c>
      <c r="M923" s="97">
        <f t="shared" si="73"/>
        <v>44012</v>
      </c>
      <c r="N923" s="96">
        <f t="shared" si="74"/>
        <v>44012.533842592595</v>
      </c>
      <c r="O923" s="323">
        <v>103.837</v>
      </c>
      <c r="P923" s="323">
        <v>1.9330400000000001</v>
      </c>
      <c r="Q923" s="323" t="s">
        <v>886</v>
      </c>
    </row>
    <row r="924" spans="1:17">
      <c r="A924" s="323" t="s">
        <v>885</v>
      </c>
      <c r="B924" s="323" t="s">
        <v>886</v>
      </c>
      <c r="C924" s="323" t="s">
        <v>188</v>
      </c>
      <c r="D924" s="323">
        <v>20200630</v>
      </c>
      <c r="E924" s="323" t="s">
        <v>405</v>
      </c>
      <c r="F924" s="323">
        <v>4000</v>
      </c>
      <c r="G924" s="323">
        <v>103.28400000000001</v>
      </c>
      <c r="H924" s="323">
        <v>1.995984</v>
      </c>
      <c r="J924" s="95">
        <f t="shared" si="70"/>
        <v>2020</v>
      </c>
      <c r="K924" s="95">
        <f t="shared" si="71"/>
        <v>6</v>
      </c>
      <c r="L924" s="95">
        <f t="shared" si="72"/>
        <v>30</v>
      </c>
      <c r="M924" s="97">
        <f t="shared" si="73"/>
        <v>44012</v>
      </c>
      <c r="N924" s="96">
        <f t="shared" si="74"/>
        <v>44012.550925925927</v>
      </c>
      <c r="O924" s="323">
        <v>103.28400000000001</v>
      </c>
      <c r="P924" s="323">
        <v>1.995984</v>
      </c>
      <c r="Q924" s="323" t="s">
        <v>886</v>
      </c>
    </row>
    <row r="925" spans="1:17">
      <c r="A925" s="323" t="s">
        <v>885</v>
      </c>
      <c r="B925" s="323" t="s">
        <v>886</v>
      </c>
      <c r="C925" s="323" t="s">
        <v>188</v>
      </c>
      <c r="D925" s="323">
        <v>20200630</v>
      </c>
      <c r="E925" s="323" t="s">
        <v>958</v>
      </c>
      <c r="F925" s="323">
        <v>4000</v>
      </c>
      <c r="G925" s="323">
        <v>103.184</v>
      </c>
      <c r="H925" s="323">
        <v>2.007323</v>
      </c>
      <c r="J925" s="95">
        <f t="shared" si="70"/>
        <v>2020</v>
      </c>
      <c r="K925" s="95">
        <f t="shared" si="71"/>
        <v>6</v>
      </c>
      <c r="L925" s="95">
        <f t="shared" si="72"/>
        <v>30</v>
      </c>
      <c r="M925" s="97">
        <f t="shared" si="73"/>
        <v>44012</v>
      </c>
      <c r="N925" s="96">
        <f t="shared" si="74"/>
        <v>44012.551319444443</v>
      </c>
      <c r="O925" s="323">
        <v>103.184</v>
      </c>
      <c r="P925" s="323">
        <v>2.007323</v>
      </c>
      <c r="Q925" s="323" t="s">
        <v>886</v>
      </c>
    </row>
    <row r="926" spans="1:17">
      <c r="A926" s="323" t="s">
        <v>885</v>
      </c>
      <c r="B926" s="323" t="s">
        <v>886</v>
      </c>
      <c r="C926" s="323" t="s">
        <v>188</v>
      </c>
      <c r="D926" s="323">
        <v>20200630</v>
      </c>
      <c r="E926" s="323" t="s">
        <v>831</v>
      </c>
      <c r="F926" s="323">
        <v>100000</v>
      </c>
      <c r="G926" s="323">
        <v>103.753</v>
      </c>
      <c r="H926" s="323">
        <v>1.942968</v>
      </c>
      <c r="J926" s="95">
        <f t="shared" si="70"/>
        <v>2020</v>
      </c>
      <c r="K926" s="95">
        <f t="shared" si="71"/>
        <v>6</v>
      </c>
      <c r="L926" s="95">
        <f t="shared" si="72"/>
        <v>30</v>
      </c>
      <c r="M926" s="97">
        <f t="shared" si="73"/>
        <v>44012</v>
      </c>
      <c r="N926" s="96">
        <f t="shared" si="74"/>
        <v>44012.625185185185</v>
      </c>
      <c r="O926" s="323">
        <v>103.753</v>
      </c>
      <c r="P926" s="323">
        <v>1.942968</v>
      </c>
      <c r="Q926" s="323" t="s">
        <v>886</v>
      </c>
    </row>
    <row r="927" spans="1:17">
      <c r="A927" s="323" t="s">
        <v>959</v>
      </c>
      <c r="B927" s="323" t="s">
        <v>960</v>
      </c>
      <c r="C927" s="323" t="s">
        <v>188</v>
      </c>
      <c r="D927" s="323">
        <v>20200601</v>
      </c>
      <c r="E927" s="323" t="s">
        <v>961</v>
      </c>
      <c r="F927" s="323">
        <v>20000</v>
      </c>
      <c r="G927" s="323">
        <v>97.769000000000005</v>
      </c>
      <c r="H927" s="323">
        <v>3.2419989999999999</v>
      </c>
      <c r="J927" s="95">
        <f t="shared" si="70"/>
        <v>2020</v>
      </c>
      <c r="K927" s="95">
        <f t="shared" si="71"/>
        <v>6</v>
      </c>
      <c r="L927" s="95">
        <f t="shared" si="72"/>
        <v>1</v>
      </c>
      <c r="M927" s="97">
        <f t="shared" si="73"/>
        <v>43983</v>
      </c>
      <c r="N927" s="96">
        <f t="shared" si="74"/>
        <v>43983.473425925928</v>
      </c>
      <c r="O927" s="323">
        <v>97.769000000000005</v>
      </c>
      <c r="P927" s="323">
        <v>3.2419989999999999</v>
      </c>
      <c r="Q927" s="323" t="s">
        <v>960</v>
      </c>
    </row>
    <row r="928" spans="1:17">
      <c r="A928" s="323" t="s">
        <v>959</v>
      </c>
      <c r="B928" s="323" t="s">
        <v>960</v>
      </c>
      <c r="C928" s="323" t="s">
        <v>188</v>
      </c>
      <c r="D928" s="323">
        <v>20200601</v>
      </c>
      <c r="E928" s="323" t="s">
        <v>850</v>
      </c>
      <c r="F928" s="323">
        <v>150000</v>
      </c>
      <c r="G928" s="323">
        <v>98.337999999999994</v>
      </c>
      <c r="H928" s="323">
        <v>3.2118000000000002</v>
      </c>
      <c r="J928" s="95">
        <f t="shared" si="70"/>
        <v>2020</v>
      </c>
      <c r="K928" s="95">
        <f t="shared" si="71"/>
        <v>6</v>
      </c>
      <c r="L928" s="95">
        <f t="shared" si="72"/>
        <v>1</v>
      </c>
      <c r="M928" s="97">
        <f t="shared" si="73"/>
        <v>43983</v>
      </c>
      <c r="N928" s="96">
        <f t="shared" si="74"/>
        <v>43983.625231481485</v>
      </c>
      <c r="O928" s="323">
        <v>98.337999999999994</v>
      </c>
      <c r="P928" s="323">
        <v>3.2118000000000002</v>
      </c>
      <c r="Q928" s="323" t="s">
        <v>960</v>
      </c>
    </row>
    <row r="929" spans="1:17">
      <c r="A929" s="323" t="s">
        <v>959</v>
      </c>
      <c r="B929" s="323" t="s">
        <v>960</v>
      </c>
      <c r="C929" s="323" t="s">
        <v>188</v>
      </c>
      <c r="D929" s="323">
        <v>20200602</v>
      </c>
      <c r="E929" s="323" t="s">
        <v>962</v>
      </c>
      <c r="F929" s="323">
        <v>79000</v>
      </c>
      <c r="G929" s="323">
        <v>98.638000000000005</v>
      </c>
      <c r="H929" s="323">
        <v>3.1959740000000001</v>
      </c>
      <c r="J929" s="95">
        <f t="shared" ref="J929:J992" si="75">ROUND(D929/10000,0)</f>
        <v>2020</v>
      </c>
      <c r="K929" s="95">
        <f t="shared" ref="K929:K992" si="76">ROUND((D929-J929*10000)/100,0)</f>
        <v>6</v>
      </c>
      <c r="L929" s="95">
        <f t="shared" ref="L929:L992" si="77">D929-J929*10000-K929*100</f>
        <v>2</v>
      </c>
      <c r="M929" s="97">
        <f t="shared" ref="M929:M992" si="78">DATE(J929,K929,L929)</f>
        <v>43984</v>
      </c>
      <c r="N929" s="96">
        <f t="shared" si="74"/>
        <v>43984.580370370371</v>
      </c>
      <c r="O929" s="323">
        <v>98.638000000000005</v>
      </c>
      <c r="P929" s="323">
        <v>3.1959740000000001</v>
      </c>
      <c r="Q929" s="323" t="s">
        <v>960</v>
      </c>
    </row>
    <row r="930" spans="1:17">
      <c r="A930" s="323" t="s">
        <v>959</v>
      </c>
      <c r="B930" s="323" t="s">
        <v>960</v>
      </c>
      <c r="C930" s="323" t="s">
        <v>188</v>
      </c>
      <c r="D930" s="323">
        <v>20200602</v>
      </c>
      <c r="E930" s="323" t="s">
        <v>963</v>
      </c>
      <c r="F930" s="323">
        <v>1300000</v>
      </c>
      <c r="G930" s="323">
        <v>99.135000000000005</v>
      </c>
      <c r="H930" s="323">
        <v>3.169886</v>
      </c>
      <c r="J930" s="95">
        <f t="shared" si="75"/>
        <v>2020</v>
      </c>
      <c r="K930" s="95">
        <f t="shared" si="76"/>
        <v>6</v>
      </c>
      <c r="L930" s="95">
        <f t="shared" si="77"/>
        <v>2</v>
      </c>
      <c r="M930" s="97">
        <f t="shared" si="78"/>
        <v>43984</v>
      </c>
      <c r="N930" s="96">
        <f t="shared" si="74"/>
        <v>43984.583715277775</v>
      </c>
      <c r="O930" s="323">
        <v>99.135000000000005</v>
      </c>
      <c r="P930" s="323">
        <v>3.169886</v>
      </c>
      <c r="Q930" s="323" t="s">
        <v>960</v>
      </c>
    </row>
    <row r="931" spans="1:17">
      <c r="A931" s="323" t="s">
        <v>959</v>
      </c>
      <c r="B931" s="323" t="s">
        <v>960</v>
      </c>
      <c r="C931" s="323" t="s">
        <v>188</v>
      </c>
      <c r="D931" s="323">
        <v>20200602</v>
      </c>
      <c r="E931" s="323" t="s">
        <v>419</v>
      </c>
      <c r="F931" s="323">
        <v>50000</v>
      </c>
      <c r="G931" s="323">
        <v>98.173000000000002</v>
      </c>
      <c r="H931" s="323">
        <v>3.2205370000000002</v>
      </c>
      <c r="J931" s="95">
        <f t="shared" si="75"/>
        <v>2020</v>
      </c>
      <c r="K931" s="95">
        <f t="shared" si="76"/>
        <v>6</v>
      </c>
      <c r="L931" s="95">
        <f t="shared" si="77"/>
        <v>2</v>
      </c>
      <c r="M931" s="97">
        <f t="shared" si="78"/>
        <v>43984</v>
      </c>
      <c r="N931" s="96">
        <f t="shared" si="74"/>
        <v>43984.625613425924</v>
      </c>
      <c r="O931" s="323">
        <v>98.173000000000002</v>
      </c>
      <c r="P931" s="323">
        <v>3.2205370000000002</v>
      </c>
      <c r="Q931" s="323" t="s">
        <v>960</v>
      </c>
    </row>
    <row r="932" spans="1:17">
      <c r="A932" s="323" t="s">
        <v>959</v>
      </c>
      <c r="B932" s="323" t="s">
        <v>960</v>
      </c>
      <c r="C932" s="323" t="s">
        <v>188</v>
      </c>
      <c r="D932" s="323">
        <v>20200602</v>
      </c>
      <c r="E932" s="323" t="s">
        <v>368</v>
      </c>
      <c r="F932" s="323">
        <v>1030000</v>
      </c>
      <c r="G932" s="323">
        <v>98.424999999999997</v>
      </c>
      <c r="H932" s="323">
        <v>3.2072050000000001</v>
      </c>
      <c r="J932" s="95">
        <f t="shared" si="75"/>
        <v>2020</v>
      </c>
      <c r="K932" s="95">
        <f t="shared" si="76"/>
        <v>6</v>
      </c>
      <c r="L932" s="95">
        <f t="shared" si="77"/>
        <v>2</v>
      </c>
      <c r="M932" s="97">
        <f t="shared" si="78"/>
        <v>43984</v>
      </c>
      <c r="N932" s="96">
        <f t="shared" si="74"/>
        <v>43984.649930555555</v>
      </c>
      <c r="O932" s="323">
        <v>98.424999999999997</v>
      </c>
      <c r="P932" s="323">
        <v>3.2072050000000001</v>
      </c>
      <c r="Q932" s="323" t="s">
        <v>960</v>
      </c>
    </row>
    <row r="933" spans="1:17">
      <c r="A933" s="323" t="s">
        <v>959</v>
      </c>
      <c r="B933" s="323" t="s">
        <v>960</v>
      </c>
      <c r="C933" s="323" t="s">
        <v>188</v>
      </c>
      <c r="D933" s="323">
        <v>20200603</v>
      </c>
      <c r="E933" s="323" t="s">
        <v>964</v>
      </c>
      <c r="F933" s="323">
        <v>1250000</v>
      </c>
      <c r="G933" s="323">
        <v>98.885000000000005</v>
      </c>
      <c r="H933" s="323">
        <v>3.1829869999999998</v>
      </c>
      <c r="J933" s="95">
        <f t="shared" si="75"/>
        <v>2020</v>
      </c>
      <c r="K933" s="95">
        <f t="shared" si="76"/>
        <v>6</v>
      </c>
      <c r="L933" s="95">
        <f t="shared" si="77"/>
        <v>3</v>
      </c>
      <c r="M933" s="97">
        <f t="shared" si="78"/>
        <v>43985</v>
      </c>
      <c r="N933" s="96">
        <f t="shared" si="74"/>
        <v>43985.5312962963</v>
      </c>
      <c r="O933" s="323">
        <v>98.885000000000005</v>
      </c>
      <c r="P933" s="323">
        <v>3.1829869999999998</v>
      </c>
      <c r="Q933" s="323" t="s">
        <v>960</v>
      </c>
    </row>
    <row r="934" spans="1:17">
      <c r="A934" s="323" t="s">
        <v>959</v>
      </c>
      <c r="B934" s="323" t="s">
        <v>960</v>
      </c>
      <c r="C934" s="323" t="s">
        <v>188</v>
      </c>
      <c r="D934" s="323">
        <v>20200603</v>
      </c>
      <c r="E934" s="323" t="s">
        <v>965</v>
      </c>
      <c r="F934" s="323">
        <v>175000</v>
      </c>
      <c r="G934" s="323">
        <v>99.266999999999996</v>
      </c>
      <c r="H934" s="323">
        <v>3.1629860000000001</v>
      </c>
      <c r="J934" s="95">
        <f t="shared" si="75"/>
        <v>2020</v>
      </c>
      <c r="K934" s="95">
        <f t="shared" si="76"/>
        <v>6</v>
      </c>
      <c r="L934" s="95">
        <f t="shared" si="77"/>
        <v>3</v>
      </c>
      <c r="M934" s="97">
        <f t="shared" si="78"/>
        <v>43985</v>
      </c>
      <c r="N934" s="96">
        <f t="shared" si="74"/>
        <v>43985.555787037039</v>
      </c>
      <c r="O934" s="323">
        <v>99.266999999999996</v>
      </c>
      <c r="P934" s="323">
        <v>3.1629860000000001</v>
      </c>
      <c r="Q934" s="323" t="s">
        <v>960</v>
      </c>
    </row>
    <row r="935" spans="1:17">
      <c r="A935" s="323" t="s">
        <v>959</v>
      </c>
      <c r="B935" s="323" t="s">
        <v>960</v>
      </c>
      <c r="C935" s="323" t="s">
        <v>188</v>
      </c>
      <c r="D935" s="323">
        <v>20200603</v>
      </c>
      <c r="E935" s="323" t="s">
        <v>966</v>
      </c>
      <c r="F935" s="323" t="s">
        <v>290</v>
      </c>
      <c r="G935" s="323">
        <v>99.67</v>
      </c>
      <c r="H935" s="323">
        <v>3.1419950000000001</v>
      </c>
      <c r="J935" s="95">
        <f t="shared" si="75"/>
        <v>2020</v>
      </c>
      <c r="K935" s="95">
        <f t="shared" si="76"/>
        <v>6</v>
      </c>
      <c r="L935" s="95">
        <f t="shared" si="77"/>
        <v>3</v>
      </c>
      <c r="M935" s="97">
        <f t="shared" si="78"/>
        <v>43985</v>
      </c>
      <c r="N935" s="96">
        <f t="shared" si="74"/>
        <v>43985.573414351849</v>
      </c>
      <c r="O935" s="323">
        <v>99.67</v>
      </c>
      <c r="P935" s="323">
        <v>3.1419950000000001</v>
      </c>
      <c r="Q935" s="323" t="s">
        <v>960</v>
      </c>
    </row>
    <row r="936" spans="1:17">
      <c r="A936" s="323" t="s">
        <v>959</v>
      </c>
      <c r="B936" s="323" t="s">
        <v>960</v>
      </c>
      <c r="C936" s="323" t="s">
        <v>188</v>
      </c>
      <c r="D936" s="323">
        <v>20200603</v>
      </c>
      <c r="E936" s="323" t="s">
        <v>858</v>
      </c>
      <c r="F936" s="323">
        <v>25000</v>
      </c>
      <c r="G936" s="323">
        <v>97.995000000000005</v>
      </c>
      <c r="H936" s="323">
        <v>3.2299799999999999</v>
      </c>
      <c r="J936" s="95">
        <f t="shared" si="75"/>
        <v>2020</v>
      </c>
      <c r="K936" s="95">
        <f t="shared" si="76"/>
        <v>6</v>
      </c>
      <c r="L936" s="95">
        <f t="shared" si="77"/>
        <v>3</v>
      </c>
      <c r="M936" s="97">
        <f t="shared" si="78"/>
        <v>43985</v>
      </c>
      <c r="N936" s="96">
        <f t="shared" si="74"/>
        <v>43985.625358796293</v>
      </c>
      <c r="O936" s="323">
        <v>97.995000000000005</v>
      </c>
      <c r="P936" s="323">
        <v>3.2299799999999999</v>
      </c>
      <c r="Q936" s="323" t="s">
        <v>960</v>
      </c>
    </row>
    <row r="937" spans="1:17">
      <c r="A937" s="323" t="s">
        <v>959</v>
      </c>
      <c r="B937" s="323" t="s">
        <v>960</v>
      </c>
      <c r="C937" s="323" t="s">
        <v>188</v>
      </c>
      <c r="D937" s="323">
        <v>20200604</v>
      </c>
      <c r="E937" s="323" t="s">
        <v>967</v>
      </c>
      <c r="F937" s="323">
        <v>10000</v>
      </c>
      <c r="G937" s="323">
        <v>97.591999999999999</v>
      </c>
      <c r="H937" s="323">
        <v>3.2514660000000002</v>
      </c>
      <c r="J937" s="95">
        <f t="shared" si="75"/>
        <v>2020</v>
      </c>
      <c r="K937" s="95">
        <f t="shared" si="76"/>
        <v>6</v>
      </c>
      <c r="L937" s="95">
        <f t="shared" si="77"/>
        <v>4</v>
      </c>
      <c r="M937" s="97">
        <f t="shared" si="78"/>
        <v>43986</v>
      </c>
      <c r="N937" s="96">
        <f t="shared" si="74"/>
        <v>43986.410462962966</v>
      </c>
      <c r="O937" s="323">
        <v>97.591999999999999</v>
      </c>
      <c r="P937" s="323">
        <v>3.2514660000000002</v>
      </c>
      <c r="Q937" s="323" t="s">
        <v>960</v>
      </c>
    </row>
    <row r="938" spans="1:17">
      <c r="A938" s="323" t="s">
        <v>959</v>
      </c>
      <c r="B938" s="323" t="s">
        <v>960</v>
      </c>
      <c r="C938" s="323" t="s">
        <v>188</v>
      </c>
      <c r="D938" s="323">
        <v>20200604</v>
      </c>
      <c r="E938" s="323" t="s">
        <v>967</v>
      </c>
      <c r="F938" s="323">
        <v>10000</v>
      </c>
      <c r="G938" s="323">
        <v>97.492000000000004</v>
      </c>
      <c r="H938" s="323">
        <v>3.256812</v>
      </c>
      <c r="J938" s="95">
        <f t="shared" si="75"/>
        <v>2020</v>
      </c>
      <c r="K938" s="95">
        <f t="shared" si="76"/>
        <v>6</v>
      </c>
      <c r="L938" s="95">
        <f t="shared" si="77"/>
        <v>4</v>
      </c>
      <c r="M938" s="97">
        <f t="shared" si="78"/>
        <v>43986</v>
      </c>
      <c r="N938" s="96">
        <f t="shared" si="74"/>
        <v>43986.410462962966</v>
      </c>
      <c r="O938" s="323">
        <v>97.492000000000004</v>
      </c>
      <c r="P938" s="323">
        <v>3.256812</v>
      </c>
      <c r="Q938" s="323" t="s">
        <v>960</v>
      </c>
    </row>
    <row r="939" spans="1:17">
      <c r="A939" s="323" t="s">
        <v>959</v>
      </c>
      <c r="B939" s="323" t="s">
        <v>960</v>
      </c>
      <c r="C939" s="323" t="s">
        <v>188</v>
      </c>
      <c r="D939" s="323">
        <v>20200604</v>
      </c>
      <c r="E939" s="323" t="s">
        <v>968</v>
      </c>
      <c r="F939" s="323">
        <v>289000</v>
      </c>
      <c r="G939" s="323">
        <v>98.960999999999999</v>
      </c>
      <c r="H939" s="323">
        <v>3.1790029999999998</v>
      </c>
      <c r="J939" s="95">
        <f t="shared" si="75"/>
        <v>2020</v>
      </c>
      <c r="K939" s="95">
        <f t="shared" si="76"/>
        <v>6</v>
      </c>
      <c r="L939" s="95">
        <f t="shared" si="77"/>
        <v>4</v>
      </c>
      <c r="M939" s="97">
        <f t="shared" si="78"/>
        <v>43986</v>
      </c>
      <c r="N939" s="96">
        <f t="shared" si="74"/>
        <v>43986.515138888892</v>
      </c>
      <c r="O939" s="323">
        <v>98.960999999999999</v>
      </c>
      <c r="P939" s="323">
        <v>3.1790029999999998</v>
      </c>
      <c r="Q939" s="323" t="s">
        <v>960</v>
      </c>
    </row>
    <row r="940" spans="1:17">
      <c r="A940" s="323" t="s">
        <v>959</v>
      </c>
      <c r="B940" s="323" t="s">
        <v>960</v>
      </c>
      <c r="C940" s="323" t="s">
        <v>188</v>
      </c>
      <c r="D940" s="323">
        <v>20200604</v>
      </c>
      <c r="E940" s="323" t="s">
        <v>969</v>
      </c>
      <c r="F940" s="323">
        <v>700000</v>
      </c>
      <c r="G940" s="323">
        <v>98.941999999999993</v>
      </c>
      <c r="H940" s="323">
        <v>3.18</v>
      </c>
      <c r="J940" s="95">
        <f t="shared" si="75"/>
        <v>2020</v>
      </c>
      <c r="K940" s="95">
        <f t="shared" si="76"/>
        <v>6</v>
      </c>
      <c r="L940" s="95">
        <f t="shared" si="77"/>
        <v>4</v>
      </c>
      <c r="M940" s="97">
        <f t="shared" si="78"/>
        <v>43986</v>
      </c>
      <c r="N940" s="96">
        <f t="shared" si="74"/>
        <v>43986.536053240743</v>
      </c>
      <c r="O940" s="323">
        <v>98.941999999999993</v>
      </c>
      <c r="P940" s="323">
        <v>3.18</v>
      </c>
      <c r="Q940" s="323" t="s">
        <v>960</v>
      </c>
    </row>
    <row r="941" spans="1:17">
      <c r="A941" s="323" t="s">
        <v>959</v>
      </c>
      <c r="B941" s="323" t="s">
        <v>960</v>
      </c>
      <c r="C941" s="323" t="s">
        <v>188</v>
      </c>
      <c r="D941" s="323">
        <v>20200604</v>
      </c>
      <c r="E941" s="323" t="s">
        <v>398</v>
      </c>
      <c r="F941" s="323">
        <v>25000</v>
      </c>
      <c r="G941" s="323">
        <v>98.524000000000001</v>
      </c>
      <c r="H941" s="323">
        <v>3.2019920000000002</v>
      </c>
      <c r="J941" s="95">
        <f t="shared" si="75"/>
        <v>2020</v>
      </c>
      <c r="K941" s="95">
        <f t="shared" si="76"/>
        <v>6</v>
      </c>
      <c r="L941" s="95">
        <f t="shared" si="77"/>
        <v>4</v>
      </c>
      <c r="M941" s="97">
        <f t="shared" si="78"/>
        <v>43986</v>
      </c>
      <c r="N941" s="96">
        <f t="shared" si="74"/>
        <v>43986.555196759262</v>
      </c>
      <c r="O941" s="323">
        <v>98.524000000000001</v>
      </c>
      <c r="P941" s="323">
        <v>3.2019920000000002</v>
      </c>
      <c r="Q941" s="323" t="s">
        <v>960</v>
      </c>
    </row>
    <row r="942" spans="1:17">
      <c r="A942" s="323" t="s">
        <v>959</v>
      </c>
      <c r="B942" s="323" t="s">
        <v>960</v>
      </c>
      <c r="C942" s="323" t="s">
        <v>188</v>
      </c>
      <c r="D942" s="323">
        <v>20200604</v>
      </c>
      <c r="E942" s="323" t="s">
        <v>970</v>
      </c>
      <c r="F942" s="323">
        <v>100000</v>
      </c>
      <c r="G942" s="323">
        <v>98.903999999999996</v>
      </c>
      <c r="H942" s="323">
        <v>3.181994</v>
      </c>
      <c r="J942" s="95">
        <f t="shared" si="75"/>
        <v>2020</v>
      </c>
      <c r="K942" s="95">
        <f t="shared" si="76"/>
        <v>6</v>
      </c>
      <c r="L942" s="95">
        <f t="shared" si="77"/>
        <v>4</v>
      </c>
      <c r="M942" s="97">
        <f t="shared" si="78"/>
        <v>43986</v>
      </c>
      <c r="N942" s="96">
        <f t="shared" si="74"/>
        <v>43986.591493055559</v>
      </c>
      <c r="O942" s="323">
        <v>98.903999999999996</v>
      </c>
      <c r="P942" s="323">
        <v>3.181994</v>
      </c>
      <c r="Q942" s="323" t="s">
        <v>960</v>
      </c>
    </row>
    <row r="943" spans="1:17">
      <c r="A943" s="323" t="s">
        <v>959</v>
      </c>
      <c r="B943" s="323" t="s">
        <v>960</v>
      </c>
      <c r="C943" s="323" t="s">
        <v>188</v>
      </c>
      <c r="D943" s="323">
        <v>20200604</v>
      </c>
      <c r="E943" s="323" t="s">
        <v>355</v>
      </c>
      <c r="F943" s="323">
        <v>30000</v>
      </c>
      <c r="G943" s="323">
        <v>97.625</v>
      </c>
      <c r="H943" s="323">
        <v>3.2497039999999999</v>
      </c>
      <c r="J943" s="95">
        <f t="shared" si="75"/>
        <v>2020</v>
      </c>
      <c r="K943" s="95">
        <f t="shared" si="76"/>
        <v>6</v>
      </c>
      <c r="L943" s="95">
        <f t="shared" si="77"/>
        <v>4</v>
      </c>
      <c r="M943" s="97">
        <f t="shared" si="78"/>
        <v>43986</v>
      </c>
      <c r="N943" s="96">
        <f t="shared" si="74"/>
        <v>43986.625127314815</v>
      </c>
      <c r="O943" s="323">
        <v>97.625</v>
      </c>
      <c r="P943" s="323">
        <v>3.2497039999999999</v>
      </c>
      <c r="Q943" s="323" t="s">
        <v>960</v>
      </c>
    </row>
    <row r="944" spans="1:17">
      <c r="A944" s="323" t="s">
        <v>959</v>
      </c>
      <c r="B944" s="323" t="s">
        <v>960</v>
      </c>
      <c r="C944" s="323" t="s">
        <v>188</v>
      </c>
      <c r="D944" s="323">
        <v>20200605</v>
      </c>
      <c r="E944" s="323" t="s">
        <v>424</v>
      </c>
      <c r="F944" s="323">
        <v>12000</v>
      </c>
      <c r="G944" s="323">
        <v>97.77</v>
      </c>
      <c r="H944" s="323">
        <v>3.2419730000000002</v>
      </c>
      <c r="J944" s="95">
        <f t="shared" si="75"/>
        <v>2020</v>
      </c>
      <c r="K944" s="95">
        <f t="shared" si="76"/>
        <v>6</v>
      </c>
      <c r="L944" s="95">
        <f t="shared" si="77"/>
        <v>5</v>
      </c>
      <c r="M944" s="97">
        <f t="shared" si="78"/>
        <v>43987</v>
      </c>
      <c r="N944" s="96">
        <f t="shared" si="74"/>
        <v>43987.472777777781</v>
      </c>
      <c r="O944" s="323">
        <v>97.77</v>
      </c>
      <c r="P944" s="323">
        <v>3.2419730000000002</v>
      </c>
      <c r="Q944" s="323" t="s">
        <v>960</v>
      </c>
    </row>
    <row r="945" spans="1:17">
      <c r="A945" s="323" t="s">
        <v>959</v>
      </c>
      <c r="B945" s="323" t="s">
        <v>960</v>
      </c>
      <c r="C945" s="323" t="s">
        <v>188</v>
      </c>
      <c r="D945" s="323">
        <v>20200608</v>
      </c>
      <c r="E945" s="323" t="s">
        <v>971</v>
      </c>
      <c r="F945" s="323">
        <v>10000</v>
      </c>
      <c r="G945" s="323">
        <v>99.632999999999996</v>
      </c>
      <c r="H945" s="323">
        <v>3.1439140000000001</v>
      </c>
      <c r="J945" s="95">
        <f t="shared" si="75"/>
        <v>2020</v>
      </c>
      <c r="K945" s="95">
        <f t="shared" si="76"/>
        <v>6</v>
      </c>
      <c r="L945" s="95">
        <f t="shared" si="77"/>
        <v>8</v>
      </c>
      <c r="M945" s="97">
        <f t="shared" si="78"/>
        <v>43990</v>
      </c>
      <c r="N945" s="96">
        <f t="shared" si="74"/>
        <v>43990.46607638889</v>
      </c>
      <c r="O945" s="323">
        <v>99.632999999999996</v>
      </c>
      <c r="P945" s="323">
        <v>3.1439140000000001</v>
      </c>
      <c r="Q945" s="323" t="s">
        <v>960</v>
      </c>
    </row>
    <row r="946" spans="1:17">
      <c r="A946" s="323" t="s">
        <v>959</v>
      </c>
      <c r="B946" s="323" t="s">
        <v>960</v>
      </c>
      <c r="C946" s="323" t="s">
        <v>188</v>
      </c>
      <c r="D946" s="323">
        <v>20200608</v>
      </c>
      <c r="E946" s="323" t="s">
        <v>971</v>
      </c>
      <c r="F946" s="323">
        <v>10000</v>
      </c>
      <c r="G946" s="323">
        <v>99.533000000000001</v>
      </c>
      <c r="H946" s="323">
        <v>3.1491159999999998</v>
      </c>
      <c r="J946" s="95">
        <f t="shared" si="75"/>
        <v>2020</v>
      </c>
      <c r="K946" s="95">
        <f t="shared" si="76"/>
        <v>6</v>
      </c>
      <c r="L946" s="95">
        <f t="shared" si="77"/>
        <v>8</v>
      </c>
      <c r="M946" s="97">
        <f t="shared" si="78"/>
        <v>43990</v>
      </c>
      <c r="N946" s="96">
        <f t="shared" si="74"/>
        <v>43990.46607638889</v>
      </c>
      <c r="O946" s="323">
        <v>99.533000000000001</v>
      </c>
      <c r="P946" s="323">
        <v>3.1491159999999998</v>
      </c>
      <c r="Q946" s="323" t="s">
        <v>960</v>
      </c>
    </row>
    <row r="947" spans="1:17">
      <c r="A947" s="323" t="s">
        <v>959</v>
      </c>
      <c r="B947" s="323" t="s">
        <v>960</v>
      </c>
      <c r="C947" s="323" t="s">
        <v>188</v>
      </c>
      <c r="D947" s="323">
        <v>20200608</v>
      </c>
      <c r="E947" s="323" t="s">
        <v>972</v>
      </c>
      <c r="F947" s="323">
        <v>2625000</v>
      </c>
      <c r="G947" s="323">
        <v>100.593</v>
      </c>
      <c r="H947" s="323">
        <v>3.0939990000000002</v>
      </c>
      <c r="J947" s="95">
        <f t="shared" si="75"/>
        <v>2020</v>
      </c>
      <c r="K947" s="95">
        <f t="shared" si="76"/>
        <v>6</v>
      </c>
      <c r="L947" s="95">
        <f t="shared" si="77"/>
        <v>8</v>
      </c>
      <c r="M947" s="97">
        <f t="shared" si="78"/>
        <v>43990</v>
      </c>
      <c r="N947" s="96">
        <f t="shared" si="74"/>
        <v>43990.552233796298</v>
      </c>
      <c r="O947" s="323">
        <v>100.593</v>
      </c>
      <c r="P947" s="323">
        <v>3.0939990000000002</v>
      </c>
      <c r="Q947" s="323" t="s">
        <v>960</v>
      </c>
    </row>
    <row r="948" spans="1:17">
      <c r="A948" s="323" t="s">
        <v>959</v>
      </c>
      <c r="B948" s="323" t="s">
        <v>960</v>
      </c>
      <c r="C948" s="323" t="s">
        <v>188</v>
      </c>
      <c r="D948" s="323">
        <v>20200608</v>
      </c>
      <c r="E948" s="323" t="s">
        <v>973</v>
      </c>
      <c r="F948" s="323">
        <v>2625000</v>
      </c>
      <c r="G948" s="323">
        <v>100.593</v>
      </c>
      <c r="H948" s="323">
        <v>3.0939990000000002</v>
      </c>
      <c r="J948" s="95">
        <f t="shared" si="75"/>
        <v>2020</v>
      </c>
      <c r="K948" s="95">
        <f t="shared" si="76"/>
        <v>6</v>
      </c>
      <c r="L948" s="95">
        <f t="shared" si="77"/>
        <v>8</v>
      </c>
      <c r="M948" s="97">
        <f t="shared" si="78"/>
        <v>43990</v>
      </c>
      <c r="N948" s="96">
        <f t="shared" si="74"/>
        <v>43990.552256944444</v>
      </c>
      <c r="O948" s="323">
        <v>100.593</v>
      </c>
      <c r="P948" s="323">
        <v>3.0939990000000002</v>
      </c>
      <c r="Q948" s="323" t="s">
        <v>960</v>
      </c>
    </row>
    <row r="949" spans="1:17">
      <c r="A949" s="323" t="s">
        <v>959</v>
      </c>
      <c r="B949" s="323" t="s">
        <v>960</v>
      </c>
      <c r="C949" s="323" t="s">
        <v>188</v>
      </c>
      <c r="D949" s="323">
        <v>20200608</v>
      </c>
      <c r="E949" s="323" t="s">
        <v>974</v>
      </c>
      <c r="F949" s="323">
        <v>50000</v>
      </c>
      <c r="G949" s="323">
        <v>99.915000000000006</v>
      </c>
      <c r="H949" s="323">
        <v>3.1292810000000002</v>
      </c>
      <c r="J949" s="95">
        <f t="shared" si="75"/>
        <v>2020</v>
      </c>
      <c r="K949" s="95">
        <f t="shared" si="76"/>
        <v>6</v>
      </c>
      <c r="L949" s="95">
        <f t="shared" si="77"/>
        <v>8</v>
      </c>
      <c r="M949" s="97">
        <f t="shared" si="78"/>
        <v>43990</v>
      </c>
      <c r="N949" s="96">
        <f t="shared" si="74"/>
        <v>43990.610231481478</v>
      </c>
      <c r="O949" s="323">
        <v>99.915000000000006</v>
      </c>
      <c r="P949" s="323">
        <v>3.1292810000000002</v>
      </c>
      <c r="Q949" s="323" t="s">
        <v>960</v>
      </c>
    </row>
    <row r="950" spans="1:17">
      <c r="A950" s="323" t="s">
        <v>959</v>
      </c>
      <c r="B950" s="323" t="s">
        <v>960</v>
      </c>
      <c r="C950" s="323" t="s">
        <v>188</v>
      </c>
      <c r="D950" s="323">
        <v>20200608</v>
      </c>
      <c r="E950" s="323" t="s">
        <v>355</v>
      </c>
      <c r="F950" s="323" t="s">
        <v>290</v>
      </c>
      <c r="G950" s="323">
        <v>99.626000000000005</v>
      </c>
      <c r="H950" s="323">
        <v>3.1442779999999999</v>
      </c>
      <c r="J950" s="95">
        <f t="shared" si="75"/>
        <v>2020</v>
      </c>
      <c r="K950" s="95">
        <f t="shared" si="76"/>
        <v>6</v>
      </c>
      <c r="L950" s="95">
        <f t="shared" si="77"/>
        <v>8</v>
      </c>
      <c r="M950" s="97">
        <f t="shared" si="78"/>
        <v>43990</v>
      </c>
      <c r="N950" s="96">
        <f t="shared" si="74"/>
        <v>43990.625127314815</v>
      </c>
      <c r="O950" s="323">
        <v>99.626000000000005</v>
      </c>
      <c r="P950" s="323">
        <v>3.1442779999999999</v>
      </c>
      <c r="Q950" s="323" t="s">
        <v>960</v>
      </c>
    </row>
    <row r="951" spans="1:17">
      <c r="A951" s="323" t="s">
        <v>959</v>
      </c>
      <c r="B951" s="323" t="s">
        <v>960</v>
      </c>
      <c r="C951" s="323" t="s">
        <v>188</v>
      </c>
      <c r="D951" s="323">
        <v>20200608</v>
      </c>
      <c r="E951" s="323" t="s">
        <v>727</v>
      </c>
      <c r="F951" s="323">
        <v>2095000</v>
      </c>
      <c r="G951" s="323">
        <v>99.242000000000004</v>
      </c>
      <c r="H951" s="323">
        <v>3.1642939999999999</v>
      </c>
      <c r="J951" s="95">
        <f t="shared" si="75"/>
        <v>2020</v>
      </c>
      <c r="K951" s="95">
        <f t="shared" si="76"/>
        <v>6</v>
      </c>
      <c r="L951" s="95">
        <f t="shared" si="77"/>
        <v>8</v>
      </c>
      <c r="M951" s="97">
        <f t="shared" si="78"/>
        <v>43990</v>
      </c>
      <c r="N951" s="96">
        <f t="shared" si="74"/>
        <v>43990.625162037039</v>
      </c>
      <c r="O951" s="323">
        <v>99.242000000000004</v>
      </c>
      <c r="P951" s="323">
        <v>3.1642939999999999</v>
      </c>
      <c r="Q951" s="323" t="s">
        <v>960</v>
      </c>
    </row>
    <row r="952" spans="1:17">
      <c r="A952" s="323" t="s">
        <v>959</v>
      </c>
      <c r="B952" s="323" t="s">
        <v>960</v>
      </c>
      <c r="C952" s="323" t="s">
        <v>188</v>
      </c>
      <c r="D952" s="323">
        <v>20200609</v>
      </c>
      <c r="E952" s="323" t="s">
        <v>414</v>
      </c>
      <c r="F952" s="323">
        <v>130000</v>
      </c>
      <c r="G952" s="323">
        <v>99.305000000000007</v>
      </c>
      <c r="H952" s="323">
        <v>3.1610040000000001</v>
      </c>
      <c r="J952" s="95">
        <f t="shared" si="75"/>
        <v>2020</v>
      </c>
      <c r="K952" s="95">
        <f t="shared" si="76"/>
        <v>6</v>
      </c>
      <c r="L952" s="95">
        <f t="shared" si="77"/>
        <v>9</v>
      </c>
      <c r="M952" s="97">
        <f t="shared" si="78"/>
        <v>43991</v>
      </c>
      <c r="N952" s="96">
        <f t="shared" si="74"/>
        <v>43991.625081018516</v>
      </c>
      <c r="O952" s="323">
        <v>99.305000000000007</v>
      </c>
      <c r="P952" s="323">
        <v>3.1610040000000001</v>
      </c>
      <c r="Q952" s="323" t="s">
        <v>960</v>
      </c>
    </row>
    <row r="953" spans="1:17">
      <c r="A953" s="323" t="s">
        <v>959</v>
      </c>
      <c r="B953" s="323" t="s">
        <v>960</v>
      </c>
      <c r="C953" s="323" t="s">
        <v>188</v>
      </c>
      <c r="D953" s="323">
        <v>20200609</v>
      </c>
      <c r="E953" s="323" t="s">
        <v>415</v>
      </c>
      <c r="F953" s="323" t="s">
        <v>290</v>
      </c>
      <c r="G953" s="323">
        <v>99.116</v>
      </c>
      <c r="H953" s="323">
        <v>3.1708850000000002</v>
      </c>
      <c r="J953" s="95">
        <f t="shared" si="75"/>
        <v>2020</v>
      </c>
      <c r="K953" s="95">
        <f t="shared" si="76"/>
        <v>6</v>
      </c>
      <c r="L953" s="95">
        <f t="shared" si="77"/>
        <v>9</v>
      </c>
      <c r="M953" s="97">
        <f t="shared" si="78"/>
        <v>43991</v>
      </c>
      <c r="N953" s="96">
        <f t="shared" si="74"/>
        <v>43991.625092592592</v>
      </c>
      <c r="O953" s="323">
        <v>99.116</v>
      </c>
      <c r="P953" s="323">
        <v>3.1708850000000002</v>
      </c>
      <c r="Q953" s="323" t="s">
        <v>960</v>
      </c>
    </row>
    <row r="954" spans="1:17">
      <c r="A954" s="323" t="s">
        <v>959</v>
      </c>
      <c r="B954" s="323" t="s">
        <v>960</v>
      </c>
      <c r="C954" s="323" t="s">
        <v>188</v>
      </c>
      <c r="D954" s="323">
        <v>20200610</v>
      </c>
      <c r="E954" s="323" t="s">
        <v>975</v>
      </c>
      <c r="F954" s="323">
        <v>5000000</v>
      </c>
      <c r="G954" s="323">
        <v>99.998000000000005</v>
      </c>
      <c r="H954" s="323">
        <v>3.124981</v>
      </c>
      <c r="J954" s="95">
        <f t="shared" si="75"/>
        <v>2020</v>
      </c>
      <c r="K954" s="95">
        <f t="shared" si="76"/>
        <v>6</v>
      </c>
      <c r="L954" s="95">
        <f t="shared" si="77"/>
        <v>10</v>
      </c>
      <c r="M954" s="97">
        <f t="shared" si="78"/>
        <v>43992</v>
      </c>
      <c r="N954" s="96">
        <f t="shared" si="74"/>
        <v>43992.396620370368</v>
      </c>
      <c r="O954" s="323">
        <v>99.998000000000005</v>
      </c>
      <c r="P954" s="323">
        <v>3.124981</v>
      </c>
      <c r="Q954" s="323" t="s">
        <v>960</v>
      </c>
    </row>
    <row r="955" spans="1:17">
      <c r="A955" s="323" t="s">
        <v>959</v>
      </c>
      <c r="B955" s="323" t="s">
        <v>960</v>
      </c>
      <c r="C955" s="323" t="s">
        <v>188</v>
      </c>
      <c r="D955" s="323">
        <v>20200610</v>
      </c>
      <c r="E955" s="323" t="s">
        <v>976</v>
      </c>
      <c r="F955" s="323">
        <v>400000</v>
      </c>
      <c r="G955" s="323">
        <v>99.688999999999993</v>
      </c>
      <c r="H955" s="323">
        <v>3.141</v>
      </c>
      <c r="J955" s="95">
        <f t="shared" si="75"/>
        <v>2020</v>
      </c>
      <c r="K955" s="95">
        <f t="shared" si="76"/>
        <v>6</v>
      </c>
      <c r="L955" s="95">
        <f t="shared" si="77"/>
        <v>10</v>
      </c>
      <c r="M955" s="97">
        <f t="shared" si="78"/>
        <v>43992</v>
      </c>
      <c r="N955" s="96">
        <f t="shared" si="74"/>
        <v>43992.427256944444</v>
      </c>
      <c r="O955" s="323">
        <v>99.688999999999993</v>
      </c>
      <c r="P955" s="323">
        <v>3.141</v>
      </c>
      <c r="Q955" s="323" t="s">
        <v>960</v>
      </c>
    </row>
    <row r="956" spans="1:17">
      <c r="A956" s="323" t="s">
        <v>959</v>
      </c>
      <c r="B956" s="323" t="s">
        <v>960</v>
      </c>
      <c r="C956" s="323" t="s">
        <v>188</v>
      </c>
      <c r="D956" s="323">
        <v>20200610</v>
      </c>
      <c r="E956" s="323" t="s">
        <v>861</v>
      </c>
      <c r="F956" s="323">
        <v>10000</v>
      </c>
      <c r="G956" s="323">
        <v>99.965000000000003</v>
      </c>
      <c r="H956" s="323">
        <v>3.1266889999999998</v>
      </c>
      <c r="J956" s="95">
        <f t="shared" si="75"/>
        <v>2020</v>
      </c>
      <c r="K956" s="95">
        <f t="shared" si="76"/>
        <v>6</v>
      </c>
      <c r="L956" s="95">
        <f t="shared" si="77"/>
        <v>10</v>
      </c>
      <c r="M956" s="97">
        <f t="shared" si="78"/>
        <v>43992</v>
      </c>
      <c r="N956" s="96">
        <f t="shared" si="74"/>
        <v>43992.626192129632</v>
      </c>
      <c r="O956" s="323">
        <v>99.965000000000003</v>
      </c>
      <c r="P956" s="323">
        <v>3.1266889999999998</v>
      </c>
      <c r="Q956" s="323" t="s">
        <v>960</v>
      </c>
    </row>
    <row r="957" spans="1:17">
      <c r="A957" s="323" t="s">
        <v>959</v>
      </c>
      <c r="B957" s="323" t="s">
        <v>960</v>
      </c>
      <c r="C957" s="323" t="s">
        <v>188</v>
      </c>
      <c r="D957" s="323">
        <v>20200611</v>
      </c>
      <c r="E957" s="323" t="s">
        <v>863</v>
      </c>
      <c r="F957" s="323">
        <v>115000</v>
      </c>
      <c r="G957" s="323">
        <v>99.641000000000005</v>
      </c>
      <c r="H957" s="323">
        <v>3.1434950000000002</v>
      </c>
      <c r="J957" s="95">
        <f t="shared" si="75"/>
        <v>2020</v>
      </c>
      <c r="K957" s="95">
        <f t="shared" si="76"/>
        <v>6</v>
      </c>
      <c r="L957" s="95">
        <f t="shared" si="77"/>
        <v>11</v>
      </c>
      <c r="M957" s="97">
        <f t="shared" si="78"/>
        <v>43993</v>
      </c>
      <c r="N957" s="96">
        <f t="shared" si="74"/>
        <v>43993.387372685182</v>
      </c>
      <c r="O957" s="323">
        <v>99.641000000000005</v>
      </c>
      <c r="P957" s="323">
        <v>3.1434950000000002</v>
      </c>
      <c r="Q957" s="323" t="s">
        <v>960</v>
      </c>
    </row>
    <row r="958" spans="1:17">
      <c r="A958" s="323" t="s">
        <v>959</v>
      </c>
      <c r="B958" s="323" t="s">
        <v>960</v>
      </c>
      <c r="C958" s="323" t="s">
        <v>188</v>
      </c>
      <c r="D958" s="323">
        <v>20200611</v>
      </c>
      <c r="E958" s="323" t="s">
        <v>863</v>
      </c>
      <c r="F958" s="323">
        <v>115000</v>
      </c>
      <c r="G958" s="323">
        <v>99.528000000000006</v>
      </c>
      <c r="H958" s="323">
        <v>3.149375</v>
      </c>
      <c r="J958" s="95">
        <f t="shared" si="75"/>
        <v>2020</v>
      </c>
      <c r="K958" s="95">
        <f t="shared" si="76"/>
        <v>6</v>
      </c>
      <c r="L958" s="95">
        <f t="shared" si="77"/>
        <v>11</v>
      </c>
      <c r="M958" s="97">
        <f t="shared" si="78"/>
        <v>43993</v>
      </c>
      <c r="N958" s="96">
        <f t="shared" si="74"/>
        <v>43993.387372685182</v>
      </c>
      <c r="O958" s="323">
        <v>99.528000000000006</v>
      </c>
      <c r="P958" s="323">
        <v>3.149375</v>
      </c>
      <c r="Q958" s="323" t="s">
        <v>960</v>
      </c>
    </row>
    <row r="959" spans="1:17">
      <c r="A959" s="323" t="s">
        <v>959</v>
      </c>
      <c r="B959" s="323" t="s">
        <v>960</v>
      </c>
      <c r="C959" s="323" t="s">
        <v>188</v>
      </c>
      <c r="D959" s="323">
        <v>20200611</v>
      </c>
      <c r="E959" s="323" t="s">
        <v>977</v>
      </c>
      <c r="F959" s="323">
        <v>1000000</v>
      </c>
      <c r="G959" s="323">
        <v>101.64100000000001</v>
      </c>
      <c r="H959" s="323">
        <v>3.0399790000000002</v>
      </c>
      <c r="J959" s="95">
        <f t="shared" si="75"/>
        <v>2020</v>
      </c>
      <c r="K959" s="95">
        <f t="shared" si="76"/>
        <v>6</v>
      </c>
      <c r="L959" s="95">
        <f t="shared" si="77"/>
        <v>11</v>
      </c>
      <c r="M959" s="97">
        <f t="shared" si="78"/>
        <v>43993</v>
      </c>
      <c r="N959" s="96">
        <f t="shared" si="74"/>
        <v>43993.421493055554</v>
      </c>
      <c r="O959" s="323">
        <v>101.64100000000001</v>
      </c>
      <c r="P959" s="323">
        <v>3.0399790000000002</v>
      </c>
      <c r="Q959" s="323" t="s">
        <v>960</v>
      </c>
    </row>
    <row r="960" spans="1:17">
      <c r="A960" s="323" t="s">
        <v>959</v>
      </c>
      <c r="B960" s="323" t="s">
        <v>960</v>
      </c>
      <c r="C960" s="323" t="s">
        <v>188</v>
      </c>
      <c r="D960" s="323">
        <v>20200611</v>
      </c>
      <c r="E960" s="323" t="s">
        <v>978</v>
      </c>
      <c r="F960" s="323">
        <v>525000</v>
      </c>
      <c r="G960" s="323">
        <v>100.227</v>
      </c>
      <c r="H960" s="323">
        <v>3.1130200000000001</v>
      </c>
      <c r="J960" s="95">
        <f t="shared" si="75"/>
        <v>2020</v>
      </c>
      <c r="K960" s="95">
        <f t="shared" si="76"/>
        <v>6</v>
      </c>
      <c r="L960" s="95">
        <f t="shared" si="77"/>
        <v>11</v>
      </c>
      <c r="M960" s="97">
        <f t="shared" si="78"/>
        <v>43993</v>
      </c>
      <c r="N960" s="96">
        <f t="shared" si="74"/>
        <v>43993.495393518519</v>
      </c>
      <c r="O960" s="323">
        <v>100.227</v>
      </c>
      <c r="P960" s="323">
        <v>3.1130200000000001</v>
      </c>
      <c r="Q960" s="323" t="s">
        <v>960</v>
      </c>
    </row>
    <row r="961" spans="1:17">
      <c r="A961" s="323" t="s">
        <v>959</v>
      </c>
      <c r="B961" s="323" t="s">
        <v>960</v>
      </c>
      <c r="C961" s="323" t="s">
        <v>188</v>
      </c>
      <c r="D961" s="323">
        <v>20200611</v>
      </c>
      <c r="E961" s="323" t="s">
        <v>978</v>
      </c>
      <c r="F961" s="323">
        <v>525000</v>
      </c>
      <c r="G961" s="323">
        <v>100.227</v>
      </c>
      <c r="H961" s="323">
        <v>3.1130200000000001</v>
      </c>
      <c r="J961" s="95">
        <f t="shared" si="75"/>
        <v>2020</v>
      </c>
      <c r="K961" s="95">
        <f t="shared" si="76"/>
        <v>6</v>
      </c>
      <c r="L961" s="95">
        <f t="shared" si="77"/>
        <v>11</v>
      </c>
      <c r="M961" s="97">
        <f t="shared" si="78"/>
        <v>43993</v>
      </c>
      <c r="N961" s="96">
        <f t="shared" si="74"/>
        <v>43993.495393518519</v>
      </c>
      <c r="O961" s="323">
        <v>100.227</v>
      </c>
      <c r="P961" s="323">
        <v>3.1130200000000001</v>
      </c>
      <c r="Q961" s="323" t="s">
        <v>960</v>
      </c>
    </row>
    <row r="962" spans="1:17">
      <c r="A962" s="323" t="s">
        <v>959</v>
      </c>
      <c r="B962" s="323" t="s">
        <v>960</v>
      </c>
      <c r="C962" s="323" t="s">
        <v>188</v>
      </c>
      <c r="D962" s="323">
        <v>20200611</v>
      </c>
      <c r="E962" s="323" t="s">
        <v>974</v>
      </c>
      <c r="F962" s="323">
        <v>500000</v>
      </c>
      <c r="G962" s="323">
        <v>100.151</v>
      </c>
      <c r="H962" s="323">
        <v>3.116984</v>
      </c>
      <c r="J962" s="95">
        <f t="shared" si="75"/>
        <v>2020</v>
      </c>
      <c r="K962" s="95">
        <f t="shared" si="76"/>
        <v>6</v>
      </c>
      <c r="L962" s="95">
        <f t="shared" si="77"/>
        <v>11</v>
      </c>
      <c r="M962" s="97">
        <f t="shared" si="78"/>
        <v>43993</v>
      </c>
      <c r="N962" s="96">
        <f t="shared" si="74"/>
        <v>43993.610231481478</v>
      </c>
      <c r="O962" s="323">
        <v>100.151</v>
      </c>
      <c r="P962" s="323">
        <v>3.116984</v>
      </c>
      <c r="Q962" s="323" t="s">
        <v>960</v>
      </c>
    </row>
    <row r="963" spans="1:17">
      <c r="A963" s="323" t="s">
        <v>959</v>
      </c>
      <c r="B963" s="323" t="s">
        <v>960</v>
      </c>
      <c r="C963" s="323" t="s">
        <v>188</v>
      </c>
      <c r="D963" s="323">
        <v>20200611</v>
      </c>
      <c r="E963" s="323" t="s">
        <v>974</v>
      </c>
      <c r="F963" s="323">
        <v>500000</v>
      </c>
      <c r="G963" s="323">
        <v>100.151</v>
      </c>
      <c r="H963" s="323">
        <v>3.116984</v>
      </c>
      <c r="J963" s="95">
        <f t="shared" si="75"/>
        <v>2020</v>
      </c>
      <c r="K963" s="95">
        <f t="shared" si="76"/>
        <v>6</v>
      </c>
      <c r="L963" s="95">
        <f t="shared" si="77"/>
        <v>11</v>
      </c>
      <c r="M963" s="97">
        <f t="shared" si="78"/>
        <v>43993</v>
      </c>
      <c r="N963" s="96">
        <f t="shared" ref="N963:N1026" si="79">M963+E963</f>
        <v>43993.610231481478</v>
      </c>
      <c r="O963" s="323">
        <v>100.151</v>
      </c>
      <c r="P963" s="323">
        <v>3.116984</v>
      </c>
      <c r="Q963" s="323" t="s">
        <v>960</v>
      </c>
    </row>
    <row r="964" spans="1:17">
      <c r="A964" s="323" t="s">
        <v>959</v>
      </c>
      <c r="B964" s="323" t="s">
        <v>960</v>
      </c>
      <c r="C964" s="323" t="s">
        <v>188</v>
      </c>
      <c r="D964" s="323">
        <v>20200611</v>
      </c>
      <c r="E964" s="323" t="s">
        <v>438</v>
      </c>
      <c r="F964" s="323">
        <v>30000</v>
      </c>
      <c r="G964" s="323">
        <v>99.396000000000001</v>
      </c>
      <c r="H964" s="323">
        <v>3.1562549999999998</v>
      </c>
      <c r="J964" s="95">
        <f t="shared" si="75"/>
        <v>2020</v>
      </c>
      <c r="K964" s="95">
        <f t="shared" si="76"/>
        <v>6</v>
      </c>
      <c r="L964" s="95">
        <f t="shared" si="77"/>
        <v>11</v>
      </c>
      <c r="M964" s="97">
        <f t="shared" si="78"/>
        <v>43993</v>
      </c>
      <c r="N964" s="96">
        <f t="shared" si="79"/>
        <v>43993.625196759262</v>
      </c>
      <c r="O964" s="323">
        <v>99.396000000000001</v>
      </c>
      <c r="P964" s="323">
        <v>3.1562549999999998</v>
      </c>
      <c r="Q964" s="323" t="s">
        <v>960</v>
      </c>
    </row>
    <row r="965" spans="1:17">
      <c r="A965" s="323" t="s">
        <v>959</v>
      </c>
      <c r="B965" s="323" t="s">
        <v>960</v>
      </c>
      <c r="C965" s="323" t="s">
        <v>188</v>
      </c>
      <c r="D965" s="323">
        <v>20200612</v>
      </c>
      <c r="E965" s="323" t="s">
        <v>434</v>
      </c>
      <c r="F965" s="323">
        <v>60000</v>
      </c>
      <c r="G965" s="323">
        <v>100.708</v>
      </c>
      <c r="H965" s="323">
        <v>3.0880190000000001</v>
      </c>
      <c r="J965" s="95">
        <f t="shared" si="75"/>
        <v>2020</v>
      </c>
      <c r="K965" s="95">
        <f t="shared" si="76"/>
        <v>6</v>
      </c>
      <c r="L965" s="95">
        <f t="shared" si="77"/>
        <v>12</v>
      </c>
      <c r="M965" s="97">
        <f t="shared" si="78"/>
        <v>43994</v>
      </c>
      <c r="N965" s="96">
        <f t="shared" si="79"/>
        <v>43994.625034722223</v>
      </c>
      <c r="O965" s="323">
        <v>100.708</v>
      </c>
      <c r="P965" s="323">
        <v>3.0880190000000001</v>
      </c>
      <c r="Q965" s="323" t="s">
        <v>960</v>
      </c>
    </row>
    <row r="966" spans="1:17">
      <c r="A966" s="323" t="s">
        <v>959</v>
      </c>
      <c r="B966" s="323" t="s">
        <v>960</v>
      </c>
      <c r="C966" s="323" t="s">
        <v>188</v>
      </c>
      <c r="D966" s="323">
        <v>20200615</v>
      </c>
      <c r="E966" s="323" t="s">
        <v>386</v>
      </c>
      <c r="F966" s="323">
        <v>275000</v>
      </c>
      <c r="G966" s="323">
        <v>100.285</v>
      </c>
      <c r="H966" s="323">
        <v>3.1099929999999998</v>
      </c>
      <c r="J966" s="95">
        <f t="shared" si="75"/>
        <v>2020</v>
      </c>
      <c r="K966" s="95">
        <f t="shared" si="76"/>
        <v>6</v>
      </c>
      <c r="L966" s="95">
        <f t="shared" si="77"/>
        <v>15</v>
      </c>
      <c r="M966" s="97">
        <f t="shared" si="78"/>
        <v>43997</v>
      </c>
      <c r="N966" s="96">
        <f t="shared" si="79"/>
        <v>43997.525706018518</v>
      </c>
      <c r="O966" s="323">
        <v>100.285</v>
      </c>
      <c r="P966" s="323">
        <v>3.1099929999999998</v>
      </c>
      <c r="Q966" s="323" t="s">
        <v>960</v>
      </c>
    </row>
    <row r="967" spans="1:17">
      <c r="A967" s="323" t="s">
        <v>959</v>
      </c>
      <c r="B967" s="323" t="s">
        <v>960</v>
      </c>
      <c r="C967" s="323" t="s">
        <v>188</v>
      </c>
      <c r="D967" s="323">
        <v>20200615</v>
      </c>
      <c r="E967" s="323" t="s">
        <v>643</v>
      </c>
      <c r="F967" s="323">
        <v>25000</v>
      </c>
      <c r="G967" s="323">
        <v>100.09537</v>
      </c>
      <c r="H967" s="323">
        <v>3.1198839999999999</v>
      </c>
      <c r="J967" s="95">
        <f t="shared" si="75"/>
        <v>2020</v>
      </c>
      <c r="K967" s="95">
        <f t="shared" si="76"/>
        <v>6</v>
      </c>
      <c r="L967" s="95">
        <f t="shared" si="77"/>
        <v>15</v>
      </c>
      <c r="M967" s="97">
        <f t="shared" si="78"/>
        <v>43997</v>
      </c>
      <c r="N967" s="96">
        <f t="shared" si="79"/>
        <v>43997.577256944445</v>
      </c>
      <c r="O967" s="323">
        <v>100.09537</v>
      </c>
      <c r="P967" s="323">
        <v>3.1198839999999999</v>
      </c>
      <c r="Q967" s="323" t="s">
        <v>960</v>
      </c>
    </row>
    <row r="968" spans="1:17">
      <c r="A968" s="323" t="s">
        <v>959</v>
      </c>
      <c r="B968" s="323" t="s">
        <v>960</v>
      </c>
      <c r="C968" s="323" t="s">
        <v>188</v>
      </c>
      <c r="D968" s="323">
        <v>20200615</v>
      </c>
      <c r="E968" s="323" t="s">
        <v>643</v>
      </c>
      <c r="F968" s="323">
        <v>25000</v>
      </c>
      <c r="G968" s="323">
        <v>100.03287</v>
      </c>
      <c r="H968" s="323">
        <v>3.1231499999999999</v>
      </c>
      <c r="J968" s="95">
        <f t="shared" si="75"/>
        <v>2020</v>
      </c>
      <c r="K968" s="95">
        <f t="shared" si="76"/>
        <v>6</v>
      </c>
      <c r="L968" s="95">
        <f t="shared" si="77"/>
        <v>15</v>
      </c>
      <c r="M968" s="97">
        <f t="shared" si="78"/>
        <v>43997</v>
      </c>
      <c r="N968" s="96">
        <f t="shared" si="79"/>
        <v>43997.577256944445</v>
      </c>
      <c r="O968" s="323">
        <v>100.03287</v>
      </c>
      <c r="P968" s="323">
        <v>3.1231499999999999</v>
      </c>
      <c r="Q968" s="323" t="s">
        <v>960</v>
      </c>
    </row>
    <row r="969" spans="1:17">
      <c r="A969" s="323" t="s">
        <v>959</v>
      </c>
      <c r="B969" s="323" t="s">
        <v>960</v>
      </c>
      <c r="C969" s="323" t="s">
        <v>188</v>
      </c>
      <c r="D969" s="323">
        <v>20200615</v>
      </c>
      <c r="E969" s="323" t="s">
        <v>941</v>
      </c>
      <c r="F969" s="323">
        <v>350000</v>
      </c>
      <c r="G969" s="323">
        <v>101.173</v>
      </c>
      <c r="H969" s="323">
        <v>3.0639959999999999</v>
      </c>
      <c r="J969" s="95">
        <f t="shared" si="75"/>
        <v>2020</v>
      </c>
      <c r="K969" s="95">
        <f t="shared" si="76"/>
        <v>6</v>
      </c>
      <c r="L969" s="95">
        <f t="shared" si="77"/>
        <v>15</v>
      </c>
      <c r="M969" s="97">
        <f t="shared" si="78"/>
        <v>43997</v>
      </c>
      <c r="N969" s="96">
        <f t="shared" si="79"/>
        <v>43997.630613425928</v>
      </c>
      <c r="O969" s="323">
        <v>101.173</v>
      </c>
      <c r="P969" s="323">
        <v>3.0639959999999999</v>
      </c>
      <c r="Q969" s="323" t="s">
        <v>960</v>
      </c>
    </row>
    <row r="970" spans="1:17">
      <c r="A970" s="323" t="s">
        <v>959</v>
      </c>
      <c r="B970" s="323" t="s">
        <v>960</v>
      </c>
      <c r="C970" s="323" t="s">
        <v>188</v>
      </c>
      <c r="D970" s="323">
        <v>20200615</v>
      </c>
      <c r="E970" s="323" t="s">
        <v>979</v>
      </c>
      <c r="F970" s="323">
        <v>350000</v>
      </c>
      <c r="G970" s="323">
        <v>101.23099999999999</v>
      </c>
      <c r="H970" s="323">
        <v>3.06101</v>
      </c>
      <c r="J970" s="95">
        <f t="shared" si="75"/>
        <v>2020</v>
      </c>
      <c r="K970" s="95">
        <f t="shared" si="76"/>
        <v>6</v>
      </c>
      <c r="L970" s="95">
        <f t="shared" si="77"/>
        <v>15</v>
      </c>
      <c r="M970" s="97">
        <f t="shared" si="78"/>
        <v>43997</v>
      </c>
      <c r="N970" s="96">
        <f t="shared" si="79"/>
        <v>43997.630624999998</v>
      </c>
      <c r="O970" s="323">
        <v>101.23099999999999</v>
      </c>
      <c r="P970" s="323">
        <v>3.06101</v>
      </c>
      <c r="Q970" s="323" t="s">
        <v>960</v>
      </c>
    </row>
    <row r="971" spans="1:17">
      <c r="A971" s="323" t="s">
        <v>959</v>
      </c>
      <c r="B971" s="323" t="s">
        <v>960</v>
      </c>
      <c r="C971" s="323" t="s">
        <v>188</v>
      </c>
      <c r="D971" s="323">
        <v>20200616</v>
      </c>
      <c r="E971" s="323" t="s">
        <v>980</v>
      </c>
      <c r="F971" s="323">
        <v>109000</v>
      </c>
      <c r="G971" s="323">
        <v>100.381</v>
      </c>
      <c r="H971" s="323">
        <v>3.1049920000000002</v>
      </c>
      <c r="J971" s="95">
        <f t="shared" si="75"/>
        <v>2020</v>
      </c>
      <c r="K971" s="95">
        <f t="shared" si="76"/>
        <v>6</v>
      </c>
      <c r="L971" s="95">
        <f t="shared" si="77"/>
        <v>16</v>
      </c>
      <c r="M971" s="97">
        <f t="shared" si="78"/>
        <v>43998</v>
      </c>
      <c r="N971" s="96">
        <f t="shared" si="79"/>
        <v>43998.411562499998</v>
      </c>
      <c r="O971" s="323">
        <v>100.381</v>
      </c>
      <c r="P971" s="323">
        <v>3.1049920000000002</v>
      </c>
      <c r="Q971" s="323" t="s">
        <v>960</v>
      </c>
    </row>
    <row r="972" spans="1:17">
      <c r="A972" s="323" t="s">
        <v>959</v>
      </c>
      <c r="B972" s="323" t="s">
        <v>960</v>
      </c>
      <c r="C972" s="323" t="s">
        <v>188</v>
      </c>
      <c r="D972" s="323">
        <v>20200616</v>
      </c>
      <c r="E972" s="323" t="s">
        <v>980</v>
      </c>
      <c r="F972" s="323">
        <v>109000</v>
      </c>
      <c r="G972" s="323">
        <v>100.381</v>
      </c>
      <c r="H972" s="323">
        <v>3.1049920000000002</v>
      </c>
      <c r="J972" s="95">
        <f t="shared" si="75"/>
        <v>2020</v>
      </c>
      <c r="K972" s="95">
        <f t="shared" si="76"/>
        <v>6</v>
      </c>
      <c r="L972" s="95">
        <f t="shared" si="77"/>
        <v>16</v>
      </c>
      <c r="M972" s="97">
        <f t="shared" si="78"/>
        <v>43998</v>
      </c>
      <c r="N972" s="96">
        <f t="shared" si="79"/>
        <v>43998.411562499998</v>
      </c>
      <c r="O972" s="323">
        <v>100.381</v>
      </c>
      <c r="P972" s="323">
        <v>3.1049920000000002</v>
      </c>
      <c r="Q972" s="323" t="s">
        <v>960</v>
      </c>
    </row>
    <row r="973" spans="1:17">
      <c r="A973" s="323" t="s">
        <v>959</v>
      </c>
      <c r="B973" s="323" t="s">
        <v>960</v>
      </c>
      <c r="C973" s="323" t="s">
        <v>188</v>
      </c>
      <c r="D973" s="323">
        <v>20200616</v>
      </c>
      <c r="E973" s="323" t="s">
        <v>384</v>
      </c>
      <c r="F973" s="323">
        <v>20000</v>
      </c>
      <c r="G973" s="323">
        <v>99.554000000000002</v>
      </c>
      <c r="H973" s="323">
        <v>3.148021</v>
      </c>
      <c r="J973" s="95">
        <f t="shared" si="75"/>
        <v>2020</v>
      </c>
      <c r="K973" s="95">
        <f t="shared" si="76"/>
        <v>6</v>
      </c>
      <c r="L973" s="95">
        <f t="shared" si="77"/>
        <v>16</v>
      </c>
      <c r="M973" s="97">
        <f t="shared" si="78"/>
        <v>43998</v>
      </c>
      <c r="N973" s="96">
        <f t="shared" si="79"/>
        <v>43998.435057870367</v>
      </c>
      <c r="O973" s="323">
        <v>99.554000000000002</v>
      </c>
      <c r="P973" s="323">
        <v>3.148021</v>
      </c>
      <c r="Q973" s="323" t="s">
        <v>960</v>
      </c>
    </row>
    <row r="974" spans="1:17">
      <c r="A974" s="323" t="s">
        <v>959</v>
      </c>
      <c r="B974" s="323" t="s">
        <v>960</v>
      </c>
      <c r="C974" s="323" t="s">
        <v>188</v>
      </c>
      <c r="D974" s="323">
        <v>20200616</v>
      </c>
      <c r="E974" s="323" t="s">
        <v>384</v>
      </c>
      <c r="F974" s="323">
        <v>20000</v>
      </c>
      <c r="G974" s="323">
        <v>99.554000000000002</v>
      </c>
      <c r="H974" s="323">
        <v>3.148021</v>
      </c>
      <c r="J974" s="95">
        <f t="shared" si="75"/>
        <v>2020</v>
      </c>
      <c r="K974" s="95">
        <f t="shared" si="76"/>
        <v>6</v>
      </c>
      <c r="L974" s="95">
        <f t="shared" si="77"/>
        <v>16</v>
      </c>
      <c r="M974" s="97">
        <f t="shared" si="78"/>
        <v>43998</v>
      </c>
      <c r="N974" s="96">
        <f t="shared" si="79"/>
        <v>43998.435057870367</v>
      </c>
      <c r="O974" s="323">
        <v>99.554000000000002</v>
      </c>
      <c r="P974" s="323">
        <v>3.148021</v>
      </c>
      <c r="Q974" s="323" t="s">
        <v>960</v>
      </c>
    </row>
    <row r="975" spans="1:17">
      <c r="A975" s="323" t="s">
        <v>959</v>
      </c>
      <c r="B975" s="323" t="s">
        <v>960</v>
      </c>
      <c r="C975" s="323" t="s">
        <v>188</v>
      </c>
      <c r="D975" s="323">
        <v>20200616</v>
      </c>
      <c r="E975" s="323" t="s">
        <v>981</v>
      </c>
      <c r="F975" s="323">
        <v>1295000</v>
      </c>
      <c r="G975" s="323">
        <v>101.79600000000001</v>
      </c>
      <c r="H975" s="323">
        <v>3.0320330000000002</v>
      </c>
      <c r="J975" s="95">
        <f t="shared" si="75"/>
        <v>2020</v>
      </c>
      <c r="K975" s="95">
        <f t="shared" si="76"/>
        <v>6</v>
      </c>
      <c r="L975" s="95">
        <f t="shared" si="77"/>
        <v>16</v>
      </c>
      <c r="M975" s="97">
        <f t="shared" si="78"/>
        <v>43998</v>
      </c>
      <c r="N975" s="96">
        <f t="shared" si="79"/>
        <v>43998.485219907408</v>
      </c>
      <c r="O975" s="323">
        <v>101.79600000000001</v>
      </c>
      <c r="P975" s="323">
        <v>3.0320330000000002</v>
      </c>
      <c r="Q975" s="323" t="s">
        <v>960</v>
      </c>
    </row>
    <row r="976" spans="1:17">
      <c r="A976" s="323" t="s">
        <v>959</v>
      </c>
      <c r="B976" s="323" t="s">
        <v>960</v>
      </c>
      <c r="C976" s="323" t="s">
        <v>188</v>
      </c>
      <c r="D976" s="323">
        <v>20200616</v>
      </c>
      <c r="E976" s="323" t="s">
        <v>982</v>
      </c>
      <c r="F976" s="323">
        <v>1295000</v>
      </c>
      <c r="G976" s="323">
        <v>101.73399999999999</v>
      </c>
      <c r="H976" s="323">
        <v>3.035202</v>
      </c>
      <c r="J976" s="95">
        <f t="shared" si="75"/>
        <v>2020</v>
      </c>
      <c r="K976" s="95">
        <f t="shared" si="76"/>
        <v>6</v>
      </c>
      <c r="L976" s="95">
        <f t="shared" si="77"/>
        <v>16</v>
      </c>
      <c r="M976" s="97">
        <f t="shared" si="78"/>
        <v>43998</v>
      </c>
      <c r="N976" s="96">
        <f t="shared" si="79"/>
        <v>43998.48709490741</v>
      </c>
      <c r="O976" s="323">
        <v>101.73399999999999</v>
      </c>
      <c r="P976" s="323">
        <v>3.035202</v>
      </c>
      <c r="Q976" s="323" t="s">
        <v>960</v>
      </c>
    </row>
    <row r="977" spans="1:17">
      <c r="A977" s="323" t="s">
        <v>959</v>
      </c>
      <c r="B977" s="323" t="s">
        <v>960</v>
      </c>
      <c r="C977" s="323" t="s">
        <v>188</v>
      </c>
      <c r="D977" s="323">
        <v>20200616</v>
      </c>
      <c r="E977" s="323" t="s">
        <v>869</v>
      </c>
      <c r="F977" s="323">
        <v>30000</v>
      </c>
      <c r="G977" s="323">
        <v>99.929000000000002</v>
      </c>
      <c r="H977" s="323">
        <v>3.1285449999999999</v>
      </c>
      <c r="J977" s="95">
        <f t="shared" si="75"/>
        <v>2020</v>
      </c>
      <c r="K977" s="95">
        <f t="shared" si="76"/>
        <v>6</v>
      </c>
      <c r="L977" s="95">
        <f t="shared" si="77"/>
        <v>16</v>
      </c>
      <c r="M977" s="97">
        <f t="shared" si="78"/>
        <v>43998</v>
      </c>
      <c r="N977" s="96">
        <f t="shared" si="79"/>
        <v>43998.625277777777</v>
      </c>
      <c r="O977" s="323">
        <v>99.929000000000002</v>
      </c>
      <c r="P977" s="323">
        <v>3.1285449999999999</v>
      </c>
      <c r="Q977" s="323" t="s">
        <v>960</v>
      </c>
    </row>
    <row r="978" spans="1:17">
      <c r="A978" s="323" t="s">
        <v>959</v>
      </c>
      <c r="B978" s="323" t="s">
        <v>960</v>
      </c>
      <c r="C978" s="323" t="s">
        <v>188</v>
      </c>
      <c r="D978" s="323">
        <v>20200617</v>
      </c>
      <c r="E978" s="323" t="s">
        <v>983</v>
      </c>
      <c r="F978" s="323">
        <v>100000</v>
      </c>
      <c r="G978" s="323">
        <v>100.979</v>
      </c>
      <c r="H978" s="323">
        <v>3.0739909999999999</v>
      </c>
      <c r="J978" s="95">
        <f t="shared" si="75"/>
        <v>2020</v>
      </c>
      <c r="K978" s="95">
        <f t="shared" si="76"/>
        <v>6</v>
      </c>
      <c r="L978" s="95">
        <f t="shared" si="77"/>
        <v>17</v>
      </c>
      <c r="M978" s="97">
        <f t="shared" si="78"/>
        <v>43999</v>
      </c>
      <c r="N978" s="96">
        <f t="shared" si="79"/>
        <v>43999.427372685182</v>
      </c>
      <c r="O978" s="323">
        <v>100.979</v>
      </c>
      <c r="P978" s="323">
        <v>3.0739909999999999</v>
      </c>
      <c r="Q978" s="323" t="s">
        <v>960</v>
      </c>
    </row>
    <row r="979" spans="1:17">
      <c r="A979" s="323" t="s">
        <v>959</v>
      </c>
      <c r="B979" s="323" t="s">
        <v>960</v>
      </c>
      <c r="C979" s="323" t="s">
        <v>188</v>
      </c>
      <c r="D979" s="323">
        <v>20200617</v>
      </c>
      <c r="E979" s="323" t="s">
        <v>984</v>
      </c>
      <c r="F979" s="323">
        <v>3500000</v>
      </c>
      <c r="G979" s="323">
        <v>100.76600000000001</v>
      </c>
      <c r="H979" s="323">
        <v>3.0850050000000002</v>
      </c>
      <c r="J979" s="95">
        <f t="shared" si="75"/>
        <v>2020</v>
      </c>
      <c r="K979" s="95">
        <f t="shared" si="76"/>
        <v>6</v>
      </c>
      <c r="L979" s="95">
        <f t="shared" si="77"/>
        <v>17</v>
      </c>
      <c r="M979" s="97">
        <f t="shared" si="78"/>
        <v>43999</v>
      </c>
      <c r="N979" s="96">
        <f t="shared" si="79"/>
        <v>43999.652465277781</v>
      </c>
      <c r="O979" s="323">
        <v>100.76600000000001</v>
      </c>
      <c r="P979" s="323">
        <v>3.0850050000000002</v>
      </c>
      <c r="Q979" s="323" t="s">
        <v>960</v>
      </c>
    </row>
    <row r="980" spans="1:17">
      <c r="A980" s="323" t="s">
        <v>959</v>
      </c>
      <c r="B980" s="323" t="s">
        <v>960</v>
      </c>
      <c r="C980" s="323" t="s">
        <v>188</v>
      </c>
      <c r="D980" s="323">
        <v>20200618</v>
      </c>
      <c r="E980" s="323" t="s">
        <v>985</v>
      </c>
      <c r="F980" s="323">
        <v>2075000</v>
      </c>
      <c r="G980" s="323">
        <v>102.405</v>
      </c>
      <c r="H980" s="323">
        <v>3.0010050000000001</v>
      </c>
      <c r="J980" s="95">
        <f t="shared" si="75"/>
        <v>2020</v>
      </c>
      <c r="K980" s="95">
        <f t="shared" si="76"/>
        <v>6</v>
      </c>
      <c r="L980" s="95">
        <f t="shared" si="77"/>
        <v>18</v>
      </c>
      <c r="M980" s="97">
        <f t="shared" si="78"/>
        <v>44000</v>
      </c>
      <c r="N980" s="96">
        <f t="shared" si="79"/>
        <v>44000.668483796297</v>
      </c>
      <c r="O980" s="323">
        <v>102.405</v>
      </c>
      <c r="P980" s="323">
        <v>3.0010050000000001</v>
      </c>
      <c r="Q980" s="323" t="s">
        <v>960</v>
      </c>
    </row>
    <row r="981" spans="1:17">
      <c r="A981" s="323" t="s">
        <v>959</v>
      </c>
      <c r="B981" s="323" t="s">
        <v>960</v>
      </c>
      <c r="C981" s="323" t="s">
        <v>188</v>
      </c>
      <c r="D981" s="323">
        <v>20200618</v>
      </c>
      <c r="E981" s="323" t="s">
        <v>986</v>
      </c>
      <c r="F981" s="323">
        <v>2075000</v>
      </c>
      <c r="G981" s="323">
        <v>102.405</v>
      </c>
      <c r="H981" s="323">
        <v>3.0010050000000001</v>
      </c>
      <c r="J981" s="95">
        <f t="shared" si="75"/>
        <v>2020</v>
      </c>
      <c r="K981" s="95">
        <f t="shared" si="76"/>
        <v>6</v>
      </c>
      <c r="L981" s="95">
        <f t="shared" si="77"/>
        <v>18</v>
      </c>
      <c r="M981" s="97">
        <f t="shared" si="78"/>
        <v>44000</v>
      </c>
      <c r="N981" s="96">
        <f t="shared" si="79"/>
        <v>44000.668506944443</v>
      </c>
      <c r="O981" s="323">
        <v>102.405</v>
      </c>
      <c r="P981" s="323">
        <v>3.0010050000000001</v>
      </c>
      <c r="Q981" s="323" t="s">
        <v>960</v>
      </c>
    </row>
    <row r="982" spans="1:17">
      <c r="A982" s="323" t="s">
        <v>959</v>
      </c>
      <c r="B982" s="323" t="s">
        <v>960</v>
      </c>
      <c r="C982" s="323" t="s">
        <v>188</v>
      </c>
      <c r="D982" s="323">
        <v>20200619</v>
      </c>
      <c r="E982" s="323" t="s">
        <v>355</v>
      </c>
      <c r="F982" s="323">
        <v>50000</v>
      </c>
      <c r="G982" s="323">
        <v>102.03100000000001</v>
      </c>
      <c r="H982" s="323">
        <v>3.0200079999999998</v>
      </c>
      <c r="J982" s="95">
        <f t="shared" si="75"/>
        <v>2020</v>
      </c>
      <c r="K982" s="95">
        <f t="shared" si="76"/>
        <v>6</v>
      </c>
      <c r="L982" s="95">
        <f t="shared" si="77"/>
        <v>19</v>
      </c>
      <c r="M982" s="97">
        <f t="shared" si="78"/>
        <v>44001</v>
      </c>
      <c r="N982" s="96">
        <f t="shared" si="79"/>
        <v>44001.625127314815</v>
      </c>
      <c r="O982" s="323">
        <v>102.03100000000001</v>
      </c>
      <c r="P982" s="323">
        <v>3.0200079999999998</v>
      </c>
      <c r="Q982" s="323" t="s">
        <v>960</v>
      </c>
    </row>
    <row r="983" spans="1:17">
      <c r="A983" s="323" t="s">
        <v>959</v>
      </c>
      <c r="B983" s="323" t="s">
        <v>960</v>
      </c>
      <c r="C983" s="323" t="s">
        <v>188</v>
      </c>
      <c r="D983" s="323">
        <v>20200619</v>
      </c>
      <c r="E983" s="323" t="s">
        <v>987</v>
      </c>
      <c r="F983" s="323">
        <v>50000</v>
      </c>
      <c r="G983" s="323">
        <v>102.822</v>
      </c>
      <c r="H983" s="323">
        <v>2.9799069999999999</v>
      </c>
      <c r="J983" s="95">
        <f t="shared" si="75"/>
        <v>2020</v>
      </c>
      <c r="K983" s="95">
        <f t="shared" si="76"/>
        <v>6</v>
      </c>
      <c r="L983" s="95">
        <f t="shared" si="77"/>
        <v>19</v>
      </c>
      <c r="M983" s="97">
        <f t="shared" si="78"/>
        <v>44001</v>
      </c>
      <c r="N983" s="96">
        <f t="shared" si="79"/>
        <v>44001.662372685183</v>
      </c>
      <c r="O983" s="323">
        <v>102.822</v>
      </c>
      <c r="P983" s="323">
        <v>2.9799069999999999</v>
      </c>
      <c r="Q983" s="323" t="s">
        <v>960</v>
      </c>
    </row>
    <row r="984" spans="1:17">
      <c r="A984" s="323" t="s">
        <v>959</v>
      </c>
      <c r="B984" s="323" t="s">
        <v>960</v>
      </c>
      <c r="C984" s="323" t="s">
        <v>188</v>
      </c>
      <c r="D984" s="323">
        <v>20200619</v>
      </c>
      <c r="E984" s="323" t="s">
        <v>987</v>
      </c>
      <c r="F984" s="323">
        <v>50000</v>
      </c>
      <c r="G984" s="323">
        <v>103.822</v>
      </c>
      <c r="H984" s="323">
        <v>2.9297819999999999</v>
      </c>
      <c r="J984" s="95">
        <f t="shared" si="75"/>
        <v>2020</v>
      </c>
      <c r="K984" s="95">
        <f t="shared" si="76"/>
        <v>6</v>
      </c>
      <c r="L984" s="95">
        <f t="shared" si="77"/>
        <v>19</v>
      </c>
      <c r="M984" s="97">
        <f t="shared" si="78"/>
        <v>44001</v>
      </c>
      <c r="N984" s="96">
        <f t="shared" si="79"/>
        <v>44001.662372685183</v>
      </c>
      <c r="O984" s="323">
        <v>103.822</v>
      </c>
      <c r="P984" s="323">
        <v>2.9297819999999999</v>
      </c>
      <c r="Q984" s="323" t="s">
        <v>960</v>
      </c>
    </row>
    <row r="985" spans="1:17">
      <c r="A985" s="323" t="s">
        <v>959</v>
      </c>
      <c r="B985" s="323" t="s">
        <v>960</v>
      </c>
      <c r="C985" s="323" t="s">
        <v>188</v>
      </c>
      <c r="D985" s="323">
        <v>20200622</v>
      </c>
      <c r="E985" s="323" t="s">
        <v>355</v>
      </c>
      <c r="F985" s="323" t="s">
        <v>290</v>
      </c>
      <c r="G985" s="323">
        <v>102.232</v>
      </c>
      <c r="H985" s="323">
        <v>3.0097710000000002</v>
      </c>
      <c r="J985" s="95">
        <f t="shared" si="75"/>
        <v>2020</v>
      </c>
      <c r="K985" s="95">
        <f t="shared" si="76"/>
        <v>6</v>
      </c>
      <c r="L985" s="95">
        <f t="shared" si="77"/>
        <v>22</v>
      </c>
      <c r="M985" s="97">
        <f t="shared" si="78"/>
        <v>44004</v>
      </c>
      <c r="N985" s="96">
        <f t="shared" si="79"/>
        <v>44004.625127314815</v>
      </c>
      <c r="O985" s="323">
        <v>102.232</v>
      </c>
      <c r="P985" s="323">
        <v>3.0097710000000002</v>
      </c>
      <c r="Q985" s="323" t="s">
        <v>960</v>
      </c>
    </row>
    <row r="986" spans="1:17">
      <c r="A986" s="323" t="s">
        <v>959</v>
      </c>
      <c r="B986" s="323" t="s">
        <v>960</v>
      </c>
      <c r="C986" s="323" t="s">
        <v>188</v>
      </c>
      <c r="D986" s="323">
        <v>20200622</v>
      </c>
      <c r="E986" s="323" t="s">
        <v>988</v>
      </c>
      <c r="F986" s="323">
        <v>530000</v>
      </c>
      <c r="G986" s="323">
        <v>101.211</v>
      </c>
      <c r="H986" s="323">
        <v>3.0620050000000001</v>
      </c>
      <c r="J986" s="95">
        <f t="shared" si="75"/>
        <v>2020</v>
      </c>
      <c r="K986" s="95">
        <f t="shared" si="76"/>
        <v>6</v>
      </c>
      <c r="L986" s="95">
        <f t="shared" si="77"/>
        <v>22</v>
      </c>
      <c r="M986" s="97">
        <f t="shared" si="78"/>
        <v>44004</v>
      </c>
      <c r="N986" s="96">
        <f t="shared" si="79"/>
        <v>44004.6252662037</v>
      </c>
      <c r="O986" s="323">
        <v>101.211</v>
      </c>
      <c r="P986" s="323">
        <v>3.0620050000000001</v>
      </c>
      <c r="Q986" s="323" t="s">
        <v>960</v>
      </c>
    </row>
    <row r="987" spans="1:17">
      <c r="A987" s="323" t="s">
        <v>959</v>
      </c>
      <c r="B987" s="323" t="s">
        <v>960</v>
      </c>
      <c r="C987" s="323" t="s">
        <v>188</v>
      </c>
      <c r="D987" s="323">
        <v>20200622</v>
      </c>
      <c r="E987" s="323" t="s">
        <v>988</v>
      </c>
      <c r="F987" s="323">
        <v>530000</v>
      </c>
      <c r="G987" s="323">
        <v>101.211</v>
      </c>
      <c r="H987" s="323">
        <v>3.0620050000000001</v>
      </c>
      <c r="J987" s="95">
        <f t="shared" si="75"/>
        <v>2020</v>
      </c>
      <c r="K987" s="95">
        <f t="shared" si="76"/>
        <v>6</v>
      </c>
      <c r="L987" s="95">
        <f t="shared" si="77"/>
        <v>22</v>
      </c>
      <c r="M987" s="97">
        <f t="shared" si="78"/>
        <v>44004</v>
      </c>
      <c r="N987" s="96">
        <f t="shared" si="79"/>
        <v>44004.6252662037</v>
      </c>
      <c r="O987" s="323">
        <v>101.211</v>
      </c>
      <c r="P987" s="323">
        <v>3.0620050000000001</v>
      </c>
      <c r="Q987" s="323" t="s">
        <v>960</v>
      </c>
    </row>
    <row r="988" spans="1:17">
      <c r="A988" s="323" t="s">
        <v>959</v>
      </c>
      <c r="B988" s="323" t="s">
        <v>960</v>
      </c>
      <c r="C988" s="323" t="s">
        <v>188</v>
      </c>
      <c r="D988" s="323">
        <v>20200622</v>
      </c>
      <c r="E988" s="323" t="s">
        <v>988</v>
      </c>
      <c r="F988" s="323">
        <v>530000</v>
      </c>
      <c r="G988" s="323">
        <v>101.16545499999999</v>
      </c>
      <c r="H988" s="323">
        <v>3.0643509999999998</v>
      </c>
      <c r="J988" s="95">
        <f t="shared" si="75"/>
        <v>2020</v>
      </c>
      <c r="K988" s="95">
        <f t="shared" si="76"/>
        <v>6</v>
      </c>
      <c r="L988" s="95">
        <f t="shared" si="77"/>
        <v>22</v>
      </c>
      <c r="M988" s="97">
        <f t="shared" si="78"/>
        <v>44004</v>
      </c>
      <c r="N988" s="96">
        <f t="shared" si="79"/>
        <v>44004.6252662037</v>
      </c>
      <c r="O988" s="323">
        <v>101.16545499999999</v>
      </c>
      <c r="P988" s="323">
        <v>3.0643509999999998</v>
      </c>
      <c r="Q988" s="323" t="s">
        <v>960</v>
      </c>
    </row>
    <row r="989" spans="1:17">
      <c r="A989" s="323" t="s">
        <v>959</v>
      </c>
      <c r="B989" s="323" t="s">
        <v>960</v>
      </c>
      <c r="C989" s="323" t="s">
        <v>188</v>
      </c>
      <c r="D989" s="323">
        <v>20200623</v>
      </c>
      <c r="E989" s="323" t="s">
        <v>873</v>
      </c>
      <c r="F989" s="323">
        <v>103000</v>
      </c>
      <c r="G989" s="323">
        <v>102.345</v>
      </c>
      <c r="H989" s="323">
        <v>3.0040239999999998</v>
      </c>
      <c r="J989" s="95">
        <f t="shared" si="75"/>
        <v>2020</v>
      </c>
      <c r="K989" s="95">
        <f t="shared" si="76"/>
        <v>6</v>
      </c>
      <c r="L989" s="95">
        <f t="shared" si="77"/>
        <v>23</v>
      </c>
      <c r="M989" s="97">
        <f t="shared" si="78"/>
        <v>44005</v>
      </c>
      <c r="N989" s="96">
        <f t="shared" si="79"/>
        <v>44005.412418981483</v>
      </c>
      <c r="O989" s="323">
        <v>102.345</v>
      </c>
      <c r="P989" s="323">
        <v>3.0040239999999998</v>
      </c>
      <c r="Q989" s="323" t="s">
        <v>960</v>
      </c>
    </row>
    <row r="990" spans="1:17">
      <c r="A990" s="323" t="s">
        <v>959</v>
      </c>
      <c r="B990" s="323" t="s">
        <v>960</v>
      </c>
      <c r="C990" s="323" t="s">
        <v>188</v>
      </c>
      <c r="D990" s="323">
        <v>20200623</v>
      </c>
      <c r="E990" s="323" t="s">
        <v>989</v>
      </c>
      <c r="F990" s="323">
        <v>3000000</v>
      </c>
      <c r="G990" s="323">
        <v>100.32299999999999</v>
      </c>
      <c r="H990" s="323">
        <v>3.1079949999999998</v>
      </c>
      <c r="J990" s="95">
        <f t="shared" si="75"/>
        <v>2020</v>
      </c>
      <c r="K990" s="95">
        <f t="shared" si="76"/>
        <v>6</v>
      </c>
      <c r="L990" s="95">
        <f t="shared" si="77"/>
        <v>23</v>
      </c>
      <c r="M990" s="97">
        <f t="shared" si="78"/>
        <v>44005</v>
      </c>
      <c r="N990" s="96">
        <f t="shared" si="79"/>
        <v>44005.580196759256</v>
      </c>
      <c r="O990" s="323">
        <v>100.32299999999999</v>
      </c>
      <c r="P990" s="323">
        <v>3.1079949999999998</v>
      </c>
      <c r="Q990" s="323" t="s">
        <v>960</v>
      </c>
    </row>
    <row r="991" spans="1:17">
      <c r="A991" s="323" t="s">
        <v>959</v>
      </c>
      <c r="B991" s="323" t="s">
        <v>960</v>
      </c>
      <c r="C991" s="323" t="s">
        <v>188</v>
      </c>
      <c r="D991" s="323">
        <v>20200623</v>
      </c>
      <c r="E991" s="323" t="s">
        <v>414</v>
      </c>
      <c r="F991" s="323">
        <v>3355000</v>
      </c>
      <c r="G991" s="323">
        <v>101.337</v>
      </c>
      <c r="H991" s="323">
        <v>3.0555159999999999</v>
      </c>
      <c r="J991" s="95">
        <f t="shared" si="75"/>
        <v>2020</v>
      </c>
      <c r="K991" s="95">
        <f t="shared" si="76"/>
        <v>6</v>
      </c>
      <c r="L991" s="95">
        <f t="shared" si="77"/>
        <v>23</v>
      </c>
      <c r="M991" s="97">
        <f t="shared" si="78"/>
        <v>44005</v>
      </c>
      <c r="N991" s="96">
        <f t="shared" si="79"/>
        <v>44005.625081018516</v>
      </c>
      <c r="O991" s="323">
        <v>101.337</v>
      </c>
      <c r="P991" s="323">
        <v>3.0555159999999999</v>
      </c>
      <c r="Q991" s="323" t="s">
        <v>960</v>
      </c>
    </row>
    <row r="992" spans="1:17">
      <c r="A992" s="323" t="s">
        <v>959</v>
      </c>
      <c r="B992" s="323" t="s">
        <v>960</v>
      </c>
      <c r="C992" s="323" t="s">
        <v>188</v>
      </c>
      <c r="D992" s="323">
        <v>20200623</v>
      </c>
      <c r="E992" s="323" t="s">
        <v>839</v>
      </c>
      <c r="F992" s="323">
        <v>150000</v>
      </c>
      <c r="G992" s="323">
        <v>100.756755</v>
      </c>
      <c r="H992" s="323">
        <v>3.0854659999999998</v>
      </c>
      <c r="J992" s="95">
        <f t="shared" si="75"/>
        <v>2020</v>
      </c>
      <c r="K992" s="95">
        <f t="shared" si="76"/>
        <v>6</v>
      </c>
      <c r="L992" s="95">
        <f t="shared" si="77"/>
        <v>23</v>
      </c>
      <c r="M992" s="97">
        <f t="shared" si="78"/>
        <v>44005</v>
      </c>
      <c r="N992" s="96">
        <f t="shared" si="79"/>
        <v>44005.704641203702</v>
      </c>
      <c r="O992" s="323">
        <v>100.756755</v>
      </c>
      <c r="P992" s="323">
        <v>3.0854659999999998</v>
      </c>
      <c r="Q992" s="323" t="s">
        <v>960</v>
      </c>
    </row>
    <row r="993" spans="1:17">
      <c r="A993" s="323" t="s">
        <v>959</v>
      </c>
      <c r="B993" s="323" t="s">
        <v>960</v>
      </c>
      <c r="C993" s="323" t="s">
        <v>188</v>
      </c>
      <c r="D993" s="323">
        <v>20200624</v>
      </c>
      <c r="E993" s="323" t="s">
        <v>990</v>
      </c>
      <c r="F993" s="323">
        <v>1230000</v>
      </c>
      <c r="G993" s="323">
        <v>100.559</v>
      </c>
      <c r="H993" s="323">
        <v>3.0957170000000001</v>
      </c>
      <c r="J993" s="95">
        <f t="shared" ref="J993:J1031" si="80">ROUND(D993/10000,0)</f>
        <v>2020</v>
      </c>
      <c r="K993" s="95">
        <f t="shared" ref="K993:K1031" si="81">ROUND((D993-J993*10000)/100,0)</f>
        <v>6</v>
      </c>
      <c r="L993" s="95">
        <f t="shared" ref="L993:L1031" si="82">D993-J993*10000-K993*100</f>
        <v>24</v>
      </c>
      <c r="M993" s="97">
        <f t="shared" ref="M993:M1031" si="83">DATE(J993,K993,L993)</f>
        <v>44006</v>
      </c>
      <c r="N993" s="96">
        <f t="shared" si="79"/>
        <v>44006.379930555559</v>
      </c>
      <c r="O993" s="323">
        <v>100.559</v>
      </c>
      <c r="P993" s="323">
        <v>3.0957170000000001</v>
      </c>
      <c r="Q993" s="323" t="s">
        <v>960</v>
      </c>
    </row>
    <row r="994" spans="1:17">
      <c r="A994" s="323" t="s">
        <v>959</v>
      </c>
      <c r="B994" s="323" t="s">
        <v>960</v>
      </c>
      <c r="C994" s="323" t="s">
        <v>188</v>
      </c>
      <c r="D994" s="323">
        <v>20200624</v>
      </c>
      <c r="E994" s="323" t="s">
        <v>991</v>
      </c>
      <c r="F994" s="323">
        <v>1230000</v>
      </c>
      <c r="G994" s="323">
        <v>100.496</v>
      </c>
      <c r="H994" s="323">
        <v>3.0989900000000001</v>
      </c>
      <c r="J994" s="95">
        <f t="shared" si="80"/>
        <v>2020</v>
      </c>
      <c r="K994" s="95">
        <f t="shared" si="81"/>
        <v>6</v>
      </c>
      <c r="L994" s="95">
        <f t="shared" si="82"/>
        <v>24</v>
      </c>
      <c r="M994" s="97">
        <f t="shared" si="83"/>
        <v>44006</v>
      </c>
      <c r="N994" s="96">
        <f t="shared" si="79"/>
        <v>44006.380185185182</v>
      </c>
      <c r="O994" s="323">
        <v>100.496</v>
      </c>
      <c r="P994" s="323">
        <v>3.0989900000000001</v>
      </c>
      <c r="Q994" s="323" t="s">
        <v>960</v>
      </c>
    </row>
    <row r="995" spans="1:17">
      <c r="A995" s="323" t="s">
        <v>959</v>
      </c>
      <c r="B995" s="323" t="s">
        <v>960</v>
      </c>
      <c r="C995" s="323" t="s">
        <v>188</v>
      </c>
      <c r="D995" s="323">
        <v>20200624</v>
      </c>
      <c r="E995" s="323" t="s">
        <v>992</v>
      </c>
      <c r="F995" s="323">
        <v>25000</v>
      </c>
      <c r="G995" s="323">
        <v>100.804</v>
      </c>
      <c r="H995" s="323">
        <v>3.0830120000000001</v>
      </c>
      <c r="J995" s="95">
        <f t="shared" si="80"/>
        <v>2020</v>
      </c>
      <c r="K995" s="95">
        <f t="shared" si="81"/>
        <v>6</v>
      </c>
      <c r="L995" s="95">
        <f t="shared" si="82"/>
        <v>24</v>
      </c>
      <c r="M995" s="97">
        <f t="shared" si="83"/>
        <v>44006</v>
      </c>
      <c r="N995" s="96">
        <f t="shared" si="79"/>
        <v>44006.488483796296</v>
      </c>
      <c r="O995" s="323">
        <v>100.804</v>
      </c>
      <c r="P995" s="323">
        <v>3.0830120000000001</v>
      </c>
      <c r="Q995" s="323" t="s">
        <v>960</v>
      </c>
    </row>
    <row r="996" spans="1:17">
      <c r="A996" s="323" t="s">
        <v>959</v>
      </c>
      <c r="B996" s="323" t="s">
        <v>960</v>
      </c>
      <c r="C996" s="323" t="s">
        <v>188</v>
      </c>
      <c r="D996" s="323">
        <v>20200624</v>
      </c>
      <c r="E996" s="323" t="s">
        <v>993</v>
      </c>
      <c r="F996" s="323">
        <v>98000</v>
      </c>
      <c r="G996" s="323">
        <v>101.075</v>
      </c>
      <c r="H996" s="323">
        <v>3.0690059999999999</v>
      </c>
      <c r="J996" s="95">
        <f t="shared" si="80"/>
        <v>2020</v>
      </c>
      <c r="K996" s="95">
        <f t="shared" si="81"/>
        <v>6</v>
      </c>
      <c r="L996" s="95">
        <f t="shared" si="82"/>
        <v>24</v>
      </c>
      <c r="M996" s="97">
        <f t="shared" si="83"/>
        <v>44006</v>
      </c>
      <c r="N996" s="96">
        <f t="shared" si="79"/>
        <v>44006.51258101852</v>
      </c>
      <c r="O996" s="323">
        <v>101.075</v>
      </c>
      <c r="P996" s="323">
        <v>3.0690059999999999</v>
      </c>
      <c r="Q996" s="323" t="s">
        <v>960</v>
      </c>
    </row>
    <row r="997" spans="1:17">
      <c r="A997" s="323" t="s">
        <v>959</v>
      </c>
      <c r="B997" s="323" t="s">
        <v>960</v>
      </c>
      <c r="C997" s="323" t="s">
        <v>188</v>
      </c>
      <c r="D997" s="323">
        <v>20200624</v>
      </c>
      <c r="E997" s="323" t="s">
        <v>875</v>
      </c>
      <c r="F997" s="323">
        <v>405000</v>
      </c>
      <c r="G997" s="323">
        <v>100.92</v>
      </c>
      <c r="H997" s="323">
        <v>3.0770110000000002</v>
      </c>
      <c r="J997" s="95">
        <f t="shared" si="80"/>
        <v>2020</v>
      </c>
      <c r="K997" s="95">
        <f t="shared" si="81"/>
        <v>6</v>
      </c>
      <c r="L997" s="95">
        <f t="shared" si="82"/>
        <v>24</v>
      </c>
      <c r="M997" s="97">
        <f t="shared" si="83"/>
        <v>44006</v>
      </c>
      <c r="N997" s="96">
        <f t="shared" si="79"/>
        <v>44006.620462962965</v>
      </c>
      <c r="O997" s="323">
        <v>100.92</v>
      </c>
      <c r="P997" s="323">
        <v>3.0770110000000002</v>
      </c>
      <c r="Q997" s="323" t="s">
        <v>960</v>
      </c>
    </row>
    <row r="998" spans="1:17">
      <c r="A998" s="323" t="s">
        <v>959</v>
      </c>
      <c r="B998" s="323" t="s">
        <v>960</v>
      </c>
      <c r="C998" s="323" t="s">
        <v>188</v>
      </c>
      <c r="D998" s="323">
        <v>20200624</v>
      </c>
      <c r="E998" s="323" t="s">
        <v>994</v>
      </c>
      <c r="F998" s="323">
        <v>100000</v>
      </c>
      <c r="G998" s="323">
        <v>100.884</v>
      </c>
      <c r="H998" s="323">
        <v>3.0788720000000001</v>
      </c>
      <c r="J998" s="95">
        <f t="shared" si="80"/>
        <v>2020</v>
      </c>
      <c r="K998" s="95">
        <f t="shared" si="81"/>
        <v>6</v>
      </c>
      <c r="L998" s="95">
        <f t="shared" si="82"/>
        <v>24</v>
      </c>
      <c r="M998" s="97">
        <f t="shared" si="83"/>
        <v>44006</v>
      </c>
      <c r="N998" s="96">
        <f t="shared" si="79"/>
        <v>44006.625347222223</v>
      </c>
      <c r="O998" s="323">
        <v>100.884</v>
      </c>
      <c r="P998" s="323">
        <v>3.0788720000000001</v>
      </c>
      <c r="Q998" s="323" t="s">
        <v>960</v>
      </c>
    </row>
    <row r="999" spans="1:17">
      <c r="A999" s="323" t="s">
        <v>959</v>
      </c>
      <c r="B999" s="323" t="s">
        <v>960</v>
      </c>
      <c r="C999" s="323" t="s">
        <v>188</v>
      </c>
      <c r="D999" s="323">
        <v>20200624</v>
      </c>
      <c r="E999" s="323" t="s">
        <v>995</v>
      </c>
      <c r="F999" s="323">
        <v>100000</v>
      </c>
      <c r="G999" s="323">
        <v>101.42</v>
      </c>
      <c r="H999" s="323">
        <v>3.0512459999999999</v>
      </c>
      <c r="J999" s="95">
        <f t="shared" si="80"/>
        <v>2020</v>
      </c>
      <c r="K999" s="95">
        <f t="shared" si="81"/>
        <v>6</v>
      </c>
      <c r="L999" s="95">
        <f t="shared" si="82"/>
        <v>24</v>
      </c>
      <c r="M999" s="97">
        <f t="shared" si="83"/>
        <v>44006</v>
      </c>
      <c r="N999" s="96">
        <f t="shared" si="79"/>
        <v>44006.625717592593</v>
      </c>
      <c r="O999" s="323">
        <v>101.42</v>
      </c>
      <c r="P999" s="323">
        <v>3.0512459999999999</v>
      </c>
      <c r="Q999" s="323" t="s">
        <v>960</v>
      </c>
    </row>
    <row r="1000" spans="1:17">
      <c r="A1000" s="323" t="s">
        <v>959</v>
      </c>
      <c r="B1000" s="323" t="s">
        <v>960</v>
      </c>
      <c r="C1000" s="323" t="s">
        <v>188</v>
      </c>
      <c r="D1000" s="323">
        <v>20200624</v>
      </c>
      <c r="E1000" s="323" t="s">
        <v>995</v>
      </c>
      <c r="F1000" s="323">
        <v>100000</v>
      </c>
      <c r="G1000" s="323">
        <v>101.42</v>
      </c>
      <c r="H1000" s="323">
        <v>3.0512459999999999</v>
      </c>
      <c r="J1000" s="95">
        <f t="shared" si="80"/>
        <v>2020</v>
      </c>
      <c r="K1000" s="95">
        <f t="shared" si="81"/>
        <v>6</v>
      </c>
      <c r="L1000" s="95">
        <f t="shared" si="82"/>
        <v>24</v>
      </c>
      <c r="M1000" s="97">
        <f t="shared" si="83"/>
        <v>44006</v>
      </c>
      <c r="N1000" s="96">
        <f t="shared" si="79"/>
        <v>44006.625717592593</v>
      </c>
      <c r="O1000" s="323">
        <v>101.42</v>
      </c>
      <c r="P1000" s="323">
        <v>3.0512459999999999</v>
      </c>
      <c r="Q1000" s="323" t="s">
        <v>960</v>
      </c>
    </row>
    <row r="1001" spans="1:17">
      <c r="A1001" s="323" t="s">
        <v>959</v>
      </c>
      <c r="B1001" s="323" t="s">
        <v>960</v>
      </c>
      <c r="C1001" s="323" t="s">
        <v>188</v>
      </c>
      <c r="D1001" s="323">
        <v>20200624</v>
      </c>
      <c r="E1001" s="323" t="s">
        <v>396</v>
      </c>
      <c r="F1001" s="323">
        <v>34000</v>
      </c>
      <c r="G1001" s="323">
        <v>101.327</v>
      </c>
      <c r="H1001" s="323">
        <v>3.0560260000000001</v>
      </c>
      <c r="J1001" s="95">
        <f t="shared" si="80"/>
        <v>2020</v>
      </c>
      <c r="K1001" s="95">
        <f t="shared" si="81"/>
        <v>6</v>
      </c>
      <c r="L1001" s="95">
        <f t="shared" si="82"/>
        <v>24</v>
      </c>
      <c r="M1001" s="97">
        <f t="shared" si="83"/>
        <v>44006</v>
      </c>
      <c r="N1001" s="96">
        <f t="shared" si="79"/>
        <v>44006.627523148149</v>
      </c>
      <c r="O1001" s="323">
        <v>101.327</v>
      </c>
      <c r="P1001" s="323">
        <v>3.0560260000000001</v>
      </c>
      <c r="Q1001" s="323" t="s">
        <v>960</v>
      </c>
    </row>
    <row r="1002" spans="1:17">
      <c r="A1002" s="323" t="s">
        <v>959</v>
      </c>
      <c r="B1002" s="323" t="s">
        <v>960</v>
      </c>
      <c r="C1002" s="323" t="s">
        <v>188</v>
      </c>
      <c r="D1002" s="323">
        <v>20200624</v>
      </c>
      <c r="E1002" s="323" t="s">
        <v>397</v>
      </c>
      <c r="F1002" s="323">
        <v>80000</v>
      </c>
      <c r="G1002" s="323">
        <v>101.58</v>
      </c>
      <c r="H1002" s="323">
        <v>3.0430359999999999</v>
      </c>
      <c r="J1002" s="95">
        <f t="shared" si="80"/>
        <v>2020</v>
      </c>
      <c r="K1002" s="95">
        <f t="shared" si="81"/>
        <v>6</v>
      </c>
      <c r="L1002" s="95">
        <f t="shared" si="82"/>
        <v>24</v>
      </c>
      <c r="M1002" s="97">
        <f t="shared" si="83"/>
        <v>44006</v>
      </c>
      <c r="N1002" s="96">
        <f t="shared" si="79"/>
        <v>44006.635266203702</v>
      </c>
      <c r="O1002" s="323">
        <v>101.58</v>
      </c>
      <c r="P1002" s="323">
        <v>3.0430359999999999</v>
      </c>
      <c r="Q1002" s="323" t="s">
        <v>960</v>
      </c>
    </row>
    <row r="1003" spans="1:17">
      <c r="A1003" s="323" t="s">
        <v>959</v>
      </c>
      <c r="B1003" s="323" t="s">
        <v>960</v>
      </c>
      <c r="C1003" s="323" t="s">
        <v>188</v>
      </c>
      <c r="D1003" s="323">
        <v>20200624</v>
      </c>
      <c r="E1003" s="323" t="s">
        <v>397</v>
      </c>
      <c r="F1003" s="323">
        <v>80000</v>
      </c>
      <c r="G1003" s="323">
        <v>101.56</v>
      </c>
      <c r="H1003" s="323">
        <v>3.0440619999999998</v>
      </c>
      <c r="J1003" s="95">
        <f t="shared" si="80"/>
        <v>2020</v>
      </c>
      <c r="K1003" s="95">
        <f t="shared" si="81"/>
        <v>6</v>
      </c>
      <c r="L1003" s="95">
        <f t="shared" si="82"/>
        <v>24</v>
      </c>
      <c r="M1003" s="97">
        <f t="shared" si="83"/>
        <v>44006</v>
      </c>
      <c r="N1003" s="96">
        <f t="shared" si="79"/>
        <v>44006.635266203702</v>
      </c>
      <c r="O1003" s="323">
        <v>101.56</v>
      </c>
      <c r="P1003" s="323">
        <v>3.0440619999999998</v>
      </c>
      <c r="Q1003" s="323" t="s">
        <v>960</v>
      </c>
    </row>
    <row r="1004" spans="1:17">
      <c r="A1004" s="323" t="s">
        <v>959</v>
      </c>
      <c r="B1004" s="323" t="s">
        <v>960</v>
      </c>
      <c r="C1004" s="323" t="s">
        <v>188</v>
      </c>
      <c r="D1004" s="323">
        <v>20200624</v>
      </c>
      <c r="E1004" s="323" t="s">
        <v>996</v>
      </c>
      <c r="F1004" s="323">
        <v>15000</v>
      </c>
      <c r="G1004" s="323">
        <v>101.483</v>
      </c>
      <c r="H1004" s="323">
        <v>3.0480109999999998</v>
      </c>
      <c r="J1004" s="95">
        <f t="shared" si="80"/>
        <v>2020</v>
      </c>
      <c r="K1004" s="95">
        <f t="shared" si="81"/>
        <v>6</v>
      </c>
      <c r="L1004" s="95">
        <f t="shared" si="82"/>
        <v>24</v>
      </c>
      <c r="M1004" s="97">
        <f t="shared" si="83"/>
        <v>44006</v>
      </c>
      <c r="N1004" s="96">
        <f t="shared" si="79"/>
        <v>44006.682210648149</v>
      </c>
      <c r="O1004" s="323">
        <v>101.483</v>
      </c>
      <c r="P1004" s="323">
        <v>3.0480109999999998</v>
      </c>
      <c r="Q1004" s="323" t="s">
        <v>960</v>
      </c>
    </row>
    <row r="1005" spans="1:17">
      <c r="A1005" s="323" t="s">
        <v>959</v>
      </c>
      <c r="B1005" s="323" t="s">
        <v>960</v>
      </c>
      <c r="C1005" s="323" t="s">
        <v>188</v>
      </c>
      <c r="D1005" s="323">
        <v>20200625</v>
      </c>
      <c r="E1005" s="323" t="s">
        <v>379</v>
      </c>
      <c r="F1005" s="323">
        <v>1975000</v>
      </c>
      <c r="G1005" s="323">
        <v>102.209</v>
      </c>
      <c r="H1005" s="323">
        <v>3.0109020000000002</v>
      </c>
      <c r="J1005" s="95">
        <f t="shared" si="80"/>
        <v>2020</v>
      </c>
      <c r="K1005" s="95">
        <f t="shared" si="81"/>
        <v>6</v>
      </c>
      <c r="L1005" s="95">
        <f t="shared" si="82"/>
        <v>25</v>
      </c>
      <c r="M1005" s="97">
        <f t="shared" si="83"/>
        <v>44007</v>
      </c>
      <c r="N1005" s="96">
        <f t="shared" si="79"/>
        <v>44007.375057870369</v>
      </c>
      <c r="O1005" s="323">
        <v>102.209</v>
      </c>
      <c r="P1005" s="323">
        <v>3.0109020000000002</v>
      </c>
      <c r="Q1005" s="323" t="s">
        <v>960</v>
      </c>
    </row>
    <row r="1006" spans="1:17">
      <c r="A1006" s="323" t="s">
        <v>959</v>
      </c>
      <c r="B1006" s="323" t="s">
        <v>960</v>
      </c>
      <c r="C1006" s="323" t="s">
        <v>188</v>
      </c>
      <c r="D1006" s="323">
        <v>20200625</v>
      </c>
      <c r="E1006" s="323" t="s">
        <v>997</v>
      </c>
      <c r="F1006" s="323">
        <v>500000</v>
      </c>
      <c r="G1006" s="323">
        <v>101.92</v>
      </c>
      <c r="H1006" s="323">
        <v>3.0256259999999999</v>
      </c>
      <c r="J1006" s="95">
        <f t="shared" si="80"/>
        <v>2020</v>
      </c>
      <c r="K1006" s="95">
        <f t="shared" si="81"/>
        <v>6</v>
      </c>
      <c r="L1006" s="95">
        <f t="shared" si="82"/>
        <v>25</v>
      </c>
      <c r="M1006" s="97">
        <f t="shared" si="83"/>
        <v>44007</v>
      </c>
      <c r="N1006" s="96">
        <f t="shared" si="79"/>
        <v>44007.395775462966</v>
      </c>
      <c r="O1006" s="323">
        <v>101.92</v>
      </c>
      <c r="P1006" s="323">
        <v>3.0256259999999999</v>
      </c>
      <c r="Q1006" s="323" t="s">
        <v>960</v>
      </c>
    </row>
    <row r="1007" spans="1:17">
      <c r="A1007" s="323" t="s">
        <v>959</v>
      </c>
      <c r="B1007" s="323" t="s">
        <v>960</v>
      </c>
      <c r="C1007" s="323" t="s">
        <v>188</v>
      </c>
      <c r="D1007" s="323">
        <v>20200625</v>
      </c>
      <c r="E1007" s="323" t="s">
        <v>997</v>
      </c>
      <c r="F1007" s="323">
        <v>500000</v>
      </c>
      <c r="G1007" s="323">
        <v>102.038</v>
      </c>
      <c r="H1007" s="323">
        <v>3.0196079999999998</v>
      </c>
      <c r="J1007" s="95">
        <f t="shared" si="80"/>
        <v>2020</v>
      </c>
      <c r="K1007" s="95">
        <f t="shared" si="81"/>
        <v>6</v>
      </c>
      <c r="L1007" s="95">
        <f t="shared" si="82"/>
        <v>25</v>
      </c>
      <c r="M1007" s="97">
        <f t="shared" si="83"/>
        <v>44007</v>
      </c>
      <c r="N1007" s="96">
        <f t="shared" si="79"/>
        <v>44007.395775462966</v>
      </c>
      <c r="O1007" s="323">
        <v>102.038</v>
      </c>
      <c r="P1007" s="323">
        <v>3.0196079999999998</v>
      </c>
      <c r="Q1007" s="323" t="s">
        <v>960</v>
      </c>
    </row>
    <row r="1008" spans="1:17">
      <c r="A1008" s="323" t="s">
        <v>959</v>
      </c>
      <c r="B1008" s="323" t="s">
        <v>960</v>
      </c>
      <c r="C1008" s="323" t="s">
        <v>188</v>
      </c>
      <c r="D1008" s="323">
        <v>20200625</v>
      </c>
      <c r="E1008" s="323" t="s">
        <v>998</v>
      </c>
      <c r="F1008" s="323">
        <v>5000000</v>
      </c>
      <c r="G1008" s="323">
        <v>102.36499999999999</v>
      </c>
      <c r="H1008" s="323">
        <v>3.002977</v>
      </c>
      <c r="J1008" s="95">
        <f t="shared" si="80"/>
        <v>2020</v>
      </c>
      <c r="K1008" s="95">
        <f t="shared" si="81"/>
        <v>6</v>
      </c>
      <c r="L1008" s="95">
        <f t="shared" si="82"/>
        <v>25</v>
      </c>
      <c r="M1008" s="97">
        <f t="shared" si="83"/>
        <v>44007</v>
      </c>
      <c r="N1008" s="96">
        <f t="shared" si="79"/>
        <v>44007.62091435185</v>
      </c>
      <c r="O1008" s="323">
        <v>102.36499999999999</v>
      </c>
      <c r="P1008" s="323">
        <v>3.002977</v>
      </c>
      <c r="Q1008" s="323" t="s">
        <v>960</v>
      </c>
    </row>
    <row r="1009" spans="1:17">
      <c r="A1009" s="323" t="s">
        <v>959</v>
      </c>
      <c r="B1009" s="323" t="s">
        <v>960</v>
      </c>
      <c r="C1009" s="323" t="s">
        <v>188</v>
      </c>
      <c r="D1009" s="323">
        <v>20200625</v>
      </c>
      <c r="E1009" s="323" t="s">
        <v>999</v>
      </c>
      <c r="F1009" s="323">
        <v>1190000</v>
      </c>
      <c r="G1009" s="323">
        <v>101.27800000000001</v>
      </c>
      <c r="H1009" s="323">
        <v>3.058532</v>
      </c>
      <c r="J1009" s="95">
        <f t="shared" si="80"/>
        <v>2020</v>
      </c>
      <c r="K1009" s="95">
        <f t="shared" si="81"/>
        <v>6</v>
      </c>
      <c r="L1009" s="95">
        <f t="shared" si="82"/>
        <v>25</v>
      </c>
      <c r="M1009" s="97">
        <f t="shared" si="83"/>
        <v>44007</v>
      </c>
      <c r="N1009" s="96">
        <f t="shared" si="79"/>
        <v>44007.687592592592</v>
      </c>
      <c r="O1009" s="323">
        <v>101.27800000000001</v>
      </c>
      <c r="P1009" s="323">
        <v>3.058532</v>
      </c>
      <c r="Q1009" s="323" t="s">
        <v>960</v>
      </c>
    </row>
    <row r="1010" spans="1:17">
      <c r="A1010" s="323" t="s">
        <v>959</v>
      </c>
      <c r="B1010" s="323" t="s">
        <v>960</v>
      </c>
      <c r="C1010" s="323" t="s">
        <v>188</v>
      </c>
      <c r="D1010" s="323">
        <v>20200626</v>
      </c>
      <c r="E1010" s="323" t="s">
        <v>1000</v>
      </c>
      <c r="F1010" s="323">
        <v>920000</v>
      </c>
      <c r="G1010" s="323">
        <v>101.619</v>
      </c>
      <c r="H1010" s="323">
        <v>3.0410140000000001</v>
      </c>
      <c r="J1010" s="95">
        <f t="shared" si="80"/>
        <v>2020</v>
      </c>
      <c r="K1010" s="95">
        <f t="shared" si="81"/>
        <v>6</v>
      </c>
      <c r="L1010" s="95">
        <f t="shared" si="82"/>
        <v>26</v>
      </c>
      <c r="M1010" s="97">
        <f t="shared" si="83"/>
        <v>44008</v>
      </c>
      <c r="N1010" s="96">
        <f t="shared" si="79"/>
        <v>44008.414699074077</v>
      </c>
      <c r="O1010" s="323">
        <v>101.619</v>
      </c>
      <c r="P1010" s="323">
        <v>3.0410140000000001</v>
      </c>
      <c r="Q1010" s="323" t="s">
        <v>960</v>
      </c>
    </row>
    <row r="1011" spans="1:17">
      <c r="A1011" s="323" t="s">
        <v>959</v>
      </c>
      <c r="B1011" s="323" t="s">
        <v>960</v>
      </c>
      <c r="C1011" s="323" t="s">
        <v>188</v>
      </c>
      <c r="D1011" s="323">
        <v>20200626</v>
      </c>
      <c r="E1011" s="323" t="s">
        <v>512</v>
      </c>
      <c r="F1011" s="323">
        <v>2000</v>
      </c>
      <c r="G1011" s="323">
        <v>101.26900000000001</v>
      </c>
      <c r="H1011" s="323">
        <v>3.0589900000000001</v>
      </c>
      <c r="J1011" s="95">
        <f t="shared" si="80"/>
        <v>2020</v>
      </c>
      <c r="K1011" s="95">
        <f t="shared" si="81"/>
        <v>6</v>
      </c>
      <c r="L1011" s="95">
        <f t="shared" si="82"/>
        <v>26</v>
      </c>
      <c r="M1011" s="97">
        <f t="shared" si="83"/>
        <v>44008</v>
      </c>
      <c r="N1011" s="96">
        <f t="shared" si="79"/>
        <v>44008.45853009259</v>
      </c>
      <c r="O1011" s="323">
        <v>101.26900000000001</v>
      </c>
      <c r="P1011" s="323">
        <v>3.0589900000000001</v>
      </c>
      <c r="Q1011" s="323" t="s">
        <v>960</v>
      </c>
    </row>
    <row r="1012" spans="1:17">
      <c r="A1012" s="323" t="s">
        <v>959</v>
      </c>
      <c r="B1012" s="323" t="s">
        <v>960</v>
      </c>
      <c r="C1012" s="323" t="s">
        <v>188</v>
      </c>
      <c r="D1012" s="323">
        <v>20200626</v>
      </c>
      <c r="E1012" s="323" t="s">
        <v>696</v>
      </c>
      <c r="F1012" s="323">
        <v>2635000</v>
      </c>
      <c r="G1012" s="323">
        <v>102.63867999999999</v>
      </c>
      <c r="H1012" s="323">
        <v>2.9891019999999999</v>
      </c>
      <c r="J1012" s="95">
        <f t="shared" si="80"/>
        <v>2020</v>
      </c>
      <c r="K1012" s="95">
        <f t="shared" si="81"/>
        <v>6</v>
      </c>
      <c r="L1012" s="95">
        <f t="shared" si="82"/>
        <v>26</v>
      </c>
      <c r="M1012" s="97">
        <f t="shared" si="83"/>
        <v>44008</v>
      </c>
      <c r="N1012" s="96">
        <f t="shared" si="79"/>
        <v>44008.473090277781</v>
      </c>
      <c r="O1012" s="323">
        <v>102.63867999999999</v>
      </c>
      <c r="P1012" s="323">
        <v>2.9891019999999999</v>
      </c>
      <c r="Q1012" s="323" t="s">
        <v>960</v>
      </c>
    </row>
    <row r="1013" spans="1:17">
      <c r="A1013" s="323" t="s">
        <v>959</v>
      </c>
      <c r="B1013" s="323" t="s">
        <v>960</v>
      </c>
      <c r="C1013" s="323" t="s">
        <v>188</v>
      </c>
      <c r="D1013" s="323">
        <v>20200626</v>
      </c>
      <c r="E1013" s="323" t="s">
        <v>1001</v>
      </c>
      <c r="F1013" s="323">
        <v>2635000</v>
      </c>
      <c r="G1013" s="323">
        <v>102.57617999999999</v>
      </c>
      <c r="H1013" s="323">
        <v>2.992264</v>
      </c>
      <c r="J1013" s="95">
        <f t="shared" si="80"/>
        <v>2020</v>
      </c>
      <c r="K1013" s="95">
        <f t="shared" si="81"/>
        <v>6</v>
      </c>
      <c r="L1013" s="95">
        <f t="shared" si="82"/>
        <v>26</v>
      </c>
      <c r="M1013" s="97">
        <f t="shared" si="83"/>
        <v>44008</v>
      </c>
      <c r="N1013" s="96">
        <f t="shared" si="79"/>
        <v>44008.473194444443</v>
      </c>
      <c r="O1013" s="323">
        <v>102.57617999999999</v>
      </c>
      <c r="P1013" s="323">
        <v>2.992264</v>
      </c>
      <c r="Q1013" s="323" t="s">
        <v>960</v>
      </c>
    </row>
    <row r="1014" spans="1:17">
      <c r="A1014" s="323" t="s">
        <v>959</v>
      </c>
      <c r="B1014" s="323" t="s">
        <v>960</v>
      </c>
      <c r="C1014" s="323" t="s">
        <v>188</v>
      </c>
      <c r="D1014" s="323">
        <v>20200626</v>
      </c>
      <c r="E1014" s="323" t="s">
        <v>882</v>
      </c>
      <c r="F1014" s="323">
        <v>50000</v>
      </c>
      <c r="G1014" s="323">
        <v>101.78700000000001</v>
      </c>
      <c r="H1014" s="323">
        <v>3.0324149999999999</v>
      </c>
      <c r="J1014" s="95">
        <f t="shared" si="80"/>
        <v>2020</v>
      </c>
      <c r="K1014" s="95">
        <f t="shared" si="81"/>
        <v>6</v>
      </c>
      <c r="L1014" s="95">
        <f t="shared" si="82"/>
        <v>26</v>
      </c>
      <c r="M1014" s="97">
        <f t="shared" si="83"/>
        <v>44008</v>
      </c>
      <c r="N1014" s="96">
        <f t="shared" si="79"/>
        <v>44008.625243055554</v>
      </c>
      <c r="O1014" s="323">
        <v>101.78700000000001</v>
      </c>
      <c r="P1014" s="323">
        <v>3.0324149999999999</v>
      </c>
      <c r="Q1014" s="323" t="s">
        <v>960</v>
      </c>
    </row>
    <row r="1015" spans="1:17">
      <c r="A1015" s="323" t="s">
        <v>959</v>
      </c>
      <c r="B1015" s="323" t="s">
        <v>960</v>
      </c>
      <c r="C1015" s="323" t="s">
        <v>188</v>
      </c>
      <c r="D1015" s="323">
        <v>20200626</v>
      </c>
      <c r="E1015" s="323" t="s">
        <v>1002</v>
      </c>
      <c r="F1015" s="323">
        <v>1000000</v>
      </c>
      <c r="G1015" s="323">
        <v>101.854</v>
      </c>
      <c r="H1015" s="323">
        <v>3.0289899999999998</v>
      </c>
      <c r="J1015" s="95">
        <f t="shared" si="80"/>
        <v>2020</v>
      </c>
      <c r="K1015" s="95">
        <f t="shared" si="81"/>
        <v>6</v>
      </c>
      <c r="L1015" s="95">
        <f t="shared" si="82"/>
        <v>26</v>
      </c>
      <c r="M1015" s="97">
        <f t="shared" si="83"/>
        <v>44008</v>
      </c>
      <c r="N1015" s="96">
        <f t="shared" si="79"/>
        <v>44008.66684027778</v>
      </c>
      <c r="O1015" s="323">
        <v>101.854</v>
      </c>
      <c r="P1015" s="323">
        <v>3.0289899999999998</v>
      </c>
      <c r="Q1015" s="323" t="s">
        <v>960</v>
      </c>
    </row>
    <row r="1016" spans="1:17">
      <c r="A1016" s="323" t="s">
        <v>959</v>
      </c>
      <c r="B1016" s="323" t="s">
        <v>960</v>
      </c>
      <c r="C1016" s="323" t="s">
        <v>188</v>
      </c>
      <c r="D1016" s="323">
        <v>20200626</v>
      </c>
      <c r="E1016" s="323" t="s">
        <v>1002</v>
      </c>
      <c r="F1016" s="323">
        <v>1000000</v>
      </c>
      <c r="G1016" s="323">
        <v>101.854</v>
      </c>
      <c r="H1016" s="323">
        <v>3.0289899999999998</v>
      </c>
      <c r="J1016" s="95">
        <f t="shared" si="80"/>
        <v>2020</v>
      </c>
      <c r="K1016" s="95">
        <f t="shared" si="81"/>
        <v>6</v>
      </c>
      <c r="L1016" s="95">
        <f t="shared" si="82"/>
        <v>26</v>
      </c>
      <c r="M1016" s="97">
        <f t="shared" si="83"/>
        <v>44008</v>
      </c>
      <c r="N1016" s="96">
        <f t="shared" si="79"/>
        <v>44008.66684027778</v>
      </c>
      <c r="O1016" s="323">
        <v>101.854</v>
      </c>
      <c r="P1016" s="323">
        <v>3.0289899999999998</v>
      </c>
      <c r="Q1016" s="323" t="s">
        <v>960</v>
      </c>
    </row>
    <row r="1017" spans="1:17">
      <c r="A1017" s="323" t="s">
        <v>959</v>
      </c>
      <c r="B1017" s="323" t="s">
        <v>960</v>
      </c>
      <c r="C1017" s="323" t="s">
        <v>188</v>
      </c>
      <c r="D1017" s="323">
        <v>20200626</v>
      </c>
      <c r="E1017" s="323" t="s">
        <v>1003</v>
      </c>
      <c r="F1017" s="323">
        <v>1000000</v>
      </c>
      <c r="G1017" s="323">
        <v>101.917</v>
      </c>
      <c r="H1017" s="323">
        <v>3.025773</v>
      </c>
      <c r="J1017" s="95">
        <f t="shared" si="80"/>
        <v>2020</v>
      </c>
      <c r="K1017" s="95">
        <f t="shared" si="81"/>
        <v>6</v>
      </c>
      <c r="L1017" s="95">
        <f t="shared" si="82"/>
        <v>26</v>
      </c>
      <c r="M1017" s="97">
        <f t="shared" si="83"/>
        <v>44008</v>
      </c>
      <c r="N1017" s="96">
        <f t="shared" si="79"/>
        <v>44008.668194444443</v>
      </c>
      <c r="O1017" s="323">
        <v>101.917</v>
      </c>
      <c r="P1017" s="323">
        <v>3.025773</v>
      </c>
      <c r="Q1017" s="323" t="s">
        <v>960</v>
      </c>
    </row>
    <row r="1018" spans="1:17">
      <c r="A1018" s="323" t="s">
        <v>959</v>
      </c>
      <c r="B1018" s="323" t="s">
        <v>960</v>
      </c>
      <c r="C1018" s="323" t="s">
        <v>188</v>
      </c>
      <c r="D1018" s="323">
        <v>20200629</v>
      </c>
      <c r="E1018" s="323" t="s">
        <v>883</v>
      </c>
      <c r="F1018" s="323">
        <v>100000</v>
      </c>
      <c r="G1018" s="323">
        <v>102.05</v>
      </c>
      <c r="H1018" s="323">
        <v>3.0189819999999998</v>
      </c>
      <c r="J1018" s="95">
        <f t="shared" si="80"/>
        <v>2020</v>
      </c>
      <c r="K1018" s="95">
        <f t="shared" si="81"/>
        <v>6</v>
      </c>
      <c r="L1018" s="95">
        <f t="shared" si="82"/>
        <v>29</v>
      </c>
      <c r="M1018" s="97">
        <f t="shared" si="83"/>
        <v>44011</v>
      </c>
      <c r="N1018" s="96">
        <f t="shared" si="79"/>
        <v>44011.628009259257</v>
      </c>
      <c r="O1018" s="323">
        <v>102.05</v>
      </c>
      <c r="P1018" s="323">
        <v>3.0189819999999998</v>
      </c>
      <c r="Q1018" s="323" t="s">
        <v>960</v>
      </c>
    </row>
    <row r="1019" spans="1:17">
      <c r="A1019" s="323" t="s">
        <v>959</v>
      </c>
      <c r="B1019" s="323" t="s">
        <v>960</v>
      </c>
      <c r="C1019" s="323" t="s">
        <v>188</v>
      </c>
      <c r="D1019" s="323">
        <v>20200629</v>
      </c>
      <c r="E1019" s="323" t="s">
        <v>1004</v>
      </c>
      <c r="F1019" s="323">
        <v>4046000</v>
      </c>
      <c r="G1019" s="323">
        <v>102.56100000000001</v>
      </c>
      <c r="H1019" s="323">
        <v>2.9930240000000001</v>
      </c>
      <c r="J1019" s="95">
        <f t="shared" si="80"/>
        <v>2020</v>
      </c>
      <c r="K1019" s="95">
        <f t="shared" si="81"/>
        <v>6</v>
      </c>
      <c r="L1019" s="95">
        <f t="shared" si="82"/>
        <v>29</v>
      </c>
      <c r="M1019" s="97">
        <f t="shared" si="83"/>
        <v>44011</v>
      </c>
      <c r="N1019" s="96">
        <f t="shared" si="79"/>
        <v>44011.632800925923</v>
      </c>
      <c r="O1019" s="323">
        <v>102.56100000000001</v>
      </c>
      <c r="P1019" s="323">
        <v>2.9930240000000001</v>
      </c>
      <c r="Q1019" s="323" t="s">
        <v>960</v>
      </c>
    </row>
    <row r="1020" spans="1:17">
      <c r="A1020" s="323" t="s">
        <v>959</v>
      </c>
      <c r="B1020" s="323" t="s">
        <v>960</v>
      </c>
      <c r="C1020" s="323" t="s">
        <v>188</v>
      </c>
      <c r="D1020" s="323">
        <v>20200629</v>
      </c>
      <c r="E1020" s="323" t="s">
        <v>1005</v>
      </c>
      <c r="F1020" s="323">
        <v>570000</v>
      </c>
      <c r="G1020" s="323">
        <v>102.739</v>
      </c>
      <c r="H1020" s="323">
        <v>2.984022</v>
      </c>
      <c r="J1020" s="95">
        <f t="shared" si="80"/>
        <v>2020</v>
      </c>
      <c r="K1020" s="95">
        <f t="shared" si="81"/>
        <v>6</v>
      </c>
      <c r="L1020" s="95">
        <f t="shared" si="82"/>
        <v>29</v>
      </c>
      <c r="M1020" s="97">
        <f t="shared" si="83"/>
        <v>44011</v>
      </c>
      <c r="N1020" s="96">
        <f t="shared" si="79"/>
        <v>44011.687696759262</v>
      </c>
      <c r="O1020" s="323">
        <v>102.739</v>
      </c>
      <c r="P1020" s="323">
        <v>2.984022</v>
      </c>
      <c r="Q1020" s="323" t="s">
        <v>960</v>
      </c>
    </row>
    <row r="1021" spans="1:17">
      <c r="A1021" s="323" t="s">
        <v>959</v>
      </c>
      <c r="B1021" s="323" t="s">
        <v>960</v>
      </c>
      <c r="C1021" s="323" t="s">
        <v>188</v>
      </c>
      <c r="D1021" s="323">
        <v>20200630</v>
      </c>
      <c r="E1021" s="323" t="s">
        <v>1006</v>
      </c>
      <c r="F1021" s="323">
        <v>100000</v>
      </c>
      <c r="G1021" s="323">
        <v>103.18</v>
      </c>
      <c r="H1021" s="323">
        <v>2.961795</v>
      </c>
      <c r="J1021" s="95">
        <f t="shared" si="80"/>
        <v>2020</v>
      </c>
      <c r="K1021" s="95">
        <f t="shared" si="81"/>
        <v>6</v>
      </c>
      <c r="L1021" s="95">
        <f t="shared" si="82"/>
        <v>30</v>
      </c>
      <c r="M1021" s="97">
        <f t="shared" si="83"/>
        <v>44012</v>
      </c>
      <c r="N1021" s="96">
        <f t="shared" si="79"/>
        <v>44012.377534722225</v>
      </c>
      <c r="O1021" s="323">
        <v>103.18</v>
      </c>
      <c r="P1021" s="323">
        <v>2.961795</v>
      </c>
      <c r="Q1021" s="323" t="s">
        <v>960</v>
      </c>
    </row>
    <row r="1022" spans="1:17">
      <c r="A1022" s="323" t="s">
        <v>959</v>
      </c>
      <c r="B1022" s="323" t="s">
        <v>960</v>
      </c>
      <c r="C1022" s="323" t="s">
        <v>188</v>
      </c>
      <c r="D1022" s="323">
        <v>20200630</v>
      </c>
      <c r="E1022" s="323" t="s">
        <v>1007</v>
      </c>
      <c r="F1022" s="323">
        <v>500000</v>
      </c>
      <c r="G1022" s="323">
        <v>103.21599999999999</v>
      </c>
      <c r="H1022" s="323">
        <v>2.9599869999999999</v>
      </c>
      <c r="J1022" s="95">
        <f t="shared" si="80"/>
        <v>2020</v>
      </c>
      <c r="K1022" s="95">
        <f t="shared" si="81"/>
        <v>6</v>
      </c>
      <c r="L1022" s="95">
        <f t="shared" si="82"/>
        <v>30</v>
      </c>
      <c r="M1022" s="97">
        <f t="shared" si="83"/>
        <v>44012</v>
      </c>
      <c r="N1022" s="96">
        <f t="shared" si="79"/>
        <v>44012.379293981481</v>
      </c>
      <c r="O1022" s="323">
        <v>103.21599999999999</v>
      </c>
      <c r="P1022" s="323">
        <v>2.9599869999999999</v>
      </c>
      <c r="Q1022" s="323" t="s">
        <v>960</v>
      </c>
    </row>
    <row r="1023" spans="1:17">
      <c r="A1023" s="323" t="s">
        <v>959</v>
      </c>
      <c r="B1023" s="323" t="s">
        <v>960</v>
      </c>
      <c r="C1023" s="323" t="s">
        <v>188</v>
      </c>
      <c r="D1023" s="323">
        <v>20200630</v>
      </c>
      <c r="E1023" s="323" t="s">
        <v>1008</v>
      </c>
      <c r="F1023" s="323">
        <v>38000</v>
      </c>
      <c r="G1023" s="323">
        <v>103.017</v>
      </c>
      <c r="H1023" s="323">
        <v>2.9699930000000001</v>
      </c>
      <c r="J1023" s="95">
        <f t="shared" si="80"/>
        <v>2020</v>
      </c>
      <c r="K1023" s="95">
        <f t="shared" si="81"/>
        <v>6</v>
      </c>
      <c r="L1023" s="95">
        <f t="shared" si="82"/>
        <v>30</v>
      </c>
      <c r="M1023" s="97">
        <f t="shared" si="83"/>
        <v>44012</v>
      </c>
      <c r="N1023" s="96">
        <f t="shared" si="79"/>
        <v>44012.440185185187</v>
      </c>
      <c r="O1023" s="323">
        <v>103.017</v>
      </c>
      <c r="P1023" s="323">
        <v>2.9699930000000001</v>
      </c>
      <c r="Q1023" s="323" t="s">
        <v>960</v>
      </c>
    </row>
    <row r="1024" spans="1:17">
      <c r="A1024" s="323" t="s">
        <v>959</v>
      </c>
      <c r="B1024" s="323" t="s">
        <v>960</v>
      </c>
      <c r="C1024" s="323" t="s">
        <v>188</v>
      </c>
      <c r="D1024" s="323">
        <v>20200630</v>
      </c>
      <c r="E1024" s="323" t="s">
        <v>1009</v>
      </c>
      <c r="F1024" s="323">
        <v>9000</v>
      </c>
      <c r="G1024" s="323">
        <v>102.108</v>
      </c>
      <c r="H1024" s="323">
        <v>3.0160200000000001</v>
      </c>
      <c r="J1024" s="95">
        <f t="shared" si="80"/>
        <v>2020</v>
      </c>
      <c r="K1024" s="95">
        <f t="shared" si="81"/>
        <v>6</v>
      </c>
      <c r="L1024" s="95">
        <f t="shared" si="82"/>
        <v>30</v>
      </c>
      <c r="M1024" s="97">
        <f t="shared" si="83"/>
        <v>44012</v>
      </c>
      <c r="N1024" s="96">
        <f t="shared" si="79"/>
        <v>44012.520497685182</v>
      </c>
      <c r="O1024" s="323">
        <v>102.108</v>
      </c>
      <c r="P1024" s="323">
        <v>3.0160200000000001</v>
      </c>
      <c r="Q1024" s="323" t="s">
        <v>960</v>
      </c>
    </row>
    <row r="1025" spans="1:17">
      <c r="A1025" s="323" t="s">
        <v>959</v>
      </c>
      <c r="B1025" s="323" t="s">
        <v>960</v>
      </c>
      <c r="C1025" s="323" t="s">
        <v>188</v>
      </c>
      <c r="D1025" s="323">
        <v>20200630</v>
      </c>
      <c r="E1025" s="323" t="s">
        <v>1010</v>
      </c>
      <c r="F1025" s="323">
        <v>3980000</v>
      </c>
      <c r="G1025" s="323">
        <v>101.893</v>
      </c>
      <c r="H1025" s="323">
        <v>3.0269849999999998</v>
      </c>
      <c r="J1025" s="95">
        <f t="shared" si="80"/>
        <v>2020</v>
      </c>
      <c r="K1025" s="95">
        <f t="shared" si="81"/>
        <v>6</v>
      </c>
      <c r="L1025" s="95">
        <f t="shared" si="82"/>
        <v>30</v>
      </c>
      <c r="M1025" s="97">
        <f t="shared" si="83"/>
        <v>44012</v>
      </c>
      <c r="N1025" s="96">
        <f t="shared" si="79"/>
        <v>44012.574675925927</v>
      </c>
      <c r="O1025" s="323">
        <v>101.893</v>
      </c>
      <c r="P1025" s="323">
        <v>3.0269849999999998</v>
      </c>
      <c r="Q1025" s="323" t="s">
        <v>960</v>
      </c>
    </row>
    <row r="1026" spans="1:17">
      <c r="A1026" s="323" t="s">
        <v>959</v>
      </c>
      <c r="B1026" s="323" t="s">
        <v>960</v>
      </c>
      <c r="C1026" s="323" t="s">
        <v>188</v>
      </c>
      <c r="D1026" s="323">
        <v>20200630</v>
      </c>
      <c r="E1026" s="323" t="s">
        <v>643</v>
      </c>
      <c r="F1026" s="323">
        <v>46000</v>
      </c>
      <c r="G1026" s="323">
        <v>102.14679</v>
      </c>
      <c r="H1026" s="323">
        <v>3.0140449999999999</v>
      </c>
      <c r="J1026" s="95">
        <f t="shared" si="80"/>
        <v>2020</v>
      </c>
      <c r="K1026" s="95">
        <f t="shared" si="81"/>
        <v>6</v>
      </c>
      <c r="L1026" s="95">
        <f t="shared" si="82"/>
        <v>30</v>
      </c>
      <c r="M1026" s="97">
        <f t="shared" si="83"/>
        <v>44012</v>
      </c>
      <c r="N1026" s="96">
        <f t="shared" si="79"/>
        <v>44012.577256944445</v>
      </c>
      <c r="O1026" s="323">
        <v>102.14679</v>
      </c>
      <c r="P1026" s="323">
        <v>3.0140449999999999</v>
      </c>
      <c r="Q1026" s="323" t="s">
        <v>960</v>
      </c>
    </row>
    <row r="1027" spans="1:17">
      <c r="A1027" s="323" t="s">
        <v>959</v>
      </c>
      <c r="B1027" s="323" t="s">
        <v>960</v>
      </c>
      <c r="C1027" s="323" t="s">
        <v>188</v>
      </c>
      <c r="D1027" s="323">
        <v>20200630</v>
      </c>
      <c r="E1027" s="323" t="s">
        <v>643</v>
      </c>
      <c r="F1027" s="323">
        <v>46000</v>
      </c>
      <c r="G1027" s="323">
        <v>102.20929</v>
      </c>
      <c r="H1027" s="323">
        <v>3.0108649999999999</v>
      </c>
      <c r="J1027" s="95">
        <f t="shared" si="80"/>
        <v>2020</v>
      </c>
      <c r="K1027" s="95">
        <f t="shared" si="81"/>
        <v>6</v>
      </c>
      <c r="L1027" s="95">
        <f t="shared" si="82"/>
        <v>30</v>
      </c>
      <c r="M1027" s="97">
        <f t="shared" si="83"/>
        <v>44012</v>
      </c>
      <c r="N1027" s="96">
        <f t="shared" ref="N1027:N1031" si="84">M1027+E1027</f>
        <v>44012.577256944445</v>
      </c>
      <c r="O1027" s="323">
        <v>102.20929</v>
      </c>
      <c r="P1027" s="323">
        <v>3.0108649999999999</v>
      </c>
      <c r="Q1027" s="323" t="s">
        <v>960</v>
      </c>
    </row>
    <row r="1028" spans="1:17">
      <c r="A1028" s="323" t="s">
        <v>959</v>
      </c>
      <c r="B1028" s="323" t="s">
        <v>960</v>
      </c>
      <c r="C1028" s="323" t="s">
        <v>188</v>
      </c>
      <c r="D1028" s="323">
        <v>20200630</v>
      </c>
      <c r="E1028" s="323" t="s">
        <v>1011</v>
      </c>
      <c r="F1028" s="323">
        <v>1100000</v>
      </c>
      <c r="G1028" s="323">
        <v>102.7</v>
      </c>
      <c r="H1028" s="323">
        <v>2.9859840000000002</v>
      </c>
      <c r="J1028" s="95">
        <f t="shared" si="80"/>
        <v>2020</v>
      </c>
      <c r="K1028" s="95">
        <f t="shared" si="81"/>
        <v>6</v>
      </c>
      <c r="L1028" s="95">
        <f t="shared" si="82"/>
        <v>30</v>
      </c>
      <c r="M1028" s="97">
        <f t="shared" si="83"/>
        <v>44012</v>
      </c>
      <c r="N1028" s="96">
        <f t="shared" si="84"/>
        <v>44012.610972222225</v>
      </c>
      <c r="O1028" s="323">
        <v>102.7</v>
      </c>
      <c r="P1028" s="323">
        <v>2.9859840000000002</v>
      </c>
      <c r="Q1028" s="323" t="s">
        <v>960</v>
      </c>
    </row>
    <row r="1029" spans="1:17">
      <c r="A1029" s="323" t="s">
        <v>959</v>
      </c>
      <c r="B1029" s="323" t="s">
        <v>960</v>
      </c>
      <c r="C1029" s="323" t="s">
        <v>188</v>
      </c>
      <c r="D1029" s="323">
        <v>20200630</v>
      </c>
      <c r="E1029" s="323" t="s">
        <v>727</v>
      </c>
      <c r="F1029" s="323">
        <v>750000</v>
      </c>
      <c r="G1029" s="323">
        <v>102.423</v>
      </c>
      <c r="H1029" s="323">
        <v>3.0000100000000001</v>
      </c>
      <c r="J1029" s="95">
        <f t="shared" si="80"/>
        <v>2020</v>
      </c>
      <c r="K1029" s="95">
        <f t="shared" si="81"/>
        <v>6</v>
      </c>
      <c r="L1029" s="95">
        <f t="shared" si="82"/>
        <v>30</v>
      </c>
      <c r="M1029" s="97">
        <f t="shared" si="83"/>
        <v>44012</v>
      </c>
      <c r="N1029" s="96">
        <f t="shared" si="84"/>
        <v>44012.625162037039</v>
      </c>
      <c r="O1029" s="323">
        <v>102.423</v>
      </c>
      <c r="P1029" s="323">
        <v>3.0000100000000001</v>
      </c>
      <c r="Q1029" s="323" t="s">
        <v>960</v>
      </c>
    </row>
    <row r="1030" spans="1:17">
      <c r="A1030" s="323" t="s">
        <v>959</v>
      </c>
      <c r="B1030" s="323" t="s">
        <v>960</v>
      </c>
      <c r="C1030" s="323" t="s">
        <v>188</v>
      </c>
      <c r="D1030" s="323">
        <v>20200630</v>
      </c>
      <c r="E1030" s="323" t="s">
        <v>831</v>
      </c>
      <c r="F1030" s="323">
        <v>1150000</v>
      </c>
      <c r="G1030" s="323">
        <v>102.285</v>
      </c>
      <c r="H1030" s="323">
        <v>3.0070160000000001</v>
      </c>
      <c r="J1030" s="95">
        <f t="shared" si="80"/>
        <v>2020</v>
      </c>
      <c r="K1030" s="95">
        <f t="shared" si="81"/>
        <v>6</v>
      </c>
      <c r="L1030" s="95">
        <f t="shared" si="82"/>
        <v>30</v>
      </c>
      <c r="M1030" s="97">
        <f t="shared" si="83"/>
        <v>44012</v>
      </c>
      <c r="N1030" s="96">
        <f t="shared" si="84"/>
        <v>44012.625185185185</v>
      </c>
      <c r="O1030" s="323">
        <v>102.285</v>
      </c>
      <c r="P1030" s="323">
        <v>3.0070160000000001</v>
      </c>
      <c r="Q1030" s="323" t="s">
        <v>960</v>
      </c>
    </row>
    <row r="1031" spans="1:17">
      <c r="A1031" s="323" t="s">
        <v>959</v>
      </c>
      <c r="B1031" s="323" t="s">
        <v>960</v>
      </c>
      <c r="C1031" s="323" t="s">
        <v>188</v>
      </c>
      <c r="D1031" s="323">
        <v>20200630</v>
      </c>
      <c r="E1031" s="323" t="s">
        <v>425</v>
      </c>
      <c r="F1031" s="323">
        <v>25000</v>
      </c>
      <c r="G1031" s="323">
        <v>103.148</v>
      </c>
      <c r="H1031" s="323">
        <v>2.963403</v>
      </c>
      <c r="J1031" s="95">
        <f t="shared" si="80"/>
        <v>2020</v>
      </c>
      <c r="K1031" s="95">
        <f t="shared" si="81"/>
        <v>6</v>
      </c>
      <c r="L1031" s="95">
        <f t="shared" si="82"/>
        <v>30</v>
      </c>
      <c r="M1031" s="97">
        <f t="shared" si="83"/>
        <v>44012</v>
      </c>
      <c r="N1031" s="96">
        <f t="shared" si="84"/>
        <v>44012.626273148147</v>
      </c>
      <c r="O1031" s="323">
        <v>103.148</v>
      </c>
      <c r="P1031" s="323">
        <v>2.963403</v>
      </c>
      <c r="Q1031" s="323" t="s">
        <v>960</v>
      </c>
    </row>
    <row r="1032" spans="1:17">
      <c r="A1032" s="323"/>
      <c r="B1032" s="323"/>
      <c r="C1032" s="323"/>
      <c r="D1032" s="323"/>
      <c r="E1032" s="323"/>
      <c r="F1032" s="323"/>
      <c r="G1032" s="323"/>
      <c r="H1032" s="323"/>
      <c r="J1032" s="95"/>
      <c r="K1032" s="95"/>
      <c r="L1032" s="95"/>
      <c r="M1032" s="97"/>
      <c r="N1032" s="96"/>
      <c r="O1032" s="323"/>
      <c r="P1032" s="323"/>
      <c r="Q1032" s="323"/>
    </row>
    <row r="1033" spans="1:17">
      <c r="A1033" s="323"/>
      <c r="B1033" s="323"/>
      <c r="C1033" s="323"/>
      <c r="D1033" s="323"/>
      <c r="E1033" s="323"/>
      <c r="F1033" s="323"/>
      <c r="G1033" s="323"/>
      <c r="H1033" s="323"/>
      <c r="J1033" s="95"/>
      <c r="K1033" s="95"/>
      <c r="L1033" s="95"/>
      <c r="M1033" s="97"/>
      <c r="N1033" s="96"/>
      <c r="O1033" s="323"/>
      <c r="P1033" s="323"/>
      <c r="Q1033" s="323"/>
    </row>
    <row r="1034" spans="1:17">
      <c r="A1034" s="323"/>
      <c r="B1034" s="323"/>
      <c r="C1034" s="323"/>
      <c r="D1034" s="323"/>
      <c r="E1034" s="323"/>
      <c r="F1034" s="323"/>
      <c r="G1034" s="323"/>
      <c r="H1034" s="323"/>
      <c r="J1034" s="95"/>
      <c r="K1034" s="95"/>
      <c r="L1034" s="95"/>
      <c r="M1034" s="97"/>
      <c r="N1034" s="96"/>
      <c r="O1034" s="323"/>
      <c r="P1034" s="323"/>
      <c r="Q1034" s="323"/>
    </row>
    <row r="1035" spans="1:17">
      <c r="A1035" s="323"/>
      <c r="B1035" s="323"/>
      <c r="C1035" s="323"/>
      <c r="D1035" s="323"/>
      <c r="E1035" s="323"/>
      <c r="F1035" s="323"/>
      <c r="G1035" s="323"/>
      <c r="H1035" s="323"/>
      <c r="J1035" s="95"/>
      <c r="K1035" s="95"/>
      <c r="L1035" s="95"/>
      <c r="M1035" s="97"/>
      <c r="N1035" s="96"/>
      <c r="O1035" s="323"/>
      <c r="P1035" s="323"/>
      <c r="Q1035" s="323"/>
    </row>
    <row r="1036" spans="1:17">
      <c r="A1036" s="323"/>
      <c r="B1036" s="323"/>
      <c r="C1036" s="323"/>
      <c r="D1036" s="323"/>
      <c r="E1036" s="323"/>
      <c r="F1036" s="323"/>
      <c r="G1036" s="323"/>
      <c r="H1036" s="323"/>
      <c r="J1036" s="95"/>
      <c r="K1036" s="95"/>
      <c r="L1036" s="95"/>
      <c r="M1036" s="97"/>
      <c r="N1036" s="96"/>
      <c r="O1036" s="323"/>
      <c r="P1036" s="323"/>
      <c r="Q1036" s="323"/>
    </row>
    <row r="1037" spans="1:17">
      <c r="A1037" s="323"/>
      <c r="B1037" s="323"/>
      <c r="C1037" s="323"/>
      <c r="D1037" s="323"/>
      <c r="E1037" s="323"/>
      <c r="F1037" s="323"/>
      <c r="G1037" s="323"/>
      <c r="H1037" s="323"/>
      <c r="J1037" s="95"/>
      <c r="K1037" s="95"/>
      <c r="L1037" s="95"/>
      <c r="M1037" s="97"/>
      <c r="N1037" s="96"/>
      <c r="O1037" s="323"/>
      <c r="P1037" s="323"/>
      <c r="Q1037" s="323"/>
    </row>
    <row r="1038" spans="1:17">
      <c r="A1038" s="323"/>
      <c r="B1038" s="323"/>
      <c r="C1038" s="323"/>
      <c r="D1038" s="323"/>
      <c r="E1038" s="323"/>
      <c r="F1038" s="323"/>
      <c r="G1038" s="323"/>
      <c r="H1038" s="323"/>
      <c r="J1038" s="95"/>
      <c r="K1038" s="95"/>
      <c r="L1038" s="95"/>
      <c r="M1038" s="97"/>
      <c r="N1038" s="96"/>
      <c r="O1038" s="323"/>
      <c r="P1038" s="323"/>
      <c r="Q1038" s="323"/>
    </row>
    <row r="1039" spans="1:17">
      <c r="A1039" s="323"/>
      <c r="B1039" s="323"/>
      <c r="C1039" s="323"/>
      <c r="D1039" s="323"/>
      <c r="E1039" s="323"/>
      <c r="F1039" s="323"/>
      <c r="G1039" s="323"/>
      <c r="H1039" s="323"/>
      <c r="J1039" s="95"/>
      <c r="K1039" s="95"/>
      <c r="L1039" s="95"/>
      <c r="M1039" s="97"/>
      <c r="N1039" s="96"/>
      <c r="O1039" s="323"/>
      <c r="P1039" s="323"/>
      <c r="Q1039" s="323"/>
    </row>
    <row r="1040" spans="1:17">
      <c r="A1040" s="323"/>
      <c r="B1040" s="323"/>
      <c r="C1040" s="323"/>
      <c r="D1040" s="323"/>
      <c r="E1040" s="323"/>
      <c r="F1040" s="323"/>
      <c r="G1040" s="323"/>
      <c r="H1040" s="323"/>
      <c r="J1040" s="95"/>
      <c r="K1040" s="95"/>
      <c r="L1040" s="95"/>
      <c r="M1040" s="97"/>
      <c r="N1040" s="96"/>
      <c r="O1040" s="323"/>
      <c r="P1040" s="323"/>
      <c r="Q1040" s="323"/>
    </row>
    <row r="1041" spans="1:17">
      <c r="A1041" s="323"/>
      <c r="B1041" s="323"/>
      <c r="C1041" s="323"/>
      <c r="D1041" s="323"/>
      <c r="E1041" s="323"/>
      <c r="F1041" s="323"/>
      <c r="G1041" s="323"/>
      <c r="H1041" s="323"/>
      <c r="J1041" s="95"/>
      <c r="K1041" s="95"/>
      <c r="L1041" s="95"/>
      <c r="M1041" s="97"/>
      <c r="N1041" s="96"/>
      <c r="O1041" s="323"/>
      <c r="P1041" s="323"/>
      <c r="Q1041" s="323"/>
    </row>
    <row r="1042" spans="1:17">
      <c r="A1042" s="323"/>
      <c r="B1042" s="323"/>
      <c r="C1042" s="323"/>
      <c r="D1042" s="323"/>
      <c r="E1042" s="323"/>
      <c r="F1042" s="323"/>
      <c r="G1042" s="323"/>
      <c r="H1042" s="323"/>
      <c r="J1042" s="95"/>
      <c r="K1042" s="95"/>
      <c r="L1042" s="95"/>
      <c r="M1042" s="97"/>
      <c r="N1042" s="96"/>
      <c r="O1042" s="323"/>
      <c r="P1042" s="323"/>
      <c r="Q1042" s="323"/>
    </row>
    <row r="1043" spans="1:17">
      <c r="A1043" s="323"/>
      <c r="B1043" s="323"/>
      <c r="C1043" s="323"/>
      <c r="D1043" s="323"/>
      <c r="E1043" s="323"/>
      <c r="F1043" s="323"/>
      <c r="G1043" s="323"/>
      <c r="H1043" s="323"/>
      <c r="J1043" s="95"/>
      <c r="K1043" s="95"/>
      <c r="L1043" s="95"/>
      <c r="M1043" s="97"/>
      <c r="N1043" s="96"/>
      <c r="O1043" s="323"/>
      <c r="P1043" s="323"/>
      <c r="Q1043" s="323"/>
    </row>
    <row r="1044" spans="1:17">
      <c r="A1044" s="323"/>
      <c r="B1044" s="323"/>
      <c r="C1044" s="323"/>
      <c r="D1044" s="323"/>
      <c r="E1044" s="323"/>
      <c r="F1044" s="323"/>
      <c r="G1044" s="323"/>
      <c r="H1044" s="323"/>
      <c r="J1044" s="95"/>
      <c r="K1044" s="95"/>
      <c r="L1044" s="95"/>
      <c r="M1044" s="97"/>
      <c r="N1044" s="96"/>
      <c r="O1044" s="323"/>
      <c r="P1044" s="323"/>
      <c r="Q1044" s="323"/>
    </row>
    <row r="1045" spans="1:17">
      <c r="A1045" s="323"/>
      <c r="B1045" s="323"/>
      <c r="C1045" s="323"/>
      <c r="D1045" s="323"/>
      <c r="E1045" s="323"/>
      <c r="F1045" s="323"/>
      <c r="G1045" s="323"/>
      <c r="H1045" s="323"/>
      <c r="J1045" s="95"/>
      <c r="K1045" s="95"/>
      <c r="L1045" s="95"/>
      <c r="M1045" s="97"/>
      <c r="N1045" s="96"/>
      <c r="O1045" s="323"/>
      <c r="P1045" s="323"/>
      <c r="Q1045" s="323"/>
    </row>
    <row r="1046" spans="1:17">
      <c r="A1046" s="323"/>
      <c r="B1046" s="323"/>
      <c r="C1046" s="323"/>
      <c r="D1046" s="323"/>
      <c r="E1046" s="323"/>
      <c r="F1046" s="323"/>
      <c r="G1046" s="323"/>
      <c r="H1046" s="323"/>
      <c r="J1046" s="95"/>
      <c r="K1046" s="95"/>
      <c r="L1046" s="95"/>
      <c r="M1046" s="97"/>
      <c r="N1046" s="96"/>
      <c r="O1046" s="323"/>
      <c r="P1046" s="323"/>
      <c r="Q1046" s="323"/>
    </row>
    <row r="1047" spans="1:17">
      <c r="A1047" s="323"/>
      <c r="B1047" s="323"/>
      <c r="C1047" s="323"/>
      <c r="D1047" s="323"/>
      <c r="E1047" s="323"/>
      <c r="F1047" s="323"/>
      <c r="G1047" s="323"/>
      <c r="H1047" s="323"/>
      <c r="J1047" s="95"/>
      <c r="K1047" s="95"/>
      <c r="L1047" s="95"/>
      <c r="M1047" s="97"/>
      <c r="N1047" s="96"/>
      <c r="O1047" s="323"/>
      <c r="P1047" s="323"/>
      <c r="Q1047" s="323"/>
    </row>
    <row r="1048" spans="1:17">
      <c r="A1048" s="323"/>
      <c r="B1048" s="323"/>
      <c r="C1048" s="323"/>
      <c r="D1048" s="323"/>
      <c r="E1048" s="323"/>
      <c r="F1048" s="323"/>
      <c r="G1048" s="323"/>
      <c r="H1048" s="323"/>
      <c r="J1048" s="95"/>
      <c r="K1048" s="95"/>
      <c r="L1048" s="95"/>
      <c r="M1048" s="97"/>
      <c r="N1048" s="96"/>
      <c r="O1048" s="323"/>
      <c r="P1048" s="323"/>
      <c r="Q1048" s="323"/>
    </row>
    <row r="1049" spans="1:17">
      <c r="A1049" s="323"/>
      <c r="B1049" s="323"/>
      <c r="C1049" s="323"/>
      <c r="D1049" s="323"/>
      <c r="E1049" s="323"/>
      <c r="F1049" s="323"/>
      <c r="G1049" s="323"/>
      <c r="H1049" s="323"/>
      <c r="J1049" s="95"/>
      <c r="K1049" s="95"/>
      <c r="L1049" s="95"/>
      <c r="M1049" s="97"/>
      <c r="N1049" s="96"/>
      <c r="O1049" s="323"/>
      <c r="P1049" s="323"/>
      <c r="Q1049" s="323"/>
    </row>
    <row r="1050" spans="1:17">
      <c r="A1050" s="323"/>
      <c r="B1050" s="323"/>
      <c r="C1050" s="323"/>
      <c r="D1050" s="323"/>
      <c r="E1050" s="323"/>
      <c r="F1050" s="323"/>
      <c r="G1050" s="323"/>
      <c r="H1050" s="323"/>
      <c r="J1050" s="95"/>
      <c r="K1050" s="95"/>
      <c r="L1050" s="95"/>
      <c r="M1050" s="97"/>
      <c r="N1050" s="96"/>
      <c r="O1050" s="323"/>
      <c r="P1050" s="323"/>
      <c r="Q1050" s="323"/>
    </row>
    <row r="1051" spans="1:17">
      <c r="A1051" s="323"/>
      <c r="B1051" s="323"/>
      <c r="C1051" s="323"/>
      <c r="D1051" s="323"/>
      <c r="E1051" s="323"/>
      <c r="F1051" s="323"/>
      <c r="G1051" s="323"/>
      <c r="H1051" s="323"/>
      <c r="J1051" s="95"/>
      <c r="K1051" s="95"/>
      <c r="L1051" s="95"/>
      <c r="M1051" s="97"/>
      <c r="N1051" s="96"/>
      <c r="O1051" s="323"/>
      <c r="P1051" s="323"/>
      <c r="Q1051" s="323"/>
    </row>
    <row r="1052" spans="1:17">
      <c r="A1052" s="323"/>
      <c r="B1052" s="323"/>
      <c r="C1052" s="323"/>
      <c r="D1052" s="323"/>
      <c r="E1052" s="323"/>
      <c r="F1052" s="323"/>
      <c r="G1052" s="323"/>
      <c r="H1052" s="323"/>
      <c r="J1052" s="95"/>
      <c r="K1052" s="95"/>
      <c r="L1052" s="95"/>
      <c r="M1052" s="97"/>
      <c r="N1052" s="96"/>
      <c r="O1052" s="323"/>
      <c r="P1052" s="323"/>
      <c r="Q1052" s="323"/>
    </row>
    <row r="1053" spans="1:17">
      <c r="A1053" s="323"/>
      <c r="B1053" s="323"/>
      <c r="C1053" s="323"/>
      <c r="D1053" s="323"/>
      <c r="E1053" s="323"/>
      <c r="F1053" s="323"/>
      <c r="G1053" s="323"/>
      <c r="H1053" s="323"/>
      <c r="J1053" s="95"/>
      <c r="K1053" s="95"/>
      <c r="L1053" s="95"/>
      <c r="M1053" s="97"/>
      <c r="N1053" s="96"/>
      <c r="O1053" s="323"/>
      <c r="P1053" s="323"/>
      <c r="Q1053" s="323"/>
    </row>
    <row r="1054" spans="1:17">
      <c r="A1054" s="323"/>
      <c r="B1054" s="323"/>
      <c r="C1054" s="323"/>
      <c r="D1054" s="323"/>
      <c r="E1054" s="323"/>
      <c r="F1054" s="323"/>
      <c r="G1054" s="323"/>
      <c r="H1054" s="323"/>
      <c r="J1054" s="95"/>
      <c r="K1054" s="95"/>
      <c r="L1054" s="95"/>
      <c r="M1054" s="97"/>
      <c r="N1054" s="96"/>
      <c r="O1054" s="323"/>
      <c r="P1054" s="323"/>
      <c r="Q1054" s="323"/>
    </row>
    <row r="1055" spans="1:17">
      <c r="A1055" s="323"/>
      <c r="B1055" s="323"/>
      <c r="C1055" s="323"/>
      <c r="D1055" s="323"/>
      <c r="E1055" s="323"/>
      <c r="F1055" s="323"/>
      <c r="G1055" s="323"/>
      <c r="H1055" s="323"/>
      <c r="J1055" s="95"/>
      <c r="K1055" s="95"/>
      <c r="L1055" s="95"/>
      <c r="M1055" s="97"/>
      <c r="N1055" s="96"/>
      <c r="O1055" s="323"/>
      <c r="P1055" s="323"/>
      <c r="Q1055" s="323"/>
    </row>
    <row r="1056" spans="1:17">
      <c r="A1056" s="323"/>
      <c r="B1056" s="323"/>
      <c r="C1056" s="323"/>
      <c r="D1056" s="323"/>
      <c r="E1056" s="323"/>
      <c r="F1056" s="323"/>
      <c r="G1056" s="323"/>
      <c r="H1056" s="323"/>
      <c r="J1056" s="95"/>
      <c r="K1056" s="95"/>
      <c r="L1056" s="95"/>
      <c r="M1056" s="97"/>
      <c r="N1056" s="96"/>
      <c r="O1056" s="323"/>
      <c r="P1056" s="323"/>
      <c r="Q1056" s="323"/>
    </row>
    <row r="1057" spans="1:17">
      <c r="A1057" s="323"/>
      <c r="B1057" s="323"/>
      <c r="C1057" s="323"/>
      <c r="D1057" s="323"/>
      <c r="E1057" s="323"/>
      <c r="F1057" s="323"/>
      <c r="G1057" s="323"/>
      <c r="H1057" s="323"/>
      <c r="J1057" s="95"/>
      <c r="K1057" s="95"/>
      <c r="L1057" s="95"/>
      <c r="M1057" s="97"/>
      <c r="N1057" s="96"/>
      <c r="O1057" s="323"/>
      <c r="P1057" s="323"/>
      <c r="Q1057" s="323"/>
    </row>
    <row r="1058" spans="1:17">
      <c r="A1058" s="323"/>
      <c r="B1058" s="323"/>
      <c r="C1058" s="323"/>
      <c r="D1058" s="323"/>
      <c r="E1058" s="323"/>
      <c r="F1058" s="323"/>
      <c r="G1058" s="323"/>
      <c r="H1058" s="323"/>
      <c r="J1058" s="95"/>
      <c r="K1058" s="95"/>
      <c r="L1058" s="95"/>
      <c r="M1058" s="97"/>
      <c r="N1058" s="96"/>
      <c r="O1058" s="323"/>
      <c r="P1058" s="323"/>
      <c r="Q1058" s="323"/>
    </row>
    <row r="1059" spans="1:17">
      <c r="A1059" s="323"/>
      <c r="B1059" s="323"/>
      <c r="C1059" s="323"/>
      <c r="D1059" s="323"/>
      <c r="E1059" s="323"/>
      <c r="F1059" s="323"/>
      <c r="G1059" s="323"/>
      <c r="H1059" s="323"/>
      <c r="J1059" s="95"/>
      <c r="K1059" s="95"/>
      <c r="L1059" s="95"/>
      <c r="M1059" s="97"/>
      <c r="N1059" s="96"/>
      <c r="O1059" s="323"/>
      <c r="P1059" s="323"/>
      <c r="Q1059" s="323"/>
    </row>
    <row r="1060" spans="1:17">
      <c r="A1060" s="323"/>
      <c r="B1060" s="323"/>
      <c r="C1060" s="323"/>
      <c r="D1060" s="323"/>
      <c r="E1060" s="323"/>
      <c r="F1060" s="323"/>
      <c r="G1060" s="323"/>
      <c r="H1060" s="323"/>
      <c r="J1060" s="95"/>
      <c r="K1060" s="95"/>
      <c r="L1060" s="95"/>
      <c r="M1060" s="97"/>
      <c r="N1060" s="96"/>
      <c r="O1060" s="323"/>
      <c r="P1060" s="323"/>
      <c r="Q1060" s="323"/>
    </row>
    <row r="1061" spans="1:17">
      <c r="A1061" s="323"/>
      <c r="B1061" s="323"/>
      <c r="C1061" s="323"/>
      <c r="D1061" s="323"/>
      <c r="E1061" s="323"/>
      <c r="F1061" s="323"/>
      <c r="G1061" s="323"/>
      <c r="H1061" s="323"/>
      <c r="J1061" s="95"/>
      <c r="K1061" s="95"/>
      <c r="L1061" s="95"/>
      <c r="M1061" s="97"/>
      <c r="N1061" s="96"/>
      <c r="O1061" s="323"/>
      <c r="P1061" s="323"/>
      <c r="Q1061" s="323"/>
    </row>
    <row r="1062" spans="1:17">
      <c r="A1062" s="323"/>
      <c r="B1062" s="323"/>
      <c r="C1062" s="323"/>
      <c r="D1062" s="323"/>
      <c r="E1062" s="323"/>
      <c r="F1062" s="323"/>
      <c r="G1062" s="323"/>
      <c r="H1062" s="323"/>
      <c r="J1062" s="95"/>
      <c r="K1062" s="95"/>
      <c r="L1062" s="95"/>
      <c r="M1062" s="97"/>
      <c r="N1062" s="96"/>
      <c r="O1062" s="323"/>
      <c r="P1062" s="323"/>
      <c r="Q1062" s="323"/>
    </row>
    <row r="1063" spans="1:17">
      <c r="A1063" s="323"/>
      <c r="B1063" s="323"/>
      <c r="C1063" s="323"/>
      <c r="D1063" s="323"/>
      <c r="E1063" s="323"/>
      <c r="F1063" s="323"/>
      <c r="G1063" s="323"/>
      <c r="H1063" s="323"/>
      <c r="J1063" s="95"/>
      <c r="K1063" s="95"/>
      <c r="L1063" s="95"/>
      <c r="M1063" s="97"/>
      <c r="N1063" s="96"/>
      <c r="O1063" s="323"/>
      <c r="P1063" s="323"/>
      <c r="Q1063" s="323"/>
    </row>
    <row r="1064" spans="1:17">
      <c r="A1064" s="323"/>
      <c r="B1064" s="323"/>
      <c r="C1064" s="323"/>
      <c r="D1064" s="323"/>
      <c r="E1064" s="323"/>
      <c r="F1064" s="323"/>
      <c r="G1064" s="323"/>
      <c r="H1064" s="323"/>
      <c r="J1064" s="95"/>
      <c r="K1064" s="95"/>
      <c r="L1064" s="95"/>
      <c r="M1064" s="97"/>
      <c r="N1064" s="96"/>
      <c r="O1064" s="323"/>
      <c r="P1064" s="323"/>
      <c r="Q1064" s="323"/>
    </row>
    <row r="1065" spans="1:17">
      <c r="A1065" s="323"/>
      <c r="B1065" s="323"/>
      <c r="C1065" s="323"/>
      <c r="D1065" s="323"/>
      <c r="E1065" s="323"/>
      <c r="F1065" s="323"/>
      <c r="G1065" s="323"/>
      <c r="H1065" s="323"/>
      <c r="J1065" s="95"/>
      <c r="K1065" s="95"/>
      <c r="L1065" s="95"/>
      <c r="M1065" s="97"/>
      <c r="N1065" s="96"/>
      <c r="O1065" s="323"/>
      <c r="P1065" s="323"/>
      <c r="Q1065" s="323"/>
    </row>
    <row r="1066" spans="1:17">
      <c r="A1066" s="323"/>
      <c r="B1066" s="323"/>
      <c r="C1066" s="323"/>
      <c r="D1066" s="323"/>
      <c r="E1066" s="323"/>
      <c r="F1066" s="323"/>
      <c r="G1066" s="323"/>
      <c r="H1066" s="323"/>
      <c r="J1066" s="95"/>
      <c r="K1066" s="95"/>
      <c r="L1066" s="95"/>
      <c r="M1066" s="97"/>
      <c r="N1066" s="96"/>
      <c r="O1066" s="323"/>
      <c r="P1066" s="323"/>
      <c r="Q1066" s="323"/>
    </row>
    <row r="1067" spans="1:17">
      <c r="A1067" s="323"/>
      <c r="B1067" s="323"/>
      <c r="C1067" s="323"/>
      <c r="D1067" s="323"/>
      <c r="E1067" s="323"/>
      <c r="F1067" s="323"/>
      <c r="G1067" s="323"/>
      <c r="H1067" s="323"/>
      <c r="J1067" s="95"/>
      <c r="K1067" s="95"/>
      <c r="L1067" s="95"/>
      <c r="M1067" s="97"/>
      <c r="N1067" s="96"/>
      <c r="O1067" s="323"/>
      <c r="P1067" s="323"/>
      <c r="Q1067" s="323"/>
    </row>
    <row r="1068" spans="1:17">
      <c r="A1068" s="323"/>
      <c r="B1068" s="323"/>
      <c r="C1068" s="323"/>
      <c r="D1068" s="323"/>
      <c r="E1068" s="323"/>
      <c r="F1068" s="323"/>
      <c r="G1068" s="323"/>
      <c r="H1068" s="323"/>
      <c r="J1068" s="95"/>
      <c r="K1068" s="95"/>
      <c r="L1068" s="95"/>
      <c r="M1068" s="97"/>
      <c r="N1068" s="96"/>
      <c r="O1068" s="323"/>
      <c r="P1068" s="323"/>
      <c r="Q1068" s="323"/>
    </row>
    <row r="1069" spans="1:17">
      <c r="A1069" s="323"/>
      <c r="B1069" s="323"/>
      <c r="C1069" s="323"/>
      <c r="D1069" s="323"/>
      <c r="E1069" s="323"/>
      <c r="F1069" s="323"/>
      <c r="G1069" s="323"/>
      <c r="H1069" s="323"/>
      <c r="J1069" s="95"/>
      <c r="K1069" s="95"/>
      <c r="L1069" s="95"/>
      <c r="M1069" s="97"/>
      <c r="N1069" s="96"/>
      <c r="O1069" s="323"/>
      <c r="P1069" s="323"/>
      <c r="Q1069" s="323"/>
    </row>
    <row r="1070" spans="1:17">
      <c r="A1070" s="323"/>
      <c r="B1070" s="323"/>
      <c r="C1070" s="323"/>
      <c r="D1070" s="323"/>
      <c r="E1070" s="323"/>
      <c r="F1070" s="323"/>
      <c r="G1070" s="323"/>
      <c r="H1070" s="323"/>
      <c r="J1070" s="95"/>
      <c r="K1070" s="95"/>
      <c r="L1070" s="95"/>
      <c r="M1070" s="97"/>
      <c r="N1070" s="96"/>
      <c r="O1070" s="323"/>
      <c r="P1070" s="323"/>
      <c r="Q1070" s="323"/>
    </row>
    <row r="1071" spans="1:17">
      <c r="A1071" s="323"/>
      <c r="B1071" s="323"/>
      <c r="C1071" s="323"/>
      <c r="D1071" s="323"/>
      <c r="E1071" s="323"/>
      <c r="F1071" s="323"/>
      <c r="G1071" s="323"/>
      <c r="H1071" s="323"/>
      <c r="J1071" s="95"/>
      <c r="K1071" s="95"/>
      <c r="L1071" s="95"/>
      <c r="M1071" s="97"/>
      <c r="N1071" s="96"/>
      <c r="O1071" s="323"/>
      <c r="P1071" s="323"/>
      <c r="Q1071" s="323"/>
    </row>
    <row r="1072" spans="1:17">
      <c r="A1072" s="323"/>
      <c r="B1072" s="323"/>
      <c r="C1072" s="323"/>
      <c r="D1072" s="323"/>
      <c r="E1072" s="323"/>
      <c r="F1072" s="323"/>
      <c r="G1072" s="323"/>
      <c r="H1072" s="323"/>
      <c r="J1072" s="95"/>
      <c r="K1072" s="95"/>
      <c r="L1072" s="95"/>
      <c r="M1072" s="97"/>
      <c r="N1072" s="96"/>
      <c r="O1072" s="323"/>
      <c r="P1072" s="323"/>
      <c r="Q1072" s="323"/>
    </row>
    <row r="1073" spans="1:17">
      <c r="A1073" s="323"/>
      <c r="B1073" s="323"/>
      <c r="C1073" s="323"/>
      <c r="D1073" s="323"/>
      <c r="E1073" s="323"/>
      <c r="F1073" s="323"/>
      <c r="G1073" s="323"/>
      <c r="H1073" s="323"/>
      <c r="J1073" s="95"/>
      <c r="K1073" s="95"/>
      <c r="L1073" s="95"/>
      <c r="M1073" s="97"/>
      <c r="N1073" s="96"/>
      <c r="O1073" s="323"/>
      <c r="P1073" s="323"/>
      <c r="Q1073" s="323"/>
    </row>
    <row r="1074" spans="1:17">
      <c r="A1074" s="323"/>
      <c r="B1074" s="323"/>
      <c r="C1074" s="323"/>
      <c r="D1074" s="323"/>
      <c r="E1074" s="323"/>
      <c r="F1074" s="323"/>
      <c r="G1074" s="323"/>
      <c r="H1074" s="323"/>
      <c r="J1074" s="95"/>
      <c r="K1074" s="95"/>
      <c r="L1074" s="95"/>
      <c r="M1074" s="97"/>
      <c r="N1074" s="96"/>
      <c r="O1074" s="323"/>
      <c r="P1074" s="323"/>
      <c r="Q1074" s="323"/>
    </row>
    <row r="1075" spans="1:17">
      <c r="A1075" s="323"/>
      <c r="B1075" s="323"/>
      <c r="C1075" s="323"/>
      <c r="D1075" s="323"/>
      <c r="E1075" s="323"/>
      <c r="F1075" s="323"/>
      <c r="G1075" s="323"/>
      <c r="H1075" s="323"/>
      <c r="J1075" s="95"/>
      <c r="K1075" s="95"/>
      <c r="L1075" s="95"/>
      <c r="M1075" s="97"/>
      <c r="N1075" s="96"/>
      <c r="O1075" s="323"/>
      <c r="P1075" s="323"/>
      <c r="Q1075" s="323"/>
    </row>
    <row r="1076" spans="1:17">
      <c r="A1076" s="323"/>
      <c r="B1076" s="323"/>
      <c r="C1076" s="323"/>
      <c r="D1076" s="323"/>
      <c r="E1076" s="323"/>
      <c r="F1076" s="323"/>
      <c r="G1076" s="323"/>
      <c r="H1076" s="323"/>
      <c r="J1076" s="95"/>
      <c r="K1076" s="95"/>
      <c r="L1076" s="95"/>
      <c r="M1076" s="97"/>
      <c r="N1076" s="96"/>
      <c r="O1076" s="323"/>
      <c r="P1076" s="323"/>
      <c r="Q1076" s="323"/>
    </row>
    <row r="1077" spans="1:17">
      <c r="A1077" s="323"/>
      <c r="B1077" s="323"/>
      <c r="C1077" s="323"/>
      <c r="D1077" s="323"/>
      <c r="E1077" s="323"/>
      <c r="F1077" s="323"/>
      <c r="G1077" s="323"/>
      <c r="H1077" s="323"/>
      <c r="J1077" s="95"/>
      <c r="K1077" s="95"/>
      <c r="L1077" s="95"/>
      <c r="M1077" s="97"/>
      <c r="N1077" s="96"/>
      <c r="O1077" s="323"/>
      <c r="P1077" s="323"/>
      <c r="Q1077" s="323"/>
    </row>
    <row r="1078" spans="1:17">
      <c r="A1078" s="323"/>
      <c r="B1078" s="323"/>
      <c r="C1078" s="323"/>
      <c r="D1078" s="323"/>
      <c r="E1078" s="323"/>
      <c r="F1078" s="323"/>
      <c r="G1078" s="323"/>
      <c r="H1078" s="323"/>
      <c r="J1078" s="95"/>
      <c r="K1078" s="95"/>
      <c r="L1078" s="95"/>
      <c r="M1078" s="97"/>
      <c r="N1078" s="96"/>
      <c r="O1078" s="323"/>
      <c r="P1078" s="323"/>
      <c r="Q1078" s="323"/>
    </row>
    <row r="1079" spans="1:17">
      <c r="A1079" s="323"/>
      <c r="B1079" s="323"/>
      <c r="C1079" s="323"/>
      <c r="D1079" s="323"/>
      <c r="E1079" s="323"/>
      <c r="F1079" s="323"/>
      <c r="G1079" s="323"/>
      <c r="H1079" s="323"/>
      <c r="J1079" s="95"/>
      <c r="K1079" s="95"/>
      <c r="L1079" s="95"/>
      <c r="M1079" s="97"/>
      <c r="N1079" s="96"/>
      <c r="O1079" s="323"/>
      <c r="P1079" s="323"/>
      <c r="Q1079" s="323"/>
    </row>
    <row r="1080" spans="1:17">
      <c r="A1080" s="323"/>
      <c r="B1080" s="323"/>
      <c r="C1080" s="323"/>
      <c r="D1080" s="323"/>
      <c r="E1080" s="323"/>
      <c r="F1080" s="323"/>
      <c r="G1080" s="323"/>
      <c r="H1080" s="323"/>
      <c r="J1080" s="95"/>
      <c r="K1080" s="95"/>
      <c r="L1080" s="95"/>
      <c r="M1080" s="97"/>
      <c r="N1080" s="96"/>
      <c r="O1080" s="323"/>
      <c r="P1080" s="323"/>
      <c r="Q1080" s="323"/>
    </row>
    <row r="1081" spans="1:17">
      <c r="A1081" s="323"/>
      <c r="B1081" s="323"/>
      <c r="C1081" s="323"/>
      <c r="D1081" s="323"/>
      <c r="E1081" s="323"/>
      <c r="F1081" s="323"/>
      <c r="G1081" s="323"/>
      <c r="H1081" s="323"/>
      <c r="J1081" s="95"/>
      <c r="K1081" s="95"/>
      <c r="L1081" s="95"/>
      <c r="M1081" s="97"/>
      <c r="N1081" s="96"/>
      <c r="O1081" s="323"/>
      <c r="P1081" s="323"/>
      <c r="Q1081" s="323"/>
    </row>
    <row r="1082" spans="1:17">
      <c r="A1082" s="323"/>
      <c r="B1082" s="323"/>
      <c r="C1082" s="323"/>
      <c r="D1082" s="323"/>
      <c r="E1082" s="323"/>
      <c r="F1082" s="323"/>
      <c r="G1082" s="323"/>
      <c r="H1082" s="323"/>
      <c r="J1082" s="95"/>
      <c r="K1082" s="95"/>
      <c r="L1082" s="95"/>
      <c r="M1082" s="97"/>
      <c r="N1082" s="96"/>
      <c r="O1082" s="323"/>
      <c r="P1082" s="323"/>
      <c r="Q1082" s="323"/>
    </row>
    <row r="1083" spans="1:17">
      <c r="A1083" s="323"/>
      <c r="B1083" s="323"/>
      <c r="C1083" s="323"/>
      <c r="D1083" s="323"/>
      <c r="E1083" s="323"/>
      <c r="F1083" s="323"/>
      <c r="G1083" s="323"/>
      <c r="H1083" s="323"/>
      <c r="J1083" s="95"/>
      <c r="K1083" s="95"/>
      <c r="L1083" s="95"/>
      <c r="M1083" s="97"/>
      <c r="N1083" s="96"/>
      <c r="O1083" s="323"/>
      <c r="P1083" s="323"/>
      <c r="Q1083" s="323"/>
    </row>
    <row r="1084" spans="1:17">
      <c r="J1084" s="95"/>
      <c r="K1084" s="95"/>
      <c r="L1084" s="95"/>
      <c r="M1084" s="97"/>
      <c r="N1084" s="96"/>
      <c r="O1084" s="323"/>
      <c r="P1084" s="323"/>
      <c r="Q1084" s="323"/>
    </row>
    <row r="1085" spans="1:17">
      <c r="J1085" s="95"/>
      <c r="K1085" s="95"/>
      <c r="L1085" s="95"/>
      <c r="M1085" s="97"/>
      <c r="N1085" s="96"/>
      <c r="O1085" s="323"/>
      <c r="P1085" s="323"/>
      <c r="Q1085" s="323"/>
    </row>
    <row r="1086" spans="1:17">
      <c r="J1086" s="95"/>
      <c r="K1086" s="95"/>
      <c r="L1086" s="95"/>
      <c r="M1086" s="97"/>
      <c r="N1086" s="96"/>
      <c r="O1086" s="323"/>
      <c r="P1086" s="323"/>
      <c r="Q1086" s="323"/>
    </row>
    <row r="1087" spans="1:17">
      <c r="J1087" s="95"/>
      <c r="K1087" s="95"/>
      <c r="L1087" s="95"/>
      <c r="M1087" s="97"/>
      <c r="N1087" s="96"/>
      <c r="O1087" s="323"/>
      <c r="P1087" s="323"/>
      <c r="Q1087" s="323"/>
    </row>
    <row r="1088" spans="1:17">
      <c r="J1088" s="95"/>
      <c r="K1088" s="95"/>
      <c r="L1088" s="95"/>
      <c r="M1088" s="97"/>
      <c r="N1088" s="96"/>
      <c r="O1088" s="323"/>
      <c r="P1088" s="323"/>
      <c r="Q1088" s="323"/>
    </row>
    <row r="1089" spans="10:17">
      <c r="J1089" s="95"/>
      <c r="K1089" s="95"/>
      <c r="L1089" s="95"/>
      <c r="M1089" s="97"/>
      <c r="N1089" s="96"/>
      <c r="O1089" s="323"/>
      <c r="P1089" s="323"/>
      <c r="Q1089" s="323"/>
    </row>
    <row r="1090" spans="10:17">
      <c r="J1090" s="95"/>
      <c r="K1090" s="95"/>
      <c r="L1090" s="95"/>
      <c r="M1090" s="97"/>
      <c r="N1090" s="96"/>
      <c r="O1090" s="323"/>
      <c r="P1090" s="323"/>
      <c r="Q1090" s="323"/>
    </row>
    <row r="1091" spans="10:17">
      <c r="J1091" s="95"/>
      <c r="K1091" s="95"/>
      <c r="L1091" s="95"/>
      <c r="M1091" s="97"/>
      <c r="N1091" s="96"/>
      <c r="O1091" s="323"/>
      <c r="P1091" s="323"/>
      <c r="Q1091" s="323"/>
    </row>
    <row r="1092" spans="10:17">
      <c r="J1092" s="95"/>
      <c r="K1092" s="95"/>
      <c r="L1092" s="95"/>
      <c r="M1092" s="97"/>
      <c r="N1092" s="96"/>
      <c r="O1092" s="323"/>
      <c r="P1092" s="323"/>
      <c r="Q1092" s="323"/>
    </row>
    <row r="1093" spans="10:17">
      <c r="J1093" s="95"/>
      <c r="K1093" s="95"/>
      <c r="L1093" s="95"/>
      <c r="M1093" s="97"/>
      <c r="N1093" s="96"/>
      <c r="O1093" s="323"/>
      <c r="P1093" s="323"/>
      <c r="Q1093" s="323"/>
    </row>
    <row r="1094" spans="10:17">
      <c r="J1094" s="95"/>
      <c r="K1094" s="95"/>
      <c r="L1094" s="95"/>
      <c r="M1094" s="97"/>
      <c r="N1094" s="96"/>
      <c r="O1094" s="323"/>
      <c r="P1094" s="323"/>
      <c r="Q1094" s="323"/>
    </row>
    <row r="1095" spans="10:17">
      <c r="J1095" s="95"/>
      <c r="K1095" s="95"/>
      <c r="L1095" s="95"/>
      <c r="M1095" s="97"/>
      <c r="N1095" s="96"/>
      <c r="O1095" s="323"/>
      <c r="P1095" s="323"/>
      <c r="Q1095" s="323"/>
    </row>
    <row r="1096" spans="10:17">
      <c r="J1096" s="95"/>
      <c r="K1096" s="95"/>
      <c r="L1096" s="95"/>
      <c r="M1096" s="97"/>
      <c r="N1096" s="96"/>
      <c r="O1096" s="323"/>
      <c r="P1096" s="323"/>
      <c r="Q1096" s="323"/>
    </row>
    <row r="1097" spans="10:17">
      <c r="J1097" s="95"/>
      <c r="K1097" s="95"/>
      <c r="L1097" s="95"/>
      <c r="M1097" s="97"/>
      <c r="N1097" s="96"/>
      <c r="O1097" s="323"/>
      <c r="P1097" s="323"/>
      <c r="Q1097" s="323"/>
    </row>
    <row r="1098" spans="10:17">
      <c r="J1098" s="95"/>
      <c r="K1098" s="95"/>
      <c r="L1098" s="95"/>
      <c r="M1098" s="97"/>
      <c r="N1098" s="96"/>
      <c r="O1098" s="323"/>
      <c r="P1098" s="323"/>
      <c r="Q1098" s="323"/>
    </row>
    <row r="1099" spans="10:17">
      <c r="J1099" s="95"/>
      <c r="K1099" s="95"/>
      <c r="L1099" s="95"/>
      <c r="M1099" s="97"/>
      <c r="N1099" s="96"/>
      <c r="O1099" s="323"/>
      <c r="P1099" s="323"/>
      <c r="Q1099" s="323"/>
    </row>
    <row r="1100" spans="10:17">
      <c r="J1100" s="95"/>
      <c r="K1100" s="95"/>
      <c r="L1100" s="95"/>
      <c r="M1100" s="97"/>
      <c r="N1100" s="96"/>
      <c r="O1100" s="323"/>
      <c r="P1100" s="323"/>
      <c r="Q1100" s="323"/>
    </row>
    <row r="1101" spans="10:17">
      <c r="J1101" s="95"/>
      <c r="K1101" s="95"/>
      <c r="L1101" s="95"/>
      <c r="M1101" s="97"/>
      <c r="N1101" s="96"/>
      <c r="O1101" s="323"/>
      <c r="P1101" s="323"/>
      <c r="Q1101" s="323"/>
    </row>
    <row r="1102" spans="10:17">
      <c r="J1102" s="95"/>
      <c r="K1102" s="95"/>
      <c r="L1102" s="95"/>
      <c r="M1102" s="97"/>
      <c r="N1102" s="96"/>
      <c r="O1102" s="323"/>
      <c r="P1102" s="323"/>
      <c r="Q1102" s="323"/>
    </row>
    <row r="1103" spans="10:17">
      <c r="J1103" s="95"/>
      <c r="K1103" s="95"/>
      <c r="L1103" s="95"/>
      <c r="M1103" s="97"/>
      <c r="N1103" s="96"/>
      <c r="O1103" s="323"/>
      <c r="P1103" s="323"/>
      <c r="Q1103" s="323"/>
    </row>
    <row r="1104" spans="10:17">
      <c r="J1104" s="95"/>
      <c r="K1104" s="95"/>
      <c r="L1104" s="95"/>
      <c r="M1104" s="97"/>
      <c r="N1104" s="96"/>
      <c r="O1104" s="323"/>
      <c r="P1104" s="323"/>
      <c r="Q1104" s="323"/>
    </row>
    <row r="1105" spans="10:17">
      <c r="J1105" s="95"/>
      <c r="K1105" s="95"/>
      <c r="L1105" s="95"/>
      <c r="M1105" s="97"/>
      <c r="N1105" s="96"/>
      <c r="O1105" s="323"/>
      <c r="P1105" s="323"/>
      <c r="Q1105" s="323"/>
    </row>
    <row r="1106" spans="10:17">
      <c r="J1106" s="95"/>
      <c r="K1106" s="95"/>
      <c r="L1106" s="95"/>
      <c r="M1106" s="97"/>
      <c r="N1106" s="96"/>
      <c r="O1106" s="323"/>
      <c r="P1106" s="323"/>
      <c r="Q1106" s="323"/>
    </row>
    <row r="1107" spans="10:17">
      <c r="J1107" s="95"/>
      <c r="K1107" s="95"/>
      <c r="L1107" s="95"/>
      <c r="M1107" s="97"/>
      <c r="N1107" s="96"/>
      <c r="O1107" s="323"/>
      <c r="P1107" s="323"/>
      <c r="Q1107" s="323"/>
    </row>
    <row r="1108" spans="10:17">
      <c r="J1108" s="95"/>
      <c r="K1108" s="95"/>
      <c r="L1108" s="95"/>
      <c r="M1108" s="97"/>
      <c r="N1108" s="96"/>
      <c r="O1108" s="323"/>
      <c r="P1108" s="323"/>
      <c r="Q1108" s="323"/>
    </row>
    <row r="1109" spans="10:17">
      <c r="J1109" s="95"/>
      <c r="K1109" s="95"/>
      <c r="L1109" s="95"/>
      <c r="M1109" s="97"/>
      <c r="N1109" s="96"/>
      <c r="O1109" s="323"/>
      <c r="P1109" s="323"/>
      <c r="Q1109" s="323"/>
    </row>
    <row r="1110" spans="10:17">
      <c r="J1110" s="95"/>
      <c r="K1110" s="95"/>
      <c r="L1110" s="95"/>
      <c r="M1110" s="97"/>
      <c r="N1110" s="96"/>
      <c r="O1110" s="323"/>
      <c r="P1110" s="323"/>
      <c r="Q1110" s="323"/>
    </row>
    <row r="1111" spans="10:17">
      <c r="J1111" s="95"/>
      <c r="K1111" s="95"/>
      <c r="L1111" s="95"/>
      <c r="M1111" s="97"/>
      <c r="N1111" s="96"/>
      <c r="O1111" s="323"/>
      <c r="P1111" s="323"/>
      <c r="Q1111" s="323"/>
    </row>
    <row r="1112" spans="10:17">
      <c r="J1112" s="95"/>
      <c r="K1112" s="95"/>
      <c r="L1112" s="95"/>
      <c r="M1112" s="97"/>
      <c r="N1112" s="96"/>
      <c r="O1112" s="323"/>
      <c r="P1112" s="323"/>
      <c r="Q1112" s="323"/>
    </row>
    <row r="1113" spans="10:17">
      <c r="J1113" s="95"/>
      <c r="K1113" s="95"/>
      <c r="L1113" s="95"/>
      <c r="M1113" s="97"/>
      <c r="N1113" s="96"/>
      <c r="O1113" s="323"/>
      <c r="P1113" s="323"/>
      <c r="Q1113" s="323"/>
    </row>
    <row r="1114" spans="10:17">
      <c r="J1114" s="95"/>
      <c r="K1114" s="95"/>
      <c r="L1114" s="95"/>
      <c r="M1114" s="97"/>
      <c r="N1114" s="96"/>
      <c r="O1114" s="323"/>
      <c r="P1114" s="323"/>
      <c r="Q1114" s="323"/>
    </row>
    <row r="1115" spans="10:17">
      <c r="J1115" s="95"/>
      <c r="K1115" s="95"/>
      <c r="L1115" s="95"/>
      <c r="M1115" s="97"/>
      <c r="N1115" s="96"/>
      <c r="O1115" s="323"/>
      <c r="P1115" s="323"/>
      <c r="Q1115" s="323"/>
    </row>
    <row r="1116" spans="10:17">
      <c r="J1116" s="95"/>
      <c r="K1116" s="95"/>
      <c r="L1116" s="95"/>
      <c r="M1116" s="97"/>
      <c r="N1116" s="96"/>
      <c r="O1116" s="323"/>
      <c r="P1116" s="323"/>
      <c r="Q1116" s="323"/>
    </row>
    <row r="1117" spans="10:17">
      <c r="J1117" s="95"/>
      <c r="K1117" s="95"/>
      <c r="L1117" s="95"/>
      <c r="M1117" s="97"/>
      <c r="N1117" s="96"/>
      <c r="O1117" s="323"/>
      <c r="P1117" s="323"/>
      <c r="Q1117" s="323"/>
    </row>
    <row r="1118" spans="10:17">
      <c r="J1118" s="95"/>
      <c r="K1118" s="95"/>
      <c r="L1118" s="95"/>
      <c r="M1118" s="97"/>
      <c r="N1118" s="96"/>
      <c r="O1118" s="323"/>
      <c r="P1118" s="323"/>
      <c r="Q1118" s="323"/>
    </row>
    <row r="1119" spans="10:17">
      <c r="J1119" s="95"/>
      <c r="K1119" s="95"/>
      <c r="L1119" s="95"/>
      <c r="M1119" s="97"/>
      <c r="N1119" s="96"/>
      <c r="O1119" s="323"/>
      <c r="P1119" s="323"/>
      <c r="Q1119" s="323"/>
    </row>
    <row r="1120" spans="10:17">
      <c r="J1120" s="95"/>
      <c r="K1120" s="95"/>
      <c r="L1120" s="95"/>
      <c r="M1120" s="97"/>
      <c r="N1120" s="96"/>
      <c r="O1120" s="323"/>
      <c r="P1120" s="323"/>
      <c r="Q1120" s="323"/>
    </row>
    <row r="1121" spans="10:17">
      <c r="J1121" s="95"/>
      <c r="K1121" s="95"/>
      <c r="L1121" s="95"/>
      <c r="M1121" s="97"/>
      <c r="N1121" s="96"/>
      <c r="O1121" s="323"/>
      <c r="P1121" s="323"/>
      <c r="Q1121" s="323"/>
    </row>
    <row r="1122" spans="10:17">
      <c r="J1122" s="95"/>
      <c r="K1122" s="95"/>
      <c r="L1122" s="95"/>
      <c r="M1122" s="97"/>
      <c r="N1122" s="96"/>
      <c r="O1122" s="323"/>
      <c r="P1122" s="323"/>
      <c r="Q1122" s="323"/>
    </row>
    <row r="1123" spans="10:17">
      <c r="J1123" s="95"/>
      <c r="K1123" s="95"/>
      <c r="L1123" s="95"/>
      <c r="M1123" s="97"/>
      <c r="N1123" s="96"/>
      <c r="O1123" s="323"/>
      <c r="P1123" s="323"/>
      <c r="Q1123" s="323"/>
    </row>
    <row r="1124" spans="10:17">
      <c r="J1124" s="95"/>
      <c r="K1124" s="95"/>
      <c r="L1124" s="95"/>
      <c r="M1124" s="97"/>
      <c r="N1124" s="96"/>
      <c r="O1124" s="323"/>
      <c r="P1124" s="323"/>
      <c r="Q1124" s="323"/>
    </row>
    <row r="1125" spans="10:17">
      <c r="J1125" s="95"/>
      <c r="K1125" s="95"/>
      <c r="L1125" s="95"/>
      <c r="M1125" s="97"/>
      <c r="N1125" s="96"/>
      <c r="O1125" s="323"/>
      <c r="P1125" s="323"/>
      <c r="Q1125" s="323"/>
    </row>
    <row r="1126" spans="10:17">
      <c r="J1126" s="95"/>
      <c r="K1126" s="95"/>
      <c r="L1126" s="95"/>
      <c r="M1126" s="97"/>
      <c r="N1126" s="96"/>
      <c r="O1126" s="323"/>
      <c r="P1126" s="323"/>
      <c r="Q1126" s="323"/>
    </row>
    <row r="1127" spans="10:17">
      <c r="J1127" s="95"/>
      <c r="K1127" s="95"/>
      <c r="L1127" s="95"/>
      <c r="M1127" s="97"/>
      <c r="N1127" s="96"/>
      <c r="O1127" s="323"/>
      <c r="P1127" s="323"/>
      <c r="Q1127" s="323"/>
    </row>
    <row r="1128" spans="10:17">
      <c r="J1128" s="95"/>
      <c r="K1128" s="95"/>
      <c r="L1128" s="95"/>
      <c r="M1128" s="97"/>
      <c r="N1128" s="96"/>
      <c r="O1128" s="323"/>
      <c r="P1128" s="323"/>
      <c r="Q1128" s="323"/>
    </row>
    <row r="1129" spans="10:17">
      <c r="J1129" s="95"/>
      <c r="K1129" s="95"/>
      <c r="L1129" s="95"/>
      <c r="M1129" s="97"/>
      <c r="N1129" s="96"/>
      <c r="O1129" s="323"/>
      <c r="P1129" s="323"/>
      <c r="Q1129" s="323"/>
    </row>
    <row r="1130" spans="10:17">
      <c r="J1130" s="95"/>
      <c r="K1130" s="95"/>
      <c r="L1130" s="95"/>
      <c r="M1130" s="97"/>
      <c r="N1130" s="96"/>
      <c r="O1130" s="323"/>
      <c r="P1130" s="323"/>
      <c r="Q1130" s="323"/>
    </row>
    <row r="1131" spans="10:17">
      <c r="J1131" s="95"/>
      <c r="K1131" s="95"/>
      <c r="L1131" s="95"/>
      <c r="M1131" s="97"/>
      <c r="N1131" s="96"/>
      <c r="O1131" s="323"/>
      <c r="P1131" s="323"/>
      <c r="Q1131" s="323"/>
    </row>
    <row r="1132" spans="10:17">
      <c r="J1132" s="95"/>
      <c r="K1132" s="95"/>
      <c r="L1132" s="95"/>
      <c r="M1132" s="97"/>
      <c r="N1132" s="96"/>
      <c r="O1132" s="323"/>
      <c r="P1132" s="323"/>
      <c r="Q1132" s="323"/>
    </row>
    <row r="1133" spans="10:17">
      <c r="J1133" s="95"/>
      <c r="K1133" s="95"/>
      <c r="L1133" s="95"/>
      <c r="M1133" s="97"/>
      <c r="N1133" s="96"/>
      <c r="O1133" s="323"/>
      <c r="P1133" s="323"/>
      <c r="Q1133" s="323"/>
    </row>
    <row r="1134" spans="10:17">
      <c r="J1134" s="95"/>
      <c r="K1134" s="95"/>
      <c r="L1134" s="95"/>
      <c r="M1134" s="97"/>
      <c r="N1134" s="96"/>
      <c r="O1134" s="323"/>
      <c r="P1134" s="323"/>
      <c r="Q1134" s="323"/>
    </row>
    <row r="1135" spans="10:17">
      <c r="J1135" s="95"/>
      <c r="K1135" s="95"/>
      <c r="L1135" s="95"/>
      <c r="M1135" s="97"/>
      <c r="N1135" s="96"/>
      <c r="O1135" s="323"/>
      <c r="P1135" s="323"/>
      <c r="Q1135" s="323"/>
    </row>
    <row r="1136" spans="10:17">
      <c r="J1136" s="95"/>
      <c r="K1136" s="95"/>
      <c r="L1136" s="95"/>
      <c r="M1136" s="97"/>
      <c r="N1136" s="96"/>
      <c r="O1136" s="323"/>
      <c r="P1136" s="323"/>
      <c r="Q1136" s="323"/>
    </row>
    <row r="1137" spans="10:17">
      <c r="J1137" s="95"/>
      <c r="K1137" s="95"/>
      <c r="L1137" s="95"/>
      <c r="M1137" s="97"/>
      <c r="N1137" s="96"/>
      <c r="O1137" s="323"/>
      <c r="P1137" s="323"/>
      <c r="Q1137" s="323"/>
    </row>
    <row r="1138" spans="10:17">
      <c r="J1138" s="95"/>
      <c r="K1138" s="95"/>
      <c r="L1138" s="95"/>
      <c r="M1138" s="97"/>
      <c r="N1138" s="96"/>
      <c r="O1138" s="323"/>
      <c r="P1138" s="323"/>
      <c r="Q1138" s="323"/>
    </row>
    <row r="1139" spans="10:17">
      <c r="J1139" s="95"/>
      <c r="K1139" s="95"/>
      <c r="L1139" s="95"/>
      <c r="M1139" s="97"/>
      <c r="N1139" s="96"/>
      <c r="O1139" s="323"/>
      <c r="P1139" s="323"/>
      <c r="Q1139" s="323"/>
    </row>
    <row r="1140" spans="10:17">
      <c r="J1140" s="95"/>
      <c r="K1140" s="95"/>
      <c r="L1140" s="95"/>
      <c r="M1140" s="97"/>
      <c r="N1140" s="96"/>
      <c r="O1140" s="323"/>
      <c r="P1140" s="323"/>
      <c r="Q1140" s="323"/>
    </row>
    <row r="1141" spans="10:17">
      <c r="J1141" s="95"/>
      <c r="K1141" s="95"/>
      <c r="L1141" s="95"/>
      <c r="M1141" s="97"/>
      <c r="N1141" s="96"/>
      <c r="O1141" s="323"/>
      <c r="P1141" s="323"/>
      <c r="Q1141" s="323"/>
    </row>
    <row r="1142" spans="10:17">
      <c r="J1142" s="95"/>
      <c r="K1142" s="95"/>
      <c r="L1142" s="95"/>
      <c r="M1142" s="97"/>
      <c r="N1142" s="96"/>
      <c r="O1142" s="323"/>
      <c r="P1142" s="323"/>
      <c r="Q1142" s="323"/>
    </row>
    <row r="1143" spans="10:17">
      <c r="J1143" s="95"/>
      <c r="K1143" s="95"/>
      <c r="L1143" s="95"/>
      <c r="M1143" s="97"/>
      <c r="N1143" s="96"/>
      <c r="O1143" s="323"/>
      <c r="P1143" s="323"/>
      <c r="Q1143" s="323"/>
    </row>
    <row r="1144" spans="10:17">
      <c r="J1144" s="95"/>
      <c r="K1144" s="95"/>
      <c r="L1144" s="95"/>
      <c r="M1144" s="97"/>
      <c r="N1144" s="96"/>
      <c r="O1144" s="323"/>
      <c r="P1144" s="323"/>
      <c r="Q1144" s="323"/>
    </row>
    <row r="1145" spans="10:17">
      <c r="J1145" s="95"/>
      <c r="K1145" s="95"/>
      <c r="L1145" s="95"/>
      <c r="M1145" s="97"/>
      <c r="N1145" s="96"/>
      <c r="O1145" s="323"/>
      <c r="P1145" s="323"/>
      <c r="Q1145" s="323"/>
    </row>
    <row r="1146" spans="10:17">
      <c r="J1146" s="95"/>
      <c r="K1146" s="95"/>
      <c r="L1146" s="95"/>
      <c r="M1146" s="97"/>
      <c r="N1146" s="96"/>
      <c r="O1146" s="323"/>
      <c r="P1146" s="323"/>
      <c r="Q1146" s="323"/>
    </row>
    <row r="1147" spans="10:17">
      <c r="J1147" s="95"/>
      <c r="K1147" s="95"/>
      <c r="L1147" s="95"/>
      <c r="M1147" s="97"/>
      <c r="N1147" s="96"/>
      <c r="O1147" s="323"/>
      <c r="P1147" s="323"/>
      <c r="Q1147" s="323"/>
    </row>
    <row r="1148" spans="10:17">
      <c r="J1148" s="95"/>
      <c r="K1148" s="95"/>
      <c r="L1148" s="95"/>
      <c r="M1148" s="97"/>
      <c r="N1148" s="96"/>
      <c r="O1148" s="323"/>
      <c r="P1148" s="323"/>
      <c r="Q1148" s="323"/>
    </row>
    <row r="1149" spans="10:17">
      <c r="J1149" s="95"/>
      <c r="K1149" s="95"/>
      <c r="L1149" s="95"/>
      <c r="M1149" s="97"/>
      <c r="N1149" s="96"/>
      <c r="O1149" s="323"/>
      <c r="P1149" s="323"/>
      <c r="Q1149" s="323"/>
    </row>
    <row r="1150" spans="10:17">
      <c r="J1150" s="95"/>
      <c r="K1150" s="95"/>
      <c r="L1150" s="95"/>
      <c r="M1150" s="97"/>
      <c r="N1150" s="96"/>
      <c r="O1150" s="323"/>
      <c r="P1150" s="323"/>
      <c r="Q1150" s="323"/>
    </row>
    <row r="1151" spans="10:17">
      <c r="J1151" s="95"/>
      <c r="K1151" s="95"/>
      <c r="L1151" s="95"/>
      <c r="M1151" s="97"/>
      <c r="N1151" s="96"/>
      <c r="O1151" s="323"/>
      <c r="P1151" s="323"/>
      <c r="Q1151" s="323"/>
    </row>
    <row r="1152" spans="10:17">
      <c r="J1152" s="95"/>
      <c r="K1152" s="95"/>
      <c r="L1152" s="95"/>
      <c r="M1152" s="97"/>
      <c r="N1152" s="96"/>
      <c r="O1152" s="323"/>
      <c r="P1152" s="323"/>
      <c r="Q1152" s="323"/>
    </row>
    <row r="1153" spans="10:17">
      <c r="J1153" s="95"/>
      <c r="K1153" s="95"/>
      <c r="L1153" s="95"/>
      <c r="M1153" s="97"/>
      <c r="N1153" s="96"/>
      <c r="O1153" s="323"/>
      <c r="P1153" s="323"/>
      <c r="Q1153" s="323"/>
    </row>
    <row r="1154" spans="10:17">
      <c r="J1154" s="95"/>
      <c r="K1154" s="95"/>
      <c r="L1154" s="95"/>
      <c r="M1154" s="97"/>
      <c r="N1154" s="96"/>
      <c r="O1154" s="323"/>
      <c r="P1154" s="323"/>
      <c r="Q1154" s="323"/>
    </row>
    <row r="1155" spans="10:17">
      <c r="J1155" s="95"/>
      <c r="K1155" s="95"/>
      <c r="L1155" s="95"/>
      <c r="M1155" s="97"/>
      <c r="N1155" s="96"/>
      <c r="O1155" s="323"/>
      <c r="P1155" s="323"/>
      <c r="Q1155" s="323"/>
    </row>
    <row r="1156" spans="10:17">
      <c r="J1156" s="95"/>
      <c r="K1156" s="95"/>
      <c r="L1156" s="95"/>
      <c r="M1156" s="97"/>
      <c r="N1156" s="96"/>
      <c r="O1156" s="323"/>
      <c r="P1156" s="323"/>
      <c r="Q1156" s="323"/>
    </row>
    <row r="1157" spans="10:17">
      <c r="J1157" s="95"/>
      <c r="K1157" s="95"/>
      <c r="L1157" s="95"/>
      <c r="M1157" s="97"/>
      <c r="N1157" s="96"/>
      <c r="O1157" s="323"/>
      <c r="P1157" s="323"/>
      <c r="Q1157" s="323"/>
    </row>
    <row r="1158" spans="10:17">
      <c r="J1158" s="95"/>
      <c r="K1158" s="95"/>
      <c r="L1158" s="95"/>
      <c r="M1158" s="97"/>
      <c r="N1158" s="96"/>
      <c r="O1158" s="323"/>
      <c r="P1158" s="323"/>
      <c r="Q1158" s="323"/>
    </row>
    <row r="1159" spans="10:17">
      <c r="J1159" s="95"/>
      <c r="K1159" s="95"/>
      <c r="L1159" s="95"/>
      <c r="M1159" s="97"/>
      <c r="N1159" s="96"/>
      <c r="O1159" s="323"/>
      <c r="P1159" s="323"/>
      <c r="Q1159" s="323"/>
    </row>
    <row r="1160" spans="10:17">
      <c r="J1160" s="95"/>
      <c r="K1160" s="95"/>
      <c r="L1160" s="95"/>
      <c r="M1160" s="97"/>
      <c r="N1160" s="96"/>
      <c r="O1160" s="323"/>
      <c r="P1160" s="323"/>
      <c r="Q1160" s="323"/>
    </row>
    <row r="1161" spans="10:17">
      <c r="J1161" s="95"/>
      <c r="K1161" s="95"/>
      <c r="L1161" s="95"/>
      <c r="M1161" s="97"/>
      <c r="N1161" s="96"/>
      <c r="O1161" s="323"/>
      <c r="P1161" s="323"/>
      <c r="Q1161" s="323"/>
    </row>
    <row r="1162" spans="10:17">
      <c r="J1162" s="95"/>
      <c r="K1162" s="95"/>
      <c r="L1162" s="95"/>
      <c r="M1162" s="97"/>
      <c r="N1162" s="96"/>
      <c r="O1162" s="323"/>
      <c r="P1162" s="323"/>
      <c r="Q1162" s="323"/>
    </row>
    <row r="1163" spans="10:17">
      <c r="J1163" s="95"/>
      <c r="K1163" s="95"/>
      <c r="L1163" s="95"/>
      <c r="M1163" s="97"/>
      <c r="N1163" s="96"/>
      <c r="O1163" s="323"/>
      <c r="P1163" s="323"/>
      <c r="Q1163" s="323"/>
    </row>
    <row r="1164" spans="10:17">
      <c r="J1164" s="95"/>
      <c r="K1164" s="95"/>
      <c r="L1164" s="95"/>
      <c r="M1164" s="97"/>
      <c r="N1164" s="96"/>
      <c r="O1164" s="323"/>
      <c r="P1164" s="323"/>
      <c r="Q1164" s="323"/>
    </row>
    <row r="1165" spans="10:17">
      <c r="J1165" s="95"/>
      <c r="K1165" s="95"/>
      <c r="L1165" s="95"/>
      <c r="M1165" s="97"/>
      <c r="N1165" s="96"/>
      <c r="O1165" s="323"/>
      <c r="P1165" s="323"/>
      <c r="Q1165" s="323"/>
    </row>
    <row r="1166" spans="10:17">
      <c r="J1166" s="95"/>
      <c r="K1166" s="95"/>
      <c r="L1166" s="95"/>
      <c r="M1166" s="97"/>
      <c r="N1166" s="96"/>
      <c r="O1166" s="323"/>
      <c r="P1166" s="323"/>
      <c r="Q1166" s="323"/>
    </row>
    <row r="1167" spans="10:17">
      <c r="J1167" s="95"/>
      <c r="K1167" s="95"/>
      <c r="L1167" s="95"/>
      <c r="M1167" s="97"/>
      <c r="N1167" s="96"/>
      <c r="O1167" s="323"/>
      <c r="P1167" s="323"/>
      <c r="Q1167" s="323"/>
    </row>
    <row r="1168" spans="10:17">
      <c r="J1168" s="95"/>
      <c r="K1168" s="95"/>
      <c r="L1168" s="95"/>
      <c r="M1168" s="97"/>
      <c r="N1168" s="96"/>
      <c r="O1168" s="323"/>
      <c r="P1168" s="323"/>
      <c r="Q1168" s="323"/>
    </row>
    <row r="1169" spans="10:17">
      <c r="J1169" s="95"/>
      <c r="K1169" s="95"/>
      <c r="L1169" s="95"/>
      <c r="M1169" s="97"/>
      <c r="N1169" s="96"/>
      <c r="O1169" s="323"/>
      <c r="P1169" s="323"/>
      <c r="Q1169" s="323"/>
    </row>
    <row r="1170" spans="10:17">
      <c r="J1170" s="95"/>
      <c r="K1170" s="95"/>
      <c r="L1170" s="95"/>
      <c r="M1170" s="97"/>
      <c r="N1170" s="96"/>
      <c r="O1170" s="323"/>
      <c r="P1170" s="323"/>
      <c r="Q1170" s="323"/>
    </row>
    <row r="1171" spans="10:17">
      <c r="J1171" s="95"/>
      <c r="K1171" s="95"/>
      <c r="L1171" s="95"/>
      <c r="M1171" s="97"/>
      <c r="N1171" s="96"/>
      <c r="O1171" s="323"/>
      <c r="P1171" s="323"/>
      <c r="Q1171" s="323"/>
    </row>
    <row r="1172" spans="10:17">
      <c r="J1172" s="95"/>
      <c r="K1172" s="95"/>
      <c r="L1172" s="95"/>
      <c r="M1172" s="97"/>
      <c r="N1172" s="96"/>
      <c r="O1172" s="323"/>
      <c r="P1172" s="323"/>
      <c r="Q1172" s="323"/>
    </row>
    <row r="1173" spans="10:17">
      <c r="J1173" s="95"/>
      <c r="K1173" s="95"/>
      <c r="L1173" s="95"/>
      <c r="M1173" s="97"/>
      <c r="N1173" s="96"/>
      <c r="O1173" s="323"/>
      <c r="P1173" s="323"/>
      <c r="Q1173" s="323"/>
    </row>
    <row r="1174" spans="10:17">
      <c r="J1174" s="95"/>
      <c r="K1174" s="95"/>
      <c r="L1174" s="95"/>
      <c r="M1174" s="97"/>
      <c r="N1174" s="96"/>
      <c r="O1174" s="323"/>
      <c r="P1174" s="323"/>
      <c r="Q1174" s="323"/>
    </row>
    <row r="1175" spans="10:17">
      <c r="J1175" s="95"/>
      <c r="K1175" s="95"/>
      <c r="L1175" s="95"/>
      <c r="M1175" s="97"/>
      <c r="N1175" s="96"/>
      <c r="O1175" s="323"/>
      <c r="P1175" s="323"/>
      <c r="Q1175" s="323"/>
    </row>
    <row r="1176" spans="10:17">
      <c r="J1176" s="95"/>
      <c r="K1176" s="95"/>
      <c r="L1176" s="95"/>
      <c r="M1176" s="97"/>
      <c r="N1176" s="96"/>
      <c r="O1176" s="323"/>
      <c r="P1176" s="323"/>
      <c r="Q1176" s="323"/>
    </row>
    <row r="1177" spans="10:17">
      <c r="J1177" s="95"/>
      <c r="K1177" s="95"/>
      <c r="L1177" s="95"/>
      <c r="M1177" s="97"/>
      <c r="N1177" s="96"/>
      <c r="O1177" s="323"/>
      <c r="P1177" s="323"/>
      <c r="Q1177" s="323"/>
    </row>
    <row r="1178" spans="10:17">
      <c r="J1178" s="95"/>
      <c r="K1178" s="95"/>
      <c r="L1178" s="95"/>
      <c r="M1178" s="97"/>
      <c r="N1178" s="96"/>
      <c r="O1178" s="323"/>
      <c r="P1178" s="323"/>
      <c r="Q1178" s="323"/>
    </row>
    <row r="1179" spans="10:17">
      <c r="J1179" s="95"/>
      <c r="K1179" s="95"/>
      <c r="L1179" s="95"/>
      <c r="M1179" s="97"/>
      <c r="N1179" s="96"/>
      <c r="O1179" s="323"/>
      <c r="P1179" s="323"/>
      <c r="Q1179" s="323"/>
    </row>
    <row r="1180" spans="10:17">
      <c r="J1180" s="95"/>
      <c r="K1180" s="95"/>
      <c r="L1180" s="95"/>
      <c r="M1180" s="97"/>
      <c r="N1180" s="96"/>
      <c r="O1180" s="323"/>
      <c r="P1180" s="323"/>
      <c r="Q1180" s="323"/>
    </row>
    <row r="1181" spans="10:17">
      <c r="J1181" s="95"/>
      <c r="K1181" s="95"/>
      <c r="L1181" s="95"/>
      <c r="M1181" s="97"/>
      <c r="N1181" s="96"/>
      <c r="O1181" s="323"/>
      <c r="P1181" s="323"/>
      <c r="Q1181" s="323"/>
    </row>
    <row r="1182" spans="10:17">
      <c r="J1182" s="95"/>
      <c r="K1182" s="95"/>
      <c r="L1182" s="95"/>
      <c r="M1182" s="97"/>
      <c r="N1182" s="96"/>
      <c r="O1182" s="323"/>
      <c r="P1182" s="323"/>
      <c r="Q1182" s="323"/>
    </row>
    <row r="1183" spans="10:17">
      <c r="J1183" s="95"/>
      <c r="K1183" s="95"/>
      <c r="L1183" s="95"/>
      <c r="M1183" s="97"/>
      <c r="N1183" s="96"/>
      <c r="O1183" s="323"/>
      <c r="P1183" s="323"/>
      <c r="Q1183" s="323"/>
    </row>
    <row r="1184" spans="10:17">
      <c r="J1184" s="95"/>
      <c r="K1184" s="95"/>
      <c r="L1184" s="95"/>
      <c r="M1184" s="97"/>
      <c r="N1184" s="96"/>
      <c r="O1184" s="323"/>
      <c r="P1184" s="323"/>
      <c r="Q1184" s="323"/>
    </row>
    <row r="1185" spans="10:17">
      <c r="J1185" s="95"/>
      <c r="K1185" s="95"/>
      <c r="L1185" s="95"/>
      <c r="M1185" s="97"/>
      <c r="N1185" s="96"/>
      <c r="O1185" s="323"/>
      <c r="P1185" s="323"/>
      <c r="Q1185" s="323"/>
    </row>
    <row r="1186" spans="10:17">
      <c r="J1186" s="95"/>
      <c r="K1186" s="95"/>
      <c r="L1186" s="95"/>
      <c r="M1186" s="97"/>
      <c r="N1186" s="96"/>
      <c r="O1186" s="323"/>
      <c r="P1186" s="323"/>
      <c r="Q1186" s="323"/>
    </row>
    <row r="1187" spans="10:17">
      <c r="J1187" s="95"/>
      <c r="K1187" s="95"/>
      <c r="L1187" s="95"/>
      <c r="M1187" s="97"/>
      <c r="N1187" s="96"/>
      <c r="O1187" s="323"/>
      <c r="P1187" s="323"/>
      <c r="Q1187" s="323"/>
    </row>
    <row r="1188" spans="10:17">
      <c r="J1188" s="95"/>
      <c r="K1188" s="95"/>
      <c r="L1188" s="95"/>
      <c r="M1188" s="97"/>
      <c r="N1188" s="96"/>
      <c r="O1188" s="323"/>
      <c r="P1188" s="323"/>
      <c r="Q1188" s="323"/>
    </row>
    <row r="1189" spans="10:17">
      <c r="J1189" s="95"/>
      <c r="K1189" s="95"/>
      <c r="L1189" s="95"/>
      <c r="M1189" s="97"/>
      <c r="N1189" s="96"/>
      <c r="O1189" s="323"/>
      <c r="P1189" s="323"/>
      <c r="Q1189" s="323"/>
    </row>
    <row r="1190" spans="10:17">
      <c r="J1190" s="95"/>
      <c r="K1190" s="95"/>
      <c r="L1190" s="95"/>
      <c r="M1190" s="97"/>
      <c r="N1190" s="96"/>
      <c r="O1190" s="323"/>
      <c r="P1190" s="323"/>
      <c r="Q1190" s="323"/>
    </row>
    <row r="1191" spans="10:17">
      <c r="J1191" s="95"/>
      <c r="K1191" s="95"/>
      <c r="L1191" s="95"/>
      <c r="M1191" s="97"/>
      <c r="N1191" s="96"/>
      <c r="O1191" s="323"/>
      <c r="P1191" s="323"/>
      <c r="Q1191" s="323"/>
    </row>
    <row r="1192" spans="10:17">
      <c r="J1192" s="95"/>
      <c r="K1192" s="95"/>
      <c r="L1192" s="95"/>
      <c r="M1192" s="97"/>
      <c r="N1192" s="96"/>
      <c r="O1192" s="323"/>
      <c r="P1192" s="323"/>
      <c r="Q1192" s="323"/>
    </row>
    <row r="1193" spans="10:17">
      <c r="J1193" s="95"/>
      <c r="K1193" s="95"/>
      <c r="L1193" s="95"/>
      <c r="M1193" s="97"/>
      <c r="N1193" s="96"/>
      <c r="O1193" s="323"/>
      <c r="P1193" s="323"/>
      <c r="Q1193" s="323"/>
    </row>
    <row r="1194" spans="10:17">
      <c r="J1194" s="95"/>
      <c r="K1194" s="95"/>
      <c r="L1194" s="95"/>
      <c r="M1194" s="97"/>
      <c r="N1194" s="96"/>
      <c r="O1194" s="323"/>
      <c r="P1194" s="323"/>
      <c r="Q1194" s="323"/>
    </row>
    <row r="1195" spans="10:17">
      <c r="J1195" s="95"/>
      <c r="K1195" s="95"/>
      <c r="L1195" s="95"/>
      <c r="M1195" s="97"/>
      <c r="N1195" s="96"/>
      <c r="O1195" s="323"/>
      <c r="P1195" s="323"/>
      <c r="Q1195" s="323"/>
    </row>
    <row r="1196" spans="10:17">
      <c r="J1196" s="95"/>
      <c r="K1196" s="95"/>
      <c r="L1196" s="95"/>
      <c r="M1196" s="97"/>
      <c r="N1196" s="96"/>
      <c r="O1196" s="323"/>
      <c r="P1196" s="323"/>
      <c r="Q1196" s="323"/>
    </row>
    <row r="1197" spans="10:17">
      <c r="J1197" s="95"/>
      <c r="K1197" s="95"/>
      <c r="L1197" s="95"/>
      <c r="M1197" s="97"/>
      <c r="N1197" s="96"/>
      <c r="O1197" s="323"/>
      <c r="P1197" s="323"/>
      <c r="Q1197" s="323"/>
    </row>
    <row r="1198" spans="10:17">
      <c r="J1198" s="95"/>
      <c r="K1198" s="95"/>
      <c r="L1198" s="95"/>
      <c r="M1198" s="97"/>
      <c r="N1198" s="96"/>
      <c r="O1198" s="323"/>
      <c r="P1198" s="323"/>
      <c r="Q1198" s="323"/>
    </row>
    <row r="1199" spans="10:17">
      <c r="J1199" s="95"/>
      <c r="K1199" s="95"/>
      <c r="L1199" s="95"/>
      <c r="M1199" s="97"/>
      <c r="N1199" s="96"/>
      <c r="O1199" s="323"/>
      <c r="P1199" s="323"/>
      <c r="Q1199" s="323"/>
    </row>
    <row r="1200" spans="10:17">
      <c r="J1200" s="95"/>
      <c r="K1200" s="95"/>
      <c r="L1200" s="95"/>
      <c r="M1200" s="97"/>
      <c r="N1200" s="96"/>
      <c r="O1200" s="323"/>
      <c r="P1200" s="323"/>
      <c r="Q1200" s="323"/>
    </row>
    <row r="1201" spans="10:17">
      <c r="J1201" s="95"/>
      <c r="K1201" s="95"/>
      <c r="L1201" s="95"/>
      <c r="M1201" s="97"/>
      <c r="N1201" s="96"/>
      <c r="O1201" s="323"/>
      <c r="P1201" s="323"/>
      <c r="Q1201" s="323"/>
    </row>
    <row r="1202" spans="10:17">
      <c r="J1202" s="95"/>
      <c r="K1202" s="95"/>
      <c r="L1202" s="95"/>
      <c r="M1202" s="97"/>
      <c r="N1202" s="96"/>
      <c r="O1202" s="323"/>
      <c r="P1202" s="323"/>
      <c r="Q1202" s="323"/>
    </row>
    <row r="1203" spans="10:17">
      <c r="J1203" s="95"/>
      <c r="K1203" s="95"/>
      <c r="L1203" s="95"/>
      <c r="M1203" s="97"/>
      <c r="N1203" s="96"/>
      <c r="O1203" s="323"/>
      <c r="P1203" s="323"/>
      <c r="Q1203" s="323"/>
    </row>
    <row r="1204" spans="10:17">
      <c r="J1204" s="95"/>
      <c r="K1204" s="95"/>
      <c r="L1204" s="95"/>
      <c r="M1204" s="97"/>
      <c r="N1204" s="96"/>
      <c r="O1204" s="323"/>
      <c r="P1204" s="323"/>
      <c r="Q1204" s="323"/>
    </row>
    <row r="1205" spans="10:17">
      <c r="J1205" s="95"/>
      <c r="K1205" s="95"/>
      <c r="L1205" s="95"/>
      <c r="M1205" s="97"/>
      <c r="N1205" s="96"/>
      <c r="O1205" s="323"/>
      <c r="P1205" s="323"/>
      <c r="Q1205" s="323"/>
    </row>
    <row r="1206" spans="10:17">
      <c r="J1206" s="95"/>
      <c r="K1206" s="95"/>
      <c r="L1206" s="95"/>
      <c r="M1206" s="97"/>
      <c r="N1206" s="96"/>
      <c r="O1206" s="323"/>
      <c r="P1206" s="323"/>
      <c r="Q1206" s="323"/>
    </row>
    <row r="1207" spans="10:17">
      <c r="J1207" s="95"/>
      <c r="K1207" s="95"/>
      <c r="L1207" s="95"/>
      <c r="M1207" s="97"/>
      <c r="N1207" s="96"/>
      <c r="O1207" s="323"/>
      <c r="P1207" s="323"/>
      <c r="Q1207" s="323"/>
    </row>
    <row r="1208" spans="10:17">
      <c r="J1208" s="95"/>
      <c r="K1208" s="95"/>
      <c r="L1208" s="95"/>
      <c r="M1208" s="97"/>
      <c r="N1208" s="96"/>
      <c r="O1208" s="323"/>
      <c r="P1208" s="323"/>
      <c r="Q1208" s="323"/>
    </row>
    <row r="1209" spans="10:17">
      <c r="J1209" s="95"/>
      <c r="K1209" s="95"/>
      <c r="L1209" s="95"/>
      <c r="M1209" s="97"/>
      <c r="N1209" s="96"/>
      <c r="O1209" s="323"/>
      <c r="P1209" s="323"/>
      <c r="Q1209" s="323"/>
    </row>
    <row r="1210" spans="10:17">
      <c r="J1210" s="95"/>
      <c r="K1210" s="95"/>
      <c r="L1210" s="95"/>
      <c r="M1210" s="97"/>
      <c r="N1210" s="96"/>
      <c r="O1210" s="323"/>
      <c r="P1210" s="323"/>
      <c r="Q1210" s="323"/>
    </row>
    <row r="1211" spans="10:17">
      <c r="J1211" s="95"/>
      <c r="K1211" s="95"/>
      <c r="L1211" s="95"/>
      <c r="M1211" s="97"/>
      <c r="N1211" s="96"/>
      <c r="O1211" s="323"/>
      <c r="P1211" s="323"/>
      <c r="Q1211" s="323"/>
    </row>
    <row r="1212" spans="10:17">
      <c r="J1212" s="95"/>
      <c r="K1212" s="95"/>
      <c r="L1212" s="95"/>
      <c r="M1212" s="97"/>
      <c r="N1212" s="96"/>
      <c r="O1212" s="323"/>
      <c r="P1212" s="323"/>
      <c r="Q1212" s="323"/>
    </row>
    <row r="1213" spans="10:17">
      <c r="J1213" s="95"/>
      <c r="K1213" s="95"/>
      <c r="L1213" s="95"/>
      <c r="M1213" s="97"/>
      <c r="N1213" s="96"/>
      <c r="O1213" s="323"/>
      <c r="P1213" s="323"/>
      <c r="Q1213" s="323"/>
    </row>
    <row r="1214" spans="10:17">
      <c r="J1214" s="95"/>
      <c r="K1214" s="95"/>
      <c r="L1214" s="95"/>
      <c r="M1214" s="97"/>
      <c r="N1214" s="96"/>
      <c r="O1214" s="323"/>
      <c r="P1214" s="323"/>
      <c r="Q1214" s="323"/>
    </row>
    <row r="1215" spans="10:17">
      <c r="J1215" s="95"/>
      <c r="K1215" s="95"/>
      <c r="L1215" s="95"/>
      <c r="M1215" s="97"/>
      <c r="N1215" s="96"/>
      <c r="O1215" s="323"/>
      <c r="P1215" s="323"/>
      <c r="Q1215" s="323"/>
    </row>
    <row r="1216" spans="10:17">
      <c r="J1216" s="95"/>
      <c r="K1216" s="95"/>
      <c r="L1216" s="95"/>
      <c r="M1216" s="97"/>
      <c r="N1216" s="96"/>
      <c r="O1216" s="323"/>
      <c r="P1216" s="323"/>
      <c r="Q1216" s="323"/>
    </row>
    <row r="1217" spans="10:17">
      <c r="J1217" s="95"/>
      <c r="K1217" s="95"/>
      <c r="L1217" s="95"/>
      <c r="M1217" s="97"/>
      <c r="N1217" s="96"/>
      <c r="O1217" s="323"/>
      <c r="P1217" s="323"/>
      <c r="Q1217" s="323"/>
    </row>
    <row r="1218" spans="10:17">
      <c r="J1218" s="95"/>
      <c r="K1218" s="95"/>
      <c r="L1218" s="95"/>
      <c r="M1218" s="97"/>
      <c r="N1218" s="96"/>
      <c r="O1218" s="323"/>
      <c r="P1218" s="323"/>
      <c r="Q1218" s="323"/>
    </row>
    <row r="1219" spans="10:17">
      <c r="J1219" s="95"/>
      <c r="K1219" s="95"/>
      <c r="L1219" s="95"/>
      <c r="M1219" s="97"/>
      <c r="N1219" s="96"/>
      <c r="O1219" s="323"/>
      <c r="P1219" s="323"/>
      <c r="Q1219" s="323"/>
    </row>
    <row r="1220" spans="10:17">
      <c r="J1220" s="95"/>
      <c r="K1220" s="95"/>
      <c r="L1220" s="95"/>
      <c r="M1220" s="97"/>
      <c r="N1220" s="96"/>
      <c r="O1220" s="323"/>
      <c r="P1220" s="323"/>
      <c r="Q1220" s="323"/>
    </row>
    <row r="1221" spans="10:17">
      <c r="J1221" s="95"/>
      <c r="K1221" s="95"/>
      <c r="L1221" s="95"/>
      <c r="M1221" s="97"/>
      <c r="N1221" s="96"/>
      <c r="O1221" s="323"/>
      <c r="P1221" s="323"/>
      <c r="Q1221" s="323"/>
    </row>
    <row r="1222" spans="10:17">
      <c r="J1222" s="95"/>
      <c r="K1222" s="95"/>
      <c r="L1222" s="95"/>
      <c r="M1222" s="97"/>
      <c r="N1222" s="96"/>
      <c r="O1222" s="323"/>
      <c r="P1222" s="323"/>
      <c r="Q1222" s="323"/>
    </row>
    <row r="1223" spans="10:17">
      <c r="J1223" s="95"/>
      <c r="K1223" s="95"/>
      <c r="L1223" s="95"/>
      <c r="M1223" s="97"/>
      <c r="N1223" s="96"/>
      <c r="O1223" s="323"/>
      <c r="P1223" s="323"/>
      <c r="Q1223" s="323"/>
    </row>
    <row r="1224" spans="10:17">
      <c r="J1224" s="95"/>
      <c r="K1224" s="95"/>
      <c r="L1224" s="95"/>
      <c r="M1224" s="97"/>
      <c r="N1224" s="96"/>
      <c r="O1224" s="323"/>
      <c r="P1224" s="323"/>
      <c r="Q1224" s="323"/>
    </row>
    <row r="1225" spans="10:17">
      <c r="J1225" s="95"/>
      <c r="K1225" s="95"/>
      <c r="L1225" s="95"/>
      <c r="M1225" s="97"/>
      <c r="N1225" s="96"/>
      <c r="O1225" s="323"/>
      <c r="P1225" s="323"/>
      <c r="Q1225" s="323"/>
    </row>
    <row r="1226" spans="10:17">
      <c r="J1226" s="95"/>
      <c r="K1226" s="95"/>
      <c r="L1226" s="95"/>
      <c r="M1226" s="97"/>
      <c r="N1226" s="96"/>
      <c r="O1226" s="323"/>
      <c r="P1226" s="323"/>
      <c r="Q1226" s="323"/>
    </row>
    <row r="1227" spans="10:17">
      <c r="J1227" s="95"/>
      <c r="K1227" s="95"/>
      <c r="L1227" s="95"/>
      <c r="M1227" s="97"/>
      <c r="N1227" s="96"/>
      <c r="O1227" s="323"/>
      <c r="P1227" s="323"/>
      <c r="Q1227" s="323"/>
    </row>
    <row r="1228" spans="10:17">
      <c r="J1228" s="95"/>
      <c r="K1228" s="95"/>
      <c r="L1228" s="95"/>
      <c r="M1228" s="97"/>
      <c r="N1228" s="96"/>
      <c r="Q1228" s="323"/>
    </row>
    <row r="1229" spans="10:17">
      <c r="J1229" s="95"/>
      <c r="K1229" s="95"/>
      <c r="L1229" s="95"/>
      <c r="M1229" s="97"/>
      <c r="N1229" s="96"/>
      <c r="Q1229" s="323"/>
    </row>
    <row r="1230" spans="10:17">
      <c r="J1230" s="95"/>
      <c r="K1230" s="95"/>
      <c r="L1230" s="95"/>
      <c r="M1230" s="97"/>
      <c r="N1230" s="96"/>
      <c r="Q1230" s="323"/>
    </row>
    <row r="1231" spans="10:17">
      <c r="J1231" s="95"/>
      <c r="K1231" s="95"/>
      <c r="L1231" s="95"/>
      <c r="M1231" s="97"/>
      <c r="N1231" s="96"/>
      <c r="Q1231" s="323"/>
    </row>
    <row r="1232" spans="10:17">
      <c r="J1232" s="95"/>
      <c r="K1232" s="95"/>
      <c r="L1232" s="95"/>
      <c r="M1232" s="97"/>
      <c r="N1232" s="96"/>
      <c r="Q1232" s="323"/>
    </row>
    <row r="1233" spans="10:17">
      <c r="J1233" s="95"/>
      <c r="K1233" s="95"/>
      <c r="L1233" s="95"/>
      <c r="M1233" s="97"/>
      <c r="N1233" s="96"/>
      <c r="Q1233" s="323"/>
    </row>
    <row r="1234" spans="10:17">
      <c r="J1234" s="95"/>
      <c r="K1234" s="95"/>
      <c r="L1234" s="95"/>
      <c r="M1234" s="97"/>
      <c r="N1234" s="96"/>
      <c r="Q1234" s="323"/>
    </row>
    <row r="1235" spans="10:17">
      <c r="J1235" s="95"/>
      <c r="K1235" s="95"/>
      <c r="L1235" s="95"/>
      <c r="M1235" s="97"/>
      <c r="N1235" s="96"/>
      <c r="Q1235" s="323"/>
    </row>
    <row r="1236" spans="10:17">
      <c r="J1236" s="95"/>
      <c r="K1236" s="95"/>
      <c r="L1236" s="95"/>
      <c r="M1236" s="97"/>
      <c r="N1236" s="96"/>
      <c r="Q1236" s="323"/>
    </row>
    <row r="1237" spans="10:17">
      <c r="J1237" s="95"/>
      <c r="K1237" s="95"/>
      <c r="L1237" s="95"/>
      <c r="M1237" s="97"/>
      <c r="N1237" s="96"/>
      <c r="Q1237" s="323"/>
    </row>
    <row r="1238" spans="10:17">
      <c r="J1238" s="95"/>
      <c r="K1238" s="95"/>
      <c r="L1238" s="95"/>
      <c r="M1238" s="97"/>
      <c r="N1238" s="96"/>
      <c r="Q1238" s="323"/>
    </row>
    <row r="1239" spans="10:17">
      <c r="J1239" s="95"/>
      <c r="K1239" s="95"/>
      <c r="L1239" s="95"/>
      <c r="M1239" s="97"/>
      <c r="N1239" s="96"/>
      <c r="Q1239" s="323"/>
    </row>
    <row r="1240" spans="10:17">
      <c r="J1240" s="95"/>
      <c r="K1240" s="95"/>
      <c r="L1240" s="95"/>
      <c r="M1240" s="97"/>
      <c r="N1240" s="96"/>
      <c r="Q1240" s="323"/>
    </row>
    <row r="1241" spans="10:17">
      <c r="J1241" s="95"/>
      <c r="K1241" s="95"/>
      <c r="L1241" s="95"/>
      <c r="M1241" s="97"/>
      <c r="N1241" s="96"/>
      <c r="Q1241" s="323"/>
    </row>
    <row r="1242" spans="10:17">
      <c r="J1242" s="95"/>
      <c r="K1242" s="95"/>
      <c r="L1242" s="95"/>
      <c r="M1242" s="97"/>
      <c r="N1242" s="96"/>
      <c r="Q1242" s="323"/>
    </row>
    <row r="1243" spans="10:17">
      <c r="J1243" s="95"/>
      <c r="K1243" s="95"/>
      <c r="L1243" s="95"/>
      <c r="M1243" s="97"/>
      <c r="N1243" s="96"/>
      <c r="Q1243" s="323"/>
    </row>
    <row r="1244" spans="10:17">
      <c r="J1244" s="95"/>
      <c r="K1244" s="95"/>
      <c r="L1244" s="95"/>
      <c r="M1244" s="97"/>
      <c r="N1244" s="96"/>
      <c r="Q1244" s="323"/>
    </row>
    <row r="1245" spans="10:17">
      <c r="J1245" s="95"/>
      <c r="K1245" s="95"/>
      <c r="L1245" s="95"/>
      <c r="M1245" s="97"/>
      <c r="N1245" s="96"/>
      <c r="Q1245" s="323"/>
    </row>
    <row r="1246" spans="10:17">
      <c r="J1246" s="95"/>
      <c r="K1246" s="95"/>
      <c r="L1246" s="95"/>
      <c r="M1246" s="97"/>
      <c r="N1246" s="96"/>
      <c r="Q1246" s="323"/>
    </row>
    <row r="1247" spans="10:17">
      <c r="J1247" s="95"/>
      <c r="K1247" s="95"/>
      <c r="L1247" s="95"/>
      <c r="M1247" s="97"/>
      <c r="N1247" s="96"/>
      <c r="Q1247" s="323"/>
    </row>
    <row r="1248" spans="10:17">
      <c r="J1248" s="95"/>
      <c r="K1248" s="95"/>
      <c r="L1248" s="95"/>
      <c r="M1248" s="97"/>
      <c r="N1248" s="96"/>
      <c r="Q1248" s="323"/>
    </row>
    <row r="1249" spans="10:17">
      <c r="J1249" s="95"/>
      <c r="K1249" s="95"/>
      <c r="L1249" s="95"/>
      <c r="M1249" s="97"/>
      <c r="N1249" s="96"/>
      <c r="Q1249" s="323"/>
    </row>
    <row r="1250" spans="10:17">
      <c r="J1250" s="95"/>
      <c r="K1250" s="95"/>
      <c r="L1250" s="95"/>
      <c r="M1250" s="97"/>
      <c r="N1250" s="96"/>
      <c r="Q1250" s="323"/>
    </row>
    <row r="1251" spans="10:17">
      <c r="J1251" s="95"/>
      <c r="K1251" s="95"/>
      <c r="L1251" s="95"/>
      <c r="M1251" s="97"/>
      <c r="N1251" s="96"/>
      <c r="Q1251" s="323"/>
    </row>
    <row r="1252" spans="10:17">
      <c r="J1252" s="95"/>
      <c r="K1252" s="95"/>
      <c r="L1252" s="95"/>
      <c r="M1252" s="97"/>
      <c r="N1252" s="96"/>
      <c r="Q1252" s="323"/>
    </row>
    <row r="1253" spans="10:17">
      <c r="J1253" s="95"/>
      <c r="K1253" s="95"/>
      <c r="L1253" s="95"/>
      <c r="M1253" s="97"/>
      <c r="N1253" s="96"/>
      <c r="Q1253" s="323"/>
    </row>
    <row r="1254" spans="10:17">
      <c r="J1254" s="95"/>
      <c r="K1254" s="95"/>
      <c r="L1254" s="95"/>
      <c r="M1254" s="97"/>
      <c r="N1254" s="96"/>
      <c r="Q1254" s="323"/>
    </row>
    <row r="1255" spans="10:17">
      <c r="J1255" s="95"/>
      <c r="K1255" s="95"/>
      <c r="L1255" s="95"/>
      <c r="M1255" s="97"/>
      <c r="N1255" s="96"/>
      <c r="Q1255" s="323"/>
    </row>
    <row r="1256" spans="10:17">
      <c r="J1256" s="95"/>
      <c r="K1256" s="95"/>
      <c r="L1256" s="95"/>
      <c r="M1256" s="97"/>
      <c r="N1256" s="96"/>
      <c r="Q1256" s="323"/>
    </row>
    <row r="1257" spans="10:17">
      <c r="J1257" s="95"/>
      <c r="K1257" s="95"/>
      <c r="L1257" s="95"/>
      <c r="M1257" s="97"/>
      <c r="N1257" s="96"/>
      <c r="Q1257" s="323"/>
    </row>
    <row r="1258" spans="10:17">
      <c r="J1258" s="95"/>
      <c r="K1258" s="95"/>
      <c r="L1258" s="95"/>
      <c r="M1258" s="97"/>
      <c r="N1258" s="96"/>
      <c r="Q1258" s="323"/>
    </row>
    <row r="1259" spans="10:17">
      <c r="J1259" s="95"/>
      <c r="K1259" s="95"/>
      <c r="L1259" s="95"/>
      <c r="M1259" s="97"/>
      <c r="N1259" s="96"/>
      <c r="Q1259" s="323"/>
    </row>
    <row r="1260" spans="10:17">
      <c r="J1260" s="95"/>
      <c r="K1260" s="95"/>
      <c r="L1260" s="95"/>
      <c r="M1260" s="97"/>
      <c r="N1260" s="96"/>
      <c r="Q1260" s="323"/>
    </row>
    <row r="1261" spans="10:17">
      <c r="J1261" s="95"/>
      <c r="K1261" s="95"/>
      <c r="L1261" s="95"/>
      <c r="M1261" s="97"/>
      <c r="N1261" s="96"/>
      <c r="Q1261" s="323"/>
    </row>
    <row r="1262" spans="10:17">
      <c r="J1262" s="95"/>
      <c r="K1262" s="95"/>
      <c r="L1262" s="95"/>
      <c r="M1262" s="97"/>
      <c r="N1262" s="96"/>
      <c r="Q1262" s="323"/>
    </row>
    <row r="1263" spans="10:17">
      <c r="J1263" s="95"/>
      <c r="K1263" s="95"/>
      <c r="L1263" s="95"/>
      <c r="M1263" s="97"/>
      <c r="N1263" s="96"/>
      <c r="Q1263" s="323"/>
    </row>
    <row r="1264" spans="10:17">
      <c r="J1264" s="95"/>
      <c r="K1264" s="95"/>
      <c r="L1264" s="95"/>
      <c r="M1264" s="97"/>
      <c r="N1264" s="96"/>
      <c r="Q1264" s="323"/>
    </row>
    <row r="1265" spans="10:17">
      <c r="J1265" s="95"/>
      <c r="K1265" s="95"/>
      <c r="L1265" s="95"/>
      <c r="M1265" s="97"/>
      <c r="N1265" s="96"/>
      <c r="Q1265" s="323"/>
    </row>
    <row r="1266" spans="10:17">
      <c r="J1266" s="95"/>
      <c r="K1266" s="95"/>
      <c r="L1266" s="95"/>
      <c r="M1266" s="97"/>
      <c r="N1266" s="96"/>
      <c r="Q1266" s="323"/>
    </row>
    <row r="1267" spans="10:17">
      <c r="J1267" s="95"/>
      <c r="K1267" s="95"/>
      <c r="L1267" s="95"/>
      <c r="M1267" s="97"/>
      <c r="N1267" s="96"/>
      <c r="Q1267" s="323"/>
    </row>
    <row r="1268" spans="10:17">
      <c r="J1268" s="95"/>
      <c r="K1268" s="95"/>
      <c r="L1268" s="95"/>
      <c r="M1268" s="97"/>
      <c r="N1268" s="96"/>
      <c r="Q1268" s="323"/>
    </row>
    <row r="1269" spans="10:17">
      <c r="J1269" s="95"/>
      <c r="K1269" s="95"/>
      <c r="L1269" s="95"/>
      <c r="M1269" s="97"/>
      <c r="N1269" s="96"/>
      <c r="Q1269" s="323"/>
    </row>
    <row r="1270" spans="10:17">
      <c r="J1270" s="95"/>
      <c r="K1270" s="95"/>
      <c r="L1270" s="95"/>
      <c r="M1270" s="97"/>
      <c r="N1270" s="96"/>
      <c r="Q1270" s="323"/>
    </row>
    <row r="1271" spans="10:17">
      <c r="J1271" s="95"/>
      <c r="K1271" s="95"/>
      <c r="L1271" s="95"/>
      <c r="M1271" s="97"/>
      <c r="N1271" s="96"/>
      <c r="Q1271" s="323"/>
    </row>
    <row r="1272" spans="10:17">
      <c r="J1272" s="95"/>
      <c r="K1272" s="95"/>
      <c r="L1272" s="95"/>
      <c r="M1272" s="97"/>
      <c r="N1272" s="96"/>
      <c r="Q1272" s="323"/>
    </row>
    <row r="1273" spans="10:17">
      <c r="J1273" s="95"/>
      <c r="K1273" s="95"/>
      <c r="L1273" s="95"/>
      <c r="M1273" s="97"/>
      <c r="N1273" s="96"/>
      <c r="Q1273" s="323"/>
    </row>
    <row r="1274" spans="10:17">
      <c r="J1274" s="95"/>
      <c r="K1274" s="95"/>
      <c r="L1274" s="95"/>
      <c r="M1274" s="97"/>
      <c r="N1274" s="96"/>
      <c r="Q1274" s="323"/>
    </row>
    <row r="1275" spans="10:17">
      <c r="J1275" s="95"/>
      <c r="K1275" s="95"/>
      <c r="L1275" s="95"/>
      <c r="M1275" s="97"/>
      <c r="N1275" s="96"/>
      <c r="Q1275" s="323"/>
    </row>
    <row r="1276" spans="10:17">
      <c r="J1276" s="95"/>
      <c r="K1276" s="95"/>
      <c r="L1276" s="95"/>
      <c r="M1276" s="97"/>
      <c r="N1276" s="96"/>
      <c r="Q1276" s="323"/>
    </row>
    <row r="1277" spans="10:17">
      <c r="J1277" s="95"/>
      <c r="K1277" s="95"/>
      <c r="L1277" s="95"/>
      <c r="M1277" s="97"/>
      <c r="N1277" s="96"/>
      <c r="Q1277" s="323"/>
    </row>
    <row r="1278" spans="10:17">
      <c r="J1278" s="95"/>
      <c r="K1278" s="95"/>
      <c r="L1278" s="95"/>
      <c r="M1278" s="97"/>
      <c r="N1278" s="96"/>
      <c r="Q1278" s="323"/>
    </row>
    <row r="1279" spans="10:17">
      <c r="J1279" s="95"/>
      <c r="K1279" s="95"/>
      <c r="L1279" s="95"/>
      <c r="M1279" s="97"/>
      <c r="N1279" s="96"/>
      <c r="Q1279" s="323"/>
    </row>
    <row r="1280" spans="10:17">
      <c r="J1280" s="95"/>
      <c r="K1280" s="95"/>
      <c r="L1280" s="95"/>
      <c r="M1280" s="97"/>
      <c r="N1280" s="96"/>
      <c r="Q1280" s="323"/>
    </row>
    <row r="1281" spans="10:17">
      <c r="J1281" s="95"/>
      <c r="K1281" s="95"/>
      <c r="L1281" s="95"/>
      <c r="M1281" s="97"/>
      <c r="N1281" s="96"/>
      <c r="Q1281" s="323"/>
    </row>
    <row r="1282" spans="10:17">
      <c r="J1282" s="95"/>
      <c r="K1282" s="95"/>
      <c r="L1282" s="95"/>
      <c r="M1282" s="97"/>
      <c r="N1282" s="96"/>
      <c r="Q1282" s="323"/>
    </row>
    <row r="1283" spans="10:17">
      <c r="J1283" s="95"/>
      <c r="K1283" s="95"/>
      <c r="L1283" s="95"/>
      <c r="M1283" s="97"/>
      <c r="N1283" s="96"/>
      <c r="Q1283" s="323"/>
    </row>
    <row r="1284" spans="10:17">
      <c r="J1284" s="95"/>
      <c r="K1284" s="95"/>
      <c r="L1284" s="95"/>
      <c r="M1284" s="97"/>
      <c r="N1284" s="96"/>
      <c r="Q1284" s="323"/>
    </row>
    <row r="1285" spans="10:17">
      <c r="J1285" s="95"/>
      <c r="K1285" s="95"/>
      <c r="L1285" s="95"/>
      <c r="M1285" s="97"/>
      <c r="N1285" s="96"/>
      <c r="Q1285" s="323"/>
    </row>
    <row r="1286" spans="10:17">
      <c r="J1286" s="95"/>
      <c r="K1286" s="95"/>
      <c r="L1286" s="95"/>
      <c r="M1286" s="97"/>
      <c r="N1286" s="96"/>
      <c r="Q1286" s="323"/>
    </row>
    <row r="1287" spans="10:17">
      <c r="J1287" s="95"/>
      <c r="K1287" s="95"/>
      <c r="L1287" s="95"/>
      <c r="M1287" s="97"/>
      <c r="N1287" s="96"/>
      <c r="Q1287" s="323"/>
    </row>
    <row r="1288" spans="10:17">
      <c r="J1288" s="95"/>
      <c r="K1288" s="95"/>
      <c r="L1288" s="95"/>
      <c r="M1288" s="97"/>
      <c r="N1288" s="96"/>
      <c r="Q1288" s="323"/>
    </row>
    <row r="1289" spans="10:17">
      <c r="J1289" s="95"/>
      <c r="K1289" s="95"/>
      <c r="L1289" s="95"/>
      <c r="M1289" s="97"/>
      <c r="N1289" s="96"/>
      <c r="Q1289" s="323"/>
    </row>
    <row r="1290" spans="10:17">
      <c r="J1290" s="95"/>
      <c r="K1290" s="95"/>
      <c r="L1290" s="95"/>
      <c r="M1290" s="97"/>
      <c r="N1290" s="96"/>
      <c r="Q1290" s="323"/>
    </row>
    <row r="1291" spans="10:17">
      <c r="J1291" s="95"/>
      <c r="K1291" s="95"/>
      <c r="L1291" s="95"/>
      <c r="M1291" s="97"/>
      <c r="N1291" s="96"/>
      <c r="Q1291" s="323"/>
    </row>
    <row r="1292" spans="10:17">
      <c r="J1292" s="95"/>
      <c r="K1292" s="95"/>
      <c r="L1292" s="95"/>
      <c r="M1292" s="97"/>
      <c r="N1292" s="96"/>
      <c r="Q1292" s="323"/>
    </row>
    <row r="1293" spans="10:17">
      <c r="J1293" s="95"/>
      <c r="K1293" s="95"/>
      <c r="L1293" s="95"/>
      <c r="M1293" s="97"/>
      <c r="N1293" s="96"/>
      <c r="Q1293" s="323"/>
    </row>
    <row r="1294" spans="10:17">
      <c r="J1294" s="95"/>
      <c r="K1294" s="95"/>
      <c r="L1294" s="95"/>
      <c r="M1294" s="97"/>
      <c r="N1294" s="96"/>
      <c r="Q1294" s="323"/>
    </row>
    <row r="1295" spans="10:17">
      <c r="J1295" s="95"/>
      <c r="K1295" s="95"/>
      <c r="L1295" s="95"/>
      <c r="M1295" s="97"/>
      <c r="N1295" s="96"/>
      <c r="Q1295" s="323"/>
    </row>
    <row r="1296" spans="10:17">
      <c r="J1296" s="95"/>
      <c r="K1296" s="95"/>
      <c r="L1296" s="95"/>
      <c r="M1296" s="97"/>
      <c r="N1296" s="96"/>
      <c r="Q1296" s="323"/>
    </row>
    <row r="1297" spans="10:17">
      <c r="J1297" s="95"/>
      <c r="K1297" s="95"/>
      <c r="L1297" s="95"/>
      <c r="M1297" s="97"/>
      <c r="N1297" s="96"/>
      <c r="Q1297" s="323"/>
    </row>
    <row r="1298" spans="10:17">
      <c r="J1298" s="95"/>
      <c r="K1298" s="95"/>
      <c r="L1298" s="95"/>
      <c r="M1298" s="97"/>
      <c r="N1298" s="96"/>
      <c r="Q1298" s="323"/>
    </row>
    <row r="1299" spans="10:17">
      <c r="J1299" s="95"/>
      <c r="K1299" s="95"/>
      <c r="L1299" s="95"/>
      <c r="M1299" s="97"/>
      <c r="N1299" s="96"/>
      <c r="Q1299" s="323"/>
    </row>
    <row r="1300" spans="10:17">
      <c r="J1300" s="95"/>
      <c r="K1300" s="95"/>
      <c r="L1300" s="95"/>
      <c r="M1300" s="97"/>
      <c r="N1300" s="96"/>
      <c r="Q1300" s="323"/>
    </row>
    <row r="1301" spans="10:17">
      <c r="J1301" s="95"/>
      <c r="K1301" s="95"/>
      <c r="L1301" s="95"/>
      <c r="M1301" s="97"/>
      <c r="N1301" s="96"/>
      <c r="Q1301" s="323"/>
    </row>
    <row r="1302" spans="10:17">
      <c r="J1302" s="95"/>
      <c r="K1302" s="95"/>
      <c r="L1302" s="95"/>
      <c r="M1302" s="97"/>
      <c r="N1302" s="96"/>
      <c r="Q1302" s="323"/>
    </row>
    <row r="1303" spans="10:17">
      <c r="J1303" s="95"/>
      <c r="K1303" s="95"/>
      <c r="L1303" s="95"/>
      <c r="M1303" s="97"/>
      <c r="N1303" s="96"/>
      <c r="Q1303" s="323"/>
    </row>
    <row r="1304" spans="10:17">
      <c r="J1304" s="95"/>
      <c r="K1304" s="95"/>
      <c r="L1304" s="95"/>
      <c r="M1304" s="97"/>
      <c r="N1304" s="96"/>
      <c r="Q1304" s="323"/>
    </row>
    <row r="1305" spans="10:17">
      <c r="J1305" s="95"/>
      <c r="K1305" s="95"/>
      <c r="L1305" s="95"/>
      <c r="M1305" s="97"/>
      <c r="N1305" s="96"/>
      <c r="Q1305" s="323"/>
    </row>
    <row r="1306" spans="10:17">
      <c r="J1306" s="95"/>
      <c r="K1306" s="95"/>
      <c r="L1306" s="95"/>
      <c r="M1306" s="97"/>
      <c r="N1306" s="96"/>
      <c r="Q1306" s="323"/>
    </row>
    <row r="1307" spans="10:17">
      <c r="J1307" s="95"/>
      <c r="K1307" s="95"/>
      <c r="L1307" s="95"/>
      <c r="M1307" s="97"/>
      <c r="N1307" s="96"/>
      <c r="Q1307" s="323"/>
    </row>
    <row r="1308" spans="10:17">
      <c r="J1308" s="95"/>
      <c r="K1308" s="95"/>
      <c r="L1308" s="95"/>
      <c r="M1308" s="97"/>
      <c r="N1308" s="96"/>
      <c r="Q1308" s="323"/>
    </row>
    <row r="1309" spans="10:17">
      <c r="J1309" s="95"/>
      <c r="K1309" s="95"/>
      <c r="L1309" s="95"/>
      <c r="M1309" s="97"/>
      <c r="N1309" s="96"/>
      <c r="Q1309" s="323"/>
    </row>
    <row r="1310" spans="10:17">
      <c r="J1310" s="95"/>
      <c r="K1310" s="95"/>
      <c r="L1310" s="95"/>
      <c r="M1310" s="97"/>
      <c r="N1310" s="96"/>
      <c r="Q1310" s="323"/>
    </row>
    <row r="1311" spans="10:17">
      <c r="J1311" s="95"/>
      <c r="K1311" s="95"/>
      <c r="L1311" s="95"/>
      <c r="M1311" s="97"/>
      <c r="N1311" s="96"/>
      <c r="Q1311" s="323"/>
    </row>
    <row r="1312" spans="10:17">
      <c r="J1312" s="95"/>
      <c r="K1312" s="95"/>
      <c r="L1312" s="95"/>
      <c r="M1312" s="97"/>
      <c r="N1312" s="96"/>
      <c r="Q1312" s="323"/>
    </row>
    <row r="1313" spans="10:17">
      <c r="J1313" s="95"/>
      <c r="K1313" s="95"/>
      <c r="L1313" s="95"/>
      <c r="M1313" s="97"/>
      <c r="N1313" s="96"/>
      <c r="Q1313" s="323"/>
    </row>
    <row r="1314" spans="10:17">
      <c r="J1314" s="95"/>
      <c r="K1314" s="95"/>
      <c r="L1314" s="95"/>
      <c r="M1314" s="97"/>
      <c r="N1314" s="96"/>
      <c r="Q1314" s="323"/>
    </row>
    <row r="1315" spans="10:17">
      <c r="J1315" s="95"/>
      <c r="K1315" s="95"/>
      <c r="L1315" s="95"/>
      <c r="M1315" s="97"/>
      <c r="N1315" s="96"/>
      <c r="Q1315" s="323"/>
    </row>
    <row r="1316" spans="10:17">
      <c r="J1316" s="95"/>
      <c r="K1316" s="95"/>
      <c r="L1316" s="95"/>
      <c r="M1316" s="97"/>
      <c r="N1316" s="96"/>
      <c r="Q1316" s="323"/>
    </row>
    <row r="1317" spans="10:17">
      <c r="J1317" s="95"/>
      <c r="K1317" s="95"/>
      <c r="L1317" s="95"/>
      <c r="M1317" s="97"/>
      <c r="N1317" s="96"/>
      <c r="Q1317" s="323"/>
    </row>
    <row r="1318" spans="10:17">
      <c r="J1318" s="95"/>
      <c r="K1318" s="95"/>
      <c r="L1318" s="95"/>
      <c r="M1318" s="97"/>
      <c r="N1318" s="96"/>
      <c r="Q1318" s="323"/>
    </row>
    <row r="1319" spans="10:17">
      <c r="J1319" s="95"/>
      <c r="K1319" s="95"/>
      <c r="L1319" s="95"/>
      <c r="M1319" s="97"/>
      <c r="N1319" s="96"/>
      <c r="Q1319" s="323"/>
    </row>
    <row r="1320" spans="10:17">
      <c r="J1320" s="95"/>
      <c r="K1320" s="95"/>
      <c r="L1320" s="95"/>
      <c r="M1320" s="97"/>
      <c r="N1320" s="96"/>
      <c r="Q1320" s="323"/>
    </row>
    <row r="1321" spans="10:17">
      <c r="J1321" s="95"/>
      <c r="K1321" s="95"/>
      <c r="L1321" s="95"/>
      <c r="M1321" s="97"/>
      <c r="N1321" s="96"/>
      <c r="Q1321" s="323"/>
    </row>
    <row r="1322" spans="10:17">
      <c r="J1322" s="95"/>
      <c r="K1322" s="95"/>
      <c r="L1322" s="95"/>
      <c r="M1322" s="97"/>
      <c r="N1322" s="96"/>
      <c r="Q1322" s="323"/>
    </row>
    <row r="1323" spans="10:17">
      <c r="J1323" s="95"/>
      <c r="K1323" s="95"/>
      <c r="L1323" s="95"/>
      <c r="M1323" s="97"/>
      <c r="N1323" s="96"/>
      <c r="Q1323" s="323"/>
    </row>
    <row r="1324" spans="10:17">
      <c r="J1324" s="95"/>
      <c r="K1324" s="95"/>
      <c r="L1324" s="95"/>
      <c r="M1324" s="97"/>
      <c r="N1324" s="96"/>
      <c r="Q1324" s="323"/>
    </row>
    <row r="1325" spans="10:17">
      <c r="J1325" s="95"/>
      <c r="K1325" s="95"/>
      <c r="L1325" s="95"/>
      <c r="M1325" s="97"/>
      <c r="N1325" s="96"/>
      <c r="Q1325" s="323"/>
    </row>
    <row r="1326" spans="10:17">
      <c r="J1326" s="95"/>
      <c r="K1326" s="95"/>
      <c r="L1326" s="95"/>
      <c r="M1326" s="97"/>
      <c r="N1326" s="96"/>
      <c r="Q1326" s="323"/>
    </row>
    <row r="1327" spans="10:17">
      <c r="J1327" s="95"/>
      <c r="K1327" s="95"/>
      <c r="L1327" s="95"/>
      <c r="M1327" s="97"/>
      <c r="N1327" s="96"/>
      <c r="Q1327" s="323"/>
    </row>
    <row r="1328" spans="10:17">
      <c r="J1328" s="95"/>
      <c r="K1328" s="95"/>
      <c r="L1328" s="95"/>
      <c r="M1328" s="97"/>
      <c r="N1328" s="96"/>
      <c r="Q1328" s="323"/>
    </row>
    <row r="1329" spans="10:17">
      <c r="J1329" s="95"/>
      <c r="K1329" s="95"/>
      <c r="L1329" s="95"/>
      <c r="M1329" s="97"/>
      <c r="N1329" s="96"/>
      <c r="Q1329" s="323"/>
    </row>
    <row r="1330" spans="10:17">
      <c r="J1330" s="95"/>
      <c r="K1330" s="95"/>
      <c r="L1330" s="95"/>
      <c r="M1330" s="97"/>
      <c r="N1330" s="96"/>
      <c r="Q1330" s="323"/>
    </row>
    <row r="1331" spans="10:17">
      <c r="J1331" s="95"/>
      <c r="K1331" s="95"/>
      <c r="L1331" s="95"/>
      <c r="M1331" s="97"/>
      <c r="N1331" s="96"/>
      <c r="Q1331" s="323"/>
    </row>
    <row r="1332" spans="10:17">
      <c r="J1332" s="95"/>
      <c r="K1332" s="95"/>
      <c r="L1332" s="95"/>
      <c r="M1332" s="97"/>
      <c r="N1332" s="96"/>
      <c r="Q1332" s="323"/>
    </row>
    <row r="1333" spans="10:17">
      <c r="J1333" s="95"/>
      <c r="K1333" s="95"/>
      <c r="L1333" s="95"/>
      <c r="M1333" s="97"/>
      <c r="N1333" s="96"/>
      <c r="Q1333" s="323"/>
    </row>
    <row r="1334" spans="10:17">
      <c r="J1334" s="95"/>
      <c r="K1334" s="95"/>
      <c r="L1334" s="95"/>
      <c r="M1334" s="97"/>
      <c r="N1334" s="96"/>
      <c r="Q1334" s="323"/>
    </row>
    <row r="1335" spans="10:17">
      <c r="J1335" s="95"/>
      <c r="K1335" s="95"/>
      <c r="L1335" s="95"/>
      <c r="M1335" s="97"/>
      <c r="N1335" s="96"/>
      <c r="Q1335" s="323"/>
    </row>
    <row r="1336" spans="10:17">
      <c r="J1336" s="95"/>
      <c r="K1336" s="95"/>
      <c r="L1336" s="95"/>
      <c r="M1336" s="97"/>
      <c r="N1336" s="96"/>
      <c r="Q1336" s="323"/>
    </row>
    <row r="1337" spans="10:17">
      <c r="J1337" s="95"/>
      <c r="K1337" s="95"/>
      <c r="L1337" s="95"/>
      <c r="M1337" s="97"/>
      <c r="N1337" s="96"/>
      <c r="Q1337" s="323"/>
    </row>
    <row r="1338" spans="10:17">
      <c r="J1338" s="95"/>
      <c r="K1338" s="95"/>
      <c r="L1338" s="95"/>
      <c r="M1338" s="97"/>
      <c r="N1338" s="96"/>
      <c r="Q1338" s="323"/>
    </row>
    <row r="1339" spans="10:17">
      <c r="J1339" s="95"/>
      <c r="K1339" s="95"/>
      <c r="L1339" s="95"/>
      <c r="M1339" s="97"/>
      <c r="N1339" s="96"/>
      <c r="Q1339" s="323"/>
    </row>
    <row r="1340" spans="10:17">
      <c r="J1340" s="95"/>
      <c r="K1340" s="95"/>
      <c r="L1340" s="95"/>
      <c r="M1340" s="97"/>
      <c r="N1340" s="96"/>
      <c r="Q1340" s="323"/>
    </row>
    <row r="1341" spans="10:17">
      <c r="J1341" s="95"/>
      <c r="K1341" s="95"/>
      <c r="L1341" s="95"/>
      <c r="M1341" s="97"/>
      <c r="N1341" s="96"/>
      <c r="Q1341" s="323"/>
    </row>
    <row r="1342" spans="10:17">
      <c r="J1342" s="95"/>
      <c r="K1342" s="95"/>
      <c r="L1342" s="95"/>
      <c r="M1342" s="97"/>
      <c r="N1342" s="96"/>
      <c r="Q1342" s="323"/>
    </row>
    <row r="1343" spans="10:17">
      <c r="J1343" s="95"/>
      <c r="K1343" s="95"/>
      <c r="L1343" s="95"/>
      <c r="M1343" s="97"/>
      <c r="N1343" s="96"/>
      <c r="Q1343" s="323"/>
    </row>
    <row r="1344" spans="10:17">
      <c r="J1344" s="95"/>
      <c r="K1344" s="95"/>
      <c r="L1344" s="95"/>
      <c r="M1344" s="97"/>
      <c r="N1344" s="96"/>
      <c r="Q1344" s="323"/>
    </row>
    <row r="1345" spans="10:17">
      <c r="J1345" s="95"/>
      <c r="K1345" s="95"/>
      <c r="L1345" s="95"/>
      <c r="M1345" s="97"/>
      <c r="N1345" s="96"/>
      <c r="Q1345" s="323"/>
    </row>
    <row r="1346" spans="10:17">
      <c r="J1346" s="95"/>
      <c r="K1346" s="95"/>
      <c r="L1346" s="95"/>
      <c r="M1346" s="97"/>
      <c r="N1346" s="96"/>
      <c r="Q1346" s="323"/>
    </row>
    <row r="1347" spans="10:17">
      <c r="J1347" s="95"/>
      <c r="K1347" s="95"/>
      <c r="L1347" s="95"/>
      <c r="M1347" s="97"/>
      <c r="N1347" s="96"/>
      <c r="Q1347" s="323"/>
    </row>
    <row r="1348" spans="10:17">
      <c r="J1348" s="95"/>
      <c r="K1348" s="95"/>
      <c r="L1348" s="95"/>
      <c r="M1348" s="97"/>
      <c r="N1348" s="96"/>
      <c r="Q1348" s="323"/>
    </row>
    <row r="1349" spans="10:17">
      <c r="J1349" s="95"/>
      <c r="K1349" s="95"/>
      <c r="L1349" s="95"/>
      <c r="M1349" s="97"/>
      <c r="N1349" s="96"/>
      <c r="Q1349" s="323"/>
    </row>
    <row r="1350" spans="10:17">
      <c r="J1350" s="95"/>
      <c r="K1350" s="95"/>
      <c r="L1350" s="95"/>
      <c r="M1350" s="97"/>
      <c r="N1350" s="96"/>
      <c r="Q1350" s="323"/>
    </row>
    <row r="1351" spans="10:17">
      <c r="J1351" s="95"/>
      <c r="K1351" s="95"/>
      <c r="L1351" s="95"/>
      <c r="M1351" s="97"/>
      <c r="N1351" s="96"/>
      <c r="Q1351" s="323"/>
    </row>
    <row r="1352" spans="10:17">
      <c r="J1352" s="95"/>
      <c r="K1352" s="95"/>
      <c r="L1352" s="95"/>
      <c r="M1352" s="97"/>
      <c r="N1352" s="96"/>
      <c r="Q1352" s="323"/>
    </row>
    <row r="1353" spans="10:17">
      <c r="J1353" s="95"/>
      <c r="K1353" s="95"/>
      <c r="L1353" s="95"/>
      <c r="M1353" s="97"/>
      <c r="N1353" s="96"/>
      <c r="Q1353" s="323"/>
    </row>
    <row r="1354" spans="10:17">
      <c r="J1354" s="95"/>
      <c r="K1354" s="95"/>
      <c r="L1354" s="95"/>
      <c r="M1354" s="97"/>
      <c r="N1354" s="96"/>
      <c r="Q1354" s="323"/>
    </row>
    <row r="1355" spans="10:17">
      <c r="J1355" s="95"/>
      <c r="K1355" s="95"/>
      <c r="L1355" s="95"/>
      <c r="M1355" s="97"/>
      <c r="N1355" s="96"/>
      <c r="Q1355" s="323"/>
    </row>
    <row r="1356" spans="10:17">
      <c r="J1356" s="95"/>
      <c r="K1356" s="95"/>
      <c r="L1356" s="95"/>
      <c r="M1356" s="97"/>
      <c r="N1356" s="96"/>
      <c r="Q1356" s="323"/>
    </row>
    <row r="1357" spans="10:17">
      <c r="J1357" s="95"/>
      <c r="K1357" s="95"/>
      <c r="L1357" s="95"/>
      <c r="M1357" s="97"/>
      <c r="N1357" s="96"/>
      <c r="Q1357" s="323"/>
    </row>
    <row r="1358" spans="10:17">
      <c r="J1358" s="95"/>
      <c r="K1358" s="95"/>
      <c r="L1358" s="95"/>
      <c r="M1358" s="97"/>
      <c r="N1358" s="96"/>
      <c r="Q1358" s="323"/>
    </row>
    <row r="1359" spans="10:17">
      <c r="J1359" s="95"/>
      <c r="K1359" s="95"/>
      <c r="L1359" s="95"/>
      <c r="M1359" s="97"/>
      <c r="N1359" s="96"/>
      <c r="Q1359" s="323"/>
    </row>
    <row r="1360" spans="10:17">
      <c r="J1360" s="95"/>
      <c r="K1360" s="95"/>
      <c r="L1360" s="95"/>
      <c r="M1360" s="97"/>
      <c r="N1360" s="96"/>
      <c r="Q1360" s="323"/>
    </row>
    <row r="1361" spans="10:17">
      <c r="J1361" s="95"/>
      <c r="K1361" s="95"/>
      <c r="L1361" s="95"/>
      <c r="M1361" s="97"/>
      <c r="N1361" s="96"/>
      <c r="Q1361" s="323"/>
    </row>
    <row r="1362" spans="10:17">
      <c r="J1362" s="95"/>
      <c r="K1362" s="95"/>
      <c r="L1362" s="95"/>
      <c r="M1362" s="97"/>
      <c r="N1362" s="96"/>
      <c r="Q1362" s="323"/>
    </row>
    <row r="1363" spans="10:17">
      <c r="J1363" s="95"/>
      <c r="K1363" s="95"/>
      <c r="L1363" s="95"/>
      <c r="M1363" s="97"/>
      <c r="N1363" s="96"/>
      <c r="Q1363" s="323"/>
    </row>
    <row r="1364" spans="10:17">
      <c r="J1364" s="95"/>
      <c r="K1364" s="95"/>
      <c r="L1364" s="95"/>
      <c r="M1364" s="97"/>
      <c r="N1364" s="96"/>
      <c r="Q1364" s="323"/>
    </row>
    <row r="1365" spans="10:17">
      <c r="J1365" s="95"/>
      <c r="K1365" s="95"/>
      <c r="L1365" s="95"/>
      <c r="M1365" s="97"/>
      <c r="N1365" s="96"/>
      <c r="Q1365" s="323"/>
    </row>
    <row r="1366" spans="10:17">
      <c r="J1366" s="95"/>
      <c r="K1366" s="95"/>
      <c r="L1366" s="95"/>
      <c r="M1366" s="97"/>
      <c r="N1366" s="96"/>
      <c r="Q1366" s="323"/>
    </row>
    <row r="1367" spans="10:17">
      <c r="J1367" s="95"/>
      <c r="K1367" s="95"/>
      <c r="L1367" s="95"/>
      <c r="M1367" s="97"/>
      <c r="N1367" s="96"/>
      <c r="Q1367" s="323"/>
    </row>
    <row r="1368" spans="10:17">
      <c r="J1368" s="95"/>
      <c r="K1368" s="95"/>
      <c r="L1368" s="95"/>
      <c r="M1368" s="97"/>
      <c r="N1368" s="96"/>
      <c r="Q1368" s="323"/>
    </row>
    <row r="1369" spans="10:17">
      <c r="J1369" s="95"/>
      <c r="K1369" s="95"/>
      <c r="L1369" s="95"/>
      <c r="M1369" s="97"/>
      <c r="N1369" s="96"/>
      <c r="Q1369" s="323"/>
    </row>
    <row r="1370" spans="10:17">
      <c r="J1370" s="95"/>
      <c r="K1370" s="95"/>
      <c r="L1370" s="95"/>
      <c r="M1370" s="97"/>
      <c r="N1370" s="96"/>
      <c r="Q1370" s="323"/>
    </row>
    <row r="1371" spans="10:17">
      <c r="J1371" s="95"/>
      <c r="K1371" s="95"/>
      <c r="L1371" s="95"/>
      <c r="M1371" s="97"/>
      <c r="N1371" s="96"/>
      <c r="Q1371" s="323"/>
    </row>
    <row r="1372" spans="10:17">
      <c r="J1372" s="95"/>
      <c r="K1372" s="95"/>
      <c r="L1372" s="95"/>
      <c r="M1372" s="97"/>
      <c r="N1372" s="96"/>
      <c r="Q1372" s="323"/>
    </row>
    <row r="1373" spans="10:17">
      <c r="J1373" s="95"/>
      <c r="K1373" s="95"/>
      <c r="L1373" s="95"/>
      <c r="M1373" s="97"/>
      <c r="N1373" s="96"/>
      <c r="Q1373" s="323"/>
    </row>
    <row r="1374" spans="10:17">
      <c r="J1374" s="95"/>
      <c r="K1374" s="95"/>
      <c r="L1374" s="95"/>
      <c r="M1374" s="97"/>
      <c r="N1374" s="96"/>
      <c r="Q1374" s="323"/>
    </row>
    <row r="1375" spans="10:17">
      <c r="J1375" s="95"/>
      <c r="K1375" s="95"/>
      <c r="L1375" s="95"/>
      <c r="M1375" s="97"/>
      <c r="N1375" s="96"/>
      <c r="Q1375" s="323"/>
    </row>
    <row r="1376" spans="10:17">
      <c r="J1376" s="95"/>
      <c r="K1376" s="95"/>
      <c r="L1376" s="95"/>
      <c r="M1376" s="97"/>
      <c r="N1376" s="96"/>
      <c r="Q1376" s="323"/>
    </row>
    <row r="1377" spans="10:17">
      <c r="J1377" s="95"/>
      <c r="K1377" s="95"/>
      <c r="L1377" s="95"/>
      <c r="M1377" s="97"/>
      <c r="N1377" s="96"/>
      <c r="Q1377" s="323"/>
    </row>
    <row r="1378" spans="10:17">
      <c r="J1378" s="95"/>
      <c r="K1378" s="95"/>
      <c r="L1378" s="95"/>
      <c r="M1378" s="97"/>
      <c r="N1378" s="96"/>
      <c r="Q1378" s="323"/>
    </row>
    <row r="1379" spans="10:17">
      <c r="J1379" s="95"/>
      <c r="K1379" s="95"/>
      <c r="L1379" s="95"/>
      <c r="M1379" s="97"/>
      <c r="N1379" s="96"/>
      <c r="Q1379" s="323"/>
    </row>
    <row r="1380" spans="10:17">
      <c r="J1380" s="95"/>
      <c r="K1380" s="95"/>
      <c r="L1380" s="95"/>
      <c r="M1380" s="97"/>
      <c r="N1380" s="96"/>
      <c r="Q1380" s="323"/>
    </row>
    <row r="1381" spans="10:17">
      <c r="J1381" s="95"/>
      <c r="K1381" s="95"/>
      <c r="L1381" s="95"/>
      <c r="M1381" s="97"/>
      <c r="N1381" s="96"/>
      <c r="Q1381" s="323"/>
    </row>
    <row r="1382" spans="10:17">
      <c r="J1382" s="95"/>
      <c r="K1382" s="95"/>
      <c r="L1382" s="95"/>
      <c r="M1382" s="97"/>
      <c r="N1382" s="96"/>
      <c r="Q1382" s="323"/>
    </row>
    <row r="1383" spans="10:17">
      <c r="J1383" s="95"/>
      <c r="K1383" s="95"/>
      <c r="L1383" s="95"/>
      <c r="M1383" s="97"/>
      <c r="N1383" s="96"/>
      <c r="Q1383" s="323"/>
    </row>
    <row r="1384" spans="10:17">
      <c r="J1384" s="95"/>
      <c r="K1384" s="95"/>
      <c r="L1384" s="95"/>
      <c r="M1384" s="97"/>
      <c r="N1384" s="96"/>
      <c r="Q1384" s="323"/>
    </row>
    <row r="1385" spans="10:17">
      <c r="J1385" s="95"/>
      <c r="K1385" s="95"/>
      <c r="L1385" s="95"/>
      <c r="M1385" s="97"/>
      <c r="N1385" s="96"/>
      <c r="Q1385" s="323"/>
    </row>
    <row r="1386" spans="10:17">
      <c r="J1386" s="95"/>
      <c r="K1386" s="95"/>
      <c r="L1386" s="95"/>
      <c r="M1386" s="97"/>
      <c r="N1386" s="96"/>
      <c r="Q1386" s="323"/>
    </row>
    <row r="1387" spans="10:17">
      <c r="J1387" s="95"/>
      <c r="K1387" s="95"/>
      <c r="L1387" s="95"/>
      <c r="M1387" s="97"/>
      <c r="N1387" s="96"/>
      <c r="Q1387" s="323"/>
    </row>
    <row r="1388" spans="10:17">
      <c r="J1388" s="95"/>
      <c r="K1388" s="95"/>
      <c r="L1388" s="95"/>
      <c r="M1388" s="97"/>
      <c r="N1388" s="96"/>
      <c r="Q1388" s="323"/>
    </row>
    <row r="1389" spans="10:17">
      <c r="J1389" s="95"/>
      <c r="K1389" s="95"/>
      <c r="L1389" s="95"/>
      <c r="M1389" s="97"/>
      <c r="N1389" s="96"/>
      <c r="Q1389" s="323"/>
    </row>
    <row r="1390" spans="10:17">
      <c r="J1390" s="95"/>
      <c r="K1390" s="95"/>
      <c r="L1390" s="95"/>
      <c r="M1390" s="97"/>
      <c r="N1390" s="96"/>
      <c r="Q1390" s="323"/>
    </row>
    <row r="1391" spans="10:17">
      <c r="J1391" s="95"/>
      <c r="K1391" s="95"/>
      <c r="L1391" s="95"/>
      <c r="M1391" s="97"/>
      <c r="N1391" s="96"/>
      <c r="Q1391" s="323"/>
    </row>
    <row r="1392" spans="10:17">
      <c r="J1392" s="95"/>
      <c r="K1392" s="95"/>
      <c r="L1392" s="95"/>
      <c r="M1392" s="97"/>
      <c r="N1392" s="96"/>
      <c r="Q1392" s="323"/>
    </row>
    <row r="1393" spans="10:17">
      <c r="J1393" s="95"/>
      <c r="K1393" s="95"/>
      <c r="L1393" s="95"/>
      <c r="M1393" s="97"/>
      <c r="N1393" s="96"/>
      <c r="Q1393" s="323"/>
    </row>
    <row r="1394" spans="10:17">
      <c r="J1394" s="95"/>
      <c r="K1394" s="95"/>
      <c r="L1394" s="95"/>
      <c r="M1394" s="97"/>
      <c r="N1394" s="96"/>
      <c r="Q1394" s="323"/>
    </row>
    <row r="1395" spans="10:17">
      <c r="J1395" s="95"/>
      <c r="K1395" s="95"/>
      <c r="L1395" s="95"/>
      <c r="M1395" s="97"/>
      <c r="N1395" s="96"/>
      <c r="Q1395" s="323"/>
    </row>
    <row r="1396" spans="10:17">
      <c r="J1396" s="95"/>
      <c r="K1396" s="95"/>
      <c r="L1396" s="95"/>
      <c r="M1396" s="97"/>
      <c r="N1396" s="96"/>
      <c r="Q1396" s="323"/>
    </row>
    <row r="1397" spans="10:17">
      <c r="J1397" s="95"/>
      <c r="K1397" s="95"/>
      <c r="L1397" s="95"/>
      <c r="M1397" s="97"/>
      <c r="N1397" s="96"/>
      <c r="Q1397" s="323"/>
    </row>
    <row r="1398" spans="10:17">
      <c r="J1398" s="95"/>
      <c r="K1398" s="95"/>
      <c r="L1398" s="95"/>
      <c r="M1398" s="97"/>
      <c r="N1398" s="96"/>
      <c r="Q1398" s="323"/>
    </row>
    <row r="1399" spans="10:17">
      <c r="J1399" s="95"/>
      <c r="K1399" s="95"/>
      <c r="L1399" s="95"/>
      <c r="M1399" s="97"/>
      <c r="N1399" s="96"/>
      <c r="Q1399" s="323"/>
    </row>
    <row r="1400" spans="10:17">
      <c r="J1400" s="95"/>
      <c r="K1400" s="95"/>
      <c r="L1400" s="95"/>
      <c r="M1400" s="97"/>
      <c r="N1400" s="96"/>
      <c r="Q1400" s="323"/>
    </row>
    <row r="1401" spans="10:17">
      <c r="J1401" s="95"/>
      <c r="K1401" s="95"/>
      <c r="L1401" s="95"/>
      <c r="M1401" s="97"/>
      <c r="N1401" s="96"/>
      <c r="Q1401" s="323"/>
    </row>
    <row r="1402" spans="10:17">
      <c r="J1402" s="95"/>
      <c r="K1402" s="95"/>
      <c r="L1402" s="95"/>
      <c r="M1402" s="97"/>
      <c r="N1402" s="96"/>
      <c r="Q1402" s="323"/>
    </row>
    <row r="1403" spans="10:17">
      <c r="J1403" s="95"/>
      <c r="K1403" s="95"/>
      <c r="L1403" s="95"/>
      <c r="M1403" s="97"/>
      <c r="N1403" s="96"/>
      <c r="Q1403" s="323"/>
    </row>
    <row r="1404" spans="10:17">
      <c r="J1404" s="95"/>
      <c r="K1404" s="95"/>
      <c r="L1404" s="95"/>
      <c r="M1404" s="97"/>
      <c r="N1404" s="96"/>
      <c r="Q1404" s="323"/>
    </row>
    <row r="1405" spans="10:17">
      <c r="J1405" s="95"/>
      <c r="K1405" s="95"/>
      <c r="L1405" s="95"/>
      <c r="M1405" s="97"/>
      <c r="N1405" s="96"/>
      <c r="Q1405" s="323"/>
    </row>
    <row r="1406" spans="10:17">
      <c r="J1406" s="95"/>
      <c r="K1406" s="95"/>
      <c r="L1406" s="95"/>
      <c r="M1406" s="97"/>
      <c r="N1406" s="96"/>
      <c r="Q1406" s="323"/>
    </row>
    <row r="1407" spans="10:17">
      <c r="J1407" s="95"/>
      <c r="K1407" s="95"/>
      <c r="L1407" s="95"/>
      <c r="M1407" s="97"/>
      <c r="N1407" s="96"/>
      <c r="Q1407" s="323"/>
    </row>
    <row r="1408" spans="10:17">
      <c r="J1408" s="95"/>
      <c r="K1408" s="95"/>
      <c r="L1408" s="95"/>
      <c r="M1408" s="97"/>
      <c r="N1408" s="96"/>
      <c r="Q1408" s="323"/>
    </row>
    <row r="1409" spans="10:17">
      <c r="J1409" s="95"/>
      <c r="K1409" s="95"/>
      <c r="L1409" s="95"/>
      <c r="M1409" s="97"/>
      <c r="N1409" s="96"/>
      <c r="Q1409" s="323"/>
    </row>
    <row r="1410" spans="10:17">
      <c r="J1410" s="95"/>
      <c r="K1410" s="95"/>
      <c r="L1410" s="95"/>
      <c r="M1410" s="97"/>
      <c r="N1410" s="96"/>
      <c r="Q1410" s="323"/>
    </row>
    <row r="1411" spans="10:17">
      <c r="J1411" s="95"/>
      <c r="K1411" s="95"/>
      <c r="L1411" s="95"/>
      <c r="M1411" s="97"/>
      <c r="N1411" s="96"/>
      <c r="Q1411" s="323"/>
    </row>
    <row r="1412" spans="10:17">
      <c r="J1412" s="95"/>
      <c r="K1412" s="95"/>
      <c r="L1412" s="95"/>
      <c r="M1412" s="97"/>
      <c r="N1412" s="96"/>
      <c r="Q1412" s="323"/>
    </row>
    <row r="1413" spans="10:17">
      <c r="J1413" s="95"/>
      <c r="K1413" s="95"/>
      <c r="L1413" s="95"/>
      <c r="M1413" s="97"/>
      <c r="N1413" s="96"/>
      <c r="Q1413" s="323"/>
    </row>
    <row r="1414" spans="10:17">
      <c r="J1414" s="95"/>
      <c r="K1414" s="95"/>
      <c r="L1414" s="95"/>
      <c r="M1414" s="97"/>
      <c r="N1414" s="96"/>
      <c r="Q1414" s="323"/>
    </row>
    <row r="1415" spans="10:17">
      <c r="J1415" s="95"/>
      <c r="K1415" s="95"/>
      <c r="L1415" s="95"/>
      <c r="M1415" s="97"/>
      <c r="N1415" s="96"/>
      <c r="Q1415" s="323"/>
    </row>
    <row r="1416" spans="10:17">
      <c r="J1416" s="95"/>
      <c r="K1416" s="95"/>
      <c r="L1416" s="95"/>
      <c r="M1416" s="97"/>
      <c r="N1416" s="96"/>
      <c r="Q1416" s="323"/>
    </row>
    <row r="1417" spans="10:17">
      <c r="J1417" s="95"/>
      <c r="K1417" s="95"/>
      <c r="L1417" s="95"/>
      <c r="M1417" s="97"/>
      <c r="N1417" s="96"/>
      <c r="Q1417" s="323"/>
    </row>
    <row r="1418" spans="10:17">
      <c r="J1418" s="95"/>
      <c r="K1418" s="95"/>
      <c r="L1418" s="95"/>
      <c r="M1418" s="97"/>
      <c r="N1418" s="96"/>
      <c r="Q1418" s="323"/>
    </row>
    <row r="1419" spans="10:17">
      <c r="J1419" s="95"/>
      <c r="K1419" s="95"/>
      <c r="L1419" s="95"/>
      <c r="M1419" s="97"/>
      <c r="N1419" s="96"/>
      <c r="Q1419" s="323"/>
    </row>
    <row r="1420" spans="10:17">
      <c r="J1420" s="95"/>
      <c r="K1420" s="95"/>
      <c r="L1420" s="95"/>
      <c r="M1420" s="97"/>
      <c r="N1420" s="96"/>
    </row>
    <row r="1421" spans="10:17">
      <c r="J1421" s="95"/>
      <c r="K1421" s="95"/>
      <c r="L1421" s="95"/>
      <c r="M1421" s="97"/>
      <c r="N1421" s="96"/>
    </row>
    <row r="1422" spans="10:17">
      <c r="J1422" s="95"/>
      <c r="K1422" s="95"/>
      <c r="L1422" s="95"/>
      <c r="M1422" s="97"/>
      <c r="N1422" s="96"/>
    </row>
    <row r="1423" spans="10:17">
      <c r="J1423" s="95"/>
      <c r="K1423" s="95"/>
      <c r="L1423" s="95"/>
      <c r="M1423" s="97"/>
      <c r="N1423" s="96"/>
    </row>
    <row r="1424" spans="10:17">
      <c r="J1424" s="95"/>
      <c r="K1424" s="95"/>
      <c r="L1424" s="95"/>
      <c r="M1424" s="97"/>
      <c r="N1424" s="96"/>
    </row>
    <row r="1425" spans="10:14">
      <c r="J1425" s="95"/>
      <c r="K1425" s="95"/>
      <c r="L1425" s="95"/>
      <c r="M1425" s="97"/>
      <c r="N1425" s="96"/>
    </row>
    <row r="1426" spans="10:14">
      <c r="J1426" s="95"/>
      <c r="K1426" s="95"/>
      <c r="L1426" s="95"/>
      <c r="M1426" s="97"/>
      <c r="N1426" s="96"/>
    </row>
    <row r="1427" spans="10:14">
      <c r="J1427" s="95"/>
      <c r="K1427" s="95"/>
      <c r="L1427" s="95"/>
      <c r="M1427" s="97"/>
      <c r="N1427" s="96"/>
    </row>
    <row r="1428" spans="10:14">
      <c r="J1428" s="95"/>
      <c r="K1428" s="95"/>
      <c r="L1428" s="95"/>
      <c r="M1428" s="97"/>
      <c r="N1428" s="96"/>
    </row>
    <row r="1429" spans="10:14">
      <c r="J1429" s="95"/>
      <c r="K1429" s="95"/>
      <c r="L1429" s="95"/>
      <c r="M1429" s="97"/>
      <c r="N1429" s="96"/>
    </row>
    <row r="1430" spans="10:14">
      <c r="J1430" s="95"/>
      <c r="K1430" s="95"/>
      <c r="L1430" s="95"/>
      <c r="M1430" s="97"/>
      <c r="N1430" s="96"/>
    </row>
    <row r="1431" spans="10:14">
      <c r="J1431" s="95"/>
      <c r="K1431" s="95"/>
      <c r="L1431" s="95"/>
      <c r="M1431" s="97"/>
      <c r="N1431" s="96"/>
    </row>
    <row r="1432" spans="10:14">
      <c r="J1432" s="95"/>
      <c r="K1432" s="95"/>
      <c r="L1432" s="95"/>
      <c r="M1432" s="97"/>
      <c r="N1432" s="96"/>
    </row>
    <row r="1433" spans="10:14">
      <c r="J1433" s="95"/>
      <c r="K1433" s="95"/>
      <c r="L1433" s="95"/>
      <c r="M1433" s="97"/>
      <c r="N1433" s="96"/>
    </row>
    <row r="1434" spans="10:14">
      <c r="J1434" s="95"/>
      <c r="K1434" s="95"/>
      <c r="L1434" s="95"/>
      <c r="M1434" s="97"/>
      <c r="N1434" s="96"/>
    </row>
    <row r="1435" spans="10:14">
      <c r="J1435" s="95"/>
      <c r="K1435" s="95"/>
      <c r="L1435" s="95"/>
      <c r="M1435" s="97"/>
      <c r="N1435" s="96"/>
    </row>
    <row r="1436" spans="10:14">
      <c r="J1436" s="95"/>
      <c r="K1436" s="95"/>
      <c r="L1436" s="95"/>
      <c r="M1436" s="97"/>
      <c r="N1436" s="96"/>
    </row>
    <row r="1437" spans="10:14">
      <c r="J1437" s="95"/>
      <c r="K1437" s="95"/>
      <c r="L1437" s="95"/>
      <c r="M1437" s="97"/>
      <c r="N1437" s="96"/>
    </row>
    <row r="1438" spans="10:14">
      <c r="J1438" s="95"/>
      <c r="K1438" s="95"/>
      <c r="L1438" s="95"/>
      <c r="M1438" s="97"/>
      <c r="N1438" s="96"/>
    </row>
    <row r="1439" spans="10:14">
      <c r="J1439" s="95"/>
      <c r="K1439" s="95"/>
      <c r="L1439" s="95"/>
      <c r="M1439" s="97"/>
      <c r="N1439" s="96"/>
    </row>
    <row r="1440" spans="10:14">
      <c r="J1440" s="95"/>
      <c r="K1440" s="95"/>
      <c r="L1440" s="95"/>
      <c r="M1440" s="97"/>
      <c r="N1440" s="96"/>
    </row>
    <row r="1441" spans="10:14">
      <c r="J1441" s="95"/>
      <c r="K1441" s="95"/>
      <c r="L1441" s="95"/>
      <c r="M1441" s="97"/>
      <c r="N1441" s="96"/>
    </row>
    <row r="1442" spans="10:14">
      <c r="J1442" s="95"/>
      <c r="K1442" s="95"/>
      <c r="L1442" s="95"/>
      <c r="M1442" s="97"/>
      <c r="N1442" s="96"/>
    </row>
    <row r="1443" spans="10:14">
      <c r="J1443" s="95"/>
      <c r="K1443" s="95"/>
      <c r="L1443" s="95"/>
      <c r="M1443" s="97"/>
      <c r="N1443" s="96"/>
    </row>
    <row r="1444" spans="10:14">
      <c r="J1444" s="95"/>
      <c r="K1444" s="95"/>
      <c r="L1444" s="95"/>
      <c r="M1444" s="97"/>
      <c r="N1444" s="96"/>
    </row>
    <row r="1445" spans="10:14">
      <c r="J1445" s="95"/>
      <c r="K1445" s="95"/>
      <c r="L1445" s="95"/>
      <c r="M1445" s="97"/>
      <c r="N1445" s="96"/>
    </row>
    <row r="1446" spans="10:14">
      <c r="J1446" s="95"/>
      <c r="K1446" s="95"/>
      <c r="L1446" s="95"/>
      <c r="M1446" s="97"/>
      <c r="N1446" s="96"/>
    </row>
    <row r="1447" spans="10:14">
      <c r="J1447" s="95"/>
      <c r="K1447" s="95"/>
      <c r="L1447" s="95"/>
      <c r="M1447" s="97"/>
      <c r="N1447" s="96"/>
    </row>
    <row r="1448" spans="10:14">
      <c r="J1448" s="95"/>
      <c r="K1448" s="95"/>
      <c r="L1448" s="95"/>
      <c r="M1448" s="97"/>
      <c r="N1448" s="96"/>
    </row>
    <row r="1449" spans="10:14">
      <c r="J1449" s="95"/>
      <c r="K1449" s="95"/>
      <c r="L1449" s="95"/>
      <c r="M1449" s="97"/>
      <c r="N1449" s="96"/>
    </row>
    <row r="1450" spans="10:14">
      <c r="J1450" s="95"/>
      <c r="K1450" s="95"/>
      <c r="L1450" s="95"/>
      <c r="M1450" s="97"/>
      <c r="N1450" s="96"/>
    </row>
    <row r="1451" spans="10:14">
      <c r="J1451" s="95"/>
      <c r="K1451" s="95"/>
      <c r="L1451" s="95"/>
      <c r="M1451" s="97"/>
      <c r="N1451" s="96"/>
    </row>
    <row r="1452" spans="10:14">
      <c r="J1452" s="95"/>
      <c r="K1452" s="95"/>
      <c r="L1452" s="95"/>
      <c r="M1452" s="97"/>
      <c r="N1452" s="96"/>
    </row>
    <row r="1453" spans="10:14">
      <c r="J1453" s="95"/>
      <c r="K1453" s="95"/>
      <c r="L1453" s="95"/>
      <c r="M1453" s="97"/>
      <c r="N1453" s="96"/>
    </row>
    <row r="1454" spans="10:14">
      <c r="J1454" s="95"/>
      <c r="K1454" s="95"/>
      <c r="L1454" s="95"/>
      <c r="M1454" s="97"/>
      <c r="N1454" s="96"/>
    </row>
    <row r="1455" spans="10:14">
      <c r="J1455" s="95"/>
      <c r="K1455" s="95"/>
      <c r="L1455" s="95"/>
      <c r="M1455" s="97"/>
      <c r="N1455" s="96"/>
    </row>
    <row r="1456" spans="10:14">
      <c r="J1456" s="95"/>
      <c r="K1456" s="95"/>
      <c r="L1456" s="95"/>
      <c r="M1456" s="97"/>
      <c r="N1456" s="96"/>
    </row>
    <row r="1457" spans="10:14">
      <c r="J1457" s="95"/>
      <c r="K1457" s="95"/>
      <c r="L1457" s="95"/>
      <c r="M1457" s="97"/>
      <c r="N1457" s="96"/>
    </row>
    <row r="1458" spans="10:14">
      <c r="J1458" s="95"/>
      <c r="K1458" s="95"/>
      <c r="L1458" s="95"/>
      <c r="M1458" s="97"/>
      <c r="N1458" s="96"/>
    </row>
    <row r="1459" spans="10:14">
      <c r="J1459" s="95"/>
      <c r="K1459" s="95"/>
      <c r="L1459" s="95"/>
      <c r="M1459" s="97"/>
      <c r="N1459" s="96"/>
    </row>
    <row r="1460" spans="10:14">
      <c r="J1460" s="95"/>
      <c r="K1460" s="95"/>
      <c r="L1460" s="95"/>
      <c r="M1460" s="97"/>
      <c r="N1460" s="96"/>
    </row>
    <row r="1461" spans="10:14">
      <c r="J1461" s="95"/>
      <c r="K1461" s="95"/>
      <c r="L1461" s="95"/>
      <c r="M1461" s="97"/>
      <c r="N1461" s="96"/>
    </row>
    <row r="1462" spans="10:14">
      <c r="J1462" s="95"/>
      <c r="K1462" s="95"/>
      <c r="L1462" s="95"/>
      <c r="M1462" s="97"/>
      <c r="N1462" s="96"/>
    </row>
    <row r="1463" spans="10:14">
      <c r="J1463" s="95"/>
      <c r="K1463" s="95"/>
      <c r="L1463" s="95"/>
      <c r="M1463" s="97"/>
      <c r="N1463" s="96"/>
    </row>
    <row r="1464" spans="10:14">
      <c r="J1464" s="95"/>
      <c r="K1464" s="95"/>
      <c r="L1464" s="95"/>
      <c r="M1464" s="97"/>
      <c r="N1464" s="96"/>
    </row>
    <row r="1465" spans="10:14">
      <c r="J1465" s="95"/>
      <c r="K1465" s="95"/>
      <c r="L1465" s="95"/>
      <c r="M1465" s="97"/>
      <c r="N1465" s="96"/>
    </row>
    <row r="1466" spans="10:14">
      <c r="J1466" s="95"/>
      <c r="K1466" s="95"/>
      <c r="L1466" s="95"/>
      <c r="M1466" s="97"/>
      <c r="N1466" s="96"/>
    </row>
    <row r="1467" spans="10:14">
      <c r="J1467" s="95"/>
      <c r="K1467" s="95"/>
      <c r="L1467" s="95"/>
      <c r="M1467" s="97"/>
      <c r="N1467" s="96"/>
    </row>
    <row r="1468" spans="10:14">
      <c r="J1468" s="95"/>
      <c r="K1468" s="95"/>
      <c r="L1468" s="95"/>
      <c r="M1468" s="97"/>
      <c r="N1468" s="96"/>
    </row>
    <row r="1469" spans="10:14">
      <c r="J1469" s="95"/>
      <c r="K1469" s="95"/>
      <c r="L1469" s="95"/>
      <c r="M1469" s="97"/>
      <c r="N1469" s="96"/>
    </row>
    <row r="1470" spans="10:14">
      <c r="J1470" s="95"/>
      <c r="K1470" s="95"/>
      <c r="L1470" s="95"/>
      <c r="M1470" s="97"/>
      <c r="N1470" s="96"/>
    </row>
    <row r="1471" spans="10:14">
      <c r="J1471" s="95"/>
      <c r="K1471" s="95"/>
      <c r="L1471" s="95"/>
      <c r="M1471" s="97"/>
      <c r="N1471" s="96"/>
    </row>
    <row r="1472" spans="10:14">
      <c r="J1472" s="95"/>
      <c r="K1472" s="95"/>
      <c r="L1472" s="95"/>
      <c r="M1472" s="97"/>
      <c r="N1472" s="96"/>
    </row>
    <row r="1473" spans="10:14">
      <c r="J1473" s="95"/>
      <c r="K1473" s="95"/>
      <c r="L1473" s="95"/>
      <c r="M1473" s="97"/>
      <c r="N1473" s="96"/>
    </row>
    <row r="1474" spans="10:14">
      <c r="J1474" s="95"/>
      <c r="K1474" s="95"/>
      <c r="L1474" s="95"/>
      <c r="M1474" s="97"/>
      <c r="N1474" s="96"/>
    </row>
    <row r="1475" spans="10:14">
      <c r="J1475" s="95"/>
      <c r="K1475" s="95"/>
      <c r="L1475" s="95"/>
      <c r="M1475" s="97"/>
      <c r="N1475" s="96"/>
    </row>
    <row r="1476" spans="10:14">
      <c r="J1476" s="95"/>
      <c r="K1476" s="95"/>
      <c r="L1476" s="95"/>
      <c r="M1476" s="97"/>
      <c r="N1476" s="96"/>
    </row>
    <row r="1477" spans="10:14">
      <c r="J1477" s="95"/>
      <c r="K1477" s="95"/>
      <c r="L1477" s="95"/>
      <c r="M1477" s="97"/>
      <c r="N1477" s="96"/>
    </row>
    <row r="1478" spans="10:14">
      <c r="J1478" s="95"/>
      <c r="K1478" s="95"/>
      <c r="L1478" s="95"/>
      <c r="M1478" s="97"/>
      <c r="N1478" s="96"/>
    </row>
    <row r="1479" spans="10:14">
      <c r="J1479" s="95"/>
      <c r="K1479" s="95"/>
      <c r="L1479" s="95"/>
      <c r="M1479" s="97"/>
      <c r="N1479" s="96"/>
    </row>
    <row r="1480" spans="10:14">
      <c r="J1480" s="95"/>
      <c r="K1480" s="95"/>
      <c r="L1480" s="95"/>
      <c r="M1480" s="97"/>
      <c r="N1480" s="96"/>
    </row>
    <row r="1481" spans="10:14">
      <c r="J1481" s="95"/>
      <c r="K1481" s="95"/>
      <c r="L1481" s="95"/>
      <c r="M1481" s="97"/>
      <c r="N1481" s="96"/>
    </row>
    <row r="1482" spans="10:14">
      <c r="J1482" s="95"/>
      <c r="K1482" s="95"/>
      <c r="L1482" s="95"/>
      <c r="M1482" s="97"/>
      <c r="N1482" s="96"/>
    </row>
    <row r="1483" spans="10:14">
      <c r="J1483" s="95"/>
      <c r="K1483" s="95"/>
      <c r="L1483" s="95"/>
      <c r="M1483" s="97"/>
      <c r="N1483" s="96"/>
    </row>
    <row r="1484" spans="10:14">
      <c r="J1484" s="95"/>
      <c r="K1484" s="95"/>
      <c r="L1484" s="95"/>
      <c r="M1484" s="97"/>
      <c r="N1484" s="96"/>
    </row>
    <row r="1485" spans="10:14">
      <c r="J1485" s="95"/>
      <c r="K1485" s="95"/>
      <c r="L1485" s="95"/>
      <c r="M1485" s="97"/>
      <c r="N1485" s="96"/>
    </row>
    <row r="1486" spans="10:14">
      <c r="J1486" s="95"/>
      <c r="K1486" s="95"/>
      <c r="L1486" s="95"/>
      <c r="M1486" s="97"/>
      <c r="N1486" s="96"/>
    </row>
    <row r="1487" spans="10:14">
      <c r="J1487" s="95"/>
      <c r="K1487" s="95"/>
      <c r="L1487" s="95"/>
      <c r="M1487" s="97"/>
      <c r="N1487" s="96"/>
    </row>
    <row r="1488" spans="10:14">
      <c r="J1488" s="95"/>
      <c r="K1488" s="95"/>
      <c r="L1488" s="95"/>
      <c r="M1488" s="97"/>
      <c r="N1488" s="96"/>
    </row>
    <row r="1489" spans="10:14">
      <c r="J1489" s="95"/>
      <c r="K1489" s="95"/>
      <c r="L1489" s="95"/>
      <c r="M1489" s="97"/>
      <c r="N1489" s="96"/>
    </row>
    <row r="1490" spans="10:14">
      <c r="J1490" s="95"/>
      <c r="K1490" s="95"/>
      <c r="L1490" s="95"/>
      <c r="M1490" s="97"/>
      <c r="N1490" s="96"/>
    </row>
    <row r="1491" spans="10:14">
      <c r="J1491" s="95"/>
      <c r="K1491" s="95"/>
      <c r="L1491" s="95"/>
      <c r="M1491" s="97"/>
      <c r="N1491" s="96"/>
    </row>
    <row r="1492" spans="10:14">
      <c r="J1492" s="95"/>
      <c r="K1492" s="95"/>
      <c r="L1492" s="95"/>
      <c r="M1492" s="97"/>
      <c r="N1492" s="96"/>
    </row>
    <row r="1493" spans="10:14">
      <c r="J1493" s="95"/>
      <c r="K1493" s="95"/>
      <c r="L1493" s="95"/>
      <c r="M1493" s="97"/>
      <c r="N1493" s="96"/>
    </row>
    <row r="1494" spans="10:14">
      <c r="J1494" s="95"/>
      <c r="K1494" s="95"/>
      <c r="L1494" s="95"/>
      <c r="M1494" s="97"/>
      <c r="N1494" s="96"/>
    </row>
    <row r="1495" spans="10:14">
      <c r="J1495" s="95"/>
      <c r="K1495" s="95"/>
      <c r="L1495" s="95"/>
      <c r="M1495" s="97"/>
      <c r="N1495" s="96"/>
    </row>
    <row r="1496" spans="10:14">
      <c r="J1496" s="95"/>
      <c r="K1496" s="95"/>
      <c r="L1496" s="95"/>
      <c r="M1496" s="97"/>
      <c r="N1496" s="96"/>
    </row>
    <row r="1497" spans="10:14">
      <c r="J1497" s="95"/>
      <c r="K1497" s="95"/>
      <c r="L1497" s="95"/>
      <c r="M1497" s="97"/>
      <c r="N1497" s="96"/>
    </row>
    <row r="1498" spans="10:14">
      <c r="J1498" s="95"/>
      <c r="K1498" s="95"/>
      <c r="L1498" s="95"/>
      <c r="M1498" s="97"/>
      <c r="N1498" s="96"/>
    </row>
    <row r="1499" spans="10:14">
      <c r="J1499" s="95"/>
      <c r="K1499" s="95"/>
      <c r="L1499" s="95"/>
      <c r="M1499" s="97"/>
      <c r="N1499" s="96"/>
    </row>
    <row r="1500" spans="10:14">
      <c r="J1500" s="95"/>
      <c r="K1500" s="95"/>
      <c r="L1500" s="95"/>
      <c r="M1500" s="97"/>
      <c r="N1500" s="96"/>
    </row>
    <row r="1501" spans="10:14">
      <c r="J1501" s="95"/>
      <c r="K1501" s="95"/>
      <c r="L1501" s="95"/>
      <c r="M1501" s="97"/>
      <c r="N1501" s="96"/>
    </row>
    <row r="1502" spans="10:14">
      <c r="J1502" s="95"/>
      <c r="K1502" s="95"/>
      <c r="L1502" s="95"/>
      <c r="M1502" s="97"/>
      <c r="N1502" s="96"/>
    </row>
    <row r="1503" spans="10:14">
      <c r="J1503" s="95"/>
      <c r="K1503" s="95"/>
      <c r="L1503" s="95"/>
      <c r="M1503" s="97"/>
      <c r="N1503" s="96"/>
    </row>
    <row r="1504" spans="10:14">
      <c r="J1504" s="95"/>
      <c r="K1504" s="95"/>
      <c r="L1504" s="95"/>
      <c r="M1504" s="97"/>
      <c r="N1504" s="96"/>
    </row>
    <row r="1505" spans="10:14">
      <c r="J1505" s="95"/>
      <c r="K1505" s="95"/>
      <c r="L1505" s="95"/>
      <c r="M1505" s="97"/>
      <c r="N1505" s="96"/>
    </row>
    <row r="1506" spans="10:14">
      <c r="J1506" s="95"/>
      <c r="K1506" s="95"/>
      <c r="L1506" s="95"/>
      <c r="M1506" s="97"/>
      <c r="N1506" s="96"/>
    </row>
    <row r="1507" spans="10:14">
      <c r="J1507" s="95"/>
      <c r="K1507" s="95"/>
      <c r="L1507" s="95"/>
      <c r="M1507" s="97"/>
      <c r="N1507" s="96"/>
    </row>
    <row r="1508" spans="10:14">
      <c r="J1508" s="95"/>
      <c r="K1508" s="95"/>
      <c r="L1508" s="95"/>
      <c r="M1508" s="97"/>
      <c r="N1508" s="96"/>
    </row>
    <row r="1509" spans="10:14">
      <c r="J1509" s="95"/>
      <c r="K1509" s="95"/>
      <c r="L1509" s="95"/>
      <c r="M1509" s="97"/>
      <c r="N1509" s="96"/>
    </row>
    <row r="1510" spans="10:14">
      <c r="J1510" s="95"/>
      <c r="K1510" s="95"/>
      <c r="L1510" s="95"/>
      <c r="M1510" s="97"/>
      <c r="N1510" s="96"/>
    </row>
    <row r="1511" spans="10:14">
      <c r="J1511" s="95"/>
      <c r="K1511" s="95"/>
      <c r="L1511" s="95"/>
      <c r="M1511" s="97"/>
      <c r="N1511" s="96"/>
    </row>
    <row r="1512" spans="10:14">
      <c r="J1512" s="95"/>
      <c r="K1512" s="95"/>
      <c r="L1512" s="95"/>
      <c r="M1512" s="97"/>
      <c r="N1512" s="96"/>
    </row>
    <row r="1513" spans="10:14">
      <c r="J1513" s="95"/>
      <c r="K1513" s="95"/>
      <c r="L1513" s="95"/>
      <c r="M1513" s="97"/>
      <c r="N1513" s="96"/>
    </row>
    <row r="1514" spans="10:14">
      <c r="J1514" s="95"/>
      <c r="K1514" s="95"/>
      <c r="L1514" s="95"/>
      <c r="M1514" s="97"/>
      <c r="N1514" s="96"/>
    </row>
    <row r="1515" spans="10:14">
      <c r="J1515" s="95"/>
      <c r="K1515" s="95"/>
      <c r="L1515" s="95"/>
      <c r="M1515" s="97"/>
      <c r="N1515" s="96"/>
    </row>
    <row r="1516" spans="10:14">
      <c r="J1516" s="95"/>
      <c r="K1516" s="95"/>
      <c r="L1516" s="95"/>
      <c r="M1516" s="97"/>
      <c r="N1516" s="96"/>
    </row>
    <row r="1517" spans="10:14">
      <c r="J1517" s="95"/>
      <c r="K1517" s="95"/>
      <c r="L1517" s="95"/>
      <c r="M1517" s="97"/>
      <c r="N1517" s="96"/>
    </row>
    <row r="1518" spans="10:14">
      <c r="J1518" s="95"/>
      <c r="K1518" s="95"/>
      <c r="L1518" s="95"/>
      <c r="M1518" s="97"/>
      <c r="N1518" s="96"/>
    </row>
    <row r="1519" spans="10:14">
      <c r="J1519" s="95"/>
      <c r="K1519" s="95"/>
      <c r="L1519" s="95"/>
      <c r="M1519" s="97"/>
      <c r="N1519" s="96"/>
    </row>
    <row r="1520" spans="10:14">
      <c r="J1520" s="95"/>
      <c r="K1520" s="95"/>
      <c r="L1520" s="95"/>
      <c r="M1520" s="97"/>
      <c r="N1520" s="96"/>
    </row>
    <row r="1521" spans="10:14">
      <c r="J1521" s="95"/>
      <c r="K1521" s="95"/>
      <c r="L1521" s="95"/>
      <c r="M1521" s="97"/>
      <c r="N1521" s="96"/>
    </row>
    <row r="1522" spans="10:14">
      <c r="J1522" s="95"/>
      <c r="K1522" s="95"/>
      <c r="L1522" s="95"/>
      <c r="M1522" s="97"/>
      <c r="N1522" s="96"/>
    </row>
    <row r="1523" spans="10:14">
      <c r="J1523" s="95"/>
      <c r="K1523" s="95"/>
      <c r="L1523" s="95"/>
      <c r="M1523" s="97"/>
      <c r="N1523" s="96"/>
    </row>
    <row r="1524" spans="10:14">
      <c r="J1524" s="95"/>
      <c r="K1524" s="95"/>
      <c r="L1524" s="95"/>
      <c r="M1524" s="97"/>
      <c r="N1524" s="96"/>
    </row>
    <row r="1525" spans="10:14">
      <c r="J1525" s="95"/>
      <c r="K1525" s="95"/>
      <c r="L1525" s="95"/>
      <c r="M1525" s="97"/>
      <c r="N1525" s="96"/>
    </row>
    <row r="1526" spans="10:14">
      <c r="J1526" s="95"/>
      <c r="K1526" s="95"/>
      <c r="L1526" s="95"/>
      <c r="M1526" s="97"/>
      <c r="N1526" s="96"/>
    </row>
    <row r="1527" spans="10:14">
      <c r="J1527" s="95"/>
      <c r="K1527" s="95"/>
      <c r="L1527" s="95"/>
      <c r="M1527" s="97"/>
      <c r="N1527" s="96"/>
    </row>
    <row r="1528" spans="10:14">
      <c r="J1528" s="95"/>
      <c r="K1528" s="95"/>
      <c r="L1528" s="95"/>
      <c r="M1528" s="97"/>
      <c r="N1528" s="96"/>
    </row>
    <row r="1529" spans="10:14">
      <c r="J1529" s="95"/>
      <c r="K1529" s="95"/>
      <c r="L1529" s="95"/>
      <c r="M1529" s="97"/>
      <c r="N1529" s="96"/>
    </row>
    <row r="1530" spans="10:14">
      <c r="J1530" s="95"/>
      <c r="K1530" s="95"/>
      <c r="L1530" s="95"/>
      <c r="M1530" s="97"/>
      <c r="N1530" s="96"/>
    </row>
    <row r="1531" spans="10:14">
      <c r="J1531" s="95"/>
      <c r="K1531" s="95"/>
      <c r="L1531" s="95"/>
      <c r="M1531" s="97"/>
      <c r="N1531" s="96"/>
    </row>
    <row r="1532" spans="10:14">
      <c r="J1532" s="95"/>
      <c r="K1532" s="95"/>
      <c r="L1532" s="95"/>
      <c r="M1532" s="97"/>
      <c r="N1532" s="96"/>
    </row>
    <row r="1533" spans="10:14">
      <c r="J1533" s="95"/>
      <c r="K1533" s="95"/>
      <c r="L1533" s="95"/>
      <c r="M1533" s="97"/>
      <c r="N1533" s="96"/>
    </row>
    <row r="1534" spans="10:14">
      <c r="J1534" s="95"/>
      <c r="K1534" s="95"/>
      <c r="L1534" s="95"/>
      <c r="M1534" s="97"/>
      <c r="N1534" s="96"/>
    </row>
    <row r="1535" spans="10:14">
      <c r="J1535" s="95"/>
      <c r="K1535" s="95"/>
      <c r="L1535" s="95"/>
      <c r="M1535" s="97"/>
      <c r="N1535" s="96"/>
    </row>
    <row r="1536" spans="10:14">
      <c r="J1536" s="95"/>
      <c r="K1536" s="95"/>
      <c r="L1536" s="95"/>
      <c r="M1536" s="97"/>
      <c r="N1536" s="96"/>
    </row>
    <row r="1537" spans="10:14">
      <c r="J1537" s="95"/>
      <c r="K1537" s="95"/>
      <c r="L1537" s="95"/>
      <c r="M1537" s="97"/>
      <c r="N1537" s="96"/>
    </row>
    <row r="1538" spans="10:14">
      <c r="J1538" s="95"/>
      <c r="K1538" s="95"/>
      <c r="L1538" s="95"/>
      <c r="M1538" s="97"/>
      <c r="N1538" s="96"/>
    </row>
    <row r="1539" spans="10:14">
      <c r="J1539" s="95"/>
      <c r="K1539" s="95"/>
      <c r="L1539" s="95"/>
      <c r="M1539" s="97"/>
      <c r="N1539" s="96"/>
    </row>
    <row r="1540" spans="10:14">
      <c r="J1540" s="95"/>
      <c r="K1540" s="95"/>
      <c r="L1540" s="95"/>
      <c r="M1540" s="97"/>
      <c r="N1540" s="96"/>
    </row>
    <row r="1541" spans="10:14">
      <c r="J1541" s="95"/>
      <c r="K1541" s="95"/>
      <c r="L1541" s="95"/>
      <c r="M1541" s="97"/>
      <c r="N1541" s="96"/>
    </row>
    <row r="1542" spans="10:14">
      <c r="J1542" s="95"/>
      <c r="K1542" s="95"/>
      <c r="L1542" s="95"/>
      <c r="M1542" s="97"/>
      <c r="N1542" s="96"/>
    </row>
    <row r="1543" spans="10:14">
      <c r="J1543" s="95"/>
      <c r="K1543" s="95"/>
      <c r="L1543" s="95"/>
      <c r="M1543" s="97"/>
      <c r="N1543" s="96"/>
    </row>
    <row r="1544" spans="10:14">
      <c r="J1544" s="95"/>
      <c r="K1544" s="95"/>
      <c r="L1544" s="95"/>
      <c r="M1544" s="97"/>
      <c r="N1544" s="96"/>
    </row>
    <row r="1545" spans="10:14">
      <c r="J1545" s="95"/>
      <c r="K1545" s="95"/>
      <c r="L1545" s="95"/>
      <c r="M1545" s="97"/>
      <c r="N1545" s="96"/>
    </row>
    <row r="1546" spans="10:14">
      <c r="J1546" s="95"/>
      <c r="K1546" s="95"/>
      <c r="L1546" s="95"/>
      <c r="M1546" s="97"/>
      <c r="N1546" s="96"/>
    </row>
    <row r="1547" spans="10:14">
      <c r="J1547" s="95"/>
      <c r="K1547" s="95"/>
      <c r="L1547" s="95"/>
      <c r="M1547" s="97"/>
      <c r="N1547" s="96"/>
    </row>
    <row r="1548" spans="10:14">
      <c r="J1548" s="95"/>
      <c r="K1548" s="95"/>
      <c r="L1548" s="95"/>
      <c r="M1548" s="97"/>
      <c r="N1548" s="96"/>
    </row>
    <row r="1549" spans="10:14">
      <c r="J1549" s="95"/>
      <c r="K1549" s="95"/>
      <c r="L1549" s="95"/>
      <c r="M1549" s="97"/>
      <c r="N1549" s="96"/>
    </row>
    <row r="1550" spans="10:14">
      <c r="J1550" s="95"/>
      <c r="K1550" s="95"/>
      <c r="L1550" s="95"/>
      <c r="M1550" s="97"/>
      <c r="N1550" s="96"/>
    </row>
    <row r="1551" spans="10:14">
      <c r="J1551" s="95"/>
      <c r="K1551" s="95"/>
      <c r="L1551" s="95"/>
      <c r="M1551" s="97"/>
      <c r="N1551" s="96"/>
    </row>
    <row r="1552" spans="10:14">
      <c r="J1552" s="95"/>
      <c r="K1552" s="95"/>
      <c r="L1552" s="95"/>
      <c r="M1552" s="97"/>
      <c r="N1552" s="96"/>
    </row>
    <row r="1553" spans="10:14">
      <c r="J1553" s="95"/>
      <c r="K1553" s="95"/>
      <c r="L1553" s="95"/>
      <c r="M1553" s="97"/>
      <c r="N1553" s="96"/>
    </row>
    <row r="1554" spans="10:14">
      <c r="J1554" s="95"/>
      <c r="K1554" s="95"/>
      <c r="L1554" s="95"/>
      <c r="M1554" s="97"/>
      <c r="N1554" s="96"/>
    </row>
    <row r="1555" spans="10:14">
      <c r="J1555" s="95"/>
      <c r="K1555" s="95"/>
      <c r="L1555" s="95"/>
      <c r="M1555" s="97"/>
      <c r="N1555" s="96"/>
    </row>
    <row r="1556" spans="10:14">
      <c r="J1556" s="95"/>
      <c r="K1556" s="95"/>
      <c r="L1556" s="95"/>
      <c r="M1556" s="97"/>
      <c r="N1556" s="96"/>
    </row>
    <row r="1557" spans="10:14">
      <c r="J1557" s="95"/>
      <c r="K1557" s="95"/>
      <c r="L1557" s="95"/>
      <c r="M1557" s="97"/>
      <c r="N1557" s="96"/>
    </row>
    <row r="1558" spans="10:14">
      <c r="J1558" s="95"/>
      <c r="K1558" s="95"/>
      <c r="L1558" s="95"/>
      <c r="M1558" s="97"/>
      <c r="N1558" s="96"/>
    </row>
    <row r="1559" spans="10:14">
      <c r="J1559" s="95"/>
      <c r="K1559" s="95"/>
      <c r="L1559" s="95"/>
      <c r="M1559" s="97"/>
      <c r="N1559" s="96"/>
    </row>
    <row r="1560" spans="10:14">
      <c r="J1560" s="95"/>
      <c r="K1560" s="95"/>
      <c r="L1560" s="95"/>
      <c r="M1560" s="97"/>
      <c r="N1560" s="96"/>
    </row>
    <row r="1561" spans="10:14">
      <c r="J1561" s="95"/>
      <c r="K1561" s="95"/>
      <c r="L1561" s="95"/>
      <c r="M1561" s="97"/>
      <c r="N1561" s="96"/>
    </row>
    <row r="1562" spans="10:14">
      <c r="J1562" s="95"/>
      <c r="K1562" s="95"/>
      <c r="L1562" s="95"/>
      <c r="M1562" s="97"/>
      <c r="N1562" s="96"/>
    </row>
    <row r="1563" spans="10:14">
      <c r="J1563" s="95"/>
      <c r="K1563" s="95"/>
      <c r="L1563" s="95"/>
      <c r="M1563" s="97"/>
      <c r="N1563" s="96"/>
    </row>
    <row r="1564" spans="10:14">
      <c r="J1564" s="95"/>
      <c r="K1564" s="95"/>
      <c r="L1564" s="95"/>
      <c r="M1564" s="97"/>
      <c r="N1564" s="96"/>
    </row>
    <row r="1565" spans="10:14">
      <c r="J1565" s="95"/>
      <c r="K1565" s="95"/>
      <c r="L1565" s="95"/>
      <c r="M1565" s="97"/>
      <c r="N1565" s="96"/>
    </row>
    <row r="1566" spans="10:14">
      <c r="J1566" s="95"/>
      <c r="K1566" s="95"/>
      <c r="L1566" s="95"/>
      <c r="M1566" s="97"/>
      <c r="N1566" s="96"/>
    </row>
    <row r="1567" spans="10:14">
      <c r="J1567" s="95"/>
      <c r="K1567" s="95"/>
      <c r="L1567" s="95"/>
      <c r="M1567" s="97"/>
      <c r="N1567" s="96"/>
    </row>
    <row r="1568" spans="10:14">
      <c r="J1568" s="95"/>
      <c r="K1568" s="95"/>
      <c r="L1568" s="95"/>
      <c r="M1568" s="97"/>
      <c r="N1568" s="96"/>
    </row>
    <row r="1569" spans="10:14">
      <c r="J1569" s="95"/>
      <c r="K1569" s="95"/>
      <c r="L1569" s="95"/>
      <c r="M1569" s="97"/>
      <c r="N1569" s="96"/>
    </row>
    <row r="1570" spans="10:14">
      <c r="J1570" s="95"/>
      <c r="K1570" s="95"/>
      <c r="L1570" s="95"/>
      <c r="M1570" s="97"/>
      <c r="N1570" s="96"/>
    </row>
    <row r="1571" spans="10:14">
      <c r="J1571" s="95"/>
      <c r="K1571" s="95"/>
      <c r="L1571" s="95"/>
      <c r="M1571" s="97"/>
      <c r="N1571" s="96"/>
    </row>
    <row r="1572" spans="10:14">
      <c r="J1572" s="95"/>
      <c r="K1572" s="95"/>
      <c r="L1572" s="95"/>
      <c r="M1572" s="97"/>
      <c r="N1572" s="96"/>
    </row>
    <row r="1573" spans="10:14">
      <c r="J1573" s="95"/>
      <c r="K1573" s="95"/>
      <c r="L1573" s="95"/>
      <c r="M1573" s="97"/>
      <c r="N1573" s="96"/>
    </row>
    <row r="1574" spans="10:14">
      <c r="J1574" s="95"/>
      <c r="K1574" s="95"/>
      <c r="L1574" s="95"/>
      <c r="M1574" s="97"/>
      <c r="N1574" s="96"/>
    </row>
    <row r="1575" spans="10:14">
      <c r="J1575" s="95"/>
      <c r="K1575" s="95"/>
      <c r="L1575" s="95"/>
      <c r="M1575" s="97"/>
      <c r="N1575" s="96"/>
    </row>
    <row r="1576" spans="10:14">
      <c r="J1576" s="95"/>
      <c r="K1576" s="95"/>
      <c r="L1576" s="95"/>
      <c r="M1576" s="97"/>
      <c r="N1576" s="96"/>
    </row>
    <row r="1577" spans="10:14">
      <c r="J1577" s="95"/>
      <c r="K1577" s="95"/>
      <c r="L1577" s="95"/>
      <c r="M1577" s="97"/>
      <c r="N1577" s="96"/>
    </row>
    <row r="1578" spans="10:14">
      <c r="J1578" s="95"/>
      <c r="K1578" s="95"/>
      <c r="L1578" s="95"/>
      <c r="M1578" s="97"/>
      <c r="N1578" s="96"/>
    </row>
    <row r="1579" spans="10:14">
      <c r="J1579" s="95"/>
      <c r="K1579" s="95"/>
      <c r="L1579" s="95"/>
      <c r="M1579" s="97"/>
      <c r="N1579" s="96"/>
    </row>
    <row r="1580" spans="10:14">
      <c r="J1580" s="95"/>
      <c r="K1580" s="95"/>
      <c r="L1580" s="95"/>
      <c r="M1580" s="97"/>
      <c r="N1580" s="96"/>
    </row>
    <row r="1581" spans="10:14">
      <c r="J1581" s="95"/>
      <c r="K1581" s="95"/>
      <c r="L1581" s="95"/>
      <c r="M1581" s="97"/>
      <c r="N1581" s="96"/>
    </row>
    <row r="1582" spans="10:14">
      <c r="J1582" s="95"/>
      <c r="K1582" s="95"/>
      <c r="L1582" s="95"/>
      <c r="M1582" s="97"/>
      <c r="N1582" s="96"/>
    </row>
    <row r="1583" spans="10:14">
      <c r="J1583" s="95"/>
      <c r="K1583" s="95"/>
      <c r="L1583" s="95"/>
      <c r="M1583" s="97"/>
      <c r="N1583" s="96"/>
    </row>
    <row r="1584" spans="10:14">
      <c r="J1584" s="95"/>
      <c r="K1584" s="95"/>
      <c r="L1584" s="95"/>
      <c r="M1584" s="97"/>
      <c r="N1584" s="96"/>
    </row>
    <row r="1585" spans="10:14">
      <c r="J1585" s="95"/>
      <c r="K1585" s="95"/>
      <c r="L1585" s="95"/>
      <c r="M1585" s="97"/>
      <c r="N1585" s="96"/>
    </row>
    <row r="1586" spans="10:14">
      <c r="J1586" s="95"/>
      <c r="K1586" s="95"/>
      <c r="L1586" s="95"/>
      <c r="M1586" s="97"/>
      <c r="N1586" s="96"/>
    </row>
    <row r="1587" spans="10:14">
      <c r="J1587" s="95"/>
      <c r="K1587" s="95"/>
      <c r="L1587" s="95"/>
      <c r="M1587" s="97"/>
      <c r="N1587" s="96"/>
    </row>
    <row r="1588" spans="10:14">
      <c r="J1588" s="95"/>
      <c r="K1588" s="95"/>
      <c r="L1588" s="95"/>
      <c r="M1588" s="97"/>
      <c r="N1588" s="96"/>
    </row>
    <row r="1589" spans="10:14">
      <c r="J1589" s="95"/>
      <c r="K1589" s="95"/>
      <c r="L1589" s="95"/>
      <c r="M1589" s="97"/>
      <c r="N1589" s="96"/>
    </row>
    <row r="1590" spans="10:14">
      <c r="J1590" s="95"/>
      <c r="K1590" s="95"/>
      <c r="L1590" s="95"/>
      <c r="M1590" s="97"/>
      <c r="N1590" s="96"/>
    </row>
    <row r="1591" spans="10:14">
      <c r="J1591" s="95"/>
      <c r="K1591" s="95"/>
      <c r="L1591" s="95"/>
      <c r="M1591" s="97"/>
      <c r="N1591" s="96"/>
    </row>
    <row r="1592" spans="10:14">
      <c r="J1592" s="95"/>
      <c r="K1592" s="95"/>
      <c r="L1592" s="95"/>
      <c r="M1592" s="97"/>
      <c r="N1592" s="96"/>
    </row>
    <row r="1593" spans="10:14">
      <c r="J1593" s="95"/>
      <c r="K1593" s="95"/>
      <c r="L1593" s="95"/>
      <c r="M1593" s="97"/>
      <c r="N1593" s="96"/>
    </row>
    <row r="1594" spans="10:14">
      <c r="J1594" s="95"/>
      <c r="K1594" s="95"/>
      <c r="L1594" s="95"/>
      <c r="M1594" s="97"/>
      <c r="N1594" s="96"/>
    </row>
    <row r="1595" spans="10:14">
      <c r="J1595" s="95"/>
      <c r="K1595" s="95"/>
      <c r="L1595" s="95"/>
      <c r="M1595" s="97"/>
      <c r="N1595" s="96"/>
    </row>
    <row r="1596" spans="10:14">
      <c r="J1596" s="95"/>
      <c r="K1596" s="95"/>
      <c r="L1596" s="95"/>
      <c r="M1596" s="97"/>
      <c r="N1596" s="96"/>
    </row>
    <row r="1597" spans="10:14">
      <c r="J1597" s="95"/>
      <c r="K1597" s="95"/>
      <c r="L1597" s="95"/>
      <c r="M1597" s="97"/>
      <c r="N1597" s="96"/>
    </row>
    <row r="1598" spans="10:14">
      <c r="J1598" s="95"/>
      <c r="K1598" s="95"/>
      <c r="L1598" s="95"/>
      <c r="M1598" s="97"/>
      <c r="N1598" s="96"/>
    </row>
    <row r="1599" spans="10:14">
      <c r="J1599" s="95"/>
      <c r="K1599" s="95"/>
      <c r="L1599" s="95"/>
      <c r="M1599" s="97"/>
      <c r="N1599" s="96"/>
    </row>
    <row r="1600" spans="10:14">
      <c r="J1600" s="95"/>
      <c r="K1600" s="95"/>
      <c r="L1600" s="95"/>
      <c r="M1600" s="97"/>
      <c r="N1600" s="96"/>
    </row>
    <row r="1601" spans="10:14">
      <c r="J1601" s="95"/>
      <c r="K1601" s="95"/>
      <c r="L1601" s="95"/>
      <c r="M1601" s="97"/>
      <c r="N1601" s="96"/>
    </row>
    <row r="1602" spans="10:14">
      <c r="J1602" s="95"/>
      <c r="K1602" s="95"/>
      <c r="L1602" s="95"/>
      <c r="M1602" s="97"/>
      <c r="N1602" s="96"/>
    </row>
    <row r="1603" spans="10:14">
      <c r="J1603" s="95"/>
      <c r="K1603" s="95"/>
      <c r="L1603" s="95"/>
      <c r="M1603" s="97"/>
      <c r="N1603" s="96"/>
    </row>
    <row r="1604" spans="10:14">
      <c r="J1604" s="95"/>
      <c r="K1604" s="95"/>
      <c r="L1604" s="95"/>
      <c r="M1604" s="97"/>
      <c r="N1604" s="96"/>
    </row>
    <row r="1605" spans="10:14">
      <c r="J1605" s="95"/>
      <c r="K1605" s="95"/>
      <c r="L1605" s="95"/>
      <c r="M1605" s="97"/>
      <c r="N1605" s="96"/>
    </row>
    <row r="1606" spans="10:14">
      <c r="J1606" s="95"/>
      <c r="K1606" s="95"/>
      <c r="L1606" s="95"/>
      <c r="M1606" s="97"/>
      <c r="N1606" s="96"/>
    </row>
    <row r="1607" spans="10:14">
      <c r="J1607" s="95"/>
      <c r="K1607" s="95"/>
      <c r="L1607" s="95"/>
      <c r="M1607" s="97"/>
      <c r="N1607" s="96"/>
    </row>
    <row r="1608" spans="10:14">
      <c r="J1608" s="95"/>
      <c r="K1608" s="95"/>
      <c r="L1608" s="95"/>
      <c r="M1608" s="97"/>
      <c r="N1608" s="96"/>
    </row>
    <row r="1609" spans="10:14">
      <c r="J1609" s="95"/>
      <c r="K1609" s="95"/>
      <c r="L1609" s="95"/>
      <c r="M1609" s="97"/>
      <c r="N1609" s="96"/>
    </row>
    <row r="1610" spans="10:14">
      <c r="J1610" s="95"/>
      <c r="K1610" s="95"/>
      <c r="L1610" s="95"/>
      <c r="M1610" s="97"/>
      <c r="N1610" s="96"/>
    </row>
    <row r="1611" spans="10:14">
      <c r="J1611" s="95"/>
      <c r="K1611" s="95"/>
      <c r="L1611" s="95"/>
      <c r="M1611" s="97"/>
      <c r="N1611" s="96"/>
    </row>
    <row r="1612" spans="10:14">
      <c r="J1612" s="95"/>
      <c r="K1612" s="95"/>
      <c r="L1612" s="95"/>
      <c r="M1612" s="97"/>
      <c r="N1612" s="96"/>
    </row>
    <row r="1613" spans="10:14">
      <c r="J1613" s="95"/>
      <c r="K1613" s="95"/>
      <c r="L1613" s="95"/>
      <c r="M1613" s="97"/>
      <c r="N1613" s="96"/>
    </row>
    <row r="1614" spans="10:14">
      <c r="J1614" s="95"/>
      <c r="K1614" s="95"/>
      <c r="L1614" s="95"/>
      <c r="M1614" s="97"/>
      <c r="N1614" s="96"/>
    </row>
    <row r="1615" spans="10:14">
      <c r="J1615" s="95"/>
      <c r="K1615" s="95"/>
      <c r="L1615" s="95"/>
      <c r="M1615" s="97"/>
      <c r="N1615" s="96"/>
    </row>
    <row r="1616" spans="10:14">
      <c r="J1616" s="95"/>
      <c r="K1616" s="95"/>
      <c r="L1616" s="95"/>
      <c r="M1616" s="97"/>
      <c r="N1616" s="96"/>
    </row>
    <row r="1617" spans="10:14">
      <c r="J1617" s="95"/>
      <c r="K1617" s="95"/>
      <c r="L1617" s="95"/>
      <c r="M1617" s="97"/>
      <c r="N1617" s="96"/>
    </row>
    <row r="1618" spans="10:14">
      <c r="J1618" s="95"/>
      <c r="K1618" s="95"/>
      <c r="L1618" s="95"/>
      <c r="M1618" s="97"/>
      <c r="N1618" s="96"/>
    </row>
    <row r="1619" spans="10:14">
      <c r="J1619" s="95"/>
      <c r="K1619" s="95"/>
      <c r="L1619" s="95"/>
      <c r="M1619" s="97"/>
      <c r="N1619" s="96"/>
    </row>
    <row r="1620" spans="10:14">
      <c r="J1620" s="95"/>
      <c r="K1620" s="95"/>
      <c r="L1620" s="95"/>
      <c r="M1620" s="97"/>
      <c r="N1620" s="96"/>
    </row>
    <row r="1621" spans="10:14">
      <c r="J1621" s="95"/>
      <c r="K1621" s="95"/>
      <c r="L1621" s="95"/>
      <c r="M1621" s="97"/>
      <c r="N1621" s="96"/>
    </row>
    <row r="1622" spans="10:14">
      <c r="J1622" s="95"/>
      <c r="K1622" s="95"/>
      <c r="L1622" s="95"/>
      <c r="M1622" s="97"/>
      <c r="N1622" s="96"/>
    </row>
    <row r="1623" spans="10:14">
      <c r="J1623" s="95"/>
      <c r="K1623" s="95"/>
      <c r="L1623" s="95"/>
      <c r="M1623" s="97"/>
      <c r="N1623" s="96"/>
    </row>
    <row r="1624" spans="10:14">
      <c r="J1624" s="95"/>
      <c r="K1624" s="95"/>
      <c r="L1624" s="95"/>
      <c r="M1624" s="97"/>
      <c r="N1624" s="96"/>
    </row>
    <row r="1625" spans="10:14">
      <c r="J1625" s="95"/>
      <c r="K1625" s="95"/>
      <c r="L1625" s="95"/>
      <c r="M1625" s="97"/>
      <c r="N1625" s="96"/>
    </row>
    <row r="1626" spans="10:14">
      <c r="J1626" s="95"/>
      <c r="K1626" s="95"/>
      <c r="L1626" s="95"/>
      <c r="M1626" s="97"/>
      <c r="N1626" s="96"/>
    </row>
    <row r="1627" spans="10:14">
      <c r="J1627" s="95"/>
      <c r="K1627" s="95"/>
      <c r="L1627" s="95"/>
      <c r="M1627" s="97"/>
      <c r="N1627" s="96"/>
    </row>
    <row r="1628" spans="10:14">
      <c r="J1628" s="95"/>
      <c r="K1628" s="95"/>
      <c r="L1628" s="95"/>
      <c r="M1628" s="97"/>
      <c r="N1628" s="96"/>
    </row>
    <row r="1629" spans="10:14">
      <c r="J1629" s="95"/>
      <c r="K1629" s="95"/>
      <c r="L1629" s="95"/>
      <c r="M1629" s="97"/>
      <c r="N1629" s="96"/>
    </row>
    <row r="1630" spans="10:14">
      <c r="J1630" s="95"/>
      <c r="K1630" s="95"/>
      <c r="L1630" s="95"/>
      <c r="M1630" s="97"/>
      <c r="N1630" s="96"/>
    </row>
    <row r="1631" spans="10:14">
      <c r="J1631" s="95"/>
      <c r="K1631" s="95"/>
      <c r="L1631" s="95"/>
      <c r="M1631" s="97"/>
      <c r="N1631" s="96"/>
    </row>
    <row r="1632" spans="10:14">
      <c r="J1632" s="95"/>
      <c r="K1632" s="95"/>
      <c r="L1632" s="95"/>
      <c r="M1632" s="97"/>
      <c r="N1632" s="96"/>
    </row>
    <row r="1633" spans="10:14">
      <c r="J1633" s="95"/>
      <c r="K1633" s="95"/>
      <c r="L1633" s="95"/>
      <c r="M1633" s="97"/>
      <c r="N1633" s="96"/>
    </row>
    <row r="1634" spans="10:14">
      <c r="J1634" s="95"/>
      <c r="K1634" s="95"/>
      <c r="L1634" s="95"/>
      <c r="M1634" s="97"/>
      <c r="N1634" s="96"/>
    </row>
    <row r="1635" spans="10:14">
      <c r="J1635" s="95"/>
      <c r="K1635" s="95"/>
      <c r="L1635" s="95"/>
      <c r="M1635" s="97"/>
      <c r="N1635" s="96"/>
    </row>
    <row r="1636" spans="10:14">
      <c r="J1636" s="95"/>
      <c r="K1636" s="95"/>
      <c r="L1636" s="95"/>
      <c r="M1636" s="97"/>
      <c r="N1636" s="96"/>
    </row>
    <row r="1637" spans="10:14">
      <c r="J1637" s="95"/>
      <c r="K1637" s="95"/>
      <c r="L1637" s="95"/>
      <c r="M1637" s="97"/>
      <c r="N1637" s="96"/>
    </row>
    <row r="1638" spans="10:14">
      <c r="J1638" s="95"/>
      <c r="K1638" s="95"/>
      <c r="L1638" s="95"/>
      <c r="M1638" s="97"/>
      <c r="N1638" s="96"/>
    </row>
    <row r="1639" spans="10:14">
      <c r="J1639" s="95"/>
      <c r="K1639" s="95"/>
      <c r="L1639" s="95"/>
      <c r="M1639" s="97"/>
      <c r="N1639" s="96"/>
    </row>
    <row r="1640" spans="10:14">
      <c r="J1640" s="95"/>
      <c r="K1640" s="95"/>
      <c r="L1640" s="95"/>
      <c r="M1640" s="97"/>
      <c r="N1640" s="96"/>
    </row>
    <row r="1641" spans="10:14">
      <c r="J1641" s="95"/>
      <c r="K1641" s="95"/>
      <c r="L1641" s="95"/>
      <c r="M1641" s="97"/>
      <c r="N1641" s="96"/>
    </row>
    <row r="1642" spans="10:14">
      <c r="J1642" s="95"/>
      <c r="K1642" s="95"/>
      <c r="L1642" s="95"/>
      <c r="M1642" s="97"/>
      <c r="N1642" s="96"/>
    </row>
    <row r="1643" spans="10:14">
      <c r="J1643" s="95"/>
      <c r="K1643" s="95"/>
      <c r="L1643" s="95"/>
      <c r="M1643" s="97"/>
      <c r="N1643" s="96"/>
    </row>
    <row r="1644" spans="10:14">
      <c r="J1644" s="95"/>
      <c r="K1644" s="95"/>
      <c r="L1644" s="95"/>
      <c r="M1644" s="97"/>
      <c r="N1644" s="96"/>
    </row>
    <row r="1645" spans="10:14">
      <c r="J1645" s="95"/>
      <c r="K1645" s="95"/>
      <c r="L1645" s="95"/>
      <c r="M1645" s="97"/>
      <c r="N1645" s="96"/>
    </row>
    <row r="1646" spans="10:14">
      <c r="J1646" s="95"/>
      <c r="K1646" s="95"/>
      <c r="L1646" s="95"/>
      <c r="M1646" s="97"/>
      <c r="N1646" s="96"/>
    </row>
    <row r="1647" spans="10:14">
      <c r="J1647" s="95"/>
      <c r="K1647" s="95"/>
      <c r="L1647" s="95"/>
      <c r="M1647" s="97"/>
      <c r="N1647" s="96"/>
    </row>
    <row r="1648" spans="10:14">
      <c r="J1648" s="95"/>
      <c r="K1648" s="95"/>
      <c r="L1648" s="95"/>
      <c r="M1648" s="97"/>
      <c r="N1648" s="96"/>
    </row>
    <row r="1649" spans="10:14">
      <c r="J1649" s="95"/>
      <c r="K1649" s="95"/>
      <c r="L1649" s="95"/>
      <c r="M1649" s="97"/>
      <c r="N1649" s="96"/>
    </row>
    <row r="1650" spans="10:14">
      <c r="J1650" s="95"/>
      <c r="K1650" s="95"/>
      <c r="L1650" s="95"/>
      <c r="M1650" s="97"/>
      <c r="N1650" s="96"/>
    </row>
    <row r="1651" spans="10:14">
      <c r="J1651" s="95"/>
      <c r="K1651" s="95"/>
      <c r="L1651" s="95"/>
      <c r="M1651" s="97"/>
      <c r="N1651" s="96"/>
    </row>
    <row r="1652" spans="10:14">
      <c r="J1652" s="95"/>
      <c r="K1652" s="95"/>
      <c r="L1652" s="95"/>
      <c r="M1652" s="97"/>
      <c r="N1652" s="96"/>
    </row>
    <row r="1653" spans="10:14">
      <c r="J1653" s="95"/>
      <c r="K1653" s="95"/>
      <c r="L1653" s="95"/>
      <c r="M1653" s="97"/>
      <c r="N1653" s="96"/>
    </row>
    <row r="1654" spans="10:14">
      <c r="J1654" s="95"/>
      <c r="K1654" s="95"/>
      <c r="L1654" s="95"/>
      <c r="M1654" s="97"/>
      <c r="N1654" s="96"/>
    </row>
    <row r="1655" spans="10:14">
      <c r="J1655" s="95"/>
      <c r="K1655" s="95"/>
      <c r="L1655" s="95"/>
      <c r="M1655" s="97"/>
      <c r="N1655" s="96"/>
    </row>
    <row r="1656" spans="10:14">
      <c r="J1656" s="95"/>
      <c r="K1656" s="95"/>
      <c r="L1656" s="95"/>
      <c r="M1656" s="97"/>
      <c r="N1656" s="96"/>
    </row>
    <row r="1657" spans="10:14">
      <c r="J1657" s="95"/>
      <c r="K1657" s="95"/>
      <c r="L1657" s="95"/>
      <c r="M1657" s="97"/>
      <c r="N1657" s="96"/>
    </row>
    <row r="1658" spans="10:14">
      <c r="J1658" s="95"/>
      <c r="K1658" s="95"/>
      <c r="L1658" s="95"/>
      <c r="M1658" s="97"/>
      <c r="N1658" s="96"/>
    </row>
    <row r="1659" spans="10:14">
      <c r="J1659" s="95"/>
      <c r="K1659" s="95"/>
      <c r="L1659" s="95"/>
      <c r="M1659" s="97"/>
      <c r="N1659" s="96"/>
    </row>
    <row r="1660" spans="10:14">
      <c r="J1660" s="95"/>
      <c r="K1660" s="95"/>
      <c r="L1660" s="95"/>
      <c r="M1660" s="97"/>
      <c r="N1660" s="96"/>
    </row>
    <row r="1661" spans="10:14">
      <c r="J1661" s="95"/>
      <c r="K1661" s="95"/>
      <c r="L1661" s="95"/>
      <c r="M1661" s="97"/>
      <c r="N1661" s="96"/>
    </row>
    <row r="1662" spans="10:14">
      <c r="J1662" s="95"/>
      <c r="K1662" s="95"/>
      <c r="L1662" s="95"/>
      <c r="M1662" s="97"/>
      <c r="N1662" s="96"/>
    </row>
    <row r="1663" spans="10:14">
      <c r="J1663" s="95"/>
      <c r="K1663" s="95"/>
      <c r="L1663" s="95"/>
      <c r="M1663" s="97"/>
      <c r="N1663" s="96"/>
    </row>
    <row r="1664" spans="10:14">
      <c r="J1664" s="95"/>
      <c r="K1664" s="95"/>
      <c r="L1664" s="95"/>
      <c r="M1664" s="97"/>
      <c r="N1664" s="96"/>
    </row>
    <row r="1665" spans="10:14">
      <c r="J1665" s="95"/>
      <c r="K1665" s="95"/>
      <c r="L1665" s="95"/>
      <c r="M1665" s="97"/>
      <c r="N1665" s="96"/>
    </row>
    <row r="1666" spans="10:14">
      <c r="J1666" s="95"/>
      <c r="K1666" s="95"/>
      <c r="L1666" s="95"/>
      <c r="M1666" s="97"/>
      <c r="N1666" s="96"/>
    </row>
    <row r="1667" spans="10:14">
      <c r="J1667" s="95"/>
      <c r="K1667" s="95"/>
      <c r="L1667" s="95"/>
      <c r="M1667" s="97"/>
      <c r="N1667" s="96"/>
    </row>
    <row r="1668" spans="10:14">
      <c r="J1668" s="95"/>
      <c r="K1668" s="95"/>
      <c r="L1668" s="95"/>
      <c r="M1668" s="97"/>
      <c r="N1668" s="96"/>
    </row>
    <row r="1669" spans="10:14">
      <c r="J1669" s="95"/>
      <c r="K1669" s="95"/>
      <c r="L1669" s="95"/>
      <c r="M1669" s="97"/>
      <c r="N1669" s="96"/>
    </row>
    <row r="1670" spans="10:14">
      <c r="J1670" s="95"/>
      <c r="K1670" s="95"/>
      <c r="L1670" s="95"/>
      <c r="M1670" s="97"/>
      <c r="N1670" s="96"/>
    </row>
    <row r="1671" spans="10:14">
      <c r="J1671" s="95"/>
      <c r="K1671" s="95"/>
      <c r="L1671" s="95"/>
      <c r="M1671" s="97"/>
      <c r="N1671" s="96"/>
    </row>
    <row r="1672" spans="10:14">
      <c r="J1672" s="95"/>
      <c r="K1672" s="95"/>
      <c r="L1672" s="95"/>
      <c r="M1672" s="97"/>
      <c r="N1672" s="96"/>
    </row>
    <row r="1673" spans="10:14">
      <c r="J1673" s="95"/>
      <c r="K1673" s="95"/>
      <c r="L1673" s="95"/>
      <c r="M1673" s="97"/>
      <c r="N1673" s="96"/>
    </row>
    <row r="1674" spans="10:14">
      <c r="J1674" s="95"/>
      <c r="K1674" s="95"/>
      <c r="L1674" s="95"/>
      <c r="M1674" s="97"/>
      <c r="N1674" s="96"/>
    </row>
    <row r="1675" spans="10:14">
      <c r="J1675" s="95"/>
      <c r="K1675" s="95"/>
      <c r="L1675" s="95"/>
      <c r="M1675" s="97"/>
      <c r="N1675" s="96"/>
    </row>
    <row r="1676" spans="10:14">
      <c r="J1676" s="95"/>
      <c r="K1676" s="95"/>
      <c r="L1676" s="95"/>
      <c r="M1676" s="97"/>
      <c r="N1676" s="96"/>
    </row>
    <row r="1677" spans="10:14">
      <c r="J1677" s="95"/>
      <c r="K1677" s="95"/>
      <c r="L1677" s="95"/>
      <c r="M1677" s="97"/>
      <c r="N1677" s="96"/>
    </row>
    <row r="1678" spans="10:14">
      <c r="J1678" s="95"/>
      <c r="K1678" s="95"/>
      <c r="L1678" s="95"/>
      <c r="M1678" s="97"/>
      <c r="N1678" s="96"/>
    </row>
    <row r="1679" spans="10:14">
      <c r="J1679" s="95"/>
      <c r="K1679" s="95"/>
      <c r="L1679" s="95"/>
      <c r="M1679" s="97"/>
      <c r="N1679" s="96"/>
    </row>
    <row r="1680" spans="10:14">
      <c r="J1680" s="95"/>
      <c r="K1680" s="95"/>
      <c r="L1680" s="95"/>
      <c r="M1680" s="97"/>
      <c r="N1680" s="96"/>
    </row>
    <row r="1681" spans="10:14">
      <c r="J1681" s="95"/>
      <c r="K1681" s="95"/>
      <c r="L1681" s="95"/>
      <c r="M1681" s="97"/>
      <c r="N1681" s="96"/>
    </row>
    <row r="1682" spans="10:14">
      <c r="J1682" s="95"/>
      <c r="K1682" s="95"/>
      <c r="L1682" s="95"/>
      <c r="M1682" s="97"/>
      <c r="N1682" s="96"/>
    </row>
    <row r="1683" spans="10:14">
      <c r="J1683" s="95"/>
      <c r="K1683" s="95"/>
      <c r="L1683" s="95"/>
      <c r="M1683" s="97"/>
      <c r="N1683" s="96"/>
    </row>
    <row r="1684" spans="10:14">
      <c r="J1684" s="95"/>
      <c r="K1684" s="95"/>
      <c r="L1684" s="95"/>
      <c r="M1684" s="97"/>
      <c r="N1684" s="96"/>
    </row>
    <row r="1685" spans="10:14">
      <c r="J1685" s="95"/>
      <c r="K1685" s="95"/>
      <c r="L1685" s="95"/>
      <c r="M1685" s="97"/>
      <c r="N1685" s="96"/>
    </row>
    <row r="1686" spans="10:14">
      <c r="J1686" s="95"/>
      <c r="K1686" s="95"/>
      <c r="L1686" s="95"/>
      <c r="M1686" s="97"/>
      <c r="N1686" s="96"/>
    </row>
    <row r="1687" spans="10:14">
      <c r="J1687" s="95"/>
      <c r="K1687" s="95"/>
      <c r="L1687" s="95"/>
      <c r="M1687" s="97"/>
      <c r="N1687" s="96"/>
    </row>
    <row r="1688" spans="10:14">
      <c r="J1688" s="95"/>
      <c r="K1688" s="95"/>
      <c r="L1688" s="95"/>
      <c r="M1688" s="97"/>
      <c r="N1688" s="96"/>
    </row>
    <row r="1689" spans="10:14">
      <c r="J1689" s="95"/>
      <c r="K1689" s="95"/>
      <c r="L1689" s="95"/>
      <c r="M1689" s="97"/>
      <c r="N1689" s="96"/>
    </row>
    <row r="1690" spans="10:14">
      <c r="J1690" s="95"/>
      <c r="K1690" s="95"/>
      <c r="L1690" s="95"/>
      <c r="M1690" s="97"/>
      <c r="N1690" s="96"/>
    </row>
    <row r="1691" spans="10:14">
      <c r="J1691" s="95"/>
      <c r="K1691" s="95"/>
      <c r="L1691" s="95"/>
      <c r="M1691" s="97"/>
      <c r="N1691" s="96"/>
    </row>
    <row r="1692" spans="10:14">
      <c r="J1692" s="95"/>
      <c r="K1692" s="95"/>
      <c r="L1692" s="95"/>
      <c r="M1692" s="97"/>
      <c r="N1692" s="96"/>
    </row>
    <row r="1693" spans="10:14">
      <c r="J1693" s="95"/>
      <c r="K1693" s="95"/>
      <c r="L1693" s="95"/>
      <c r="M1693" s="97"/>
      <c r="N1693" s="96"/>
    </row>
    <row r="1694" spans="10:14">
      <c r="J1694" s="95"/>
      <c r="K1694" s="95"/>
      <c r="L1694" s="95"/>
      <c r="M1694" s="97"/>
      <c r="N1694" s="96"/>
    </row>
    <row r="1695" spans="10:14">
      <c r="J1695" s="95"/>
      <c r="K1695" s="95"/>
      <c r="L1695" s="95"/>
      <c r="M1695" s="97"/>
      <c r="N1695" s="96"/>
    </row>
    <row r="1696" spans="10:14">
      <c r="J1696" s="95"/>
      <c r="K1696" s="95"/>
      <c r="L1696" s="95"/>
      <c r="M1696" s="97"/>
      <c r="N1696" s="96"/>
    </row>
    <row r="1697" spans="10:14">
      <c r="J1697" s="95"/>
      <c r="K1697" s="95"/>
      <c r="L1697" s="95"/>
      <c r="M1697" s="97"/>
      <c r="N1697" s="96"/>
    </row>
    <row r="1698" spans="10:14">
      <c r="J1698" s="95"/>
      <c r="K1698" s="95"/>
      <c r="L1698" s="95"/>
      <c r="M1698" s="97"/>
      <c r="N1698" s="96"/>
    </row>
    <row r="1699" spans="10:14">
      <c r="J1699" s="95"/>
      <c r="K1699" s="95"/>
      <c r="L1699" s="95"/>
      <c r="M1699" s="97"/>
      <c r="N1699" s="96"/>
    </row>
    <row r="1700" spans="10:14">
      <c r="J1700" s="95"/>
      <c r="K1700" s="95"/>
      <c r="L1700" s="95"/>
      <c r="M1700" s="97"/>
      <c r="N1700" s="96"/>
    </row>
    <row r="1701" spans="10:14">
      <c r="J1701" s="95"/>
      <c r="K1701" s="95"/>
      <c r="L1701" s="95"/>
      <c r="M1701" s="97"/>
      <c r="N1701" s="96"/>
    </row>
    <row r="1702" spans="10:14">
      <c r="J1702" s="95"/>
      <c r="K1702" s="95"/>
      <c r="L1702" s="95"/>
      <c r="M1702" s="97"/>
      <c r="N1702" s="96"/>
    </row>
    <row r="1703" spans="10:14">
      <c r="J1703" s="95"/>
      <c r="K1703" s="95"/>
      <c r="L1703" s="95"/>
      <c r="M1703" s="97"/>
      <c r="N1703" s="96"/>
    </row>
    <row r="1704" spans="10:14">
      <c r="J1704" s="95"/>
      <c r="K1704" s="95"/>
      <c r="L1704" s="95"/>
      <c r="M1704" s="97"/>
      <c r="N1704" s="96"/>
    </row>
    <row r="1705" spans="10:14">
      <c r="J1705" s="95"/>
      <c r="K1705" s="95"/>
      <c r="L1705" s="95"/>
      <c r="M1705" s="97"/>
      <c r="N1705" s="96"/>
    </row>
    <row r="1706" spans="10:14">
      <c r="J1706" s="95"/>
      <c r="K1706" s="95"/>
      <c r="L1706" s="95"/>
      <c r="M1706" s="97"/>
      <c r="N1706" s="96"/>
    </row>
    <row r="1707" spans="10:14">
      <c r="J1707" s="95"/>
      <c r="K1707" s="95"/>
      <c r="L1707" s="95"/>
      <c r="M1707" s="97"/>
      <c r="N1707" s="96"/>
    </row>
    <row r="1708" spans="10:14">
      <c r="J1708" s="95"/>
      <c r="K1708" s="95"/>
      <c r="L1708" s="95"/>
      <c r="M1708" s="97"/>
      <c r="N1708" s="96"/>
    </row>
    <row r="1709" spans="10:14">
      <c r="J1709" s="95"/>
      <c r="K1709" s="95"/>
      <c r="L1709" s="95"/>
      <c r="M1709" s="97"/>
      <c r="N1709" s="96"/>
    </row>
    <row r="1710" spans="10:14">
      <c r="J1710" s="95"/>
      <c r="K1710" s="95"/>
      <c r="L1710" s="95"/>
      <c r="M1710" s="97"/>
      <c r="N1710" s="96"/>
    </row>
    <row r="1711" spans="10:14">
      <c r="J1711" s="95"/>
      <c r="K1711" s="95"/>
      <c r="L1711" s="95"/>
      <c r="M1711" s="97"/>
      <c r="N1711" s="96"/>
    </row>
    <row r="1712" spans="10:14">
      <c r="J1712" s="95"/>
      <c r="K1712" s="95"/>
      <c r="L1712" s="95"/>
      <c r="M1712" s="97"/>
      <c r="N1712" s="96"/>
    </row>
    <row r="1713" spans="10:14">
      <c r="J1713" s="95"/>
      <c r="K1713" s="95"/>
      <c r="L1713" s="95"/>
      <c r="M1713" s="97"/>
      <c r="N1713" s="96"/>
    </row>
    <row r="1714" spans="10:14">
      <c r="J1714" s="95"/>
      <c r="K1714" s="95"/>
      <c r="L1714" s="95"/>
      <c r="M1714" s="97"/>
      <c r="N1714" s="96"/>
    </row>
    <row r="1715" spans="10:14">
      <c r="J1715" s="95"/>
      <c r="K1715" s="95"/>
      <c r="L1715" s="95"/>
      <c r="M1715" s="97"/>
      <c r="N1715" s="96"/>
    </row>
    <row r="1716" spans="10:14">
      <c r="J1716" s="95"/>
      <c r="K1716" s="95"/>
      <c r="L1716" s="95"/>
      <c r="M1716" s="97"/>
      <c r="N1716" s="96"/>
    </row>
    <row r="1717" spans="10:14">
      <c r="J1717" s="95"/>
      <c r="K1717" s="95"/>
      <c r="L1717" s="95"/>
      <c r="M1717" s="97"/>
      <c r="N1717" s="96"/>
    </row>
    <row r="1718" spans="10:14">
      <c r="J1718" s="95"/>
      <c r="K1718" s="95"/>
      <c r="L1718" s="95"/>
      <c r="M1718" s="97"/>
      <c r="N1718" s="96"/>
    </row>
    <row r="1719" spans="10:14">
      <c r="J1719" s="95"/>
      <c r="K1719" s="95"/>
      <c r="L1719" s="95"/>
      <c r="M1719" s="97"/>
      <c r="N1719" s="96"/>
    </row>
    <row r="1720" spans="10:14">
      <c r="J1720" s="95"/>
      <c r="K1720" s="95"/>
      <c r="L1720" s="95"/>
      <c r="M1720" s="97"/>
      <c r="N1720" s="96"/>
    </row>
    <row r="1721" spans="10:14">
      <c r="J1721" s="95"/>
      <c r="K1721" s="95"/>
      <c r="L1721" s="95"/>
      <c r="M1721" s="97"/>
      <c r="N1721" s="96"/>
    </row>
    <row r="1722" spans="10:14">
      <c r="J1722" s="95"/>
      <c r="K1722" s="95"/>
      <c r="L1722" s="95"/>
      <c r="M1722" s="97"/>
      <c r="N1722" s="96"/>
    </row>
    <row r="1723" spans="10:14">
      <c r="J1723" s="95"/>
      <c r="K1723" s="95"/>
      <c r="L1723" s="95"/>
      <c r="M1723" s="97"/>
      <c r="N1723" s="96"/>
    </row>
    <row r="1724" spans="10:14">
      <c r="J1724" s="95"/>
      <c r="K1724" s="95"/>
      <c r="L1724" s="95"/>
      <c r="M1724" s="97"/>
      <c r="N1724" s="96"/>
    </row>
    <row r="1725" spans="10:14">
      <c r="J1725" s="95"/>
      <c r="K1725" s="95"/>
      <c r="L1725" s="95"/>
      <c r="M1725" s="97"/>
      <c r="N1725" s="96"/>
    </row>
    <row r="1726" spans="10:14">
      <c r="J1726" s="95"/>
      <c r="K1726" s="95"/>
      <c r="L1726" s="95"/>
      <c r="M1726" s="97"/>
      <c r="N1726" s="96"/>
    </row>
    <row r="1727" spans="10:14">
      <c r="J1727" s="95"/>
      <c r="K1727" s="95"/>
      <c r="L1727" s="95"/>
      <c r="M1727" s="97"/>
      <c r="N1727" s="96"/>
    </row>
    <row r="1728" spans="10:14">
      <c r="J1728" s="95"/>
      <c r="K1728" s="95"/>
      <c r="L1728" s="95"/>
      <c r="M1728" s="97"/>
      <c r="N1728" s="96"/>
    </row>
    <row r="1729" spans="10:14">
      <c r="J1729" s="95"/>
      <c r="K1729" s="95"/>
      <c r="L1729" s="95"/>
      <c r="M1729" s="97"/>
      <c r="N1729" s="96"/>
    </row>
    <row r="1730" spans="10:14">
      <c r="J1730" s="95"/>
      <c r="K1730" s="95"/>
      <c r="L1730" s="95"/>
      <c r="M1730" s="97"/>
      <c r="N1730" s="96"/>
    </row>
    <row r="1731" spans="10:14">
      <c r="J1731" s="95"/>
      <c r="K1731" s="95"/>
      <c r="L1731" s="95"/>
      <c r="M1731" s="97"/>
      <c r="N1731" s="96"/>
    </row>
    <row r="1732" spans="10:14">
      <c r="J1732" s="95"/>
      <c r="K1732" s="95"/>
      <c r="L1732" s="95"/>
      <c r="M1732" s="97"/>
      <c r="N1732" s="96"/>
    </row>
    <row r="1733" spans="10:14">
      <c r="J1733" s="95"/>
      <c r="K1733" s="95"/>
      <c r="L1733" s="95"/>
      <c r="M1733" s="97"/>
      <c r="N1733" s="96"/>
    </row>
    <row r="1734" spans="10:14">
      <c r="J1734" s="95"/>
      <c r="K1734" s="95"/>
      <c r="L1734" s="95"/>
      <c r="M1734" s="97"/>
      <c r="N1734" s="96"/>
    </row>
    <row r="1735" spans="10:14">
      <c r="J1735" s="95"/>
      <c r="K1735" s="95"/>
      <c r="L1735" s="95"/>
      <c r="M1735" s="97"/>
      <c r="N1735" s="96"/>
    </row>
    <row r="1736" spans="10:14">
      <c r="J1736" s="95"/>
      <c r="K1736" s="95"/>
      <c r="L1736" s="95"/>
      <c r="M1736" s="97"/>
      <c r="N1736" s="96"/>
    </row>
    <row r="1737" spans="10:14">
      <c r="J1737" s="95"/>
      <c r="K1737" s="95"/>
      <c r="L1737" s="95"/>
      <c r="M1737" s="97"/>
      <c r="N1737" s="96"/>
    </row>
    <row r="1738" spans="10:14">
      <c r="J1738" s="95"/>
      <c r="K1738" s="95"/>
      <c r="L1738" s="95"/>
      <c r="M1738" s="97"/>
      <c r="N1738" s="96"/>
    </row>
    <row r="1739" spans="10:14">
      <c r="J1739" s="95"/>
      <c r="K1739" s="95"/>
      <c r="L1739" s="95"/>
      <c r="M1739" s="97"/>
      <c r="N1739" s="96"/>
    </row>
    <row r="1740" spans="10:14">
      <c r="J1740" s="95"/>
      <c r="K1740" s="95"/>
      <c r="L1740" s="95"/>
      <c r="M1740" s="97"/>
      <c r="N1740" s="96"/>
    </row>
    <row r="1741" spans="10:14">
      <c r="J1741" s="95"/>
      <c r="K1741" s="95"/>
      <c r="L1741" s="95"/>
      <c r="M1741" s="97"/>
      <c r="N1741" s="96"/>
    </row>
    <row r="1742" spans="10:14">
      <c r="J1742" s="95"/>
      <c r="K1742" s="95"/>
      <c r="L1742" s="95"/>
      <c r="M1742" s="97"/>
      <c r="N1742" s="96"/>
    </row>
    <row r="1743" spans="10:14">
      <c r="J1743" s="95"/>
      <c r="K1743" s="95"/>
      <c r="L1743" s="95"/>
      <c r="M1743" s="97"/>
      <c r="N1743" s="96"/>
    </row>
    <row r="1744" spans="10:14">
      <c r="J1744" s="95"/>
      <c r="K1744" s="95"/>
      <c r="L1744" s="95"/>
      <c r="M1744" s="97"/>
      <c r="N1744" s="96"/>
    </row>
    <row r="1745" spans="10:14">
      <c r="J1745" s="95"/>
      <c r="K1745" s="95"/>
      <c r="L1745" s="95"/>
      <c r="M1745" s="97"/>
      <c r="N1745" s="96"/>
    </row>
    <row r="1746" spans="10:14">
      <c r="J1746" s="95"/>
      <c r="K1746" s="95"/>
      <c r="L1746" s="95"/>
      <c r="M1746" s="97"/>
      <c r="N1746" s="96"/>
    </row>
    <row r="1747" spans="10:14">
      <c r="J1747" s="95"/>
      <c r="K1747" s="95"/>
      <c r="L1747" s="95"/>
      <c r="M1747" s="97"/>
      <c r="N1747" s="96"/>
    </row>
    <row r="1748" spans="10:14">
      <c r="J1748" s="95"/>
      <c r="K1748" s="95"/>
      <c r="L1748" s="95"/>
      <c r="M1748" s="97"/>
      <c r="N1748" s="96"/>
    </row>
    <row r="1749" spans="10:14">
      <c r="J1749" s="95"/>
      <c r="K1749" s="95"/>
      <c r="L1749" s="95"/>
      <c r="M1749" s="97"/>
      <c r="N1749" s="96"/>
    </row>
    <row r="1750" spans="10:14">
      <c r="J1750" s="95"/>
      <c r="K1750" s="95"/>
      <c r="L1750" s="95"/>
      <c r="M1750" s="97"/>
      <c r="N1750" s="96"/>
    </row>
    <row r="1751" spans="10:14">
      <c r="J1751" s="95"/>
      <c r="K1751" s="95"/>
      <c r="L1751" s="95"/>
      <c r="M1751" s="97"/>
      <c r="N1751" s="96"/>
    </row>
    <row r="1752" spans="10:14">
      <c r="J1752" s="95"/>
      <c r="K1752" s="95"/>
      <c r="L1752" s="95"/>
      <c r="M1752" s="97"/>
      <c r="N1752" s="96"/>
    </row>
    <row r="1753" spans="10:14">
      <c r="J1753" s="95"/>
      <c r="K1753" s="95"/>
      <c r="L1753" s="95"/>
      <c r="M1753" s="97"/>
      <c r="N1753" s="96"/>
    </row>
    <row r="1754" spans="10:14">
      <c r="J1754" s="95"/>
      <c r="K1754" s="95"/>
      <c r="L1754" s="95"/>
      <c r="M1754" s="97"/>
      <c r="N1754" s="96"/>
    </row>
    <row r="1755" spans="10:14">
      <c r="J1755" s="95"/>
      <c r="K1755" s="95"/>
      <c r="L1755" s="95"/>
      <c r="M1755" s="97"/>
      <c r="N1755" s="96"/>
    </row>
    <row r="1756" spans="10:14">
      <c r="J1756" s="95"/>
      <c r="K1756" s="95"/>
      <c r="L1756" s="95"/>
      <c r="M1756" s="97"/>
      <c r="N1756" s="96"/>
    </row>
    <row r="1757" spans="10:14">
      <c r="J1757" s="95"/>
      <c r="K1757" s="95"/>
      <c r="L1757" s="95"/>
      <c r="M1757" s="97"/>
      <c r="N1757" s="96"/>
    </row>
    <row r="1758" spans="10:14">
      <c r="J1758" s="95"/>
      <c r="K1758" s="95"/>
      <c r="L1758" s="95"/>
      <c r="M1758" s="97"/>
      <c r="N1758" s="96"/>
    </row>
    <row r="1759" spans="10:14">
      <c r="J1759" s="95"/>
      <c r="K1759" s="95"/>
      <c r="L1759" s="95"/>
      <c r="M1759" s="97"/>
      <c r="N1759" s="96"/>
    </row>
    <row r="1760" spans="10:14">
      <c r="J1760" s="95"/>
      <c r="K1760" s="95"/>
      <c r="L1760" s="95"/>
      <c r="M1760" s="97"/>
      <c r="N1760" s="96"/>
    </row>
    <row r="1761" spans="10:14">
      <c r="J1761" s="95"/>
      <c r="K1761" s="95"/>
      <c r="L1761" s="95"/>
      <c r="M1761" s="97"/>
      <c r="N1761" s="96"/>
    </row>
    <row r="1762" spans="10:14">
      <c r="J1762" s="95"/>
      <c r="K1762" s="95"/>
      <c r="L1762" s="95"/>
      <c r="M1762" s="97"/>
      <c r="N1762" s="96"/>
    </row>
    <row r="1763" spans="10:14">
      <c r="J1763" s="95"/>
      <c r="K1763" s="95"/>
      <c r="L1763" s="95"/>
      <c r="M1763" s="97"/>
      <c r="N1763" s="96"/>
    </row>
    <row r="1764" spans="10:14">
      <c r="J1764" s="95"/>
      <c r="K1764" s="95"/>
      <c r="L1764" s="95"/>
      <c r="M1764" s="97"/>
      <c r="N1764" s="96"/>
    </row>
    <row r="1765" spans="10:14">
      <c r="J1765" s="95"/>
      <c r="K1765" s="95"/>
      <c r="L1765" s="95"/>
      <c r="M1765" s="97"/>
      <c r="N1765" s="96"/>
    </row>
    <row r="1766" spans="10:14">
      <c r="J1766" s="95"/>
      <c r="K1766" s="95"/>
      <c r="L1766" s="95"/>
      <c r="M1766" s="97"/>
      <c r="N1766" s="96"/>
    </row>
    <row r="1767" spans="10:14">
      <c r="J1767" s="95"/>
      <c r="K1767" s="95"/>
      <c r="L1767" s="95"/>
      <c r="M1767" s="97"/>
      <c r="N1767" s="96"/>
    </row>
    <row r="1768" spans="10:14">
      <c r="J1768" s="95"/>
      <c r="K1768" s="95"/>
      <c r="L1768" s="95"/>
      <c r="M1768" s="97"/>
      <c r="N1768" s="96"/>
    </row>
    <row r="1769" spans="10:14">
      <c r="J1769" s="95"/>
      <c r="K1769" s="95"/>
      <c r="L1769" s="95"/>
      <c r="M1769" s="97"/>
      <c r="N1769" s="96"/>
    </row>
    <row r="1770" spans="10:14">
      <c r="J1770" s="95"/>
      <c r="K1770" s="95"/>
      <c r="L1770" s="95"/>
      <c r="M1770" s="97"/>
      <c r="N1770" s="96"/>
    </row>
    <row r="1771" spans="10:14">
      <c r="J1771" s="95"/>
      <c r="K1771" s="95"/>
      <c r="L1771" s="95"/>
      <c r="M1771" s="97"/>
      <c r="N1771" s="96"/>
    </row>
    <row r="1772" spans="10:14">
      <c r="J1772" s="95"/>
      <c r="K1772" s="95"/>
      <c r="L1772" s="95"/>
      <c r="M1772" s="97"/>
      <c r="N1772" s="96"/>
    </row>
    <row r="1773" spans="10:14">
      <c r="J1773" s="95"/>
      <c r="K1773" s="95"/>
      <c r="L1773" s="95"/>
      <c r="M1773" s="97"/>
      <c r="N1773" s="96"/>
    </row>
    <row r="1774" spans="10:14">
      <c r="J1774" s="95"/>
      <c r="K1774" s="95"/>
      <c r="L1774" s="95"/>
      <c r="M1774" s="97"/>
      <c r="N1774" s="96"/>
    </row>
    <row r="1775" spans="10:14">
      <c r="J1775" s="95"/>
      <c r="K1775" s="95"/>
      <c r="L1775" s="95"/>
      <c r="M1775" s="97"/>
      <c r="N1775" s="96"/>
    </row>
    <row r="1776" spans="10:14">
      <c r="J1776" s="95"/>
      <c r="K1776" s="95"/>
      <c r="L1776" s="95"/>
      <c r="M1776" s="97"/>
      <c r="N1776" s="96"/>
    </row>
    <row r="1777" spans="10:14">
      <c r="J1777" s="95"/>
      <c r="K1777" s="95"/>
      <c r="L1777" s="95"/>
      <c r="M1777" s="97"/>
      <c r="N1777" s="96"/>
    </row>
    <row r="1778" spans="10:14">
      <c r="J1778" s="95"/>
      <c r="K1778" s="95"/>
      <c r="L1778" s="95"/>
      <c r="M1778" s="97"/>
      <c r="N1778" s="96"/>
    </row>
    <row r="1779" spans="10:14">
      <c r="J1779" s="95"/>
      <c r="K1779" s="95"/>
      <c r="L1779" s="95"/>
      <c r="M1779" s="97"/>
      <c r="N1779" s="96"/>
    </row>
    <row r="1780" spans="10:14">
      <c r="J1780" s="95"/>
      <c r="K1780" s="95"/>
      <c r="L1780" s="95"/>
      <c r="M1780" s="97"/>
      <c r="N1780" s="96"/>
    </row>
    <row r="1781" spans="10:14">
      <c r="J1781" s="95"/>
      <c r="K1781" s="95"/>
      <c r="L1781" s="95"/>
      <c r="M1781" s="97"/>
      <c r="N1781" s="96"/>
    </row>
    <row r="1782" spans="10:14">
      <c r="J1782" s="95"/>
      <c r="K1782" s="95"/>
      <c r="L1782" s="95"/>
      <c r="M1782" s="97"/>
      <c r="N1782" s="96"/>
    </row>
    <row r="1783" spans="10:14">
      <c r="J1783" s="95"/>
      <c r="K1783" s="95"/>
      <c r="L1783" s="95"/>
      <c r="M1783" s="97"/>
      <c r="N1783" s="96"/>
    </row>
    <row r="1784" spans="10:14">
      <c r="J1784" s="95"/>
      <c r="K1784" s="95"/>
      <c r="L1784" s="95"/>
      <c r="M1784" s="97"/>
      <c r="N1784" s="96"/>
    </row>
    <row r="1785" spans="10:14">
      <c r="J1785" s="95"/>
      <c r="K1785" s="95"/>
      <c r="L1785" s="95"/>
      <c r="M1785" s="97"/>
      <c r="N1785" s="96"/>
    </row>
    <row r="1786" spans="10:14">
      <c r="J1786" s="95"/>
      <c r="K1786" s="95"/>
      <c r="L1786" s="95"/>
      <c r="M1786" s="97"/>
      <c r="N1786" s="96"/>
    </row>
    <row r="1787" spans="10:14">
      <c r="J1787" s="95"/>
      <c r="K1787" s="95"/>
      <c r="L1787" s="95"/>
      <c r="M1787" s="97"/>
      <c r="N1787" s="96"/>
    </row>
    <row r="1788" spans="10:14">
      <c r="J1788" s="95"/>
      <c r="K1788" s="95"/>
      <c r="L1788" s="95"/>
      <c r="M1788" s="97"/>
      <c r="N1788" s="96"/>
    </row>
    <row r="1789" spans="10:14">
      <c r="J1789" s="95"/>
      <c r="K1789" s="95"/>
      <c r="L1789" s="95"/>
      <c r="M1789" s="97"/>
      <c r="N1789" s="96"/>
    </row>
    <row r="1790" spans="10:14">
      <c r="J1790" s="95"/>
      <c r="K1790" s="95"/>
      <c r="L1790" s="95"/>
      <c r="M1790" s="97"/>
      <c r="N1790" s="96"/>
    </row>
    <row r="1791" spans="10:14">
      <c r="J1791" s="95"/>
      <c r="K1791" s="95"/>
      <c r="L1791" s="95"/>
      <c r="M1791" s="97"/>
      <c r="N1791" s="96"/>
    </row>
    <row r="1792" spans="10:14">
      <c r="J1792" s="95"/>
      <c r="K1792" s="95"/>
      <c r="L1792" s="95"/>
      <c r="M1792" s="97"/>
      <c r="N1792" s="96"/>
    </row>
    <row r="1793" spans="10:14">
      <c r="J1793" s="95"/>
      <c r="K1793" s="95"/>
      <c r="L1793" s="95"/>
      <c r="M1793" s="97"/>
      <c r="N1793" s="96"/>
    </row>
    <row r="1794" spans="10:14">
      <c r="J1794" s="95"/>
      <c r="K1794" s="95"/>
      <c r="L1794" s="95"/>
      <c r="M1794" s="97"/>
      <c r="N1794" s="96"/>
    </row>
    <row r="1795" spans="10:14">
      <c r="J1795" s="95"/>
      <c r="K1795" s="95"/>
      <c r="L1795" s="95"/>
      <c r="M1795" s="97"/>
      <c r="N1795" s="96"/>
    </row>
    <row r="1796" spans="10:14">
      <c r="J1796" s="95"/>
      <c r="K1796" s="95"/>
      <c r="L1796" s="95"/>
      <c r="M1796" s="97"/>
      <c r="N1796" s="96"/>
    </row>
    <row r="1797" spans="10:14">
      <c r="J1797" s="95"/>
      <c r="K1797" s="95"/>
      <c r="L1797" s="95"/>
      <c r="M1797" s="97"/>
      <c r="N1797" s="96"/>
    </row>
    <row r="1798" spans="10:14">
      <c r="J1798" s="95"/>
      <c r="K1798" s="95"/>
      <c r="L1798" s="95"/>
      <c r="M1798" s="97"/>
      <c r="N1798" s="96"/>
    </row>
    <row r="1799" spans="10:14">
      <c r="J1799" s="95"/>
      <c r="K1799" s="95"/>
      <c r="L1799" s="95"/>
      <c r="M1799" s="97"/>
      <c r="N1799" s="96"/>
    </row>
    <row r="1800" spans="10:14">
      <c r="J1800" s="95"/>
      <c r="K1800" s="95"/>
      <c r="L1800" s="95"/>
      <c r="M1800" s="97"/>
      <c r="N1800" s="96"/>
    </row>
    <row r="1801" spans="10:14">
      <c r="J1801" s="95"/>
      <c r="K1801" s="95"/>
      <c r="L1801" s="95"/>
      <c r="M1801" s="97"/>
      <c r="N1801" s="96"/>
    </row>
    <row r="1802" spans="10:14">
      <c r="J1802" s="95"/>
      <c r="K1802" s="95"/>
      <c r="L1802" s="95"/>
      <c r="M1802" s="97"/>
      <c r="N1802" s="96"/>
    </row>
    <row r="1803" spans="10:14">
      <c r="J1803" s="95"/>
      <c r="K1803" s="95"/>
      <c r="L1803" s="95"/>
      <c r="M1803" s="97"/>
      <c r="N1803" s="96"/>
    </row>
    <row r="1804" spans="10:14">
      <c r="J1804" s="95"/>
      <c r="K1804" s="95"/>
      <c r="L1804" s="95"/>
      <c r="M1804" s="97"/>
      <c r="N1804" s="96"/>
    </row>
    <row r="1805" spans="10:14">
      <c r="J1805" s="95"/>
      <c r="K1805" s="95"/>
      <c r="L1805" s="95"/>
      <c r="M1805" s="97"/>
      <c r="N1805" s="96"/>
    </row>
    <row r="1806" spans="10:14">
      <c r="J1806" s="95"/>
      <c r="K1806" s="95"/>
      <c r="L1806" s="95"/>
      <c r="M1806" s="97"/>
      <c r="N1806" s="96"/>
    </row>
    <row r="1807" spans="10:14">
      <c r="J1807" s="95"/>
      <c r="K1807" s="95"/>
      <c r="L1807" s="95"/>
      <c r="M1807" s="97"/>
      <c r="N1807" s="96"/>
    </row>
    <row r="1808" spans="10:14">
      <c r="J1808" s="95"/>
      <c r="K1808" s="95"/>
      <c r="L1808" s="95"/>
      <c r="M1808" s="97"/>
      <c r="N1808" s="96"/>
    </row>
    <row r="1809" spans="10:14">
      <c r="J1809" s="95"/>
      <c r="K1809" s="95"/>
      <c r="L1809" s="95"/>
      <c r="M1809" s="97"/>
      <c r="N1809" s="96"/>
    </row>
    <row r="1810" spans="10:14">
      <c r="J1810" s="95"/>
      <c r="K1810" s="95"/>
      <c r="L1810" s="95"/>
      <c r="M1810" s="97"/>
      <c r="N1810" s="96"/>
    </row>
    <row r="1811" spans="10:14">
      <c r="J1811" s="95"/>
      <c r="K1811" s="95"/>
      <c r="L1811" s="95"/>
      <c r="M1811" s="97"/>
      <c r="N1811" s="96"/>
    </row>
    <row r="1812" spans="10:14">
      <c r="J1812" s="95"/>
      <c r="K1812" s="95"/>
      <c r="L1812" s="95"/>
      <c r="M1812" s="97"/>
      <c r="N1812" s="96"/>
    </row>
    <row r="1813" spans="10:14">
      <c r="J1813" s="95"/>
      <c r="K1813" s="95"/>
      <c r="L1813" s="95"/>
      <c r="M1813" s="97"/>
      <c r="N1813" s="96"/>
    </row>
    <row r="1814" spans="10:14">
      <c r="J1814" s="95"/>
      <c r="K1814" s="95"/>
      <c r="L1814" s="95"/>
      <c r="M1814" s="97"/>
      <c r="N1814" s="96"/>
    </row>
    <row r="1815" spans="10:14">
      <c r="J1815" s="95"/>
      <c r="K1815" s="95"/>
      <c r="L1815" s="95"/>
      <c r="M1815" s="97"/>
      <c r="N1815" s="96"/>
    </row>
    <row r="1816" spans="10:14">
      <c r="J1816" s="95"/>
      <c r="K1816" s="95"/>
      <c r="L1816" s="95"/>
      <c r="M1816" s="97"/>
      <c r="N1816" s="96"/>
    </row>
    <row r="1817" spans="10:14">
      <c r="J1817" s="95"/>
      <c r="K1817" s="95"/>
      <c r="L1817" s="95"/>
      <c r="M1817" s="97"/>
      <c r="N1817" s="96"/>
    </row>
    <row r="1818" spans="10:14">
      <c r="J1818" s="95"/>
      <c r="K1818" s="95"/>
      <c r="L1818" s="95"/>
      <c r="M1818" s="97"/>
      <c r="N1818" s="96"/>
    </row>
    <row r="1819" spans="10:14">
      <c r="J1819" s="95"/>
      <c r="K1819" s="95"/>
      <c r="L1819" s="95"/>
      <c r="M1819" s="97"/>
      <c r="N1819" s="96"/>
    </row>
    <row r="1820" spans="10:14">
      <c r="J1820" s="95"/>
      <c r="K1820" s="95"/>
      <c r="L1820" s="95"/>
      <c r="M1820" s="97"/>
      <c r="N1820" s="96"/>
    </row>
    <row r="1821" spans="10:14">
      <c r="J1821" s="95"/>
      <c r="K1821" s="95"/>
      <c r="L1821" s="95"/>
      <c r="M1821" s="97"/>
      <c r="N1821" s="96"/>
    </row>
    <row r="1822" spans="10:14">
      <c r="J1822" s="95"/>
      <c r="K1822" s="95"/>
      <c r="L1822" s="95"/>
      <c r="M1822" s="97"/>
      <c r="N1822" s="96"/>
    </row>
    <row r="1823" spans="10:14">
      <c r="J1823" s="95"/>
      <c r="K1823" s="95"/>
      <c r="L1823" s="95"/>
      <c r="M1823" s="97"/>
      <c r="N1823" s="96"/>
    </row>
    <row r="1824" spans="10:14">
      <c r="J1824" s="95"/>
      <c r="K1824" s="95"/>
      <c r="L1824" s="95"/>
      <c r="M1824" s="97"/>
      <c r="N1824" s="96"/>
    </row>
    <row r="1825" spans="10:14">
      <c r="J1825" s="95"/>
      <c r="K1825" s="95"/>
      <c r="L1825" s="95"/>
      <c r="M1825" s="97"/>
      <c r="N1825" s="96"/>
    </row>
    <row r="1826" spans="10:14">
      <c r="J1826" s="95"/>
      <c r="K1826" s="95"/>
      <c r="L1826" s="95"/>
      <c r="M1826" s="97"/>
      <c r="N1826" s="96"/>
    </row>
    <row r="1827" spans="10:14">
      <c r="J1827" s="95"/>
      <c r="K1827" s="95"/>
      <c r="L1827" s="95"/>
      <c r="M1827" s="97"/>
      <c r="N1827" s="96"/>
    </row>
    <row r="1828" spans="10:14">
      <c r="J1828" s="95"/>
      <c r="K1828" s="95"/>
      <c r="L1828" s="95"/>
      <c r="M1828" s="97"/>
      <c r="N1828" s="96"/>
    </row>
    <row r="1829" spans="10:14">
      <c r="J1829" s="95"/>
      <c r="K1829" s="95"/>
      <c r="L1829" s="95"/>
      <c r="M1829" s="97"/>
      <c r="N1829" s="96"/>
    </row>
    <row r="1830" spans="10:14">
      <c r="J1830" s="95"/>
      <c r="K1830" s="95"/>
      <c r="L1830" s="95"/>
      <c r="M1830" s="97"/>
      <c r="N1830" s="96"/>
    </row>
    <row r="1831" spans="10:14">
      <c r="J1831" s="95"/>
      <c r="K1831" s="95"/>
      <c r="L1831" s="95"/>
      <c r="M1831" s="97"/>
      <c r="N1831" s="96"/>
    </row>
    <row r="1832" spans="10:14">
      <c r="J1832" s="95"/>
      <c r="K1832" s="95"/>
      <c r="L1832" s="95"/>
      <c r="M1832" s="97"/>
      <c r="N1832" s="96"/>
    </row>
    <row r="1833" spans="10:14">
      <c r="J1833" s="95"/>
      <c r="K1833" s="95"/>
      <c r="L1833" s="95"/>
      <c r="M1833" s="97"/>
      <c r="N1833" s="96"/>
    </row>
    <row r="1834" spans="10:14">
      <c r="J1834" s="95"/>
      <c r="K1834" s="95"/>
      <c r="L1834" s="95"/>
      <c r="M1834" s="97"/>
      <c r="N1834" s="96"/>
    </row>
    <row r="1835" spans="10:14">
      <c r="J1835" s="95"/>
      <c r="K1835" s="95"/>
      <c r="L1835" s="95"/>
      <c r="M1835" s="97"/>
      <c r="N1835" s="96"/>
    </row>
    <row r="1836" spans="10:14">
      <c r="J1836" s="95"/>
      <c r="K1836" s="95"/>
      <c r="L1836" s="95"/>
      <c r="M1836" s="97"/>
      <c r="N1836" s="96"/>
    </row>
    <row r="1837" spans="10:14">
      <c r="J1837" s="95"/>
      <c r="K1837" s="95"/>
      <c r="L1837" s="95"/>
      <c r="M1837" s="97"/>
      <c r="N1837" s="96"/>
    </row>
    <row r="1838" spans="10:14">
      <c r="J1838" s="95"/>
      <c r="K1838" s="95"/>
      <c r="L1838" s="95"/>
      <c r="M1838" s="97"/>
      <c r="N1838" s="96"/>
    </row>
    <row r="1839" spans="10:14">
      <c r="J1839" s="95"/>
      <c r="K1839" s="95"/>
      <c r="L1839" s="95"/>
      <c r="M1839" s="97"/>
      <c r="N1839" s="96"/>
    </row>
    <row r="1840" spans="10:14">
      <c r="J1840" s="95"/>
      <c r="K1840" s="95"/>
      <c r="L1840" s="95"/>
      <c r="M1840" s="97"/>
      <c r="N1840" s="96"/>
    </row>
    <row r="1841" spans="10:14">
      <c r="J1841" s="95"/>
      <c r="K1841" s="95"/>
      <c r="L1841" s="95"/>
      <c r="M1841" s="97"/>
      <c r="N1841" s="96"/>
    </row>
    <row r="1842" spans="10:14">
      <c r="J1842" s="95"/>
      <c r="K1842" s="95"/>
      <c r="L1842" s="95"/>
      <c r="M1842" s="97"/>
      <c r="N1842" s="96"/>
    </row>
    <row r="1843" spans="10:14">
      <c r="J1843" s="95"/>
      <c r="K1843" s="95"/>
      <c r="L1843" s="95"/>
      <c r="M1843" s="97"/>
      <c r="N1843" s="96"/>
    </row>
    <row r="1844" spans="10:14">
      <c r="J1844" s="95"/>
      <c r="K1844" s="95"/>
      <c r="L1844" s="95"/>
      <c r="M1844" s="97"/>
      <c r="N1844" s="96"/>
    </row>
    <row r="1845" spans="10:14">
      <c r="J1845" s="95"/>
      <c r="K1845" s="95"/>
      <c r="L1845" s="95"/>
      <c r="M1845" s="97"/>
      <c r="N1845" s="96"/>
    </row>
    <row r="1846" spans="10:14">
      <c r="J1846" s="95"/>
      <c r="K1846" s="95"/>
      <c r="L1846" s="95"/>
      <c r="M1846" s="97"/>
      <c r="N1846" s="96"/>
    </row>
    <row r="1847" spans="10:14">
      <c r="J1847" s="95"/>
      <c r="K1847" s="95"/>
      <c r="L1847" s="95"/>
      <c r="M1847" s="97"/>
      <c r="N1847" s="96"/>
    </row>
    <row r="1848" spans="10:14">
      <c r="J1848" s="95"/>
      <c r="K1848" s="95"/>
      <c r="L1848" s="95"/>
      <c r="M1848" s="97"/>
      <c r="N1848" s="96"/>
    </row>
    <row r="1849" spans="10:14">
      <c r="J1849" s="95"/>
      <c r="K1849" s="95"/>
      <c r="L1849" s="95"/>
      <c r="M1849" s="97"/>
      <c r="N1849" s="96"/>
    </row>
    <row r="1850" spans="10:14">
      <c r="J1850" s="95"/>
      <c r="K1850" s="95"/>
      <c r="L1850" s="95"/>
      <c r="M1850" s="97"/>
      <c r="N1850" s="96"/>
    </row>
    <row r="1851" spans="10:14">
      <c r="J1851" s="95"/>
      <c r="K1851" s="95"/>
      <c r="L1851" s="95"/>
      <c r="M1851" s="97"/>
      <c r="N1851" s="96"/>
    </row>
    <row r="1852" spans="10:14">
      <c r="J1852" s="95"/>
      <c r="K1852" s="95"/>
      <c r="L1852" s="95"/>
      <c r="M1852" s="97"/>
      <c r="N1852" s="96"/>
    </row>
    <row r="1853" spans="10:14">
      <c r="J1853" s="95"/>
      <c r="K1853" s="95"/>
      <c r="L1853" s="95"/>
      <c r="M1853" s="97"/>
      <c r="N1853" s="96"/>
    </row>
    <row r="1854" spans="10:14">
      <c r="J1854" s="95"/>
      <c r="K1854" s="95"/>
      <c r="L1854" s="95"/>
      <c r="M1854" s="97"/>
      <c r="N1854" s="96"/>
    </row>
    <row r="1855" spans="10:14">
      <c r="J1855" s="95"/>
      <c r="K1855" s="95"/>
      <c r="L1855" s="95"/>
      <c r="M1855" s="97"/>
      <c r="N1855" s="96"/>
    </row>
    <row r="1856" spans="10:14">
      <c r="J1856" s="95"/>
      <c r="K1856" s="95"/>
      <c r="L1856" s="95"/>
      <c r="M1856" s="97"/>
      <c r="N1856" s="96"/>
    </row>
    <row r="1857" spans="10:14">
      <c r="J1857" s="95"/>
      <c r="K1857" s="95"/>
      <c r="L1857" s="95"/>
      <c r="M1857" s="97"/>
      <c r="N1857" s="96"/>
    </row>
    <row r="1858" spans="10:14">
      <c r="J1858" s="95"/>
      <c r="K1858" s="95"/>
      <c r="L1858" s="95"/>
      <c r="M1858" s="97"/>
      <c r="N1858" s="96"/>
    </row>
    <row r="1859" spans="10:14">
      <c r="J1859" s="95"/>
      <c r="K1859" s="95"/>
      <c r="L1859" s="95"/>
      <c r="M1859" s="97"/>
      <c r="N1859" s="96"/>
    </row>
    <row r="1860" spans="10:14">
      <c r="J1860" s="95"/>
      <c r="K1860" s="95"/>
      <c r="L1860" s="95"/>
      <c r="M1860" s="97"/>
      <c r="N1860" s="96"/>
    </row>
    <row r="1861" spans="10:14">
      <c r="J1861" s="95"/>
      <c r="K1861" s="95"/>
      <c r="L1861" s="95"/>
      <c r="M1861" s="97"/>
      <c r="N1861" s="96"/>
    </row>
    <row r="1862" spans="10:14">
      <c r="J1862" s="95"/>
      <c r="K1862" s="95"/>
      <c r="L1862" s="95"/>
      <c r="M1862" s="97"/>
      <c r="N1862" s="96"/>
    </row>
    <row r="1863" spans="10:14">
      <c r="J1863" s="95"/>
      <c r="K1863" s="95"/>
      <c r="L1863" s="95"/>
      <c r="M1863" s="97"/>
      <c r="N1863" s="96"/>
    </row>
    <row r="1864" spans="10:14">
      <c r="J1864" s="95"/>
      <c r="K1864" s="95"/>
      <c r="L1864" s="95"/>
      <c r="M1864" s="97"/>
      <c r="N1864" s="96"/>
    </row>
    <row r="1865" spans="10:14">
      <c r="J1865" s="95"/>
      <c r="K1865" s="95"/>
      <c r="L1865" s="95"/>
      <c r="M1865" s="97"/>
      <c r="N1865" s="96"/>
    </row>
    <row r="1866" spans="10:14">
      <c r="J1866" s="95"/>
      <c r="K1866" s="95"/>
      <c r="L1866" s="95"/>
      <c r="M1866" s="97"/>
      <c r="N1866" s="96"/>
    </row>
    <row r="1867" spans="10:14">
      <c r="J1867" s="95"/>
      <c r="K1867" s="95"/>
      <c r="L1867" s="95"/>
      <c r="M1867" s="97"/>
      <c r="N1867" s="96"/>
    </row>
    <row r="1868" spans="10:14">
      <c r="J1868" s="95"/>
      <c r="K1868" s="95"/>
      <c r="L1868" s="95"/>
      <c r="M1868" s="97"/>
      <c r="N1868" s="96"/>
    </row>
    <row r="1869" spans="10:14">
      <c r="J1869" s="95"/>
      <c r="K1869" s="95"/>
      <c r="L1869" s="95"/>
      <c r="M1869" s="97"/>
      <c r="N1869" s="96"/>
    </row>
    <row r="1870" spans="10:14">
      <c r="J1870" s="95"/>
      <c r="K1870" s="95"/>
      <c r="L1870" s="95"/>
      <c r="M1870" s="97"/>
      <c r="N1870" s="96"/>
    </row>
    <row r="1871" spans="10:14">
      <c r="J1871" s="95"/>
      <c r="K1871" s="95"/>
      <c r="L1871" s="95"/>
      <c r="M1871" s="97"/>
      <c r="N1871" s="96"/>
    </row>
    <row r="1872" spans="10:14">
      <c r="J1872" s="95"/>
      <c r="K1872" s="95"/>
      <c r="L1872" s="95"/>
      <c r="M1872" s="97"/>
      <c r="N1872" s="96"/>
    </row>
    <row r="1873" spans="10:14">
      <c r="J1873" s="95"/>
      <c r="K1873" s="95"/>
      <c r="L1873" s="95"/>
      <c r="M1873" s="97"/>
      <c r="N1873" s="96"/>
    </row>
    <row r="1874" spans="10:14">
      <c r="J1874" s="95"/>
      <c r="K1874" s="95"/>
      <c r="L1874" s="95"/>
      <c r="M1874" s="97"/>
      <c r="N1874" s="96"/>
    </row>
    <row r="1875" spans="10:14">
      <c r="J1875" s="95"/>
      <c r="K1875" s="95"/>
      <c r="L1875" s="95"/>
      <c r="M1875" s="97"/>
      <c r="N1875" s="96"/>
    </row>
    <row r="1876" spans="10:14">
      <c r="J1876" s="95"/>
      <c r="K1876" s="95"/>
      <c r="L1876" s="95"/>
      <c r="M1876" s="97"/>
      <c r="N1876" s="96"/>
    </row>
    <row r="1877" spans="10:14">
      <c r="J1877" s="95"/>
      <c r="K1877" s="95"/>
      <c r="L1877" s="95"/>
      <c r="M1877" s="97"/>
      <c r="N1877" s="96"/>
    </row>
    <row r="1878" spans="10:14">
      <c r="J1878" s="95"/>
      <c r="K1878" s="95"/>
      <c r="L1878" s="95"/>
      <c r="M1878" s="97"/>
      <c r="N1878" s="96"/>
    </row>
    <row r="1879" spans="10:14">
      <c r="J1879" s="95"/>
      <c r="K1879" s="95"/>
      <c r="L1879" s="95"/>
      <c r="M1879" s="97"/>
      <c r="N1879" s="96"/>
    </row>
    <row r="1880" spans="10:14">
      <c r="J1880" s="95"/>
      <c r="K1880" s="95"/>
      <c r="L1880" s="95"/>
      <c r="M1880" s="97"/>
      <c r="N1880" s="96"/>
    </row>
    <row r="1881" spans="10:14">
      <c r="J1881" s="95"/>
      <c r="K1881" s="95"/>
      <c r="L1881" s="95"/>
      <c r="M1881" s="97"/>
      <c r="N1881" s="96"/>
    </row>
    <row r="1882" spans="10:14">
      <c r="J1882" s="95"/>
      <c r="K1882" s="95"/>
      <c r="L1882" s="95"/>
      <c r="M1882" s="97"/>
      <c r="N1882" s="96"/>
    </row>
    <row r="1883" spans="10:14">
      <c r="J1883" s="95"/>
      <c r="K1883" s="95"/>
      <c r="L1883" s="95"/>
      <c r="M1883" s="97"/>
      <c r="N1883" s="96"/>
    </row>
    <row r="1884" spans="10:14">
      <c r="J1884" s="95"/>
      <c r="K1884" s="95"/>
      <c r="L1884" s="95"/>
      <c r="M1884" s="97"/>
      <c r="N1884" s="96"/>
    </row>
    <row r="1885" spans="10:14">
      <c r="J1885" s="95"/>
      <c r="K1885" s="95"/>
      <c r="L1885" s="95"/>
      <c r="M1885" s="97"/>
      <c r="N1885" s="96"/>
    </row>
    <row r="1886" spans="10:14">
      <c r="J1886" s="95"/>
      <c r="K1886" s="95"/>
      <c r="L1886" s="95"/>
      <c r="M1886" s="97"/>
      <c r="N1886" s="96"/>
    </row>
    <row r="1887" spans="10:14">
      <c r="J1887" s="95"/>
      <c r="K1887" s="95"/>
      <c r="L1887" s="95"/>
      <c r="M1887" s="97"/>
      <c r="N1887" s="96"/>
    </row>
    <row r="1888" spans="10:14">
      <c r="J1888" s="95"/>
      <c r="K1888" s="95"/>
      <c r="L1888" s="95"/>
      <c r="M1888" s="97"/>
      <c r="N1888" s="96"/>
    </row>
    <row r="1889" spans="10:14">
      <c r="J1889" s="95"/>
      <c r="K1889" s="95"/>
      <c r="L1889" s="95"/>
      <c r="M1889" s="97"/>
      <c r="N1889" s="96"/>
    </row>
    <row r="1890" spans="10:14">
      <c r="J1890" s="95"/>
      <c r="K1890" s="95"/>
      <c r="L1890" s="95"/>
      <c r="M1890" s="97"/>
      <c r="N1890" s="96"/>
    </row>
    <row r="1891" spans="10:14">
      <c r="J1891" s="95"/>
      <c r="K1891" s="95"/>
      <c r="L1891" s="95"/>
      <c r="M1891" s="97"/>
      <c r="N1891" s="96"/>
    </row>
    <row r="1892" spans="10:14">
      <c r="J1892" s="95"/>
      <c r="K1892" s="95"/>
      <c r="L1892" s="95"/>
      <c r="M1892" s="97"/>
      <c r="N1892" s="96"/>
    </row>
    <row r="1893" spans="10:14">
      <c r="J1893" s="95"/>
      <c r="K1893" s="95"/>
      <c r="L1893" s="95"/>
      <c r="M1893" s="97"/>
      <c r="N1893" s="96"/>
    </row>
    <row r="1894" spans="10:14">
      <c r="J1894" s="95"/>
      <c r="K1894" s="95"/>
      <c r="L1894" s="95"/>
      <c r="M1894" s="97"/>
      <c r="N1894" s="96"/>
    </row>
    <row r="1895" spans="10:14">
      <c r="J1895" s="95"/>
      <c r="K1895" s="95"/>
      <c r="L1895" s="95"/>
      <c r="M1895" s="97"/>
      <c r="N1895" s="96"/>
    </row>
    <row r="1896" spans="10:14">
      <c r="J1896" s="95"/>
      <c r="K1896" s="95"/>
      <c r="L1896" s="95"/>
      <c r="M1896" s="97"/>
      <c r="N1896" s="96"/>
    </row>
    <row r="1897" spans="10:14">
      <c r="J1897" s="95"/>
      <c r="K1897" s="95"/>
      <c r="L1897" s="95"/>
      <c r="M1897" s="97"/>
      <c r="N1897" s="96"/>
    </row>
    <row r="1898" spans="10:14">
      <c r="J1898" s="95"/>
      <c r="K1898" s="95"/>
      <c r="L1898" s="95"/>
      <c r="M1898" s="97"/>
      <c r="N1898" s="96"/>
    </row>
    <row r="1899" spans="10:14">
      <c r="J1899" s="95"/>
      <c r="K1899" s="95"/>
      <c r="L1899" s="95"/>
      <c r="M1899" s="97"/>
      <c r="N1899" s="96"/>
    </row>
    <row r="1900" spans="10:14">
      <c r="J1900" s="95"/>
      <c r="K1900" s="95"/>
      <c r="L1900" s="95"/>
      <c r="M1900" s="97"/>
      <c r="N1900" s="96"/>
    </row>
    <row r="1901" spans="10:14">
      <c r="J1901" s="95"/>
      <c r="K1901" s="95"/>
      <c r="L1901" s="95"/>
      <c r="M1901" s="97"/>
      <c r="N1901" s="96"/>
    </row>
    <row r="1902" spans="10:14">
      <c r="J1902" s="95"/>
      <c r="K1902" s="95"/>
      <c r="L1902" s="95"/>
      <c r="M1902" s="97"/>
      <c r="N1902" s="96"/>
    </row>
    <row r="1903" spans="10:14">
      <c r="J1903" s="95"/>
      <c r="K1903" s="95"/>
      <c r="L1903" s="95"/>
      <c r="M1903" s="97"/>
      <c r="N1903" s="96"/>
    </row>
    <row r="1904" spans="10:14">
      <c r="J1904" s="95"/>
      <c r="K1904" s="95"/>
      <c r="L1904" s="95"/>
      <c r="M1904" s="97"/>
      <c r="N1904" s="96"/>
    </row>
    <row r="1905" spans="10:14">
      <c r="J1905" s="95"/>
      <c r="K1905" s="95"/>
      <c r="L1905" s="95"/>
      <c r="M1905" s="97"/>
      <c r="N1905" s="96"/>
    </row>
    <row r="1906" spans="10:14">
      <c r="J1906" s="95"/>
      <c r="K1906" s="95"/>
      <c r="L1906" s="95"/>
      <c r="M1906" s="97"/>
      <c r="N1906" s="96"/>
    </row>
    <row r="1907" spans="10:14">
      <c r="J1907" s="95"/>
      <c r="K1907" s="95"/>
      <c r="L1907" s="95"/>
      <c r="M1907" s="97"/>
      <c r="N1907" s="96"/>
    </row>
    <row r="1908" spans="10:14">
      <c r="J1908" s="95"/>
      <c r="K1908" s="95"/>
      <c r="L1908" s="95"/>
      <c r="M1908" s="97"/>
      <c r="N1908" s="96"/>
    </row>
    <row r="1909" spans="10:14">
      <c r="J1909" s="95"/>
      <c r="K1909" s="95"/>
      <c r="L1909" s="95"/>
      <c r="M1909" s="97"/>
      <c r="N1909" s="96"/>
    </row>
    <row r="1910" spans="10:14">
      <c r="J1910" s="95"/>
      <c r="K1910" s="95"/>
      <c r="L1910" s="95"/>
      <c r="M1910" s="97"/>
      <c r="N1910" s="96"/>
    </row>
    <row r="1911" spans="10:14">
      <c r="J1911" s="95"/>
      <c r="K1911" s="95"/>
      <c r="L1911" s="95"/>
      <c r="M1911" s="97"/>
      <c r="N1911" s="96"/>
    </row>
    <row r="1912" spans="10:14">
      <c r="J1912" s="95"/>
      <c r="K1912" s="95"/>
      <c r="L1912" s="95"/>
      <c r="M1912" s="97"/>
      <c r="N1912" s="96"/>
    </row>
    <row r="1913" spans="10:14">
      <c r="J1913" s="95"/>
      <c r="K1913" s="95"/>
      <c r="L1913" s="95"/>
      <c r="M1913" s="97"/>
      <c r="N1913" s="96"/>
    </row>
    <row r="1914" spans="10:14">
      <c r="J1914" s="95"/>
      <c r="K1914" s="95"/>
      <c r="L1914" s="95"/>
      <c r="M1914" s="97"/>
      <c r="N1914" s="96"/>
    </row>
    <row r="1915" spans="10:14">
      <c r="J1915" s="95"/>
      <c r="K1915" s="95"/>
      <c r="L1915" s="95"/>
      <c r="M1915" s="97"/>
      <c r="N1915" s="96"/>
    </row>
    <row r="1916" spans="10:14">
      <c r="J1916" s="95"/>
      <c r="K1916" s="95"/>
      <c r="L1916" s="95"/>
      <c r="M1916" s="97"/>
      <c r="N1916" s="96"/>
    </row>
    <row r="1917" spans="10:14">
      <c r="J1917" s="95"/>
      <c r="K1917" s="95"/>
      <c r="L1917" s="95"/>
      <c r="M1917" s="97"/>
      <c r="N1917" s="96"/>
    </row>
    <row r="1918" spans="10:14">
      <c r="J1918" s="95"/>
      <c r="K1918" s="95"/>
      <c r="L1918" s="95"/>
      <c r="M1918" s="97"/>
      <c r="N1918" s="96"/>
    </row>
    <row r="1919" spans="10:14">
      <c r="J1919" s="95"/>
      <c r="K1919" s="95"/>
      <c r="L1919" s="95"/>
      <c r="M1919" s="97"/>
      <c r="N1919" s="96"/>
    </row>
    <row r="1920" spans="10:14">
      <c r="J1920" s="95"/>
      <c r="K1920" s="95"/>
      <c r="L1920" s="95"/>
      <c r="M1920" s="97"/>
      <c r="N1920" s="96"/>
    </row>
    <row r="1921" spans="10:14">
      <c r="J1921" s="95"/>
      <c r="K1921" s="95"/>
      <c r="L1921" s="95"/>
      <c r="M1921" s="97"/>
      <c r="N1921" s="96"/>
    </row>
    <row r="1922" spans="10:14">
      <c r="J1922" s="95"/>
      <c r="K1922" s="95"/>
      <c r="L1922" s="95"/>
      <c r="M1922" s="97"/>
      <c r="N1922" s="96"/>
    </row>
    <row r="1923" spans="10:14">
      <c r="J1923" s="95"/>
      <c r="K1923" s="95"/>
      <c r="L1923" s="95"/>
      <c r="M1923" s="97"/>
      <c r="N1923" s="96"/>
    </row>
    <row r="1924" spans="10:14">
      <c r="J1924" s="95"/>
      <c r="K1924" s="95"/>
      <c r="L1924" s="95"/>
      <c r="M1924" s="97"/>
      <c r="N1924" s="96"/>
    </row>
    <row r="1925" spans="10:14">
      <c r="J1925" s="95"/>
      <c r="K1925" s="95"/>
      <c r="L1925" s="95"/>
      <c r="M1925" s="97"/>
      <c r="N1925" s="96"/>
    </row>
    <row r="1926" spans="10:14">
      <c r="J1926" s="95"/>
      <c r="K1926" s="95"/>
      <c r="L1926" s="95"/>
      <c r="M1926" s="97"/>
      <c r="N1926" s="96"/>
    </row>
    <row r="1927" spans="10:14">
      <c r="J1927" s="95"/>
      <c r="K1927" s="95"/>
      <c r="L1927" s="95"/>
      <c r="M1927" s="97"/>
      <c r="N1927" s="96"/>
    </row>
    <row r="1928" spans="10:14">
      <c r="J1928" s="95"/>
      <c r="K1928" s="95"/>
      <c r="L1928" s="95"/>
      <c r="M1928" s="97"/>
      <c r="N1928" s="96"/>
    </row>
    <row r="1929" spans="10:14">
      <c r="J1929" s="95"/>
      <c r="K1929" s="95"/>
      <c r="L1929" s="95"/>
      <c r="M1929" s="97"/>
      <c r="N1929" s="96"/>
    </row>
    <row r="1930" spans="10:14">
      <c r="J1930" s="95"/>
      <c r="K1930" s="95"/>
      <c r="L1930" s="95"/>
      <c r="M1930" s="97"/>
      <c r="N1930" s="96"/>
    </row>
    <row r="1931" spans="10:14">
      <c r="J1931" s="95"/>
      <c r="K1931" s="95"/>
      <c r="L1931" s="95"/>
      <c r="M1931" s="97"/>
      <c r="N1931" s="96"/>
    </row>
    <row r="1932" spans="10:14">
      <c r="J1932" s="95"/>
      <c r="K1932" s="95"/>
      <c r="L1932" s="95"/>
      <c r="M1932" s="97"/>
      <c r="N1932" s="96"/>
    </row>
    <row r="1933" spans="10:14">
      <c r="J1933" s="95"/>
      <c r="K1933" s="95"/>
      <c r="L1933" s="95"/>
      <c r="M1933" s="97"/>
      <c r="N1933" s="96"/>
    </row>
    <row r="1934" spans="10:14">
      <c r="J1934" s="95"/>
      <c r="K1934" s="95"/>
      <c r="L1934" s="95"/>
      <c r="M1934" s="97"/>
      <c r="N1934" s="96"/>
    </row>
    <row r="1935" spans="10:14">
      <c r="J1935" s="95"/>
      <c r="K1935" s="95"/>
      <c r="L1935" s="95"/>
      <c r="M1935" s="97"/>
      <c r="N1935" s="96"/>
    </row>
    <row r="1936" spans="10:14">
      <c r="J1936" s="95"/>
      <c r="K1936" s="95"/>
      <c r="L1936" s="95"/>
      <c r="M1936" s="97"/>
      <c r="N1936" s="96"/>
    </row>
    <row r="1937" spans="10:14">
      <c r="J1937" s="95"/>
      <c r="K1937" s="95"/>
      <c r="L1937" s="95"/>
      <c r="M1937" s="97"/>
      <c r="N1937" s="96"/>
    </row>
    <row r="1938" spans="10:14">
      <c r="J1938" s="95"/>
      <c r="K1938" s="95"/>
      <c r="L1938" s="95"/>
      <c r="M1938" s="97"/>
      <c r="N1938" s="96"/>
    </row>
    <row r="1939" spans="10:14">
      <c r="J1939" s="95"/>
      <c r="K1939" s="95"/>
      <c r="L1939" s="95"/>
      <c r="M1939" s="97"/>
      <c r="N1939" s="96"/>
    </row>
    <row r="1940" spans="10:14">
      <c r="J1940" s="95"/>
      <c r="K1940" s="95"/>
      <c r="L1940" s="95"/>
      <c r="M1940" s="97"/>
      <c r="N1940" s="96"/>
    </row>
    <row r="1941" spans="10:14">
      <c r="J1941" s="95"/>
      <c r="K1941" s="95"/>
      <c r="L1941" s="95"/>
      <c r="M1941" s="97"/>
      <c r="N1941" s="96"/>
    </row>
    <row r="1942" spans="10:14">
      <c r="J1942" s="95"/>
      <c r="K1942" s="95"/>
      <c r="L1942" s="95"/>
      <c r="M1942" s="97"/>
      <c r="N1942" s="96"/>
    </row>
    <row r="1943" spans="10:14">
      <c r="J1943" s="95"/>
      <c r="K1943" s="95"/>
      <c r="L1943" s="95"/>
      <c r="M1943" s="97"/>
      <c r="N1943" s="96"/>
    </row>
    <row r="1944" spans="10:14">
      <c r="J1944" s="95"/>
      <c r="K1944" s="95"/>
      <c r="L1944" s="95"/>
      <c r="M1944" s="97"/>
      <c r="N1944" s="96"/>
    </row>
    <row r="1945" spans="10:14">
      <c r="J1945" s="95"/>
      <c r="K1945" s="95"/>
      <c r="L1945" s="95"/>
      <c r="M1945" s="97"/>
      <c r="N1945" s="96"/>
    </row>
    <row r="1946" spans="10:14">
      <c r="J1946" s="95"/>
      <c r="K1946" s="95"/>
      <c r="L1946" s="95"/>
      <c r="M1946" s="97"/>
      <c r="N1946" s="96"/>
    </row>
    <row r="1947" spans="10:14">
      <c r="J1947" s="95"/>
      <c r="K1947" s="95"/>
      <c r="L1947" s="95"/>
      <c r="M1947" s="97"/>
      <c r="N1947" s="96"/>
    </row>
    <row r="1948" spans="10:14">
      <c r="J1948" s="95"/>
      <c r="K1948" s="95"/>
      <c r="L1948" s="95"/>
      <c r="M1948" s="97"/>
      <c r="N1948" s="96"/>
    </row>
    <row r="1949" spans="10:14">
      <c r="J1949" s="95"/>
      <c r="K1949" s="95"/>
      <c r="L1949" s="95"/>
      <c r="M1949" s="97"/>
      <c r="N1949" s="96"/>
    </row>
    <row r="1950" spans="10:14">
      <c r="J1950" s="95"/>
      <c r="K1950" s="95"/>
      <c r="L1950" s="95"/>
      <c r="M1950" s="97"/>
      <c r="N1950" s="96"/>
    </row>
    <row r="1951" spans="10:14">
      <c r="J1951" s="95"/>
      <c r="K1951" s="95"/>
      <c r="L1951" s="95"/>
      <c r="M1951" s="97"/>
      <c r="N1951" s="96"/>
    </row>
    <row r="1952" spans="10:14">
      <c r="J1952" s="95"/>
      <c r="K1952" s="95"/>
      <c r="L1952" s="95"/>
      <c r="M1952" s="97"/>
      <c r="N1952" s="96"/>
    </row>
    <row r="1953" spans="10:14">
      <c r="J1953" s="95"/>
      <c r="K1953" s="95"/>
      <c r="L1953" s="95"/>
      <c r="M1953" s="97"/>
      <c r="N1953" s="96"/>
    </row>
    <row r="1954" spans="10:14">
      <c r="J1954" s="95"/>
      <c r="K1954" s="95"/>
      <c r="L1954" s="95"/>
      <c r="M1954" s="97"/>
      <c r="N1954" s="96"/>
    </row>
    <row r="1955" spans="10:14">
      <c r="J1955" s="95"/>
      <c r="K1955" s="95"/>
      <c r="L1955" s="95"/>
      <c r="M1955" s="97"/>
      <c r="N1955" s="96"/>
    </row>
    <row r="1956" spans="10:14">
      <c r="J1956" s="95"/>
      <c r="K1956" s="95"/>
      <c r="L1956" s="95"/>
      <c r="M1956" s="97"/>
      <c r="N1956" s="96"/>
    </row>
    <row r="1957" spans="10:14">
      <c r="J1957" s="95"/>
      <c r="K1957" s="95"/>
      <c r="L1957" s="95"/>
      <c r="M1957" s="97"/>
      <c r="N1957" s="96"/>
    </row>
    <row r="1958" spans="10:14">
      <c r="J1958" s="95"/>
      <c r="K1958" s="95"/>
      <c r="L1958" s="95"/>
      <c r="M1958" s="97"/>
      <c r="N1958" s="96"/>
    </row>
    <row r="1959" spans="10:14">
      <c r="J1959" s="95"/>
      <c r="K1959" s="95"/>
      <c r="L1959" s="95"/>
      <c r="M1959" s="97"/>
      <c r="N1959" s="96"/>
    </row>
    <row r="1960" spans="10:14">
      <c r="J1960" s="95"/>
      <c r="K1960" s="95"/>
      <c r="L1960" s="95"/>
      <c r="M1960" s="97"/>
      <c r="N1960" s="96"/>
    </row>
    <row r="1961" spans="10:14">
      <c r="J1961" s="95"/>
      <c r="K1961" s="95"/>
      <c r="L1961" s="95"/>
      <c r="M1961" s="97"/>
      <c r="N1961" s="96"/>
    </row>
    <row r="1962" spans="10:14">
      <c r="J1962" s="95"/>
      <c r="K1962" s="95"/>
      <c r="L1962" s="95"/>
      <c r="M1962" s="97"/>
      <c r="N1962" s="96"/>
    </row>
    <row r="1963" spans="10:14">
      <c r="J1963" s="95"/>
      <c r="K1963" s="95"/>
      <c r="L1963" s="95"/>
      <c r="M1963" s="97"/>
      <c r="N1963" s="96"/>
    </row>
    <row r="1964" spans="10:14">
      <c r="J1964" s="95"/>
      <c r="K1964" s="95"/>
      <c r="L1964" s="95"/>
      <c r="M1964" s="97"/>
      <c r="N1964" s="96"/>
    </row>
    <row r="1965" spans="10:14">
      <c r="J1965" s="95"/>
      <c r="K1965" s="95"/>
      <c r="L1965" s="95"/>
      <c r="M1965" s="97"/>
      <c r="N1965" s="96"/>
    </row>
    <row r="1966" spans="10:14">
      <c r="J1966" s="95"/>
      <c r="K1966" s="95"/>
      <c r="L1966" s="95"/>
      <c r="M1966" s="97"/>
      <c r="N1966" s="96"/>
    </row>
    <row r="1967" spans="10:14">
      <c r="J1967" s="95"/>
      <c r="K1967" s="95"/>
      <c r="L1967" s="95"/>
      <c r="M1967" s="97"/>
      <c r="N1967" s="96"/>
    </row>
    <row r="1968" spans="10:14">
      <c r="J1968" s="95"/>
      <c r="K1968" s="95"/>
      <c r="L1968" s="95"/>
      <c r="M1968" s="97"/>
      <c r="N1968" s="96"/>
    </row>
    <row r="1969" spans="10:14">
      <c r="J1969" s="95"/>
      <c r="K1969" s="95"/>
      <c r="L1969" s="95"/>
      <c r="M1969" s="97"/>
      <c r="N1969" s="96"/>
    </row>
    <row r="1970" spans="10:14">
      <c r="J1970" s="95"/>
      <c r="K1970" s="95"/>
      <c r="L1970" s="95"/>
      <c r="M1970" s="97"/>
      <c r="N1970" s="96"/>
    </row>
    <row r="1971" spans="10:14">
      <c r="J1971" s="95"/>
      <c r="K1971" s="95"/>
      <c r="L1971" s="95"/>
      <c r="M1971" s="97"/>
      <c r="N1971" s="96"/>
    </row>
    <row r="1972" spans="10:14">
      <c r="J1972" s="95"/>
      <c r="K1972" s="95"/>
      <c r="L1972" s="95"/>
      <c r="M1972" s="97"/>
      <c r="N1972" s="96"/>
    </row>
    <row r="1973" spans="10:14">
      <c r="J1973" s="95"/>
      <c r="K1973" s="95"/>
      <c r="L1973" s="95"/>
      <c r="M1973" s="97"/>
      <c r="N1973" s="96"/>
    </row>
    <row r="1974" spans="10:14">
      <c r="J1974" s="95"/>
      <c r="K1974" s="95"/>
      <c r="L1974" s="95"/>
      <c r="M1974" s="97"/>
      <c r="N1974" s="96"/>
    </row>
    <row r="1975" spans="10:14">
      <c r="J1975" s="95"/>
      <c r="K1975" s="95"/>
      <c r="L1975" s="95"/>
      <c r="M1975" s="97"/>
      <c r="N1975" s="96"/>
    </row>
    <row r="1976" spans="10:14">
      <c r="J1976" s="95"/>
      <c r="K1976" s="95"/>
      <c r="L1976" s="95"/>
      <c r="M1976" s="97"/>
      <c r="N1976" s="96"/>
    </row>
    <row r="1977" spans="10:14">
      <c r="J1977" s="95"/>
      <c r="K1977" s="95"/>
      <c r="L1977" s="95"/>
      <c r="M1977" s="97"/>
      <c r="N1977" s="96"/>
    </row>
    <row r="1978" spans="10:14">
      <c r="J1978" s="95"/>
      <c r="K1978" s="95"/>
      <c r="L1978" s="95"/>
      <c r="M1978" s="97"/>
      <c r="N1978" s="96"/>
    </row>
    <row r="1979" spans="10:14">
      <c r="J1979" s="95"/>
      <c r="K1979" s="95"/>
      <c r="L1979" s="95"/>
      <c r="M1979" s="97"/>
      <c r="N1979" s="96"/>
    </row>
    <row r="1980" spans="10:14">
      <c r="J1980" s="95"/>
      <c r="K1980" s="95"/>
      <c r="L1980" s="95"/>
      <c r="M1980" s="97"/>
      <c r="N1980" s="96"/>
    </row>
    <row r="1981" spans="10:14">
      <c r="J1981" s="95"/>
      <c r="K1981" s="95"/>
      <c r="L1981" s="95"/>
      <c r="M1981" s="97"/>
      <c r="N1981" s="96"/>
    </row>
    <row r="1982" spans="10:14">
      <c r="J1982" s="95"/>
      <c r="K1982" s="95"/>
      <c r="L1982" s="95"/>
      <c r="M1982" s="97"/>
      <c r="N1982" s="96"/>
    </row>
    <row r="1983" spans="10:14">
      <c r="J1983" s="95"/>
      <c r="K1983" s="95"/>
      <c r="L1983" s="95"/>
      <c r="M1983" s="97"/>
      <c r="N1983" s="96"/>
    </row>
    <row r="1984" spans="10:14">
      <c r="J1984" s="95"/>
      <c r="K1984" s="95"/>
      <c r="L1984" s="95"/>
      <c r="M1984" s="97"/>
      <c r="N1984" s="96"/>
    </row>
    <row r="1985" spans="10:14">
      <c r="J1985" s="95"/>
      <c r="K1985" s="95"/>
      <c r="L1985" s="95"/>
      <c r="M1985" s="97"/>
      <c r="N1985" s="96"/>
    </row>
    <row r="1986" spans="10:14">
      <c r="J1986" s="95"/>
      <c r="K1986" s="95"/>
      <c r="L1986" s="95"/>
      <c r="M1986" s="97"/>
      <c r="N1986" s="96"/>
    </row>
    <row r="1987" spans="10:14">
      <c r="J1987" s="95"/>
      <c r="K1987" s="95"/>
      <c r="L1987" s="95"/>
      <c r="M1987" s="97"/>
      <c r="N1987" s="96"/>
    </row>
    <row r="1988" spans="10:14">
      <c r="J1988" s="95"/>
      <c r="K1988" s="95"/>
      <c r="L1988" s="95"/>
      <c r="M1988" s="97"/>
      <c r="N1988" s="96"/>
    </row>
    <row r="1989" spans="10:14">
      <c r="J1989" s="95"/>
      <c r="K1989" s="95"/>
      <c r="L1989" s="95"/>
      <c r="M1989" s="97"/>
      <c r="N1989" s="96"/>
    </row>
    <row r="1990" spans="10:14">
      <c r="J1990" s="95"/>
      <c r="K1990" s="95"/>
      <c r="L1990" s="95"/>
      <c r="M1990" s="97"/>
      <c r="N1990" s="96"/>
    </row>
    <row r="1991" spans="10:14">
      <c r="J1991" s="95"/>
      <c r="K1991" s="95"/>
      <c r="L1991" s="95"/>
      <c r="M1991" s="97"/>
      <c r="N1991" s="96"/>
    </row>
    <row r="1992" spans="10:14">
      <c r="J1992" s="95"/>
      <c r="K1992" s="95"/>
      <c r="L1992" s="95"/>
      <c r="M1992" s="97"/>
      <c r="N1992" s="96"/>
    </row>
    <row r="1993" spans="10:14">
      <c r="J1993" s="95"/>
      <c r="K1993" s="95"/>
      <c r="L1993" s="95"/>
      <c r="M1993" s="97"/>
      <c r="N1993" s="96"/>
    </row>
    <row r="1994" spans="10:14">
      <c r="J1994" s="95"/>
      <c r="K1994" s="95"/>
      <c r="L1994" s="95"/>
      <c r="M1994" s="97"/>
      <c r="N1994" s="96"/>
    </row>
    <row r="1995" spans="10:14">
      <c r="J1995" s="95"/>
      <c r="K1995" s="95"/>
      <c r="L1995" s="95"/>
      <c r="M1995" s="97"/>
      <c r="N1995" s="96"/>
    </row>
    <row r="1996" spans="10:14">
      <c r="J1996" s="95"/>
      <c r="K1996" s="95"/>
      <c r="L1996" s="95"/>
      <c r="M1996" s="97"/>
      <c r="N1996" s="96"/>
    </row>
    <row r="1997" spans="10:14">
      <c r="J1997" s="95"/>
      <c r="K1997" s="95"/>
      <c r="L1997" s="95"/>
      <c r="M1997" s="97"/>
      <c r="N1997" s="96"/>
    </row>
    <row r="1998" spans="10:14">
      <c r="J1998" s="95"/>
      <c r="K1998" s="95"/>
      <c r="L1998" s="95"/>
      <c r="M1998" s="97"/>
      <c r="N1998" s="96"/>
    </row>
    <row r="1999" spans="10:14">
      <c r="J1999" s="95"/>
      <c r="K1999" s="95"/>
      <c r="L1999" s="95"/>
      <c r="M1999" s="97"/>
      <c r="N1999" s="96"/>
    </row>
    <row r="2000" spans="10:14">
      <c r="J2000" s="95"/>
      <c r="K2000" s="95"/>
      <c r="L2000" s="95"/>
      <c r="M2000" s="97"/>
      <c r="N2000" s="96"/>
    </row>
    <row r="2001" spans="10:14">
      <c r="J2001" s="95"/>
      <c r="K2001" s="95"/>
      <c r="L2001" s="95"/>
      <c r="M2001" s="97"/>
      <c r="N2001" s="96"/>
    </row>
    <row r="2002" spans="10:14">
      <c r="J2002" s="95"/>
      <c r="K2002" s="95"/>
      <c r="L2002" s="95"/>
      <c r="M2002" s="97"/>
      <c r="N2002" s="96"/>
    </row>
    <row r="2003" spans="10:14">
      <c r="J2003" s="95"/>
      <c r="K2003" s="95"/>
      <c r="L2003" s="95"/>
      <c r="M2003" s="97"/>
      <c r="N2003" s="96"/>
    </row>
    <row r="2004" spans="10:14">
      <c r="J2004" s="95"/>
      <c r="K2004" s="95"/>
      <c r="L2004" s="95"/>
      <c r="M2004" s="97"/>
      <c r="N2004" s="96"/>
    </row>
    <row r="2005" spans="10:14">
      <c r="J2005" s="95"/>
      <c r="K2005" s="95"/>
      <c r="L2005" s="95"/>
      <c r="M2005" s="97"/>
      <c r="N2005" s="96"/>
    </row>
    <row r="2006" spans="10:14">
      <c r="J2006" s="95"/>
      <c r="K2006" s="95"/>
      <c r="L2006" s="95"/>
      <c r="M2006" s="97"/>
      <c r="N2006" s="96"/>
    </row>
    <row r="2007" spans="10:14">
      <c r="J2007" s="95"/>
      <c r="K2007" s="95"/>
      <c r="L2007" s="95"/>
      <c r="M2007" s="97"/>
      <c r="N2007" s="96"/>
    </row>
    <row r="2008" spans="10:14">
      <c r="J2008" s="95"/>
      <c r="K2008" s="95"/>
      <c r="L2008" s="95"/>
      <c r="M2008" s="97"/>
      <c r="N2008" s="96"/>
    </row>
    <row r="2009" spans="10:14">
      <c r="J2009" s="95"/>
      <c r="K2009" s="95"/>
      <c r="L2009" s="95"/>
      <c r="M2009" s="97"/>
      <c r="N2009" s="96"/>
    </row>
    <row r="2010" spans="10:14">
      <c r="J2010" s="95"/>
      <c r="K2010" s="95"/>
      <c r="L2010" s="95"/>
      <c r="M2010" s="97"/>
      <c r="N2010" s="96"/>
    </row>
    <row r="2011" spans="10:14">
      <c r="J2011" s="95"/>
      <c r="K2011" s="95"/>
      <c r="L2011" s="95"/>
      <c r="M2011" s="97"/>
      <c r="N2011" s="96"/>
    </row>
    <row r="2012" spans="10:14">
      <c r="J2012" s="95"/>
      <c r="K2012" s="95"/>
      <c r="L2012" s="95"/>
      <c r="M2012" s="97"/>
      <c r="N2012" s="96"/>
    </row>
    <row r="2013" spans="10:14">
      <c r="J2013" s="95"/>
      <c r="K2013" s="95"/>
      <c r="L2013" s="95"/>
      <c r="M2013" s="97"/>
      <c r="N2013" s="96"/>
    </row>
    <row r="2014" spans="10:14">
      <c r="J2014" s="95"/>
      <c r="K2014" s="95"/>
      <c r="L2014" s="95"/>
      <c r="M2014" s="97"/>
      <c r="N2014" s="96"/>
    </row>
    <row r="2015" spans="10:14">
      <c r="J2015" s="95"/>
      <c r="K2015" s="95"/>
      <c r="L2015" s="95"/>
      <c r="M2015" s="97"/>
      <c r="N2015" s="96"/>
    </row>
    <row r="2016" spans="10:14">
      <c r="J2016" s="95"/>
      <c r="K2016" s="95"/>
      <c r="L2016" s="95"/>
      <c r="M2016" s="97"/>
      <c r="N2016" s="96"/>
    </row>
    <row r="2017" spans="10:14">
      <c r="J2017" s="95"/>
      <c r="K2017" s="95"/>
      <c r="L2017" s="95"/>
      <c r="M2017" s="97"/>
      <c r="N2017" s="96"/>
    </row>
    <row r="2018" spans="10:14">
      <c r="J2018" s="95"/>
      <c r="K2018" s="95"/>
      <c r="L2018" s="95"/>
      <c r="M2018" s="97"/>
      <c r="N2018" s="96"/>
    </row>
    <row r="2019" spans="10:14">
      <c r="J2019" s="95"/>
      <c r="K2019" s="95"/>
      <c r="L2019" s="95"/>
      <c r="M2019" s="97"/>
      <c r="N2019" s="96"/>
    </row>
    <row r="2020" spans="10:14">
      <c r="J2020" s="95"/>
      <c r="K2020" s="95"/>
      <c r="L2020" s="95"/>
      <c r="M2020" s="97"/>
      <c r="N2020" s="96"/>
    </row>
    <row r="2021" spans="10:14">
      <c r="J2021" s="95"/>
      <c r="K2021" s="95"/>
      <c r="L2021" s="95"/>
      <c r="M2021" s="97"/>
      <c r="N2021" s="96"/>
    </row>
    <row r="2022" spans="10:14">
      <c r="J2022" s="95"/>
      <c r="K2022" s="95"/>
      <c r="L2022" s="95"/>
      <c r="M2022" s="97"/>
      <c r="N2022" s="96"/>
    </row>
    <row r="2023" spans="10:14">
      <c r="J2023" s="95"/>
      <c r="K2023" s="95"/>
      <c r="L2023" s="95"/>
      <c r="M2023" s="97"/>
      <c r="N2023" s="96"/>
    </row>
    <row r="2024" spans="10:14">
      <c r="J2024" s="95"/>
      <c r="K2024" s="95"/>
      <c r="L2024" s="95"/>
      <c r="M2024" s="97"/>
      <c r="N2024" s="96"/>
    </row>
    <row r="2025" spans="10:14">
      <c r="J2025" s="95"/>
      <c r="K2025" s="95"/>
      <c r="L2025" s="95"/>
      <c r="M2025" s="97"/>
      <c r="N2025" s="96"/>
    </row>
    <row r="2026" spans="10:14">
      <c r="J2026" s="95"/>
      <c r="K2026" s="95"/>
      <c r="L2026" s="95"/>
      <c r="M2026" s="97"/>
      <c r="N2026" s="96"/>
    </row>
    <row r="2027" spans="10:14">
      <c r="J2027" s="95"/>
      <c r="K2027" s="95"/>
      <c r="L2027" s="95"/>
      <c r="M2027" s="97"/>
      <c r="N2027" s="96"/>
    </row>
    <row r="2028" spans="10:14">
      <c r="J2028" s="95"/>
      <c r="K2028" s="95"/>
      <c r="L2028" s="95"/>
      <c r="M2028" s="97"/>
      <c r="N2028" s="96"/>
    </row>
    <row r="2029" spans="10:14">
      <c r="J2029" s="95"/>
      <c r="K2029" s="95"/>
      <c r="L2029" s="95"/>
      <c r="M2029" s="97"/>
      <c r="N2029" s="96"/>
    </row>
    <row r="2030" spans="10:14">
      <c r="J2030" s="95"/>
      <c r="K2030" s="95"/>
      <c r="L2030" s="95"/>
      <c r="M2030" s="97"/>
      <c r="N2030" s="96"/>
    </row>
    <row r="2031" spans="10:14">
      <c r="J2031" s="95"/>
      <c r="K2031" s="95"/>
      <c r="L2031" s="95"/>
      <c r="M2031" s="97"/>
      <c r="N2031" s="96"/>
    </row>
    <row r="2032" spans="10:14">
      <c r="J2032" s="95"/>
      <c r="K2032" s="95"/>
      <c r="L2032" s="95"/>
      <c r="M2032" s="97"/>
      <c r="N2032" s="96"/>
    </row>
    <row r="2033" spans="10:14">
      <c r="J2033" s="95"/>
      <c r="K2033" s="95"/>
      <c r="L2033" s="95"/>
      <c r="M2033" s="97"/>
      <c r="N2033" s="96"/>
    </row>
    <row r="2034" spans="10:14">
      <c r="J2034" s="95"/>
      <c r="K2034" s="95"/>
      <c r="L2034" s="95"/>
      <c r="M2034" s="97"/>
      <c r="N2034" s="96"/>
    </row>
    <row r="2035" spans="10:14">
      <c r="J2035" s="95"/>
      <c r="K2035" s="95"/>
      <c r="L2035" s="95"/>
      <c r="M2035" s="97"/>
      <c r="N2035" s="96"/>
    </row>
    <row r="2036" spans="10:14">
      <c r="J2036" s="95"/>
      <c r="K2036" s="95"/>
      <c r="L2036" s="95"/>
      <c r="M2036" s="97"/>
      <c r="N2036" s="96"/>
    </row>
    <row r="2037" spans="10:14">
      <c r="J2037" s="95"/>
      <c r="K2037" s="95"/>
      <c r="L2037" s="95"/>
      <c r="M2037" s="97"/>
      <c r="N2037" s="96"/>
    </row>
    <row r="2038" spans="10:14">
      <c r="J2038" s="95"/>
      <c r="K2038" s="95"/>
      <c r="L2038" s="95"/>
      <c r="M2038" s="97"/>
      <c r="N2038" s="96"/>
    </row>
    <row r="2039" spans="10:14">
      <c r="J2039" s="95"/>
      <c r="K2039" s="95"/>
      <c r="L2039" s="95"/>
      <c r="M2039" s="97"/>
      <c r="N2039" s="96"/>
    </row>
    <row r="2040" spans="10:14">
      <c r="J2040" s="95"/>
      <c r="K2040" s="95"/>
      <c r="L2040" s="95"/>
      <c r="M2040" s="97"/>
      <c r="N2040" s="96"/>
    </row>
    <row r="2041" spans="10:14">
      <c r="J2041" s="95"/>
      <c r="K2041" s="95"/>
      <c r="L2041" s="95"/>
      <c r="M2041" s="97"/>
      <c r="N2041" s="96"/>
    </row>
    <row r="2042" spans="10:14">
      <c r="J2042" s="95"/>
      <c r="K2042" s="95"/>
      <c r="L2042" s="95"/>
      <c r="M2042" s="97"/>
      <c r="N2042" s="96"/>
    </row>
    <row r="2043" spans="10:14">
      <c r="J2043" s="95"/>
      <c r="K2043" s="95"/>
      <c r="L2043" s="95"/>
      <c r="M2043" s="97"/>
      <c r="N2043" s="96"/>
    </row>
    <row r="2044" spans="10:14">
      <c r="J2044" s="95"/>
      <c r="K2044" s="95"/>
      <c r="L2044" s="95"/>
      <c r="M2044" s="97"/>
      <c r="N2044" s="96"/>
    </row>
    <row r="2045" spans="10:14">
      <c r="J2045" s="95"/>
      <c r="K2045" s="95"/>
      <c r="L2045" s="95"/>
      <c r="M2045" s="97"/>
      <c r="N2045" s="96"/>
    </row>
    <row r="2046" spans="10:14">
      <c r="J2046" s="95"/>
      <c r="K2046" s="95"/>
      <c r="L2046" s="95"/>
      <c r="M2046" s="97"/>
      <c r="N2046" s="96"/>
    </row>
    <row r="2047" spans="10:14">
      <c r="J2047" s="95"/>
      <c r="K2047" s="95"/>
      <c r="L2047" s="95"/>
      <c r="M2047" s="97"/>
      <c r="N2047" s="96"/>
    </row>
    <row r="2048" spans="10:14">
      <c r="J2048" s="95"/>
      <c r="K2048" s="95"/>
      <c r="L2048" s="95"/>
      <c r="M2048" s="97"/>
      <c r="N2048" s="96"/>
    </row>
    <row r="2049" spans="10:14">
      <c r="J2049" s="95"/>
      <c r="K2049" s="95"/>
      <c r="L2049" s="95"/>
      <c r="M2049" s="97"/>
      <c r="N2049" s="96"/>
    </row>
    <row r="2050" spans="10:14">
      <c r="J2050" s="95"/>
      <c r="K2050" s="95"/>
      <c r="L2050" s="95"/>
      <c r="M2050" s="97"/>
      <c r="N2050" s="96"/>
    </row>
    <row r="2051" spans="10:14">
      <c r="J2051" s="95"/>
      <c r="K2051" s="95"/>
      <c r="L2051" s="95"/>
      <c r="M2051" s="97"/>
      <c r="N2051" s="96"/>
    </row>
    <row r="2052" spans="10:14">
      <c r="J2052" s="95"/>
      <c r="K2052" s="95"/>
      <c r="L2052" s="95"/>
      <c r="M2052" s="97"/>
      <c r="N2052" s="96"/>
    </row>
    <row r="2053" spans="10:14">
      <c r="J2053" s="95"/>
      <c r="K2053" s="95"/>
      <c r="L2053" s="95"/>
      <c r="M2053" s="97"/>
      <c r="N2053" s="96"/>
    </row>
    <row r="2054" spans="10:14">
      <c r="J2054" s="95"/>
      <c r="K2054" s="95"/>
      <c r="L2054" s="95"/>
      <c r="M2054" s="97"/>
      <c r="N2054" s="96"/>
    </row>
    <row r="2055" spans="10:14">
      <c r="J2055" s="95"/>
      <c r="K2055" s="95"/>
      <c r="L2055" s="95"/>
      <c r="M2055" s="97"/>
      <c r="N2055" s="96"/>
    </row>
    <row r="2056" spans="10:14">
      <c r="J2056" s="95"/>
      <c r="K2056" s="95"/>
      <c r="L2056" s="95"/>
      <c r="M2056" s="97"/>
      <c r="N2056" s="96"/>
    </row>
    <row r="2057" spans="10:14">
      <c r="J2057" s="95"/>
      <c r="K2057" s="95"/>
      <c r="L2057" s="95"/>
      <c r="M2057" s="97"/>
      <c r="N2057" s="96"/>
    </row>
    <row r="2058" spans="10:14">
      <c r="J2058" s="95"/>
      <c r="K2058" s="95"/>
      <c r="L2058" s="95"/>
      <c r="M2058" s="97"/>
      <c r="N2058" s="96"/>
    </row>
    <row r="2059" spans="10:14">
      <c r="J2059" s="95"/>
      <c r="K2059" s="95"/>
      <c r="L2059" s="95"/>
      <c r="M2059" s="97"/>
      <c r="N2059" s="96"/>
    </row>
    <row r="2060" spans="10:14">
      <c r="J2060" s="95"/>
      <c r="K2060" s="95"/>
      <c r="L2060" s="95"/>
      <c r="M2060" s="97"/>
      <c r="N2060" s="96"/>
    </row>
    <row r="2061" spans="10:14">
      <c r="J2061" s="95"/>
      <c r="K2061" s="95"/>
      <c r="L2061" s="95"/>
      <c r="M2061" s="97"/>
      <c r="N2061" s="96"/>
    </row>
    <row r="2062" spans="10:14">
      <c r="J2062" s="95"/>
      <c r="K2062" s="95"/>
      <c r="L2062" s="95"/>
      <c r="M2062" s="97"/>
      <c r="N2062" s="96"/>
    </row>
    <row r="2063" spans="10:14">
      <c r="J2063" s="95"/>
      <c r="K2063" s="95"/>
      <c r="L2063" s="95"/>
      <c r="M2063" s="97"/>
      <c r="N2063" s="96"/>
    </row>
    <row r="2064" spans="10:14">
      <c r="J2064" s="95"/>
      <c r="K2064" s="95"/>
      <c r="L2064" s="95"/>
      <c r="M2064" s="97"/>
      <c r="N2064" s="96"/>
    </row>
    <row r="2065" spans="10:14">
      <c r="J2065" s="95"/>
      <c r="K2065" s="95"/>
      <c r="L2065" s="95"/>
      <c r="M2065" s="97"/>
      <c r="N2065" s="96"/>
    </row>
    <row r="2066" spans="10:14">
      <c r="J2066" s="95"/>
      <c r="K2066" s="95"/>
      <c r="L2066" s="95"/>
      <c r="M2066" s="97"/>
      <c r="N2066" s="96"/>
    </row>
    <row r="2067" spans="10:14">
      <c r="J2067" s="95"/>
      <c r="K2067" s="95"/>
      <c r="L2067" s="95"/>
      <c r="M2067" s="97"/>
      <c r="N2067" s="96"/>
    </row>
    <row r="2068" spans="10:14">
      <c r="J2068" s="95"/>
      <c r="K2068" s="95"/>
      <c r="L2068" s="95"/>
      <c r="M2068" s="97"/>
      <c r="N2068" s="96"/>
    </row>
    <row r="2069" spans="10:14">
      <c r="J2069" s="95"/>
      <c r="K2069" s="95"/>
      <c r="L2069" s="95"/>
      <c r="M2069" s="97"/>
      <c r="N2069" s="96"/>
    </row>
    <row r="2070" spans="10:14">
      <c r="J2070" s="95"/>
      <c r="K2070" s="95"/>
      <c r="L2070" s="95"/>
      <c r="M2070" s="97"/>
      <c r="N2070" s="96"/>
    </row>
    <row r="2071" spans="10:14">
      <c r="J2071" s="95"/>
      <c r="K2071" s="95"/>
      <c r="L2071" s="95"/>
      <c r="M2071" s="97"/>
      <c r="N2071" s="96"/>
    </row>
    <row r="2072" spans="10:14">
      <c r="J2072" s="95"/>
      <c r="K2072" s="95"/>
      <c r="L2072" s="95"/>
      <c r="M2072" s="97"/>
      <c r="N2072" s="96"/>
    </row>
    <row r="2073" spans="10:14">
      <c r="J2073" s="95"/>
      <c r="K2073" s="95"/>
      <c r="L2073" s="95"/>
      <c r="M2073" s="97"/>
      <c r="N2073" s="96"/>
    </row>
    <row r="2074" spans="10:14">
      <c r="J2074" s="95"/>
      <c r="K2074" s="95"/>
      <c r="L2074" s="95"/>
      <c r="M2074" s="97"/>
      <c r="N2074" s="96"/>
    </row>
    <row r="2075" spans="10:14">
      <c r="J2075" s="95"/>
      <c r="K2075" s="95"/>
      <c r="L2075" s="95"/>
      <c r="M2075" s="97"/>
      <c r="N2075" s="96"/>
    </row>
    <row r="2076" spans="10:14">
      <c r="J2076" s="95"/>
      <c r="K2076" s="95"/>
      <c r="L2076" s="95"/>
      <c r="M2076" s="97"/>
      <c r="N2076" s="96"/>
    </row>
    <row r="2077" spans="10:14">
      <c r="J2077" s="95"/>
      <c r="K2077" s="95"/>
      <c r="L2077" s="95"/>
      <c r="M2077" s="97"/>
      <c r="N2077" s="96"/>
    </row>
    <row r="2078" spans="10:14">
      <c r="J2078" s="95"/>
      <c r="K2078" s="95"/>
      <c r="L2078" s="95"/>
      <c r="M2078" s="97"/>
      <c r="N2078" s="96"/>
    </row>
    <row r="2079" spans="10:14">
      <c r="J2079" s="95"/>
      <c r="K2079" s="95"/>
      <c r="L2079" s="95"/>
      <c r="M2079" s="97"/>
      <c r="N2079" s="96"/>
    </row>
    <row r="2080" spans="10:14">
      <c r="J2080" s="95"/>
      <c r="K2080" s="95"/>
      <c r="L2080" s="95"/>
      <c r="M2080" s="97"/>
      <c r="N2080" s="96"/>
    </row>
    <row r="2081" spans="10:14">
      <c r="J2081" s="95"/>
      <c r="K2081" s="95"/>
      <c r="L2081" s="95"/>
      <c r="M2081" s="97"/>
      <c r="N2081" s="96"/>
    </row>
    <row r="2082" spans="10:14">
      <c r="J2082" s="95"/>
      <c r="K2082" s="95"/>
      <c r="L2082" s="95"/>
      <c r="M2082" s="97"/>
      <c r="N2082" s="96"/>
    </row>
    <row r="2083" spans="10:14">
      <c r="J2083" s="95"/>
      <c r="K2083" s="95"/>
      <c r="L2083" s="95"/>
      <c r="M2083" s="97"/>
      <c r="N2083" s="96"/>
    </row>
    <row r="2084" spans="10:14">
      <c r="J2084" s="95"/>
      <c r="K2084" s="95"/>
      <c r="L2084" s="95"/>
      <c r="M2084" s="97"/>
      <c r="N2084" s="96"/>
    </row>
    <row r="2085" spans="10:14">
      <c r="J2085" s="95"/>
      <c r="K2085" s="95"/>
      <c r="L2085" s="95"/>
      <c r="M2085" s="97"/>
      <c r="N2085" s="96"/>
    </row>
    <row r="2086" spans="10:14">
      <c r="J2086" s="95"/>
      <c r="K2086" s="95"/>
      <c r="L2086" s="95"/>
      <c r="M2086" s="97"/>
      <c r="N2086" s="96"/>
    </row>
    <row r="2087" spans="10:14">
      <c r="J2087" s="95"/>
      <c r="K2087" s="95"/>
      <c r="L2087" s="95"/>
      <c r="M2087" s="97"/>
      <c r="N2087" s="96"/>
    </row>
    <row r="2088" spans="10:14">
      <c r="J2088" s="95"/>
      <c r="K2088" s="95"/>
      <c r="L2088" s="95"/>
      <c r="M2088" s="97"/>
      <c r="N2088" s="96"/>
    </row>
    <row r="2089" spans="10:14">
      <c r="J2089" s="95"/>
      <c r="K2089" s="95"/>
      <c r="L2089" s="95"/>
      <c r="M2089" s="97"/>
      <c r="N2089" s="96"/>
    </row>
    <row r="2090" spans="10:14">
      <c r="J2090" s="95"/>
      <c r="K2090" s="95"/>
      <c r="L2090" s="95"/>
      <c r="M2090" s="97"/>
      <c r="N2090" s="96"/>
    </row>
    <row r="2091" spans="10:14">
      <c r="J2091" s="95"/>
      <c r="K2091" s="95"/>
      <c r="L2091" s="95"/>
      <c r="M2091" s="97"/>
      <c r="N2091" s="96"/>
    </row>
    <row r="2092" spans="10:14">
      <c r="J2092" s="95"/>
      <c r="K2092" s="95"/>
      <c r="L2092" s="95"/>
      <c r="M2092" s="97"/>
      <c r="N2092" s="96"/>
    </row>
    <row r="2093" spans="10:14">
      <c r="J2093" s="95"/>
      <c r="K2093" s="95"/>
      <c r="L2093" s="95"/>
      <c r="M2093" s="97"/>
      <c r="N2093" s="96"/>
    </row>
    <row r="2094" spans="10:14">
      <c r="J2094" s="95"/>
      <c r="K2094" s="95"/>
      <c r="L2094" s="95"/>
      <c r="M2094" s="97"/>
      <c r="N2094" s="96"/>
    </row>
    <row r="2095" spans="10:14">
      <c r="J2095" s="95"/>
      <c r="K2095" s="95"/>
      <c r="L2095" s="95"/>
      <c r="M2095" s="97"/>
      <c r="N2095" s="96"/>
    </row>
    <row r="2096" spans="10:14">
      <c r="J2096" s="95"/>
      <c r="K2096" s="95"/>
      <c r="L2096" s="95"/>
      <c r="M2096" s="97"/>
      <c r="N2096" s="96"/>
    </row>
    <row r="2097" spans="10:14">
      <c r="J2097" s="95"/>
      <c r="K2097" s="95"/>
      <c r="L2097" s="95"/>
      <c r="M2097" s="97"/>
      <c r="N2097" s="96"/>
    </row>
    <row r="2098" spans="10:14">
      <c r="J2098" s="95"/>
      <c r="K2098" s="95"/>
      <c r="L2098" s="95"/>
      <c r="M2098" s="97"/>
      <c r="N2098" s="96"/>
    </row>
    <row r="2099" spans="10:14">
      <c r="J2099" s="95"/>
      <c r="K2099" s="95"/>
      <c r="L2099" s="95"/>
      <c r="M2099" s="97"/>
      <c r="N2099" s="96"/>
    </row>
    <row r="2100" spans="10:14">
      <c r="J2100" s="95"/>
      <c r="K2100" s="95"/>
      <c r="L2100" s="95"/>
      <c r="M2100" s="97"/>
      <c r="N2100" s="96"/>
    </row>
    <row r="2101" spans="10:14">
      <c r="J2101" s="95"/>
      <c r="K2101" s="95"/>
      <c r="L2101" s="95"/>
      <c r="M2101" s="97"/>
      <c r="N2101" s="96"/>
    </row>
    <row r="2102" spans="10:14">
      <c r="J2102" s="95"/>
      <c r="K2102" s="95"/>
      <c r="L2102" s="95"/>
      <c r="M2102" s="97"/>
      <c r="N2102" s="96"/>
    </row>
    <row r="2103" spans="10:14">
      <c r="J2103" s="95"/>
      <c r="K2103" s="95"/>
      <c r="L2103" s="95"/>
      <c r="M2103" s="97"/>
      <c r="N2103" s="96"/>
    </row>
    <row r="2104" spans="10:14">
      <c r="J2104" s="95"/>
      <c r="K2104" s="95"/>
      <c r="L2104" s="95"/>
      <c r="M2104" s="97"/>
      <c r="N2104" s="96"/>
    </row>
    <row r="2105" spans="10:14">
      <c r="J2105" s="95"/>
      <c r="K2105" s="95"/>
      <c r="L2105" s="95"/>
      <c r="M2105" s="97"/>
      <c r="N2105" s="96"/>
    </row>
    <row r="2106" spans="10:14">
      <c r="J2106" s="95"/>
      <c r="K2106" s="95"/>
      <c r="L2106" s="95"/>
      <c r="M2106" s="97"/>
      <c r="N2106" s="96"/>
    </row>
    <row r="2107" spans="10:14">
      <c r="J2107" s="95"/>
      <c r="K2107" s="95"/>
      <c r="L2107" s="95"/>
      <c r="M2107" s="97"/>
      <c r="N2107" s="96"/>
    </row>
    <row r="2108" spans="10:14">
      <c r="J2108" s="95"/>
      <c r="K2108" s="95"/>
      <c r="L2108" s="95"/>
      <c r="M2108" s="97"/>
      <c r="N2108" s="96"/>
    </row>
    <row r="2109" spans="10:14">
      <c r="J2109" s="95"/>
      <c r="K2109" s="95"/>
      <c r="L2109" s="95"/>
      <c r="M2109" s="97"/>
      <c r="N2109" s="96"/>
    </row>
    <row r="2110" spans="10:14">
      <c r="J2110" s="95"/>
      <c r="K2110" s="95"/>
      <c r="L2110" s="95"/>
      <c r="M2110" s="97"/>
      <c r="N2110" s="96"/>
    </row>
    <row r="2111" spans="10:14">
      <c r="J2111" s="95"/>
      <c r="K2111" s="95"/>
      <c r="L2111" s="95"/>
      <c r="M2111" s="97"/>
      <c r="N2111" s="96"/>
    </row>
    <row r="2112" spans="10:14">
      <c r="J2112" s="95"/>
      <c r="K2112" s="95"/>
      <c r="L2112" s="95"/>
      <c r="M2112" s="97"/>
      <c r="N2112" s="96"/>
    </row>
    <row r="2113" spans="10:14">
      <c r="J2113" s="95"/>
      <c r="K2113" s="95"/>
      <c r="L2113" s="95"/>
      <c r="M2113" s="97"/>
      <c r="N2113" s="96"/>
    </row>
    <row r="2114" spans="10:14">
      <c r="J2114" s="95"/>
      <c r="K2114" s="95"/>
      <c r="L2114" s="95"/>
      <c r="M2114" s="97"/>
      <c r="N2114" s="96"/>
    </row>
    <row r="2115" spans="10:14">
      <c r="J2115" s="95"/>
      <c r="K2115" s="95"/>
      <c r="L2115" s="95"/>
      <c r="M2115" s="97"/>
      <c r="N2115" s="96"/>
    </row>
    <row r="2116" spans="10:14">
      <c r="J2116" s="95"/>
      <c r="K2116" s="95"/>
      <c r="L2116" s="95"/>
      <c r="M2116" s="97"/>
      <c r="N2116" s="96"/>
    </row>
    <row r="2117" spans="10:14">
      <c r="J2117" s="95"/>
      <c r="K2117" s="95"/>
      <c r="L2117" s="95"/>
      <c r="M2117" s="97"/>
      <c r="N2117" s="96"/>
    </row>
    <row r="2118" spans="10:14">
      <c r="J2118" s="95"/>
      <c r="K2118" s="95"/>
      <c r="L2118" s="95"/>
      <c r="M2118" s="97"/>
      <c r="N2118" s="96"/>
    </row>
    <row r="2119" spans="10:14">
      <c r="J2119" s="95"/>
      <c r="K2119" s="95"/>
      <c r="L2119" s="95"/>
      <c r="M2119" s="97"/>
      <c r="N2119" s="96"/>
    </row>
    <row r="2120" spans="10:14">
      <c r="J2120" s="95"/>
      <c r="K2120" s="95"/>
      <c r="L2120" s="95"/>
      <c r="M2120" s="97"/>
      <c r="N2120" s="96"/>
    </row>
    <row r="2121" spans="10:14">
      <c r="J2121" s="95"/>
      <c r="K2121" s="95"/>
      <c r="L2121" s="95"/>
      <c r="M2121" s="97"/>
      <c r="N2121" s="96"/>
    </row>
    <row r="2122" spans="10:14">
      <c r="J2122" s="95"/>
      <c r="K2122" s="95"/>
      <c r="L2122" s="95"/>
      <c r="M2122" s="97"/>
      <c r="N2122" s="96"/>
    </row>
    <row r="2123" spans="10:14">
      <c r="J2123" s="95"/>
      <c r="K2123" s="95"/>
      <c r="L2123" s="95"/>
      <c r="M2123" s="97"/>
      <c r="N2123" s="96"/>
    </row>
    <row r="2124" spans="10:14">
      <c r="J2124" s="95"/>
      <c r="K2124" s="95"/>
      <c r="L2124" s="95"/>
      <c r="M2124" s="97"/>
      <c r="N2124" s="96"/>
    </row>
    <row r="2125" spans="10:14">
      <c r="J2125" s="95"/>
      <c r="K2125" s="95"/>
      <c r="L2125" s="95"/>
      <c r="M2125" s="97"/>
      <c r="N2125" s="96"/>
    </row>
    <row r="2126" spans="10:14">
      <c r="J2126" s="95"/>
      <c r="K2126" s="95"/>
      <c r="L2126" s="95"/>
      <c r="M2126" s="97"/>
      <c r="N2126" s="96"/>
    </row>
    <row r="2127" spans="10:14">
      <c r="J2127" s="95"/>
      <c r="K2127" s="95"/>
      <c r="L2127" s="95"/>
      <c r="M2127" s="97"/>
      <c r="N2127" s="96"/>
    </row>
    <row r="2128" spans="10:14">
      <c r="J2128" s="95"/>
      <c r="K2128" s="95"/>
      <c r="L2128" s="95"/>
      <c r="M2128" s="97"/>
      <c r="N2128" s="96"/>
    </row>
    <row r="2129" spans="10:14">
      <c r="J2129" s="95"/>
      <c r="K2129" s="95"/>
      <c r="L2129" s="95"/>
      <c r="M2129" s="97"/>
      <c r="N2129" s="96"/>
    </row>
    <row r="2130" spans="10:14">
      <c r="J2130" s="95"/>
      <c r="K2130" s="95"/>
      <c r="L2130" s="95"/>
      <c r="M2130" s="97"/>
      <c r="N2130" s="96"/>
    </row>
    <row r="2131" spans="10:14">
      <c r="J2131" s="95"/>
      <c r="K2131" s="95"/>
      <c r="L2131" s="95"/>
      <c r="M2131" s="97"/>
      <c r="N2131" s="96"/>
    </row>
    <row r="2132" spans="10:14">
      <c r="J2132" s="95"/>
      <c r="K2132" s="95"/>
      <c r="L2132" s="95"/>
      <c r="M2132" s="97"/>
      <c r="N2132" s="96"/>
    </row>
    <row r="2133" spans="10:14">
      <c r="J2133" s="95"/>
      <c r="K2133" s="95"/>
      <c r="L2133" s="95"/>
      <c r="M2133" s="97"/>
      <c r="N2133" s="96"/>
    </row>
    <row r="2134" spans="10:14">
      <c r="J2134" s="95"/>
      <c r="K2134" s="95"/>
      <c r="L2134" s="95"/>
      <c r="M2134" s="97"/>
      <c r="N2134" s="96"/>
    </row>
    <row r="2135" spans="10:14">
      <c r="J2135" s="95"/>
      <c r="K2135" s="95"/>
      <c r="L2135" s="95"/>
      <c r="M2135" s="97"/>
      <c r="N2135" s="96"/>
    </row>
    <row r="2136" spans="10:14">
      <c r="J2136" s="95"/>
      <c r="K2136" s="95"/>
      <c r="L2136" s="95"/>
      <c r="M2136" s="97"/>
      <c r="N2136" s="96"/>
    </row>
    <row r="2137" spans="10:14">
      <c r="J2137" s="95"/>
      <c r="K2137" s="95"/>
      <c r="L2137" s="95"/>
      <c r="M2137" s="97"/>
      <c r="N2137" s="96"/>
    </row>
    <row r="2138" spans="10:14">
      <c r="J2138" s="95"/>
      <c r="K2138" s="95"/>
      <c r="L2138" s="95"/>
      <c r="M2138" s="97"/>
      <c r="N2138" s="96"/>
    </row>
    <row r="2139" spans="10:14">
      <c r="J2139" s="95"/>
      <c r="K2139" s="95"/>
      <c r="L2139" s="95"/>
      <c r="M2139" s="97"/>
      <c r="N2139" s="96"/>
    </row>
    <row r="2140" spans="10:14">
      <c r="J2140" s="95"/>
      <c r="K2140" s="95"/>
      <c r="L2140" s="95"/>
      <c r="M2140" s="97"/>
      <c r="N2140" s="96"/>
    </row>
    <row r="2141" spans="10:14">
      <c r="J2141" s="95"/>
      <c r="K2141" s="95"/>
      <c r="L2141" s="95"/>
      <c r="M2141" s="97"/>
      <c r="N2141" s="96"/>
    </row>
    <row r="2142" spans="10:14">
      <c r="J2142" s="95"/>
      <c r="K2142" s="95"/>
      <c r="L2142" s="95"/>
      <c r="M2142" s="97"/>
      <c r="N2142" s="96"/>
    </row>
    <row r="2143" spans="10:14">
      <c r="J2143" s="95"/>
      <c r="K2143" s="95"/>
      <c r="L2143" s="95"/>
      <c r="M2143" s="97"/>
      <c r="N2143" s="96"/>
    </row>
    <row r="2144" spans="10:14">
      <c r="J2144" s="95"/>
      <c r="K2144" s="95"/>
      <c r="L2144" s="95"/>
      <c r="M2144" s="97"/>
      <c r="N2144" s="96"/>
    </row>
    <row r="2145" spans="10:14">
      <c r="J2145" s="95"/>
      <c r="K2145" s="95"/>
      <c r="L2145" s="95"/>
      <c r="M2145" s="97"/>
      <c r="N2145" s="96"/>
    </row>
    <row r="2146" spans="10:14">
      <c r="J2146" s="95"/>
      <c r="K2146" s="95"/>
      <c r="L2146" s="95"/>
      <c r="M2146" s="97"/>
      <c r="N2146" s="96"/>
    </row>
    <row r="2147" spans="10:14">
      <c r="J2147" s="95"/>
      <c r="K2147" s="95"/>
      <c r="L2147" s="95"/>
      <c r="M2147" s="97"/>
      <c r="N2147" s="96"/>
    </row>
    <row r="2148" spans="10:14">
      <c r="J2148" s="95"/>
      <c r="K2148" s="95"/>
      <c r="L2148" s="95"/>
      <c r="M2148" s="97"/>
      <c r="N2148" s="96"/>
    </row>
    <row r="2149" spans="10:14">
      <c r="J2149" s="95"/>
      <c r="K2149" s="95"/>
      <c r="L2149" s="95"/>
      <c r="M2149" s="97"/>
      <c r="N2149" s="96"/>
    </row>
    <row r="2150" spans="10:14">
      <c r="J2150" s="95"/>
      <c r="K2150" s="95"/>
      <c r="L2150" s="95"/>
      <c r="M2150" s="97"/>
      <c r="N2150" s="96"/>
    </row>
    <row r="2151" spans="10:14">
      <c r="J2151" s="95"/>
      <c r="K2151" s="95"/>
      <c r="L2151" s="95"/>
      <c r="M2151" s="97"/>
      <c r="N2151" s="96"/>
    </row>
    <row r="2152" spans="10:14">
      <c r="J2152" s="95"/>
      <c r="K2152" s="95"/>
      <c r="L2152" s="95"/>
      <c r="M2152" s="97"/>
      <c r="N2152" s="96"/>
    </row>
    <row r="2153" spans="10:14">
      <c r="J2153" s="95"/>
      <c r="K2153" s="95"/>
      <c r="L2153" s="95"/>
      <c r="M2153" s="97"/>
      <c r="N2153" s="96"/>
    </row>
    <row r="2154" spans="10:14">
      <c r="J2154" s="95"/>
      <c r="K2154" s="95"/>
      <c r="L2154" s="95"/>
      <c r="M2154" s="97"/>
      <c r="N2154" s="96"/>
    </row>
    <row r="2155" spans="10:14">
      <c r="J2155" s="95"/>
      <c r="K2155" s="95"/>
      <c r="L2155" s="95"/>
      <c r="M2155" s="97"/>
      <c r="N2155" s="96"/>
    </row>
    <row r="2156" spans="10:14">
      <c r="J2156" s="95"/>
      <c r="K2156" s="95"/>
      <c r="L2156" s="95"/>
      <c r="M2156" s="97"/>
      <c r="N2156" s="96"/>
    </row>
    <row r="2157" spans="10:14">
      <c r="J2157" s="95"/>
      <c r="K2157" s="95"/>
      <c r="L2157" s="95"/>
      <c r="M2157" s="97"/>
      <c r="N2157" s="96"/>
    </row>
    <row r="2158" spans="10:14">
      <c r="J2158" s="95"/>
      <c r="K2158" s="95"/>
      <c r="L2158" s="95"/>
      <c r="M2158" s="97"/>
      <c r="N2158" s="96"/>
    </row>
    <row r="2159" spans="10:14">
      <c r="J2159" s="95"/>
      <c r="K2159" s="95"/>
      <c r="L2159" s="95"/>
      <c r="M2159" s="97"/>
      <c r="N2159" s="96"/>
    </row>
    <row r="2160" spans="10:14">
      <c r="J2160" s="95"/>
      <c r="K2160" s="95"/>
      <c r="L2160" s="95"/>
      <c r="M2160" s="97"/>
      <c r="N2160" s="96"/>
    </row>
    <row r="2161" spans="10:14">
      <c r="J2161" s="95"/>
      <c r="K2161" s="95"/>
      <c r="L2161" s="95"/>
      <c r="M2161" s="97"/>
      <c r="N2161" s="96"/>
    </row>
    <row r="2162" spans="10:14">
      <c r="J2162" s="95"/>
      <c r="K2162" s="95"/>
      <c r="L2162" s="95"/>
      <c r="M2162" s="97"/>
      <c r="N2162" s="96"/>
    </row>
    <row r="2163" spans="10:14">
      <c r="J2163" s="95"/>
      <c r="K2163" s="95"/>
      <c r="L2163" s="95"/>
      <c r="M2163" s="97"/>
      <c r="N2163" s="96"/>
    </row>
    <row r="2164" spans="10:14">
      <c r="J2164" s="95"/>
      <c r="K2164" s="95"/>
      <c r="L2164" s="95"/>
      <c r="M2164" s="97"/>
      <c r="N2164" s="96"/>
    </row>
    <row r="2165" spans="10:14">
      <c r="J2165" s="95"/>
      <c r="K2165" s="95"/>
      <c r="L2165" s="95"/>
      <c r="M2165" s="97"/>
      <c r="N2165" s="96"/>
    </row>
    <row r="2166" spans="10:14">
      <c r="J2166" s="95"/>
      <c r="K2166" s="95"/>
      <c r="L2166" s="95"/>
      <c r="M2166" s="97"/>
      <c r="N2166" s="96"/>
    </row>
    <row r="2167" spans="10:14">
      <c r="J2167" s="95"/>
      <c r="K2167" s="95"/>
      <c r="L2167" s="95"/>
      <c r="M2167" s="97"/>
      <c r="N2167" s="96"/>
    </row>
    <row r="2168" spans="10:14">
      <c r="J2168" s="95"/>
      <c r="K2168" s="95"/>
      <c r="L2168" s="95"/>
      <c r="M2168" s="97"/>
      <c r="N2168" s="96"/>
    </row>
    <row r="2169" spans="10:14">
      <c r="J2169" s="95"/>
      <c r="K2169" s="95"/>
      <c r="L2169" s="95"/>
      <c r="M2169" s="97"/>
      <c r="N2169" s="96"/>
    </row>
    <row r="2170" spans="10:14">
      <c r="J2170" s="95"/>
      <c r="K2170" s="95"/>
      <c r="L2170" s="95"/>
      <c r="M2170" s="97"/>
      <c r="N2170" s="96"/>
    </row>
    <row r="2171" spans="10:14">
      <c r="J2171" s="95"/>
      <c r="K2171" s="95"/>
      <c r="L2171" s="95"/>
      <c r="M2171" s="97"/>
      <c r="N2171" s="96"/>
    </row>
    <row r="2172" spans="10:14">
      <c r="J2172" s="95"/>
      <c r="K2172" s="95"/>
      <c r="L2172" s="95"/>
      <c r="M2172" s="97"/>
      <c r="N2172" s="96"/>
    </row>
    <row r="2173" spans="10:14">
      <c r="J2173" s="95"/>
      <c r="K2173" s="95"/>
      <c r="L2173" s="95"/>
      <c r="M2173" s="97"/>
      <c r="N2173" s="96"/>
    </row>
    <row r="2174" spans="10:14">
      <c r="J2174" s="95"/>
      <c r="K2174" s="95"/>
      <c r="L2174" s="95"/>
      <c r="M2174" s="97"/>
      <c r="N2174" s="96"/>
    </row>
    <row r="2175" spans="10:14">
      <c r="J2175" s="95"/>
      <c r="K2175" s="95"/>
      <c r="L2175" s="95"/>
      <c r="M2175" s="97"/>
      <c r="N2175" s="96"/>
    </row>
    <row r="2176" spans="10:14">
      <c r="J2176" s="95"/>
      <c r="K2176" s="95"/>
      <c r="L2176" s="95"/>
      <c r="M2176" s="97"/>
      <c r="N2176" s="96"/>
    </row>
    <row r="2177" spans="10:14">
      <c r="J2177" s="95"/>
      <c r="K2177" s="95"/>
      <c r="L2177" s="95"/>
      <c r="M2177" s="97"/>
      <c r="N2177" s="96"/>
    </row>
    <row r="2178" spans="10:14">
      <c r="J2178" s="95"/>
      <c r="K2178" s="95"/>
      <c r="L2178" s="95"/>
      <c r="M2178" s="97"/>
      <c r="N2178" s="96"/>
    </row>
    <row r="2179" spans="10:14">
      <c r="J2179" s="95"/>
      <c r="K2179" s="95"/>
      <c r="L2179" s="95"/>
      <c r="M2179" s="97"/>
      <c r="N2179" s="96"/>
    </row>
    <row r="2180" spans="10:14">
      <c r="J2180" s="95"/>
      <c r="K2180" s="95"/>
      <c r="L2180" s="95"/>
      <c r="M2180" s="97"/>
      <c r="N2180" s="96"/>
    </row>
    <row r="2181" spans="10:14">
      <c r="J2181" s="95"/>
      <c r="K2181" s="95"/>
      <c r="L2181" s="95"/>
      <c r="M2181" s="97"/>
      <c r="N2181" s="96"/>
    </row>
    <row r="2182" spans="10:14">
      <c r="J2182" s="95"/>
      <c r="K2182" s="95"/>
      <c r="L2182" s="95"/>
      <c r="M2182" s="97"/>
      <c r="N2182" s="96"/>
    </row>
    <row r="2183" spans="10:14">
      <c r="J2183" s="95"/>
      <c r="K2183" s="95"/>
      <c r="L2183" s="95"/>
      <c r="M2183" s="97"/>
      <c r="N2183" s="96"/>
    </row>
    <row r="2184" spans="10:14">
      <c r="J2184" s="95"/>
      <c r="K2184" s="95"/>
      <c r="L2184" s="95"/>
      <c r="M2184" s="97"/>
      <c r="N2184" s="96"/>
    </row>
    <row r="2185" spans="10:14">
      <c r="J2185" s="95"/>
      <c r="K2185" s="95"/>
      <c r="L2185" s="95"/>
      <c r="M2185" s="97"/>
      <c r="N2185" s="96"/>
    </row>
    <row r="2186" spans="10:14">
      <c r="J2186" s="95"/>
      <c r="K2186" s="95"/>
      <c r="L2186" s="95"/>
      <c r="M2186" s="97"/>
      <c r="N2186" s="96"/>
    </row>
    <row r="2187" spans="10:14">
      <c r="J2187" s="95"/>
      <c r="K2187" s="95"/>
      <c r="L2187" s="95"/>
      <c r="M2187" s="97"/>
      <c r="N2187" s="96"/>
    </row>
    <row r="2188" spans="10:14">
      <c r="J2188" s="95"/>
      <c r="K2188" s="95"/>
      <c r="L2188" s="95"/>
      <c r="M2188" s="97"/>
      <c r="N2188" s="96"/>
    </row>
    <row r="2189" spans="10:14">
      <c r="J2189" s="95"/>
      <c r="K2189" s="95"/>
      <c r="L2189" s="95"/>
      <c r="M2189" s="97"/>
      <c r="N2189" s="96"/>
    </row>
    <row r="2190" spans="10:14">
      <c r="J2190" s="95"/>
      <c r="K2190" s="95"/>
      <c r="L2190" s="95"/>
      <c r="M2190" s="97"/>
      <c r="N2190" s="96"/>
    </row>
    <row r="2191" spans="10:14">
      <c r="J2191" s="95"/>
      <c r="K2191" s="95"/>
      <c r="L2191" s="95"/>
      <c r="M2191" s="97"/>
      <c r="N2191" s="96"/>
    </row>
    <row r="2192" spans="10:14">
      <c r="J2192" s="95"/>
      <c r="K2192" s="95"/>
      <c r="L2192" s="95"/>
      <c r="M2192" s="97"/>
      <c r="N2192" s="96"/>
    </row>
    <row r="2193" spans="10:14">
      <c r="J2193" s="95"/>
      <c r="K2193" s="95"/>
      <c r="L2193" s="95"/>
      <c r="M2193" s="97"/>
      <c r="N2193" s="96"/>
    </row>
    <row r="2194" spans="10:14">
      <c r="J2194" s="95"/>
      <c r="K2194" s="95"/>
      <c r="L2194" s="95"/>
      <c r="M2194" s="97"/>
      <c r="N2194" s="96"/>
    </row>
    <row r="2195" spans="10:14">
      <c r="J2195" s="95"/>
      <c r="K2195" s="95"/>
      <c r="L2195" s="95"/>
      <c r="M2195" s="97"/>
      <c r="N2195" s="96"/>
    </row>
    <row r="2196" spans="10:14">
      <c r="J2196" s="95"/>
      <c r="K2196" s="95"/>
      <c r="L2196" s="95"/>
      <c r="M2196" s="97"/>
      <c r="N2196" s="96"/>
    </row>
    <row r="2197" spans="10:14">
      <c r="J2197" s="95"/>
      <c r="K2197" s="95"/>
      <c r="L2197" s="95"/>
      <c r="M2197" s="97"/>
      <c r="N2197" s="96"/>
    </row>
    <row r="2198" spans="10:14">
      <c r="J2198" s="95"/>
      <c r="K2198" s="95"/>
      <c r="L2198" s="95"/>
      <c r="M2198" s="97"/>
      <c r="N2198" s="96"/>
    </row>
    <row r="2199" spans="10:14">
      <c r="J2199" s="95"/>
      <c r="K2199" s="95"/>
      <c r="L2199" s="95"/>
      <c r="M2199" s="97"/>
      <c r="N2199" s="96"/>
    </row>
    <row r="2200" spans="10:14">
      <c r="J2200" s="95"/>
      <c r="K2200" s="95"/>
      <c r="L2200" s="95"/>
      <c r="M2200" s="97"/>
      <c r="N2200" s="96"/>
    </row>
    <row r="2201" spans="10:14">
      <c r="J2201" s="95"/>
      <c r="K2201" s="95"/>
      <c r="L2201" s="95"/>
      <c r="M2201" s="97"/>
      <c r="N2201" s="96"/>
    </row>
    <row r="2202" spans="10:14">
      <c r="J2202" s="95"/>
      <c r="K2202" s="95"/>
      <c r="L2202" s="95"/>
      <c r="M2202" s="97"/>
      <c r="N2202" s="96"/>
    </row>
    <row r="2203" spans="10:14">
      <c r="J2203" s="95"/>
      <c r="K2203" s="95"/>
      <c r="L2203" s="95"/>
      <c r="M2203" s="97"/>
      <c r="N2203" s="96"/>
    </row>
    <row r="2204" spans="10:14">
      <c r="J2204" s="95"/>
      <c r="K2204" s="95"/>
      <c r="L2204" s="95"/>
      <c r="M2204" s="97"/>
      <c r="N2204" s="96"/>
    </row>
    <row r="2205" spans="10:14">
      <c r="J2205" s="95"/>
      <c r="K2205" s="95"/>
      <c r="L2205" s="95"/>
      <c r="M2205" s="97"/>
      <c r="N2205" s="96"/>
    </row>
    <row r="2206" spans="10:14">
      <c r="J2206" s="95"/>
      <c r="K2206" s="95"/>
      <c r="L2206" s="95"/>
      <c r="M2206" s="97"/>
      <c r="N2206" s="96"/>
    </row>
    <row r="2207" spans="10:14">
      <c r="J2207" s="95"/>
      <c r="K2207" s="95"/>
      <c r="L2207" s="95"/>
      <c r="M2207" s="97"/>
      <c r="N2207" s="96"/>
    </row>
    <row r="2208" spans="10:14">
      <c r="J2208" s="95"/>
      <c r="K2208" s="95"/>
      <c r="L2208" s="95"/>
      <c r="M2208" s="97"/>
      <c r="N2208" s="96"/>
    </row>
    <row r="2209" spans="10:14">
      <c r="J2209" s="95"/>
      <c r="K2209" s="95"/>
      <c r="L2209" s="95"/>
      <c r="M2209" s="97"/>
      <c r="N2209" s="96"/>
    </row>
    <row r="2210" spans="10:14">
      <c r="J2210" s="95"/>
      <c r="K2210" s="95"/>
      <c r="L2210" s="95"/>
      <c r="M2210" s="97"/>
      <c r="N2210" s="96"/>
    </row>
    <row r="2211" spans="10:14">
      <c r="J2211" s="95"/>
      <c r="K2211" s="95"/>
      <c r="L2211" s="95"/>
      <c r="M2211" s="97"/>
      <c r="N2211" s="96"/>
    </row>
    <row r="2212" spans="10:14">
      <c r="J2212" s="95"/>
      <c r="K2212" s="95"/>
      <c r="L2212" s="95"/>
      <c r="M2212" s="97"/>
      <c r="N2212" s="96"/>
    </row>
    <row r="2213" spans="10:14">
      <c r="J2213" s="95"/>
      <c r="K2213" s="95"/>
      <c r="L2213" s="95"/>
      <c r="M2213" s="97"/>
      <c r="N2213" s="96"/>
    </row>
    <row r="2214" spans="10:14">
      <c r="J2214" s="95"/>
      <c r="K2214" s="95"/>
      <c r="L2214" s="95"/>
      <c r="M2214" s="97"/>
      <c r="N2214" s="96"/>
    </row>
    <row r="2215" spans="10:14">
      <c r="J2215" s="95"/>
      <c r="K2215" s="95"/>
      <c r="L2215" s="95"/>
      <c r="M2215" s="97"/>
      <c r="N2215" s="96"/>
    </row>
    <row r="2216" spans="10:14">
      <c r="J2216" s="95"/>
      <c r="K2216" s="95"/>
      <c r="L2216" s="95"/>
      <c r="M2216" s="97"/>
      <c r="N2216" s="96"/>
    </row>
    <row r="2217" spans="10:14">
      <c r="J2217" s="95"/>
      <c r="K2217" s="95"/>
      <c r="L2217" s="95"/>
      <c r="M2217" s="97"/>
      <c r="N2217" s="96"/>
    </row>
    <row r="2218" spans="10:14">
      <c r="J2218" s="95"/>
      <c r="K2218" s="95"/>
      <c r="L2218" s="95"/>
      <c r="M2218" s="97"/>
      <c r="N2218" s="96"/>
    </row>
    <row r="2219" spans="10:14">
      <c r="J2219" s="95"/>
      <c r="K2219" s="95"/>
      <c r="L2219" s="95"/>
      <c r="M2219" s="97"/>
      <c r="N2219" s="96"/>
    </row>
    <row r="2220" spans="10:14">
      <c r="J2220" s="95"/>
      <c r="K2220" s="95"/>
      <c r="L2220" s="95"/>
      <c r="M2220" s="97"/>
      <c r="N2220" s="96"/>
    </row>
    <row r="2221" spans="10:14">
      <c r="J2221" s="95"/>
      <c r="K2221" s="95"/>
      <c r="L2221" s="95"/>
      <c r="M2221" s="97"/>
      <c r="N2221" s="96"/>
    </row>
    <row r="2222" spans="10:14">
      <c r="J2222" s="95"/>
      <c r="K2222" s="95"/>
      <c r="L2222" s="95"/>
      <c r="M2222" s="97"/>
      <c r="N2222" s="96"/>
    </row>
    <row r="2223" spans="10:14">
      <c r="J2223" s="95"/>
      <c r="K2223" s="95"/>
      <c r="L2223" s="95"/>
      <c r="M2223" s="97"/>
      <c r="N2223" s="96"/>
    </row>
    <row r="2224" spans="10:14">
      <c r="J2224" s="95"/>
      <c r="K2224" s="95"/>
      <c r="L2224" s="95"/>
      <c r="M2224" s="97"/>
      <c r="N2224" s="96"/>
    </row>
    <row r="2225" spans="10:14">
      <c r="J2225" s="95"/>
      <c r="K2225" s="95"/>
      <c r="L2225" s="95"/>
      <c r="M2225" s="97"/>
      <c r="N2225" s="96"/>
    </row>
    <row r="2226" spans="10:14">
      <c r="J2226" s="95"/>
      <c r="K2226" s="95"/>
      <c r="L2226" s="95"/>
      <c r="M2226" s="97"/>
      <c r="N2226" s="96"/>
    </row>
    <row r="2227" spans="10:14">
      <c r="J2227" s="95"/>
      <c r="K2227" s="95"/>
      <c r="L2227" s="95"/>
      <c r="M2227" s="97"/>
      <c r="N2227" s="96"/>
    </row>
    <row r="2228" spans="10:14">
      <c r="J2228" s="95"/>
      <c r="K2228" s="95"/>
      <c r="L2228" s="95"/>
      <c r="M2228" s="97"/>
      <c r="N2228" s="96"/>
    </row>
    <row r="2229" spans="10:14">
      <c r="J2229" s="95"/>
      <c r="K2229" s="95"/>
      <c r="L2229" s="95"/>
      <c r="M2229" s="97"/>
      <c r="N2229" s="96"/>
    </row>
    <row r="2230" spans="10:14">
      <c r="J2230" s="95"/>
      <c r="K2230" s="95"/>
      <c r="L2230" s="95"/>
      <c r="M2230" s="97"/>
      <c r="N2230" s="96"/>
    </row>
    <row r="2231" spans="10:14">
      <c r="J2231" s="95"/>
      <c r="K2231" s="95"/>
      <c r="L2231" s="95"/>
      <c r="M2231" s="97"/>
      <c r="N2231" s="96"/>
    </row>
    <row r="2232" spans="10:14">
      <c r="J2232" s="95"/>
      <c r="K2232" s="95"/>
      <c r="L2232" s="95"/>
      <c r="M2232" s="97"/>
      <c r="N2232" s="96"/>
    </row>
    <row r="2233" spans="10:14">
      <c r="J2233" s="95"/>
      <c r="K2233" s="95"/>
      <c r="L2233" s="95"/>
      <c r="M2233" s="97"/>
      <c r="N2233" s="96"/>
    </row>
    <row r="2234" spans="10:14">
      <c r="J2234" s="95"/>
      <c r="K2234" s="95"/>
      <c r="L2234" s="95"/>
      <c r="M2234" s="97"/>
      <c r="N2234" s="96"/>
    </row>
    <row r="2235" spans="10:14">
      <c r="J2235" s="95"/>
      <c r="K2235" s="95"/>
      <c r="L2235" s="95"/>
      <c r="M2235" s="97"/>
      <c r="N2235" s="96"/>
    </row>
    <row r="2236" spans="10:14">
      <c r="J2236" s="95"/>
      <c r="K2236" s="95"/>
      <c r="L2236" s="95"/>
      <c r="M2236" s="97"/>
      <c r="N2236" s="96"/>
    </row>
    <row r="2237" spans="10:14">
      <c r="J2237" s="95"/>
      <c r="K2237" s="95"/>
      <c r="L2237" s="95"/>
      <c r="M2237" s="97"/>
      <c r="N2237" s="96"/>
    </row>
    <row r="2238" spans="10:14">
      <c r="J2238" s="95"/>
      <c r="K2238" s="95"/>
      <c r="L2238" s="95"/>
      <c r="M2238" s="97"/>
      <c r="N2238" s="96"/>
    </row>
    <row r="2239" spans="10:14">
      <c r="J2239" s="95"/>
      <c r="K2239" s="95"/>
      <c r="L2239" s="95"/>
      <c r="M2239" s="97"/>
      <c r="N2239" s="96"/>
    </row>
    <row r="2240" spans="10:14">
      <c r="J2240" s="95"/>
      <c r="K2240" s="95"/>
      <c r="L2240" s="95"/>
      <c r="M2240" s="97"/>
      <c r="N2240" s="96"/>
    </row>
    <row r="2241" spans="10:14">
      <c r="J2241" s="95"/>
      <c r="K2241" s="95"/>
      <c r="L2241" s="95"/>
      <c r="M2241" s="97"/>
      <c r="N2241" s="96"/>
    </row>
    <row r="2242" spans="10:14">
      <c r="J2242" s="95"/>
      <c r="K2242" s="95"/>
      <c r="L2242" s="95"/>
      <c r="M2242" s="97"/>
      <c r="N2242" s="96"/>
    </row>
    <row r="2243" spans="10:14">
      <c r="J2243" s="95"/>
      <c r="K2243" s="95"/>
      <c r="L2243" s="95"/>
      <c r="M2243" s="97"/>
      <c r="N2243" s="96"/>
    </row>
    <row r="2244" spans="10:14">
      <c r="J2244" s="95"/>
      <c r="K2244" s="95"/>
      <c r="L2244" s="95"/>
      <c r="M2244" s="97"/>
      <c r="N2244" s="96"/>
    </row>
    <row r="2245" spans="10:14">
      <c r="J2245" s="95"/>
      <c r="K2245" s="95"/>
      <c r="L2245" s="95"/>
      <c r="M2245" s="97"/>
      <c r="N2245" s="96"/>
    </row>
    <row r="2246" spans="10:14">
      <c r="J2246" s="95"/>
      <c r="K2246" s="95"/>
      <c r="L2246" s="95"/>
      <c r="M2246" s="97"/>
      <c r="N2246" s="96"/>
    </row>
    <row r="2247" spans="10:14">
      <c r="J2247" s="95"/>
      <c r="K2247" s="95"/>
      <c r="L2247" s="95"/>
      <c r="M2247" s="97"/>
      <c r="N2247" s="96"/>
    </row>
    <row r="2248" spans="10:14">
      <c r="J2248" s="95"/>
      <c r="K2248" s="95"/>
      <c r="L2248" s="95"/>
      <c r="M2248" s="97"/>
      <c r="N2248" s="96"/>
    </row>
    <row r="2249" spans="10:14">
      <c r="J2249" s="95"/>
      <c r="K2249" s="95"/>
      <c r="L2249" s="95"/>
      <c r="M2249" s="97"/>
      <c r="N2249" s="96"/>
    </row>
    <row r="2250" spans="10:14">
      <c r="J2250" s="95"/>
      <c r="K2250" s="95"/>
      <c r="L2250" s="95"/>
      <c r="M2250" s="97"/>
      <c r="N2250" s="96"/>
    </row>
    <row r="2251" spans="10:14">
      <c r="J2251" s="95"/>
      <c r="K2251" s="95"/>
      <c r="L2251" s="95"/>
      <c r="M2251" s="97"/>
      <c r="N2251" s="96"/>
    </row>
    <row r="2252" spans="10:14">
      <c r="J2252" s="95"/>
      <c r="K2252" s="95"/>
      <c r="L2252" s="95"/>
      <c r="M2252" s="97"/>
      <c r="N2252" s="96"/>
    </row>
    <row r="2253" spans="10:14">
      <c r="J2253" s="95"/>
      <c r="K2253" s="95"/>
      <c r="L2253" s="95"/>
      <c r="M2253" s="97"/>
      <c r="N2253" s="96"/>
    </row>
    <row r="2254" spans="10:14">
      <c r="J2254" s="95"/>
      <c r="K2254" s="95"/>
      <c r="L2254" s="95"/>
      <c r="M2254" s="97"/>
      <c r="N2254" s="96"/>
    </row>
    <row r="2255" spans="10:14">
      <c r="J2255" s="95"/>
      <c r="K2255" s="95"/>
      <c r="L2255" s="95"/>
      <c r="M2255" s="97"/>
      <c r="N2255" s="96"/>
    </row>
    <row r="2256" spans="10:14">
      <c r="J2256" s="95"/>
      <c r="K2256" s="95"/>
      <c r="L2256" s="95"/>
      <c r="M2256" s="97"/>
      <c r="N2256" s="96"/>
    </row>
    <row r="2257" spans="10:14">
      <c r="J2257" s="95"/>
      <c r="K2257" s="95"/>
      <c r="L2257" s="95"/>
      <c r="M2257" s="97"/>
      <c r="N2257" s="96"/>
    </row>
    <row r="2258" spans="10:14">
      <c r="J2258" s="95"/>
      <c r="K2258" s="95"/>
      <c r="L2258" s="95"/>
      <c r="M2258" s="97"/>
      <c r="N2258" s="96"/>
    </row>
    <row r="2259" spans="10:14">
      <c r="J2259" s="95"/>
      <c r="K2259" s="95"/>
      <c r="L2259" s="95"/>
      <c r="M2259" s="97"/>
      <c r="N2259" s="96"/>
    </row>
    <row r="2260" spans="10:14">
      <c r="J2260" s="95"/>
      <c r="K2260" s="95"/>
      <c r="L2260" s="95"/>
      <c r="M2260" s="97"/>
      <c r="N2260" s="96"/>
    </row>
    <row r="2261" spans="10:14">
      <c r="J2261" s="95"/>
      <c r="K2261" s="95"/>
      <c r="L2261" s="95"/>
      <c r="M2261" s="97"/>
      <c r="N2261" s="96"/>
    </row>
    <row r="2262" spans="10:14">
      <c r="J2262" s="95"/>
      <c r="K2262" s="95"/>
      <c r="L2262" s="95"/>
      <c r="M2262" s="97"/>
      <c r="N2262" s="96"/>
    </row>
    <row r="2263" spans="10:14">
      <c r="J2263" s="95"/>
      <c r="K2263" s="95"/>
      <c r="L2263" s="95"/>
      <c r="M2263" s="97"/>
      <c r="N2263" s="96"/>
    </row>
    <row r="2264" spans="10:14">
      <c r="J2264" s="95"/>
      <c r="K2264" s="95"/>
      <c r="L2264" s="95"/>
      <c r="M2264" s="97"/>
      <c r="N2264" s="96"/>
    </row>
    <row r="2265" spans="10:14">
      <c r="J2265" s="95"/>
      <c r="K2265" s="95"/>
      <c r="L2265" s="95"/>
      <c r="M2265" s="97"/>
      <c r="N2265" s="96"/>
    </row>
    <row r="2266" spans="10:14">
      <c r="J2266" s="95"/>
      <c r="K2266" s="95"/>
      <c r="L2266" s="95"/>
      <c r="M2266" s="97"/>
      <c r="N2266" s="96"/>
    </row>
    <row r="2267" spans="10:14">
      <c r="J2267" s="95"/>
      <c r="K2267" s="95"/>
      <c r="L2267" s="95"/>
      <c r="M2267" s="97"/>
      <c r="N2267" s="96"/>
    </row>
    <row r="2268" spans="10:14">
      <c r="J2268" s="95"/>
      <c r="K2268" s="95"/>
      <c r="L2268" s="95"/>
      <c r="M2268" s="97"/>
      <c r="N2268" s="96"/>
    </row>
    <row r="2269" spans="10:14">
      <c r="J2269" s="95"/>
      <c r="K2269" s="95"/>
      <c r="L2269" s="95"/>
      <c r="M2269" s="97"/>
      <c r="N2269" s="96"/>
    </row>
    <row r="2270" spans="10:14">
      <c r="J2270" s="95"/>
      <c r="K2270" s="95"/>
      <c r="L2270" s="95"/>
      <c r="M2270" s="97"/>
      <c r="N2270" s="96"/>
    </row>
    <row r="2271" spans="10:14">
      <c r="J2271" s="95"/>
      <c r="K2271" s="95"/>
      <c r="L2271" s="95"/>
      <c r="M2271" s="97"/>
      <c r="N2271" s="96"/>
    </row>
    <row r="2272" spans="10:14">
      <c r="J2272" s="95"/>
      <c r="K2272" s="95"/>
      <c r="L2272" s="95"/>
      <c r="M2272" s="97"/>
      <c r="N2272" s="96"/>
    </row>
    <row r="2273" spans="10:14">
      <c r="J2273" s="95"/>
      <c r="K2273" s="95"/>
      <c r="L2273" s="95"/>
      <c r="M2273" s="97"/>
      <c r="N2273" s="96"/>
    </row>
    <row r="2274" spans="10:14">
      <c r="J2274" s="95"/>
      <c r="K2274" s="95"/>
      <c r="L2274" s="95"/>
      <c r="M2274" s="97"/>
      <c r="N2274" s="96"/>
    </row>
    <row r="2275" spans="10:14">
      <c r="J2275" s="95"/>
      <c r="K2275" s="95"/>
      <c r="L2275" s="95"/>
      <c r="M2275" s="97"/>
      <c r="N2275" s="96"/>
    </row>
    <row r="2276" spans="10:14">
      <c r="J2276" s="95"/>
      <c r="K2276" s="95"/>
      <c r="L2276" s="95"/>
      <c r="M2276" s="97"/>
      <c r="N2276" s="96"/>
    </row>
    <row r="2277" spans="10:14">
      <c r="J2277" s="95"/>
      <c r="K2277" s="95"/>
      <c r="L2277" s="95"/>
      <c r="M2277" s="97"/>
      <c r="N2277" s="96"/>
    </row>
    <row r="2278" spans="10:14">
      <c r="J2278" s="95"/>
      <c r="K2278" s="95"/>
      <c r="L2278" s="95"/>
      <c r="M2278" s="97"/>
      <c r="N2278" s="96"/>
    </row>
    <row r="2279" spans="10:14">
      <c r="J2279" s="95"/>
      <c r="K2279" s="95"/>
      <c r="L2279" s="95"/>
      <c r="M2279" s="97"/>
      <c r="N2279" s="96"/>
    </row>
    <row r="2280" spans="10:14">
      <c r="J2280" s="95"/>
      <c r="K2280" s="95"/>
      <c r="L2280" s="95"/>
      <c r="M2280" s="97"/>
      <c r="N2280" s="96"/>
    </row>
    <row r="2281" spans="10:14">
      <c r="J2281" s="95"/>
      <c r="K2281" s="95"/>
      <c r="L2281" s="95"/>
      <c r="M2281" s="97"/>
      <c r="N2281" s="96"/>
    </row>
    <row r="2282" spans="10:14">
      <c r="J2282" s="95"/>
      <c r="K2282" s="95"/>
      <c r="L2282" s="95"/>
      <c r="M2282" s="97"/>
      <c r="N2282" s="96"/>
    </row>
    <row r="2283" spans="10:14">
      <c r="J2283" s="95"/>
      <c r="K2283" s="95"/>
      <c r="L2283" s="95"/>
      <c r="M2283" s="97"/>
      <c r="N2283" s="96"/>
    </row>
    <row r="2284" spans="10:14">
      <c r="J2284" s="95"/>
      <c r="K2284" s="95"/>
      <c r="L2284" s="95"/>
      <c r="M2284" s="97"/>
      <c r="N2284" s="96"/>
    </row>
    <row r="2285" spans="10:14">
      <c r="J2285" s="95"/>
      <c r="K2285" s="95"/>
      <c r="L2285" s="95"/>
      <c r="M2285" s="97"/>
      <c r="N2285" s="96"/>
    </row>
    <row r="2286" spans="10:14">
      <c r="J2286" s="95"/>
      <c r="K2286" s="95"/>
      <c r="L2286" s="95"/>
      <c r="M2286" s="97"/>
      <c r="N2286" s="96"/>
    </row>
    <row r="2287" spans="10:14">
      <c r="J2287" s="95"/>
      <c r="K2287" s="95"/>
      <c r="L2287" s="95"/>
      <c r="M2287" s="97"/>
      <c r="N2287" s="96"/>
    </row>
    <row r="2288" spans="10:14">
      <c r="J2288" s="95"/>
      <c r="K2288" s="95"/>
      <c r="L2288" s="95"/>
      <c r="M2288" s="97"/>
      <c r="N2288" s="96"/>
    </row>
    <row r="2289" spans="10:14">
      <c r="J2289" s="95"/>
      <c r="K2289" s="95"/>
      <c r="L2289" s="95"/>
      <c r="M2289" s="97"/>
      <c r="N2289" s="96"/>
    </row>
    <row r="2290" spans="10:14">
      <c r="J2290" s="95"/>
      <c r="K2290" s="95"/>
      <c r="L2290" s="95"/>
      <c r="M2290" s="97"/>
      <c r="N2290" s="96"/>
    </row>
    <row r="2291" spans="10:14">
      <c r="J2291" s="95"/>
      <c r="K2291" s="95"/>
      <c r="L2291" s="95"/>
      <c r="M2291" s="97"/>
      <c r="N2291" s="96"/>
    </row>
    <row r="2292" spans="10:14">
      <c r="J2292" s="95"/>
      <c r="K2292" s="95"/>
      <c r="L2292" s="95"/>
      <c r="M2292" s="97"/>
      <c r="N2292" s="96"/>
    </row>
    <row r="2293" spans="10:14">
      <c r="J2293" s="95"/>
      <c r="K2293" s="95"/>
      <c r="L2293" s="95"/>
      <c r="M2293" s="97"/>
      <c r="N2293" s="96"/>
    </row>
    <row r="2294" spans="10:14">
      <c r="J2294" s="95"/>
      <c r="K2294" s="95"/>
      <c r="L2294" s="95"/>
      <c r="M2294" s="97"/>
      <c r="N2294" s="96"/>
    </row>
    <row r="2295" spans="10:14">
      <c r="J2295" s="95"/>
      <c r="K2295" s="95"/>
      <c r="L2295" s="95"/>
      <c r="M2295" s="97"/>
      <c r="N2295" s="96"/>
    </row>
    <row r="2296" spans="10:14">
      <c r="J2296" s="95"/>
      <c r="K2296" s="95"/>
      <c r="L2296" s="95"/>
      <c r="M2296" s="97"/>
      <c r="N2296" s="96"/>
    </row>
    <row r="2297" spans="10:14">
      <c r="J2297" s="95"/>
      <c r="K2297" s="95"/>
      <c r="L2297" s="95"/>
      <c r="M2297" s="97"/>
      <c r="N2297" s="96"/>
    </row>
    <row r="2298" spans="10:14">
      <c r="J2298" s="95"/>
      <c r="K2298" s="95"/>
      <c r="L2298" s="95"/>
      <c r="M2298" s="97"/>
      <c r="N2298" s="96"/>
    </row>
    <row r="2299" spans="10:14">
      <c r="J2299" s="95"/>
      <c r="K2299" s="95"/>
      <c r="L2299" s="95"/>
      <c r="M2299" s="97"/>
      <c r="N2299" s="96"/>
    </row>
    <row r="2300" spans="10:14">
      <c r="J2300" s="95"/>
      <c r="K2300" s="95"/>
      <c r="L2300" s="95"/>
      <c r="M2300" s="97"/>
      <c r="N2300" s="96"/>
    </row>
    <row r="2301" spans="10:14">
      <c r="J2301" s="95"/>
      <c r="K2301" s="95"/>
      <c r="L2301" s="95"/>
      <c r="M2301" s="97"/>
      <c r="N2301" s="96"/>
    </row>
    <row r="2302" spans="10:14">
      <c r="J2302" s="95"/>
      <c r="K2302" s="95"/>
      <c r="L2302" s="95"/>
      <c r="M2302" s="97"/>
      <c r="N2302" s="96"/>
    </row>
    <row r="2303" spans="10:14">
      <c r="J2303" s="95"/>
      <c r="K2303" s="95"/>
      <c r="L2303" s="95"/>
      <c r="M2303" s="97"/>
      <c r="N2303" s="96"/>
    </row>
    <row r="2304" spans="10:14">
      <c r="J2304" s="95"/>
      <c r="K2304" s="95"/>
      <c r="L2304" s="95"/>
      <c r="M2304" s="97"/>
      <c r="N2304" s="96"/>
    </row>
    <row r="2305" spans="10:14">
      <c r="J2305" s="95"/>
      <c r="K2305" s="95"/>
      <c r="L2305" s="95"/>
      <c r="M2305" s="97"/>
      <c r="N2305" s="96"/>
    </row>
    <row r="2306" spans="10:14">
      <c r="J2306" s="95"/>
      <c r="K2306" s="95"/>
      <c r="L2306" s="95"/>
      <c r="M2306" s="97"/>
      <c r="N2306" s="96"/>
    </row>
    <row r="2307" spans="10:14">
      <c r="J2307" s="95"/>
      <c r="K2307" s="95"/>
      <c r="L2307" s="95"/>
      <c r="M2307" s="97"/>
      <c r="N2307" s="96"/>
    </row>
    <row r="2308" spans="10:14">
      <c r="J2308" s="95"/>
      <c r="K2308" s="95"/>
      <c r="L2308" s="95"/>
      <c r="M2308" s="97"/>
      <c r="N2308" s="96"/>
    </row>
    <row r="2309" spans="10:14">
      <c r="J2309" s="95"/>
      <c r="K2309" s="95"/>
      <c r="L2309" s="95"/>
      <c r="M2309" s="97"/>
      <c r="N2309" s="96"/>
    </row>
    <row r="2310" spans="10:14">
      <c r="J2310" s="95"/>
      <c r="K2310" s="95"/>
      <c r="L2310" s="95"/>
      <c r="M2310" s="97"/>
      <c r="N2310" s="96"/>
    </row>
    <row r="2311" spans="10:14">
      <c r="J2311" s="95"/>
      <c r="K2311" s="95"/>
      <c r="L2311" s="95"/>
      <c r="M2311" s="97"/>
      <c r="N2311" s="96"/>
    </row>
    <row r="2312" spans="10:14">
      <c r="J2312" s="95"/>
      <c r="K2312" s="95"/>
      <c r="L2312" s="95"/>
      <c r="M2312" s="97"/>
      <c r="N2312" s="96"/>
    </row>
    <row r="2313" spans="10:14">
      <c r="J2313" s="95"/>
      <c r="K2313" s="95"/>
      <c r="L2313" s="95"/>
      <c r="M2313" s="97"/>
      <c r="N2313" s="96"/>
    </row>
    <row r="2314" spans="10:14">
      <c r="J2314" s="95"/>
      <c r="K2314" s="95"/>
      <c r="L2314" s="95"/>
      <c r="M2314" s="97"/>
      <c r="N2314" s="96"/>
    </row>
    <row r="2315" spans="10:14">
      <c r="J2315" s="95"/>
      <c r="K2315" s="95"/>
      <c r="L2315" s="95"/>
      <c r="M2315" s="97"/>
      <c r="N2315" s="96"/>
    </row>
    <row r="2316" spans="10:14">
      <c r="J2316" s="95"/>
      <c r="K2316" s="95"/>
      <c r="L2316" s="95"/>
      <c r="M2316" s="97"/>
      <c r="N2316" s="96"/>
    </row>
    <row r="2317" spans="10:14">
      <c r="J2317" s="95"/>
      <c r="K2317" s="95"/>
      <c r="L2317" s="95"/>
      <c r="M2317" s="97"/>
      <c r="N2317" s="96"/>
    </row>
    <row r="2318" spans="10:14">
      <c r="J2318" s="95"/>
      <c r="K2318" s="95"/>
      <c r="L2318" s="95"/>
      <c r="M2318" s="97"/>
      <c r="N2318" s="96"/>
    </row>
    <row r="2319" spans="10:14">
      <c r="J2319" s="95"/>
      <c r="K2319" s="95"/>
      <c r="L2319" s="95"/>
      <c r="M2319" s="97"/>
      <c r="N2319" s="96"/>
    </row>
    <row r="2320" spans="10:14">
      <c r="J2320" s="95"/>
      <c r="K2320" s="95"/>
      <c r="L2320" s="95"/>
      <c r="M2320" s="97"/>
      <c r="N2320" s="96"/>
    </row>
    <row r="2321" spans="10:14">
      <c r="J2321" s="95"/>
      <c r="K2321" s="95"/>
      <c r="L2321" s="95"/>
      <c r="M2321" s="97"/>
      <c r="N2321" s="96"/>
    </row>
    <row r="2322" spans="10:14">
      <c r="J2322" s="95"/>
      <c r="K2322" s="95"/>
      <c r="L2322" s="95"/>
      <c r="M2322" s="97"/>
      <c r="N2322" s="96"/>
    </row>
    <row r="2323" spans="10:14">
      <c r="J2323" s="95"/>
      <c r="K2323" s="95"/>
      <c r="L2323" s="95"/>
      <c r="M2323" s="97"/>
      <c r="N2323" s="96"/>
    </row>
    <row r="2324" spans="10:14">
      <c r="J2324" s="95"/>
      <c r="K2324" s="95"/>
      <c r="L2324" s="95"/>
      <c r="M2324" s="97"/>
      <c r="N2324" s="96"/>
    </row>
    <row r="2325" spans="10:14">
      <c r="J2325" s="95"/>
      <c r="K2325" s="95"/>
      <c r="L2325" s="95"/>
      <c r="M2325" s="97"/>
      <c r="N2325" s="96"/>
    </row>
    <row r="2326" spans="10:14">
      <c r="J2326" s="95"/>
      <c r="K2326" s="95"/>
      <c r="L2326" s="95"/>
      <c r="M2326" s="97"/>
      <c r="N2326" s="96"/>
    </row>
    <row r="2327" spans="10:14">
      <c r="J2327" s="95"/>
      <c r="K2327" s="95"/>
      <c r="L2327" s="95"/>
      <c r="M2327" s="97"/>
      <c r="N2327" s="96"/>
    </row>
    <row r="2328" spans="10:14">
      <c r="J2328" s="95"/>
      <c r="K2328" s="95"/>
      <c r="L2328" s="95"/>
      <c r="M2328" s="97"/>
      <c r="N2328" s="96"/>
    </row>
    <row r="2329" spans="10:14">
      <c r="J2329" s="95"/>
      <c r="K2329" s="95"/>
      <c r="L2329" s="95"/>
      <c r="M2329" s="97"/>
      <c r="N2329" s="96"/>
    </row>
    <row r="2330" spans="10:14">
      <c r="J2330" s="95"/>
      <c r="K2330" s="95"/>
      <c r="L2330" s="95"/>
      <c r="M2330" s="97"/>
      <c r="N2330" s="96"/>
    </row>
    <row r="2331" spans="10:14">
      <c r="J2331" s="95"/>
      <c r="K2331" s="95"/>
      <c r="L2331" s="95"/>
      <c r="M2331" s="97"/>
      <c r="N2331" s="96"/>
    </row>
    <row r="2332" spans="10:14">
      <c r="J2332" s="95"/>
      <c r="K2332" s="95"/>
      <c r="L2332" s="95"/>
      <c r="M2332" s="97"/>
      <c r="N2332" s="96"/>
    </row>
    <row r="2333" spans="10:14">
      <c r="J2333" s="95"/>
      <c r="K2333" s="95"/>
      <c r="L2333" s="95"/>
      <c r="M2333" s="97"/>
      <c r="N2333" s="96"/>
    </row>
    <row r="2334" spans="10:14">
      <c r="J2334" s="95"/>
      <c r="K2334" s="95"/>
      <c r="L2334" s="95"/>
      <c r="M2334" s="97"/>
      <c r="N2334" s="96"/>
    </row>
    <row r="2335" spans="10:14">
      <c r="J2335" s="95"/>
      <c r="K2335" s="95"/>
      <c r="L2335" s="95"/>
      <c r="M2335" s="97"/>
      <c r="N2335" s="96"/>
    </row>
    <row r="2336" spans="10:14">
      <c r="J2336" s="95"/>
      <c r="K2336" s="95"/>
      <c r="L2336" s="95"/>
      <c r="M2336" s="97"/>
      <c r="N2336" s="96"/>
    </row>
    <row r="2337" spans="10:14">
      <c r="J2337" s="95"/>
      <c r="K2337" s="95"/>
      <c r="L2337" s="95"/>
      <c r="M2337" s="97"/>
      <c r="N2337" s="96"/>
    </row>
    <row r="2338" spans="10:14">
      <c r="J2338" s="95"/>
      <c r="K2338" s="95"/>
      <c r="L2338" s="95"/>
      <c r="M2338" s="97"/>
      <c r="N2338" s="96"/>
    </row>
    <row r="2339" spans="10:14">
      <c r="J2339" s="95"/>
      <c r="K2339" s="95"/>
      <c r="L2339" s="95"/>
      <c r="M2339" s="97"/>
      <c r="N2339" s="96"/>
    </row>
    <row r="2340" spans="10:14">
      <c r="J2340" s="95"/>
      <c r="K2340" s="95"/>
      <c r="L2340" s="95"/>
      <c r="M2340" s="97"/>
      <c r="N2340" s="96"/>
    </row>
    <row r="2341" spans="10:14">
      <c r="J2341" s="95"/>
      <c r="K2341" s="95"/>
      <c r="L2341" s="95"/>
      <c r="M2341" s="97"/>
      <c r="N2341" s="96"/>
    </row>
    <row r="2342" spans="10:14">
      <c r="J2342" s="95"/>
      <c r="K2342" s="95"/>
      <c r="L2342" s="95"/>
      <c r="M2342" s="97"/>
      <c r="N2342" s="96"/>
    </row>
    <row r="2343" spans="10:14">
      <c r="J2343" s="95"/>
      <c r="K2343" s="95"/>
      <c r="L2343" s="95"/>
      <c r="M2343" s="97"/>
      <c r="N2343" s="96"/>
    </row>
    <row r="2344" spans="10:14">
      <c r="J2344" s="95"/>
      <c r="K2344" s="95"/>
      <c r="L2344" s="95"/>
      <c r="M2344" s="97"/>
      <c r="N2344" s="96"/>
    </row>
    <row r="2345" spans="10:14">
      <c r="J2345" s="95"/>
      <c r="K2345" s="95"/>
      <c r="L2345" s="95"/>
      <c r="M2345" s="97"/>
      <c r="N2345" s="96"/>
    </row>
    <row r="2346" spans="10:14">
      <c r="J2346" s="95"/>
      <c r="K2346" s="95"/>
      <c r="L2346" s="95"/>
      <c r="M2346" s="97"/>
      <c r="N2346" s="96"/>
    </row>
    <row r="2347" spans="10:14">
      <c r="J2347" s="95"/>
      <c r="K2347" s="95"/>
      <c r="L2347" s="95"/>
      <c r="M2347" s="97"/>
      <c r="N2347" s="96"/>
    </row>
    <row r="2348" spans="10:14">
      <c r="J2348" s="95"/>
      <c r="K2348" s="95"/>
      <c r="L2348" s="95"/>
      <c r="M2348" s="97"/>
      <c r="N2348" s="96"/>
    </row>
    <row r="2349" spans="10:14">
      <c r="J2349" s="95"/>
      <c r="K2349" s="95"/>
      <c r="L2349" s="95"/>
      <c r="M2349" s="97"/>
      <c r="N2349" s="96"/>
    </row>
    <row r="2350" spans="10:14">
      <c r="J2350" s="95"/>
      <c r="K2350" s="95"/>
      <c r="L2350" s="95"/>
      <c r="M2350" s="97"/>
      <c r="N2350" s="96"/>
    </row>
    <row r="2351" spans="10:14">
      <c r="J2351" s="95"/>
      <c r="K2351" s="95"/>
      <c r="L2351" s="95"/>
      <c r="M2351" s="97"/>
      <c r="N2351" s="96"/>
    </row>
    <row r="2352" spans="10:14">
      <c r="J2352" s="95"/>
      <c r="K2352" s="95"/>
      <c r="L2352" s="95"/>
      <c r="M2352" s="97"/>
      <c r="N2352" s="96"/>
    </row>
    <row r="2353" spans="10:14">
      <c r="J2353" s="95"/>
      <c r="K2353" s="95"/>
      <c r="L2353" s="95"/>
      <c r="M2353" s="97"/>
      <c r="N2353" s="96"/>
    </row>
    <row r="2354" spans="10:14">
      <c r="J2354" s="95"/>
      <c r="K2354" s="95"/>
      <c r="L2354" s="95"/>
      <c r="M2354" s="97"/>
      <c r="N2354" s="96"/>
    </row>
    <row r="2355" spans="10:14">
      <c r="J2355" s="95"/>
      <c r="K2355" s="95"/>
      <c r="L2355" s="95"/>
      <c r="M2355" s="97"/>
      <c r="N2355" s="96"/>
    </row>
    <row r="2356" spans="10:14">
      <c r="J2356" s="95"/>
      <c r="K2356" s="95"/>
      <c r="L2356" s="95"/>
      <c r="M2356" s="97"/>
      <c r="N2356" s="96"/>
    </row>
    <row r="2357" spans="10:14">
      <c r="J2357" s="95"/>
      <c r="K2357" s="95"/>
      <c r="L2357" s="95"/>
      <c r="M2357" s="97"/>
      <c r="N2357" s="96"/>
    </row>
    <row r="2358" spans="10:14">
      <c r="J2358" s="95"/>
      <c r="K2358" s="95"/>
      <c r="L2358" s="95"/>
      <c r="M2358" s="97"/>
      <c r="N2358" s="96"/>
    </row>
    <row r="2359" spans="10:14">
      <c r="J2359" s="95"/>
      <c r="K2359" s="95"/>
      <c r="L2359" s="95"/>
      <c r="M2359" s="97"/>
      <c r="N2359" s="96"/>
    </row>
    <row r="2360" spans="10:14">
      <c r="J2360" s="95"/>
      <c r="K2360" s="95"/>
      <c r="L2360" s="95"/>
      <c r="M2360" s="97"/>
      <c r="N2360" s="96"/>
    </row>
    <row r="2361" spans="10:14">
      <c r="J2361" s="95"/>
      <c r="K2361" s="95"/>
      <c r="L2361" s="95"/>
      <c r="M2361" s="97"/>
      <c r="N2361" s="96"/>
    </row>
    <row r="2362" spans="10:14">
      <c r="J2362" s="95"/>
      <c r="K2362" s="95"/>
      <c r="L2362" s="95"/>
      <c r="M2362" s="97"/>
      <c r="N2362" s="96"/>
    </row>
    <row r="2363" spans="10:14">
      <c r="J2363" s="95"/>
      <c r="K2363" s="95"/>
      <c r="L2363" s="95"/>
      <c r="M2363" s="97"/>
      <c r="N2363" s="96"/>
    </row>
    <row r="2364" spans="10:14">
      <c r="J2364" s="95"/>
      <c r="K2364" s="95"/>
      <c r="L2364" s="95"/>
      <c r="M2364" s="97"/>
      <c r="N2364" s="96"/>
    </row>
    <row r="2365" spans="10:14">
      <c r="J2365" s="95"/>
      <c r="K2365" s="95"/>
      <c r="L2365" s="95"/>
      <c r="M2365" s="97"/>
      <c r="N2365" s="96"/>
    </row>
    <row r="2366" spans="10:14">
      <c r="J2366" s="95"/>
      <c r="K2366" s="95"/>
      <c r="L2366" s="95"/>
      <c r="M2366" s="97"/>
      <c r="N2366" s="96"/>
    </row>
    <row r="2367" spans="10:14">
      <c r="J2367" s="95"/>
      <c r="K2367" s="95"/>
      <c r="L2367" s="95"/>
      <c r="M2367" s="97"/>
      <c r="N2367" s="96"/>
    </row>
    <row r="2368" spans="10:14">
      <c r="J2368" s="95"/>
      <c r="K2368" s="95"/>
      <c r="L2368" s="95"/>
      <c r="M2368" s="97"/>
      <c r="N2368" s="96"/>
    </row>
    <row r="2369" spans="10:14">
      <c r="J2369" s="95"/>
      <c r="K2369" s="95"/>
      <c r="L2369" s="95"/>
      <c r="M2369" s="97"/>
      <c r="N2369" s="96"/>
    </row>
    <row r="2370" spans="10:14">
      <c r="J2370" s="95"/>
      <c r="K2370" s="95"/>
      <c r="L2370" s="95"/>
      <c r="M2370" s="97"/>
      <c r="N2370" s="96"/>
    </row>
    <row r="2371" spans="10:14">
      <c r="J2371" s="95"/>
      <c r="K2371" s="95"/>
      <c r="L2371" s="95"/>
      <c r="M2371" s="97"/>
      <c r="N2371" s="96"/>
    </row>
    <row r="2372" spans="10:14">
      <c r="J2372" s="95"/>
      <c r="K2372" s="95"/>
      <c r="L2372" s="95"/>
      <c r="M2372" s="97"/>
      <c r="N2372" s="96"/>
    </row>
    <row r="2373" spans="10:14">
      <c r="J2373" s="95"/>
      <c r="K2373" s="95"/>
      <c r="L2373" s="95"/>
      <c r="M2373" s="97"/>
      <c r="N2373" s="96"/>
    </row>
    <row r="2374" spans="10:14">
      <c r="J2374" s="95"/>
      <c r="K2374" s="95"/>
      <c r="L2374" s="95"/>
      <c r="M2374" s="97"/>
      <c r="N2374" s="96"/>
    </row>
    <row r="2375" spans="10:14">
      <c r="J2375" s="95"/>
      <c r="K2375" s="95"/>
      <c r="L2375" s="95"/>
      <c r="M2375" s="97"/>
      <c r="N2375" s="96"/>
    </row>
    <row r="2376" spans="10:14">
      <c r="J2376" s="95"/>
      <c r="K2376" s="95"/>
      <c r="L2376" s="95"/>
      <c r="M2376" s="97"/>
      <c r="N2376" s="96"/>
    </row>
    <row r="2377" spans="10:14">
      <c r="J2377" s="95"/>
      <c r="K2377" s="95"/>
      <c r="L2377" s="95"/>
      <c r="M2377" s="97"/>
      <c r="N2377" s="96"/>
    </row>
    <row r="2378" spans="10:14">
      <c r="J2378" s="95"/>
      <c r="K2378" s="95"/>
      <c r="L2378" s="95"/>
      <c r="M2378" s="97"/>
      <c r="N2378" s="96"/>
    </row>
    <row r="2379" spans="10:14">
      <c r="J2379" s="95"/>
      <c r="K2379" s="95"/>
      <c r="L2379" s="95"/>
      <c r="M2379" s="97"/>
      <c r="N2379" s="96"/>
    </row>
    <row r="2380" spans="10:14">
      <c r="J2380" s="95"/>
      <c r="K2380" s="95"/>
      <c r="L2380" s="95"/>
      <c r="M2380" s="97"/>
      <c r="N2380" s="96"/>
    </row>
    <row r="2381" spans="10:14">
      <c r="J2381" s="95"/>
      <c r="K2381" s="95"/>
      <c r="L2381" s="95"/>
      <c r="M2381" s="97"/>
      <c r="N2381" s="96"/>
    </row>
    <row r="2382" spans="10:14">
      <c r="J2382" s="95"/>
      <c r="K2382" s="95"/>
      <c r="L2382" s="95"/>
      <c r="M2382" s="97"/>
      <c r="N2382" s="96"/>
    </row>
    <row r="2383" spans="10:14">
      <c r="J2383" s="95"/>
      <c r="K2383" s="95"/>
      <c r="L2383" s="95"/>
      <c r="M2383" s="97"/>
      <c r="N2383" s="96"/>
    </row>
    <row r="2384" spans="10:14">
      <c r="J2384" s="95"/>
      <c r="K2384" s="95"/>
      <c r="L2384" s="95"/>
      <c r="M2384" s="97"/>
      <c r="N2384" s="96"/>
    </row>
    <row r="2385" spans="10:14">
      <c r="J2385" s="95"/>
      <c r="K2385" s="95"/>
      <c r="L2385" s="95"/>
      <c r="M2385" s="97"/>
      <c r="N2385" s="96"/>
    </row>
    <row r="2386" spans="10:14">
      <c r="J2386" s="95"/>
      <c r="K2386" s="95"/>
      <c r="L2386" s="95"/>
      <c r="M2386" s="97"/>
      <c r="N2386" s="96"/>
    </row>
    <row r="2387" spans="10:14">
      <c r="J2387" s="95"/>
      <c r="K2387" s="95"/>
      <c r="L2387" s="95"/>
      <c r="M2387" s="97"/>
      <c r="N2387" s="96"/>
    </row>
    <row r="2388" spans="10:14">
      <c r="J2388" s="95"/>
      <c r="K2388" s="95"/>
      <c r="L2388" s="95"/>
      <c r="M2388" s="97"/>
      <c r="N2388" s="96"/>
    </row>
    <row r="2389" spans="10:14">
      <c r="J2389" s="95"/>
      <c r="K2389" s="95"/>
      <c r="L2389" s="95"/>
      <c r="M2389" s="97"/>
      <c r="N2389" s="96"/>
    </row>
    <row r="2390" spans="10:14">
      <c r="J2390" s="95"/>
      <c r="K2390" s="95"/>
      <c r="L2390" s="95"/>
      <c r="M2390" s="97"/>
      <c r="N2390" s="96"/>
    </row>
    <row r="2391" spans="10:14">
      <c r="J2391" s="95"/>
      <c r="K2391" s="95"/>
      <c r="L2391" s="95"/>
      <c r="M2391" s="97"/>
      <c r="N2391" s="96"/>
    </row>
    <row r="2392" spans="10:14">
      <c r="J2392" s="95"/>
      <c r="K2392" s="95"/>
      <c r="L2392" s="95"/>
      <c r="M2392" s="97"/>
      <c r="N2392" s="96"/>
    </row>
    <row r="2393" spans="10:14">
      <c r="J2393" s="95"/>
      <c r="K2393" s="95"/>
      <c r="L2393" s="95"/>
      <c r="M2393" s="97"/>
      <c r="N2393" s="96"/>
    </row>
    <row r="2394" spans="10:14">
      <c r="J2394" s="95"/>
      <c r="K2394" s="95"/>
      <c r="L2394" s="95"/>
      <c r="M2394" s="97"/>
      <c r="N2394" s="96"/>
    </row>
    <row r="2395" spans="10:14">
      <c r="J2395" s="95"/>
      <c r="K2395" s="95"/>
      <c r="L2395" s="95"/>
      <c r="M2395" s="97"/>
      <c r="N2395" s="96"/>
    </row>
    <row r="2396" spans="10:14">
      <c r="J2396" s="95"/>
      <c r="K2396" s="95"/>
      <c r="L2396" s="95"/>
      <c r="M2396" s="97"/>
      <c r="N2396" s="96"/>
    </row>
    <row r="2397" spans="10:14">
      <c r="J2397" s="95"/>
      <c r="K2397" s="95"/>
      <c r="L2397" s="95"/>
      <c r="M2397" s="97"/>
      <c r="N2397" s="96"/>
    </row>
    <row r="2398" spans="10:14">
      <c r="J2398" s="95"/>
      <c r="K2398" s="95"/>
      <c r="L2398" s="95"/>
      <c r="M2398" s="97"/>
      <c r="N2398" s="96"/>
    </row>
    <row r="2399" spans="10:14">
      <c r="J2399" s="95"/>
      <c r="K2399" s="95"/>
      <c r="L2399" s="95"/>
      <c r="M2399" s="97"/>
      <c r="N2399" s="96"/>
    </row>
    <row r="2400" spans="10:14">
      <c r="J2400" s="95"/>
      <c r="K2400" s="95"/>
      <c r="L2400" s="95"/>
      <c r="M2400" s="97"/>
      <c r="N2400" s="96"/>
    </row>
    <row r="2401" spans="10:14">
      <c r="J2401" s="95"/>
      <c r="K2401" s="95"/>
      <c r="L2401" s="95"/>
      <c r="M2401" s="97"/>
      <c r="N2401" s="96"/>
    </row>
    <row r="2402" spans="10:14">
      <c r="J2402" s="95"/>
      <c r="K2402" s="95"/>
      <c r="L2402" s="95"/>
      <c r="M2402" s="97"/>
      <c r="N2402" s="96"/>
    </row>
    <row r="2403" spans="10:14">
      <c r="J2403" s="95"/>
      <c r="K2403" s="95"/>
      <c r="L2403" s="95"/>
      <c r="M2403" s="97"/>
      <c r="N2403" s="96"/>
    </row>
    <row r="2404" spans="10:14">
      <c r="J2404" s="95"/>
      <c r="K2404" s="95"/>
      <c r="L2404" s="95"/>
      <c r="M2404" s="97"/>
      <c r="N2404" s="96"/>
    </row>
    <row r="2405" spans="10:14">
      <c r="J2405" s="95"/>
      <c r="K2405" s="95"/>
      <c r="L2405" s="95"/>
      <c r="M2405" s="97"/>
      <c r="N2405" s="96"/>
    </row>
    <row r="2406" spans="10:14">
      <c r="J2406" s="95"/>
      <c r="K2406" s="95"/>
      <c r="L2406" s="95"/>
      <c r="M2406" s="97"/>
      <c r="N2406" s="96"/>
    </row>
    <row r="2407" spans="10:14">
      <c r="J2407" s="95"/>
      <c r="K2407" s="95"/>
      <c r="L2407" s="95"/>
      <c r="M2407" s="97"/>
      <c r="N2407" s="96"/>
    </row>
    <row r="2408" spans="10:14">
      <c r="J2408" s="95"/>
      <c r="K2408" s="95"/>
      <c r="L2408" s="95"/>
      <c r="M2408" s="97"/>
      <c r="N2408" s="96"/>
    </row>
    <row r="2409" spans="10:14">
      <c r="J2409" s="95"/>
      <c r="K2409" s="95"/>
      <c r="L2409" s="95"/>
      <c r="M2409" s="97"/>
      <c r="N2409" s="96"/>
    </row>
    <row r="2410" spans="10:14">
      <c r="J2410" s="95"/>
      <c r="K2410" s="95"/>
      <c r="L2410" s="95"/>
      <c r="M2410" s="97"/>
      <c r="N2410" s="96"/>
    </row>
    <row r="2411" spans="10:14">
      <c r="J2411" s="95"/>
      <c r="K2411" s="95"/>
      <c r="L2411" s="95"/>
      <c r="M2411" s="97"/>
      <c r="N2411" s="96"/>
    </row>
    <row r="2412" spans="10:14">
      <c r="J2412" s="95"/>
      <c r="K2412" s="95"/>
      <c r="L2412" s="95"/>
      <c r="M2412" s="97"/>
      <c r="N2412" s="96"/>
    </row>
    <row r="2413" spans="10:14">
      <c r="J2413" s="95"/>
      <c r="K2413" s="95"/>
      <c r="L2413" s="95"/>
      <c r="M2413" s="97"/>
      <c r="N2413" s="96"/>
    </row>
    <row r="2414" spans="10:14">
      <c r="J2414" s="95"/>
      <c r="K2414" s="95"/>
      <c r="L2414" s="95"/>
      <c r="M2414" s="97"/>
      <c r="N2414" s="96"/>
    </row>
    <row r="2415" spans="10:14">
      <c r="J2415" s="95"/>
      <c r="K2415" s="95"/>
      <c r="L2415" s="95"/>
      <c r="M2415" s="97"/>
      <c r="N2415" s="96"/>
    </row>
    <row r="2416" spans="10:14">
      <c r="J2416" s="95"/>
      <c r="K2416" s="95"/>
      <c r="L2416" s="95"/>
      <c r="M2416" s="97"/>
      <c r="N2416" s="96"/>
    </row>
    <row r="2417" spans="10:14">
      <c r="J2417" s="95"/>
      <c r="K2417" s="95"/>
      <c r="L2417" s="95"/>
      <c r="M2417" s="97"/>
      <c r="N2417" s="96"/>
    </row>
    <row r="2418" spans="10:14">
      <c r="J2418" s="95"/>
      <c r="K2418" s="95"/>
      <c r="L2418" s="95"/>
      <c r="M2418" s="97"/>
      <c r="N2418" s="96"/>
    </row>
    <row r="2419" spans="10:14">
      <c r="J2419" s="95"/>
      <c r="K2419" s="95"/>
      <c r="L2419" s="95"/>
      <c r="M2419" s="97"/>
      <c r="N2419" s="96"/>
    </row>
    <row r="2420" spans="10:14">
      <c r="J2420" s="95"/>
      <c r="K2420" s="95"/>
      <c r="L2420" s="95"/>
      <c r="M2420" s="97"/>
      <c r="N2420" s="96"/>
    </row>
    <row r="2421" spans="10:14">
      <c r="J2421" s="95"/>
      <c r="K2421" s="95"/>
      <c r="L2421" s="95"/>
      <c r="M2421" s="97"/>
      <c r="N2421" s="96"/>
    </row>
    <row r="2422" spans="10:14">
      <c r="J2422" s="95"/>
      <c r="K2422" s="95"/>
      <c r="L2422" s="95"/>
      <c r="M2422" s="97"/>
      <c r="N2422" s="96"/>
    </row>
    <row r="2423" spans="10:14">
      <c r="J2423" s="95"/>
      <c r="K2423" s="95"/>
      <c r="L2423" s="95"/>
      <c r="M2423" s="97"/>
      <c r="N2423" s="96"/>
    </row>
    <row r="2424" spans="10:14">
      <c r="J2424" s="95"/>
      <c r="K2424" s="95"/>
      <c r="L2424" s="95"/>
      <c r="M2424" s="97"/>
      <c r="N2424" s="96"/>
    </row>
    <row r="2425" spans="10:14">
      <c r="J2425" s="95"/>
      <c r="K2425" s="95"/>
      <c r="L2425" s="95"/>
      <c r="M2425" s="97"/>
      <c r="N2425" s="96"/>
    </row>
    <row r="2426" spans="10:14">
      <c r="J2426" s="95"/>
      <c r="K2426" s="95"/>
      <c r="L2426" s="95"/>
      <c r="M2426" s="97"/>
      <c r="N2426" s="96"/>
    </row>
    <row r="2427" spans="10:14">
      <c r="J2427" s="95"/>
      <c r="K2427" s="95"/>
      <c r="L2427" s="95"/>
      <c r="M2427" s="97"/>
      <c r="N2427" s="96"/>
    </row>
    <row r="2428" spans="10:14">
      <c r="J2428" s="95"/>
      <c r="K2428" s="95"/>
      <c r="L2428" s="95"/>
      <c r="M2428" s="97"/>
      <c r="N2428" s="96"/>
    </row>
    <row r="2429" spans="10:14">
      <c r="J2429" s="95"/>
      <c r="K2429" s="95"/>
      <c r="L2429" s="95"/>
      <c r="M2429" s="97"/>
      <c r="N2429" s="96"/>
    </row>
    <row r="2430" spans="10:14">
      <c r="J2430" s="95"/>
      <c r="K2430" s="95"/>
      <c r="L2430" s="95"/>
      <c r="M2430" s="97"/>
      <c r="N2430" s="96"/>
    </row>
    <row r="2431" spans="10:14">
      <c r="J2431" s="95"/>
      <c r="K2431" s="95"/>
      <c r="L2431" s="95"/>
      <c r="M2431" s="97"/>
      <c r="N2431" s="96"/>
    </row>
    <row r="2432" spans="10:14">
      <c r="J2432" s="95"/>
      <c r="K2432" s="95"/>
      <c r="L2432" s="95"/>
      <c r="M2432" s="97"/>
      <c r="N2432" s="96"/>
    </row>
    <row r="2433" spans="10:14">
      <c r="J2433" s="95"/>
      <c r="K2433" s="95"/>
      <c r="L2433" s="95"/>
      <c r="M2433" s="97"/>
      <c r="N2433" s="96"/>
    </row>
    <row r="2434" spans="10:14">
      <c r="J2434" s="95"/>
      <c r="K2434" s="95"/>
      <c r="L2434" s="95"/>
      <c r="M2434" s="97"/>
      <c r="N2434" s="96"/>
    </row>
    <row r="2435" spans="10:14">
      <c r="J2435" s="95"/>
      <c r="K2435" s="95"/>
      <c r="L2435" s="95"/>
      <c r="M2435" s="97"/>
      <c r="N2435" s="96"/>
    </row>
    <row r="2436" spans="10:14">
      <c r="J2436" s="95"/>
      <c r="K2436" s="95"/>
      <c r="L2436" s="95"/>
      <c r="M2436" s="97"/>
      <c r="N2436" s="96"/>
    </row>
    <row r="2437" spans="10:14">
      <c r="J2437" s="95"/>
      <c r="K2437" s="95"/>
      <c r="L2437" s="95"/>
      <c r="M2437" s="97"/>
      <c r="N2437" s="96"/>
    </row>
    <row r="2438" spans="10:14">
      <c r="J2438" s="95"/>
      <c r="K2438" s="95"/>
      <c r="L2438" s="95"/>
      <c r="M2438" s="97"/>
      <c r="N2438" s="96"/>
    </row>
    <row r="2439" spans="10:14">
      <c r="J2439" s="95"/>
      <c r="K2439" s="95"/>
      <c r="L2439" s="95"/>
      <c r="M2439" s="97"/>
      <c r="N2439" s="96"/>
    </row>
    <row r="2440" spans="10:14">
      <c r="J2440" s="95"/>
      <c r="K2440" s="95"/>
      <c r="L2440" s="95"/>
      <c r="M2440" s="97"/>
      <c r="N2440" s="96"/>
    </row>
    <row r="2441" spans="10:14">
      <c r="J2441" s="95"/>
      <c r="K2441" s="95"/>
      <c r="L2441" s="95"/>
      <c r="M2441" s="97"/>
      <c r="N2441" s="96"/>
    </row>
    <row r="2442" spans="10:14">
      <c r="J2442" s="95"/>
      <c r="K2442" s="95"/>
      <c r="L2442" s="95"/>
      <c r="M2442" s="97"/>
      <c r="N2442" s="96"/>
    </row>
    <row r="2443" spans="10:14">
      <c r="J2443" s="95"/>
      <c r="K2443" s="95"/>
      <c r="L2443" s="95"/>
      <c r="M2443" s="97"/>
      <c r="N2443" s="96"/>
    </row>
    <row r="2444" spans="10:14">
      <c r="J2444" s="95"/>
      <c r="K2444" s="95"/>
      <c r="L2444" s="95"/>
      <c r="M2444" s="97"/>
      <c r="N2444" s="96"/>
    </row>
    <row r="2445" spans="10:14">
      <c r="J2445" s="95"/>
      <c r="K2445" s="95"/>
      <c r="L2445" s="95"/>
      <c r="M2445" s="97"/>
      <c r="N2445" s="96"/>
    </row>
    <row r="2446" spans="10:14">
      <c r="J2446" s="95"/>
      <c r="K2446" s="95"/>
      <c r="L2446" s="95"/>
      <c r="M2446" s="97"/>
      <c r="N2446" s="96"/>
    </row>
    <row r="2447" spans="10:14">
      <c r="J2447" s="95"/>
      <c r="K2447" s="95"/>
      <c r="L2447" s="95"/>
      <c r="M2447" s="97"/>
      <c r="N2447" s="96"/>
    </row>
    <row r="2448" spans="10:14">
      <c r="J2448" s="95"/>
      <c r="K2448" s="95"/>
      <c r="L2448" s="95"/>
      <c r="M2448" s="97"/>
      <c r="N2448" s="96"/>
    </row>
    <row r="2449" spans="10:14">
      <c r="J2449" s="95"/>
      <c r="K2449" s="95"/>
      <c r="L2449" s="95"/>
      <c r="M2449" s="97"/>
      <c r="N2449" s="96"/>
    </row>
    <row r="2450" spans="10:14">
      <c r="J2450" s="95"/>
      <c r="K2450" s="95"/>
      <c r="L2450" s="95"/>
      <c r="M2450" s="97"/>
      <c r="N2450" s="96"/>
    </row>
    <row r="2451" spans="10:14">
      <c r="J2451" s="95"/>
      <c r="K2451" s="95"/>
      <c r="L2451" s="95"/>
      <c r="M2451" s="97"/>
      <c r="N2451" s="96"/>
    </row>
    <row r="2452" spans="10:14">
      <c r="J2452" s="95"/>
      <c r="K2452" s="95"/>
      <c r="L2452" s="95"/>
      <c r="M2452" s="97"/>
      <c r="N2452" s="96"/>
    </row>
    <row r="2453" spans="10:14">
      <c r="J2453" s="95"/>
      <c r="K2453" s="95"/>
      <c r="L2453" s="95"/>
      <c r="M2453" s="97"/>
      <c r="N2453" s="96"/>
    </row>
    <row r="2454" spans="10:14">
      <c r="J2454" s="95"/>
      <c r="K2454" s="95"/>
      <c r="L2454" s="95"/>
      <c r="M2454" s="97"/>
      <c r="N2454" s="96"/>
    </row>
    <row r="2455" spans="10:14">
      <c r="J2455" s="95"/>
      <c r="K2455" s="95"/>
      <c r="L2455" s="95"/>
      <c r="M2455" s="97"/>
      <c r="N2455" s="96"/>
    </row>
    <row r="2456" spans="10:14">
      <c r="J2456" s="95"/>
      <c r="K2456" s="95"/>
      <c r="L2456" s="95"/>
      <c r="M2456" s="97"/>
      <c r="N2456" s="96"/>
    </row>
    <row r="2457" spans="10:14">
      <c r="J2457" s="95"/>
      <c r="K2457" s="95"/>
      <c r="L2457" s="95"/>
      <c r="M2457" s="97"/>
      <c r="N2457" s="96"/>
    </row>
    <row r="2458" spans="10:14">
      <c r="J2458" s="95"/>
      <c r="K2458" s="95"/>
      <c r="L2458" s="95"/>
      <c r="M2458" s="97"/>
      <c r="N2458" s="96"/>
    </row>
    <row r="2459" spans="10:14">
      <c r="J2459" s="95"/>
      <c r="K2459" s="95"/>
      <c r="L2459" s="95"/>
      <c r="M2459" s="97"/>
      <c r="N2459" s="96"/>
    </row>
    <row r="2460" spans="10:14">
      <c r="J2460" s="95"/>
      <c r="K2460" s="95"/>
      <c r="L2460" s="95"/>
      <c r="M2460" s="97"/>
      <c r="N2460" s="96"/>
    </row>
    <row r="2461" spans="10:14">
      <c r="J2461" s="95"/>
      <c r="K2461" s="95"/>
      <c r="L2461" s="95"/>
      <c r="M2461" s="97"/>
      <c r="N2461" s="96"/>
    </row>
    <row r="2462" spans="10:14">
      <c r="J2462" s="95"/>
      <c r="K2462" s="95"/>
      <c r="L2462" s="95"/>
      <c r="M2462" s="97"/>
      <c r="N2462" s="96"/>
    </row>
    <row r="2463" spans="10:14">
      <c r="J2463" s="95"/>
      <c r="K2463" s="95"/>
      <c r="L2463" s="95"/>
      <c r="M2463" s="97"/>
      <c r="N2463" s="96"/>
    </row>
    <row r="2464" spans="10:14">
      <c r="J2464" s="95"/>
      <c r="K2464" s="95"/>
      <c r="L2464" s="95"/>
      <c r="M2464" s="97"/>
      <c r="N2464" s="96"/>
    </row>
    <row r="2465" spans="10:14">
      <c r="J2465" s="95"/>
      <c r="K2465" s="95"/>
      <c r="L2465" s="95"/>
      <c r="M2465" s="97"/>
      <c r="N2465" s="96"/>
    </row>
    <row r="2466" spans="10:14">
      <c r="J2466" s="95"/>
      <c r="K2466" s="95"/>
      <c r="L2466" s="95"/>
      <c r="M2466" s="97"/>
      <c r="N2466" s="96"/>
    </row>
    <row r="2467" spans="10:14">
      <c r="J2467" s="95"/>
      <c r="K2467" s="95"/>
      <c r="L2467" s="95"/>
      <c r="M2467" s="97"/>
      <c r="N2467" s="96"/>
    </row>
    <row r="2468" spans="10:14">
      <c r="J2468" s="95"/>
      <c r="K2468" s="95"/>
      <c r="L2468" s="95"/>
      <c r="M2468" s="97"/>
      <c r="N2468" s="96"/>
    </row>
    <row r="2469" spans="10:14">
      <c r="J2469" s="95"/>
      <c r="K2469" s="95"/>
      <c r="L2469" s="95"/>
      <c r="M2469" s="97"/>
      <c r="N2469" s="96"/>
    </row>
    <row r="2470" spans="10:14">
      <c r="J2470" s="95"/>
      <c r="K2470" s="95"/>
      <c r="L2470" s="95"/>
      <c r="M2470" s="97"/>
      <c r="N2470" s="96"/>
    </row>
    <row r="2471" spans="10:14">
      <c r="J2471" s="95"/>
      <c r="K2471" s="95"/>
      <c r="L2471" s="95"/>
      <c r="M2471" s="97"/>
      <c r="N2471" s="96"/>
    </row>
    <row r="2472" spans="10:14">
      <c r="J2472" s="95"/>
      <c r="K2472" s="95"/>
      <c r="L2472" s="95"/>
      <c r="M2472" s="97"/>
      <c r="N2472" s="96"/>
    </row>
    <row r="2473" spans="10:14">
      <c r="J2473" s="95"/>
      <c r="K2473" s="95"/>
      <c r="L2473" s="95"/>
      <c r="M2473" s="97"/>
      <c r="N2473" s="96"/>
    </row>
    <row r="2474" spans="10:14">
      <c r="J2474" s="95"/>
      <c r="K2474" s="95"/>
      <c r="L2474" s="95"/>
      <c r="M2474" s="97"/>
      <c r="N2474" s="96"/>
    </row>
    <row r="2475" spans="10:14">
      <c r="J2475" s="95"/>
      <c r="K2475" s="95"/>
      <c r="L2475" s="95"/>
      <c r="M2475" s="97"/>
      <c r="N2475" s="96"/>
    </row>
    <row r="2476" spans="10:14">
      <c r="J2476" s="95"/>
      <c r="K2476" s="95"/>
      <c r="L2476" s="95"/>
      <c r="M2476" s="97"/>
      <c r="N2476" s="96"/>
    </row>
    <row r="2477" spans="10:14">
      <c r="J2477" s="95"/>
      <c r="K2477" s="95"/>
      <c r="L2477" s="95"/>
      <c r="M2477" s="97"/>
      <c r="N2477" s="96"/>
    </row>
    <row r="2478" spans="10:14">
      <c r="J2478" s="95"/>
      <c r="K2478" s="95"/>
      <c r="L2478" s="95"/>
      <c r="M2478" s="97"/>
      <c r="N2478" s="96"/>
    </row>
    <row r="2479" spans="10:14">
      <c r="J2479" s="95"/>
      <c r="K2479" s="95"/>
      <c r="L2479" s="95"/>
      <c r="M2479" s="97"/>
      <c r="N2479" s="96"/>
    </row>
    <row r="2480" spans="10:14">
      <c r="J2480" s="95"/>
      <c r="K2480" s="95"/>
      <c r="L2480" s="95"/>
      <c r="M2480" s="97"/>
      <c r="N2480" s="96"/>
    </row>
    <row r="2481" spans="10:14">
      <c r="J2481" s="95"/>
      <c r="K2481" s="95"/>
      <c r="L2481" s="95"/>
      <c r="M2481" s="97"/>
      <c r="N2481" s="96"/>
    </row>
    <row r="2482" spans="10:14">
      <c r="J2482" s="95"/>
      <c r="K2482" s="95"/>
      <c r="L2482" s="95"/>
      <c r="M2482" s="97"/>
      <c r="N2482" s="96"/>
    </row>
    <row r="2483" spans="10:14">
      <c r="J2483" s="95"/>
      <c r="K2483" s="95"/>
      <c r="L2483" s="95"/>
      <c r="M2483" s="97"/>
      <c r="N2483" s="96"/>
    </row>
    <row r="2484" spans="10:14">
      <c r="J2484" s="95"/>
      <c r="K2484" s="95"/>
      <c r="L2484" s="95"/>
      <c r="M2484" s="97"/>
      <c r="N2484" s="96"/>
    </row>
    <row r="2485" spans="10:14">
      <c r="J2485" s="95"/>
      <c r="K2485" s="95"/>
      <c r="L2485" s="95"/>
      <c r="M2485" s="97"/>
      <c r="N2485" s="96"/>
    </row>
    <row r="2486" spans="10:14">
      <c r="J2486" s="95"/>
      <c r="K2486" s="95"/>
      <c r="L2486" s="95"/>
      <c r="M2486" s="97"/>
      <c r="N2486" s="96"/>
    </row>
    <row r="2487" spans="10:14">
      <c r="J2487" s="95"/>
      <c r="K2487" s="95"/>
      <c r="L2487" s="95"/>
      <c r="M2487" s="97"/>
      <c r="N2487" s="96"/>
    </row>
    <row r="2488" spans="10:14">
      <c r="J2488" s="95"/>
      <c r="K2488" s="95"/>
      <c r="L2488" s="95"/>
      <c r="M2488" s="97"/>
      <c r="N2488" s="96"/>
    </row>
    <row r="2489" spans="10:14">
      <c r="J2489" s="95"/>
      <c r="K2489" s="95"/>
      <c r="L2489" s="95"/>
      <c r="M2489" s="97"/>
      <c r="N2489" s="96"/>
    </row>
    <row r="2490" spans="10:14">
      <c r="J2490" s="95"/>
      <c r="K2490" s="95"/>
      <c r="L2490" s="95"/>
      <c r="M2490" s="97"/>
      <c r="N2490" s="96"/>
    </row>
    <row r="2491" spans="10:14">
      <c r="J2491" s="95"/>
      <c r="K2491" s="95"/>
      <c r="L2491" s="95"/>
      <c r="M2491" s="97"/>
      <c r="N2491" s="96"/>
    </row>
    <row r="2492" spans="10:14">
      <c r="J2492" s="95"/>
      <c r="K2492" s="95"/>
      <c r="L2492" s="95"/>
      <c r="M2492" s="97"/>
      <c r="N2492" s="96"/>
    </row>
    <row r="2493" spans="10:14">
      <c r="J2493" s="95"/>
      <c r="K2493" s="95"/>
      <c r="L2493" s="95"/>
      <c r="M2493" s="97"/>
      <c r="N2493" s="96"/>
    </row>
    <row r="2494" spans="10:14">
      <c r="J2494" s="95"/>
      <c r="K2494" s="95"/>
      <c r="L2494" s="95"/>
      <c r="M2494" s="97"/>
      <c r="N2494" s="96"/>
    </row>
    <row r="2495" spans="10:14">
      <c r="J2495" s="95"/>
      <c r="K2495" s="95"/>
      <c r="L2495" s="95"/>
      <c r="M2495" s="97"/>
      <c r="N2495" s="96"/>
    </row>
    <row r="2496" spans="10:14">
      <c r="J2496" s="95"/>
      <c r="K2496" s="95"/>
      <c r="L2496" s="95"/>
      <c r="M2496" s="97"/>
      <c r="N2496" s="96"/>
    </row>
    <row r="2497" spans="10:14">
      <c r="J2497" s="95"/>
      <c r="K2497" s="95"/>
      <c r="L2497" s="95"/>
      <c r="M2497" s="97"/>
      <c r="N2497" s="96"/>
    </row>
    <row r="2498" spans="10:14">
      <c r="J2498" s="95"/>
      <c r="K2498" s="95"/>
      <c r="L2498" s="95"/>
      <c r="M2498" s="97"/>
      <c r="N2498" s="96"/>
    </row>
    <row r="2499" spans="10:14">
      <c r="J2499" s="95"/>
      <c r="K2499" s="95"/>
      <c r="L2499" s="95"/>
      <c r="M2499" s="97"/>
      <c r="N2499" s="96"/>
    </row>
    <row r="2500" spans="10:14">
      <c r="J2500" s="95"/>
      <c r="K2500" s="95"/>
      <c r="L2500" s="95"/>
      <c r="M2500" s="97"/>
      <c r="N2500" s="96"/>
    </row>
    <row r="2501" spans="10:14">
      <c r="J2501" s="95"/>
      <c r="K2501" s="95"/>
      <c r="L2501" s="95"/>
      <c r="M2501" s="97"/>
      <c r="N2501" s="96"/>
    </row>
    <row r="2502" spans="10:14">
      <c r="J2502" s="95"/>
      <c r="K2502" s="95"/>
      <c r="L2502" s="95"/>
      <c r="M2502" s="97"/>
      <c r="N2502" s="96"/>
    </row>
    <row r="2503" spans="10:14">
      <c r="J2503" s="95"/>
      <c r="K2503" s="95"/>
      <c r="L2503" s="95"/>
      <c r="M2503" s="97"/>
      <c r="N2503" s="96"/>
    </row>
    <row r="2504" spans="10:14">
      <c r="J2504" s="95"/>
      <c r="K2504" s="95"/>
      <c r="L2504" s="95"/>
      <c r="M2504" s="97"/>
      <c r="N2504" s="96"/>
    </row>
    <row r="2505" spans="10:14">
      <c r="J2505" s="95"/>
      <c r="K2505" s="95"/>
      <c r="L2505" s="95"/>
      <c r="M2505" s="97"/>
      <c r="N2505" s="96"/>
    </row>
    <row r="2506" spans="10:14">
      <c r="J2506" s="95"/>
      <c r="K2506" s="95"/>
      <c r="L2506" s="95"/>
      <c r="M2506" s="97"/>
      <c r="N2506" s="96"/>
    </row>
    <row r="2507" spans="10:14">
      <c r="J2507" s="95"/>
      <c r="K2507" s="95"/>
      <c r="L2507" s="95"/>
      <c r="M2507" s="97"/>
      <c r="N2507" s="96"/>
    </row>
    <row r="2508" spans="10:14">
      <c r="J2508" s="95"/>
      <c r="K2508" s="95"/>
      <c r="L2508" s="95"/>
      <c r="M2508" s="97"/>
      <c r="N2508" s="96"/>
    </row>
    <row r="2509" spans="10:14">
      <c r="J2509" s="95"/>
      <c r="K2509" s="95"/>
      <c r="L2509" s="95"/>
      <c r="M2509" s="97"/>
      <c r="N2509" s="96"/>
    </row>
    <row r="2510" spans="10:14">
      <c r="J2510" s="95"/>
      <c r="K2510" s="95"/>
      <c r="L2510" s="95"/>
      <c r="M2510" s="97"/>
      <c r="N2510" s="96"/>
    </row>
    <row r="2511" spans="10:14">
      <c r="J2511" s="95"/>
      <c r="K2511" s="95"/>
      <c r="L2511" s="95"/>
      <c r="M2511" s="97"/>
      <c r="N2511" s="96"/>
    </row>
    <row r="2512" spans="10:14">
      <c r="J2512" s="95"/>
      <c r="K2512" s="95"/>
      <c r="L2512" s="95"/>
      <c r="M2512" s="97"/>
      <c r="N2512" s="96"/>
    </row>
    <row r="2513" spans="10:14">
      <c r="J2513" s="95"/>
      <c r="K2513" s="95"/>
      <c r="L2513" s="95"/>
      <c r="M2513" s="97"/>
      <c r="N2513" s="96"/>
    </row>
    <row r="2514" spans="10:14">
      <c r="J2514" s="95"/>
      <c r="K2514" s="95"/>
      <c r="L2514" s="95"/>
      <c r="M2514" s="97"/>
      <c r="N2514" s="96"/>
    </row>
    <row r="2515" spans="10:14">
      <c r="J2515" s="95"/>
      <c r="K2515" s="95"/>
      <c r="L2515" s="95"/>
      <c r="M2515" s="97"/>
      <c r="N2515" s="96"/>
    </row>
    <row r="2516" spans="10:14">
      <c r="J2516" s="95"/>
      <c r="K2516" s="95"/>
      <c r="L2516" s="95"/>
      <c r="M2516" s="97"/>
      <c r="N2516" s="96"/>
    </row>
    <row r="2517" spans="10:14">
      <c r="J2517" s="95"/>
      <c r="K2517" s="95"/>
      <c r="L2517" s="95"/>
      <c r="M2517" s="97"/>
      <c r="N2517" s="96"/>
    </row>
    <row r="2518" spans="10:14">
      <c r="J2518" s="95"/>
      <c r="K2518" s="95"/>
      <c r="L2518" s="95"/>
      <c r="M2518" s="97"/>
      <c r="N2518" s="96"/>
    </row>
    <row r="2519" spans="10:14">
      <c r="J2519" s="95"/>
      <c r="K2519" s="95"/>
      <c r="L2519" s="95"/>
      <c r="M2519" s="97"/>
      <c r="N2519" s="96"/>
    </row>
    <row r="2520" spans="10:14">
      <c r="J2520" s="95"/>
      <c r="K2520" s="95"/>
      <c r="L2520" s="95"/>
      <c r="M2520" s="97"/>
      <c r="N2520" s="96"/>
    </row>
    <row r="2521" spans="10:14">
      <c r="J2521" s="95"/>
      <c r="K2521" s="95"/>
      <c r="L2521" s="95"/>
      <c r="M2521" s="97"/>
      <c r="N2521" s="96"/>
    </row>
    <row r="2522" spans="10:14">
      <c r="J2522" s="95"/>
      <c r="K2522" s="95"/>
      <c r="L2522" s="95"/>
      <c r="M2522" s="97"/>
      <c r="N2522" s="96"/>
    </row>
    <row r="2523" spans="10:14">
      <c r="J2523" s="95"/>
      <c r="K2523" s="95"/>
      <c r="L2523" s="95"/>
      <c r="M2523" s="97"/>
      <c r="N2523" s="96"/>
    </row>
    <row r="2524" spans="10:14">
      <c r="J2524" s="95"/>
      <c r="K2524" s="95"/>
      <c r="L2524" s="95"/>
      <c r="M2524" s="97"/>
      <c r="N2524" s="96"/>
    </row>
    <row r="2525" spans="10:14">
      <c r="J2525" s="95"/>
      <c r="K2525" s="95"/>
      <c r="L2525" s="95"/>
      <c r="M2525" s="97"/>
      <c r="N2525" s="96"/>
    </row>
    <row r="2526" spans="10:14">
      <c r="J2526" s="95"/>
      <c r="K2526" s="95"/>
      <c r="L2526" s="95"/>
      <c r="M2526" s="97"/>
      <c r="N2526" s="96"/>
    </row>
    <row r="2527" spans="10:14">
      <c r="J2527" s="95"/>
      <c r="K2527" s="95"/>
      <c r="L2527" s="95"/>
      <c r="M2527" s="97"/>
      <c r="N2527" s="96"/>
    </row>
    <row r="2528" spans="10:14">
      <c r="J2528" s="95"/>
      <c r="K2528" s="95"/>
      <c r="L2528" s="95"/>
      <c r="M2528" s="97"/>
      <c r="N2528" s="96"/>
    </row>
    <row r="2529" spans="10:14">
      <c r="J2529" s="95"/>
      <c r="K2529" s="95"/>
      <c r="L2529" s="95"/>
      <c r="M2529" s="97"/>
      <c r="N2529" s="96"/>
    </row>
    <row r="2530" spans="10:14">
      <c r="J2530" s="95"/>
      <c r="K2530" s="95"/>
      <c r="L2530" s="95"/>
      <c r="M2530" s="97"/>
      <c r="N2530" s="96"/>
    </row>
    <row r="2531" spans="10:14">
      <c r="J2531" s="95"/>
      <c r="K2531" s="95"/>
      <c r="L2531" s="95"/>
      <c r="M2531" s="97"/>
      <c r="N2531" s="96"/>
    </row>
    <row r="2532" spans="10:14">
      <c r="J2532" s="95"/>
      <c r="K2532" s="95"/>
      <c r="L2532" s="95"/>
      <c r="M2532" s="97"/>
      <c r="N2532" s="96"/>
    </row>
    <row r="2533" spans="10:14">
      <c r="J2533" s="95"/>
      <c r="K2533" s="95"/>
      <c r="L2533" s="95"/>
      <c r="M2533" s="97"/>
      <c r="N2533" s="96"/>
    </row>
    <row r="2534" spans="10:14">
      <c r="J2534" s="95"/>
      <c r="K2534" s="95"/>
      <c r="L2534" s="95"/>
      <c r="M2534" s="97"/>
      <c r="N2534" s="96"/>
    </row>
    <row r="2535" spans="10:14">
      <c r="J2535" s="95"/>
      <c r="K2535" s="95"/>
      <c r="L2535" s="95"/>
      <c r="M2535" s="97"/>
      <c r="N2535" s="96"/>
    </row>
    <row r="2536" spans="10:14">
      <c r="J2536" s="95"/>
      <c r="K2536" s="95"/>
      <c r="L2536" s="95"/>
      <c r="M2536" s="97"/>
      <c r="N2536" s="96"/>
    </row>
    <row r="2537" spans="10:14">
      <c r="J2537" s="95"/>
      <c r="K2537" s="95"/>
      <c r="L2537" s="95"/>
      <c r="M2537" s="97"/>
      <c r="N2537" s="96"/>
    </row>
    <row r="2538" spans="10:14">
      <c r="J2538" s="95"/>
      <c r="K2538" s="95"/>
      <c r="L2538" s="95"/>
      <c r="M2538" s="97"/>
      <c r="N2538" s="96"/>
    </row>
    <row r="2539" spans="10:14">
      <c r="J2539" s="95"/>
      <c r="K2539" s="95"/>
      <c r="L2539" s="95"/>
      <c r="M2539" s="97"/>
      <c r="N2539" s="96"/>
    </row>
    <row r="2540" spans="10:14">
      <c r="J2540" s="95"/>
      <c r="K2540" s="95"/>
      <c r="L2540" s="95"/>
      <c r="M2540" s="97"/>
      <c r="N2540" s="96"/>
    </row>
    <row r="2541" spans="10:14">
      <c r="J2541" s="95"/>
      <c r="K2541" s="95"/>
      <c r="L2541" s="95"/>
      <c r="M2541" s="97"/>
      <c r="N2541" s="96"/>
    </row>
    <row r="2542" spans="10:14">
      <c r="J2542" s="95"/>
      <c r="K2542" s="95"/>
      <c r="L2542" s="95"/>
      <c r="M2542" s="97"/>
      <c r="N2542" s="96"/>
    </row>
    <row r="2543" spans="10:14">
      <c r="J2543" s="95"/>
      <c r="K2543" s="95"/>
      <c r="L2543" s="95"/>
      <c r="M2543" s="97"/>
      <c r="N2543" s="96"/>
    </row>
    <row r="2544" spans="10:14">
      <c r="J2544" s="95"/>
      <c r="K2544" s="95"/>
      <c r="L2544" s="95"/>
      <c r="M2544" s="97"/>
      <c r="N2544" s="96"/>
    </row>
    <row r="2545" spans="10:14">
      <c r="J2545" s="95"/>
      <c r="K2545" s="95"/>
      <c r="L2545" s="95"/>
      <c r="M2545" s="97"/>
      <c r="N2545" s="96"/>
    </row>
    <row r="2546" spans="10:14">
      <c r="J2546" s="95"/>
      <c r="K2546" s="95"/>
      <c r="L2546" s="95"/>
      <c r="M2546" s="97"/>
      <c r="N2546" s="96"/>
    </row>
    <row r="2547" spans="10:14">
      <c r="J2547" s="95"/>
      <c r="K2547" s="95"/>
      <c r="L2547" s="95"/>
      <c r="M2547" s="97"/>
      <c r="N2547" s="96"/>
    </row>
    <row r="2548" spans="10:14">
      <c r="J2548" s="95"/>
      <c r="K2548" s="95"/>
      <c r="L2548" s="95"/>
      <c r="M2548" s="97"/>
      <c r="N2548" s="96"/>
    </row>
    <row r="2549" spans="10:14">
      <c r="J2549" s="95"/>
      <c r="K2549" s="95"/>
      <c r="L2549" s="95"/>
      <c r="M2549" s="97"/>
      <c r="N2549" s="96"/>
    </row>
    <row r="2550" spans="10:14">
      <c r="J2550" s="95"/>
      <c r="K2550" s="95"/>
      <c r="L2550" s="95"/>
      <c r="M2550" s="97"/>
      <c r="N2550" s="96"/>
    </row>
    <row r="2551" spans="10:14">
      <c r="J2551" s="95"/>
      <c r="K2551" s="95"/>
      <c r="L2551" s="95"/>
      <c r="M2551" s="97"/>
      <c r="N2551" s="96"/>
    </row>
    <row r="2552" spans="10:14">
      <c r="J2552" s="95"/>
      <c r="K2552" s="95"/>
      <c r="L2552" s="95"/>
      <c r="M2552" s="97"/>
      <c r="N2552" s="96"/>
    </row>
    <row r="2553" spans="10:14">
      <c r="J2553" s="95"/>
      <c r="K2553" s="95"/>
      <c r="L2553" s="95"/>
      <c r="M2553" s="97"/>
      <c r="N2553" s="96"/>
    </row>
    <row r="2554" spans="10:14">
      <c r="J2554" s="95"/>
      <c r="K2554" s="95"/>
      <c r="L2554" s="95"/>
      <c r="M2554" s="97"/>
      <c r="N2554" s="96"/>
    </row>
    <row r="2555" spans="10:14">
      <c r="J2555" s="95"/>
      <c r="K2555" s="95"/>
      <c r="L2555" s="95"/>
      <c r="M2555" s="97"/>
      <c r="N2555" s="96"/>
    </row>
    <row r="2556" spans="10:14">
      <c r="J2556" s="95"/>
      <c r="K2556" s="95"/>
      <c r="L2556" s="95"/>
      <c r="M2556" s="97"/>
      <c r="N2556" s="96"/>
    </row>
    <row r="2557" spans="10:14">
      <c r="J2557" s="95"/>
      <c r="K2557" s="95"/>
      <c r="L2557" s="95"/>
      <c r="M2557" s="97"/>
      <c r="N2557" s="96"/>
    </row>
    <row r="2558" spans="10:14">
      <c r="J2558" s="95"/>
      <c r="K2558" s="95"/>
      <c r="L2558" s="95"/>
      <c r="M2558" s="97"/>
      <c r="N2558" s="96"/>
    </row>
    <row r="2559" spans="10:14">
      <c r="J2559" s="95"/>
      <c r="K2559" s="95"/>
      <c r="L2559" s="95"/>
      <c r="M2559" s="97"/>
      <c r="N2559" s="96"/>
    </row>
    <row r="2560" spans="10:14">
      <c r="J2560" s="95"/>
      <c r="K2560" s="95"/>
      <c r="L2560" s="95"/>
      <c r="M2560" s="97"/>
      <c r="N2560" s="96"/>
    </row>
    <row r="2561" spans="10:14">
      <c r="J2561" s="95"/>
      <c r="K2561" s="95"/>
      <c r="L2561" s="95"/>
      <c r="M2561" s="97"/>
      <c r="N2561" s="96"/>
    </row>
    <row r="2562" spans="10:14">
      <c r="J2562" s="95"/>
      <c r="K2562" s="95"/>
      <c r="L2562" s="95"/>
      <c r="M2562" s="97"/>
      <c r="N2562" s="96"/>
    </row>
    <row r="2563" spans="10:14">
      <c r="J2563" s="95"/>
      <c r="K2563" s="95"/>
      <c r="L2563" s="95"/>
      <c r="M2563" s="97"/>
      <c r="N2563" s="96"/>
    </row>
    <row r="2564" spans="10:14">
      <c r="J2564" s="95"/>
      <c r="K2564" s="95"/>
      <c r="L2564" s="95"/>
      <c r="M2564" s="97"/>
      <c r="N2564" s="96"/>
    </row>
    <row r="2565" spans="10:14">
      <c r="J2565" s="95"/>
      <c r="K2565" s="95"/>
      <c r="L2565" s="95"/>
      <c r="M2565" s="97"/>
      <c r="N2565" s="96"/>
    </row>
    <row r="2566" spans="10:14">
      <c r="J2566" s="95"/>
      <c r="K2566" s="95"/>
      <c r="L2566" s="95"/>
      <c r="M2566" s="97"/>
      <c r="N2566" s="96"/>
    </row>
    <row r="2567" spans="10:14">
      <c r="J2567" s="95"/>
      <c r="K2567" s="95"/>
      <c r="L2567" s="95"/>
      <c r="M2567" s="97"/>
      <c r="N2567" s="96"/>
    </row>
    <row r="2568" spans="10:14">
      <c r="J2568" s="95"/>
      <c r="K2568" s="95"/>
      <c r="L2568" s="95"/>
      <c r="M2568" s="97"/>
      <c r="N2568" s="96"/>
    </row>
    <row r="2569" spans="10:14">
      <c r="J2569" s="95"/>
      <c r="K2569" s="95"/>
      <c r="L2569" s="95"/>
      <c r="M2569" s="97"/>
      <c r="N2569" s="96"/>
    </row>
    <row r="2570" spans="10:14">
      <c r="J2570" s="95"/>
      <c r="K2570" s="95"/>
      <c r="L2570" s="95"/>
      <c r="M2570" s="97"/>
      <c r="N2570" s="96"/>
    </row>
    <row r="2571" spans="10:14">
      <c r="J2571" s="95"/>
      <c r="K2571" s="95"/>
      <c r="L2571" s="95"/>
      <c r="M2571" s="97"/>
      <c r="N2571" s="96"/>
    </row>
    <row r="2572" spans="10:14">
      <c r="J2572" s="95"/>
      <c r="K2572" s="95"/>
      <c r="L2572" s="95"/>
      <c r="M2572" s="97"/>
      <c r="N2572" s="96"/>
    </row>
    <row r="2573" spans="10:14">
      <c r="J2573" s="95"/>
      <c r="K2573" s="95"/>
      <c r="L2573" s="95"/>
      <c r="M2573" s="97"/>
      <c r="N2573" s="96"/>
    </row>
    <row r="2574" spans="10:14">
      <c r="J2574" s="95"/>
      <c r="K2574" s="95"/>
      <c r="L2574" s="95"/>
      <c r="M2574" s="97"/>
      <c r="N2574" s="96"/>
    </row>
    <row r="2575" spans="10:14">
      <c r="J2575" s="95"/>
      <c r="K2575" s="95"/>
      <c r="L2575" s="95"/>
      <c r="M2575" s="97"/>
      <c r="N2575" s="96"/>
    </row>
    <row r="2576" spans="10:14">
      <c r="J2576" s="95"/>
      <c r="K2576" s="95"/>
      <c r="L2576" s="95"/>
      <c r="M2576" s="97"/>
      <c r="N2576" s="96"/>
    </row>
    <row r="2577" spans="10:14">
      <c r="J2577" s="95"/>
      <c r="K2577" s="95"/>
      <c r="L2577" s="95"/>
      <c r="M2577" s="97"/>
      <c r="N2577" s="96"/>
    </row>
    <row r="2578" spans="10:14">
      <c r="J2578" s="95"/>
      <c r="K2578" s="95"/>
      <c r="L2578" s="95"/>
      <c r="M2578" s="97"/>
      <c r="N2578" s="96"/>
    </row>
    <row r="2579" spans="10:14">
      <c r="J2579" s="95"/>
      <c r="K2579" s="95"/>
      <c r="L2579" s="95"/>
      <c r="M2579" s="97"/>
      <c r="N2579" s="96"/>
    </row>
    <row r="2580" spans="10:14">
      <c r="J2580" s="95"/>
      <c r="K2580" s="95"/>
      <c r="L2580" s="95"/>
      <c r="M2580" s="97"/>
      <c r="N2580" s="96"/>
    </row>
    <row r="2581" spans="10:14">
      <c r="J2581" s="95"/>
      <c r="K2581" s="95"/>
      <c r="L2581" s="95"/>
      <c r="M2581" s="97"/>
      <c r="N2581" s="96"/>
    </row>
    <row r="2582" spans="10:14">
      <c r="J2582" s="95"/>
      <c r="K2582" s="95"/>
      <c r="L2582" s="95"/>
      <c r="M2582" s="97"/>
      <c r="N2582" s="96"/>
    </row>
    <row r="2583" spans="10:14">
      <c r="J2583" s="95"/>
      <c r="K2583" s="95"/>
      <c r="L2583" s="95"/>
      <c r="M2583" s="97"/>
      <c r="N2583" s="96"/>
    </row>
    <row r="2584" spans="10:14">
      <c r="J2584" s="95"/>
      <c r="K2584" s="95"/>
      <c r="L2584" s="95"/>
      <c r="M2584" s="97"/>
      <c r="N2584" s="96"/>
    </row>
    <row r="2585" spans="10:14">
      <c r="J2585" s="95"/>
      <c r="K2585" s="95"/>
      <c r="L2585" s="95"/>
      <c r="M2585" s="97"/>
      <c r="N2585" s="96"/>
    </row>
    <row r="2586" spans="10:14">
      <c r="J2586" s="95"/>
      <c r="K2586" s="95"/>
      <c r="L2586" s="95"/>
      <c r="M2586" s="97"/>
      <c r="N2586" s="96"/>
    </row>
    <row r="2587" spans="10:14">
      <c r="J2587" s="95"/>
      <c r="K2587" s="95"/>
      <c r="L2587" s="95"/>
      <c r="M2587" s="97"/>
      <c r="N2587" s="96"/>
    </row>
    <row r="2588" spans="10:14">
      <c r="J2588" s="95"/>
      <c r="K2588" s="95"/>
      <c r="L2588" s="95"/>
      <c r="M2588" s="97"/>
      <c r="N2588" s="96"/>
    </row>
    <row r="2589" spans="10:14">
      <c r="J2589" s="95"/>
      <c r="K2589" s="95"/>
      <c r="L2589" s="95"/>
      <c r="M2589" s="97"/>
      <c r="N2589" s="96"/>
    </row>
    <row r="2590" spans="10:14">
      <c r="J2590" s="95"/>
      <c r="K2590" s="95"/>
      <c r="L2590" s="95"/>
      <c r="M2590" s="97"/>
      <c r="N2590" s="96"/>
    </row>
    <row r="2591" spans="10:14">
      <c r="J2591" s="95"/>
      <c r="K2591" s="95"/>
      <c r="L2591" s="95"/>
      <c r="M2591" s="97"/>
      <c r="N2591" s="96"/>
    </row>
    <row r="2592" spans="10:14">
      <c r="J2592" s="95"/>
      <c r="K2592" s="95"/>
      <c r="L2592" s="95"/>
      <c r="M2592" s="97"/>
      <c r="N2592" s="96"/>
    </row>
    <row r="2593" spans="10:14">
      <c r="J2593" s="95"/>
      <c r="K2593" s="95"/>
      <c r="L2593" s="95"/>
      <c r="M2593" s="97"/>
      <c r="N2593" s="96"/>
    </row>
    <row r="2594" spans="10:14">
      <c r="J2594" s="95"/>
      <c r="K2594" s="95"/>
      <c r="L2594" s="95"/>
      <c r="M2594" s="97"/>
      <c r="N2594" s="96"/>
    </row>
    <row r="2595" spans="10:14">
      <c r="J2595" s="95"/>
      <c r="K2595" s="95"/>
      <c r="L2595" s="95"/>
      <c r="M2595" s="97"/>
      <c r="N2595" s="96"/>
    </row>
    <row r="2596" spans="10:14">
      <c r="J2596" s="95"/>
      <c r="K2596" s="95"/>
      <c r="L2596" s="95"/>
      <c r="M2596" s="97"/>
      <c r="N2596" s="96"/>
    </row>
    <row r="2597" spans="10:14">
      <c r="J2597" s="95"/>
      <c r="K2597" s="95"/>
      <c r="L2597" s="95"/>
      <c r="M2597" s="97"/>
      <c r="N2597" s="96"/>
    </row>
    <row r="2598" spans="10:14">
      <c r="J2598" s="95"/>
      <c r="K2598" s="95"/>
      <c r="L2598" s="95"/>
      <c r="M2598" s="97"/>
      <c r="N2598" s="96"/>
    </row>
    <row r="2599" spans="10:14">
      <c r="J2599" s="95"/>
      <c r="K2599" s="95"/>
      <c r="L2599" s="95"/>
      <c r="M2599" s="97"/>
      <c r="N2599" s="96"/>
    </row>
    <row r="2600" spans="10:14">
      <c r="J2600" s="95"/>
      <c r="K2600" s="95"/>
      <c r="L2600" s="95"/>
      <c r="M2600" s="97"/>
      <c r="N2600" s="96"/>
    </row>
    <row r="2601" spans="10:14">
      <c r="J2601" s="95"/>
      <c r="K2601" s="95"/>
      <c r="L2601" s="95"/>
      <c r="M2601" s="97"/>
      <c r="N2601" s="96"/>
    </row>
    <row r="2602" spans="10:14">
      <c r="J2602" s="95"/>
      <c r="K2602" s="95"/>
      <c r="L2602" s="95"/>
      <c r="M2602" s="97"/>
      <c r="N2602" s="96"/>
    </row>
    <row r="2603" spans="10:14">
      <c r="J2603" s="95"/>
      <c r="K2603" s="95"/>
      <c r="L2603" s="95"/>
      <c r="M2603" s="97"/>
      <c r="N2603" s="96"/>
    </row>
    <row r="2604" spans="10:14">
      <c r="J2604" s="95"/>
      <c r="K2604" s="95"/>
      <c r="L2604" s="95"/>
      <c r="M2604" s="97"/>
      <c r="N2604" s="96"/>
    </row>
    <row r="2605" spans="10:14">
      <c r="J2605" s="95"/>
      <c r="K2605" s="95"/>
      <c r="L2605" s="95"/>
      <c r="M2605" s="97"/>
      <c r="N2605" s="96"/>
    </row>
    <row r="2606" spans="10:14">
      <c r="J2606" s="95"/>
      <c r="K2606" s="95"/>
      <c r="L2606" s="95"/>
      <c r="M2606" s="97"/>
      <c r="N2606" s="96"/>
    </row>
    <row r="2607" spans="10:14">
      <c r="J2607" s="95"/>
      <c r="K2607" s="95"/>
      <c r="L2607" s="95"/>
      <c r="M2607" s="97"/>
      <c r="N2607" s="96"/>
    </row>
    <row r="2608" spans="10:14">
      <c r="J2608" s="95"/>
      <c r="K2608" s="95"/>
      <c r="L2608" s="95"/>
      <c r="M2608" s="97"/>
      <c r="N2608" s="96"/>
    </row>
    <row r="2609" spans="10:14">
      <c r="J2609" s="95"/>
      <c r="K2609" s="95"/>
      <c r="L2609" s="95"/>
      <c r="M2609" s="97"/>
      <c r="N2609" s="96"/>
    </row>
    <row r="2610" spans="10:14">
      <c r="J2610" s="95"/>
      <c r="K2610" s="95"/>
      <c r="L2610" s="95"/>
      <c r="M2610" s="97"/>
      <c r="N2610" s="96"/>
    </row>
    <row r="2611" spans="10:14">
      <c r="J2611" s="95"/>
      <c r="K2611" s="95"/>
      <c r="L2611" s="95"/>
      <c r="M2611" s="97"/>
      <c r="N2611" s="96"/>
    </row>
    <row r="2612" spans="10:14">
      <c r="J2612" s="95"/>
      <c r="K2612" s="95"/>
      <c r="L2612" s="95"/>
      <c r="M2612" s="97"/>
      <c r="N2612" s="96"/>
    </row>
    <row r="2613" spans="10:14">
      <c r="J2613" s="95"/>
      <c r="K2613" s="95"/>
      <c r="L2613" s="95"/>
      <c r="M2613" s="97"/>
      <c r="N2613" s="96"/>
    </row>
    <row r="2614" spans="10:14">
      <c r="J2614" s="95"/>
      <c r="K2614" s="95"/>
      <c r="L2614" s="95"/>
      <c r="M2614" s="97"/>
      <c r="N2614" s="96"/>
    </row>
    <row r="2615" spans="10:14">
      <c r="J2615" s="95"/>
      <c r="K2615" s="95"/>
      <c r="L2615" s="95"/>
      <c r="M2615" s="97"/>
      <c r="N2615" s="96"/>
    </row>
    <row r="2616" spans="10:14">
      <c r="J2616" s="95"/>
      <c r="K2616" s="95"/>
      <c r="L2616" s="95"/>
      <c r="M2616" s="97"/>
      <c r="N2616" s="96"/>
    </row>
    <row r="2617" spans="10:14">
      <c r="J2617" s="95"/>
      <c r="K2617" s="95"/>
      <c r="L2617" s="95"/>
      <c r="M2617" s="97"/>
      <c r="N2617" s="96"/>
    </row>
    <row r="2618" spans="10:14">
      <c r="J2618" s="95"/>
      <c r="K2618" s="95"/>
      <c r="L2618" s="95"/>
      <c r="M2618" s="97"/>
      <c r="N2618" s="96"/>
    </row>
    <row r="2619" spans="10:14">
      <c r="J2619" s="95"/>
      <c r="K2619" s="95"/>
      <c r="L2619" s="95"/>
      <c r="M2619" s="97"/>
      <c r="N2619" s="96"/>
    </row>
    <row r="2620" spans="10:14">
      <c r="J2620" s="95"/>
      <c r="K2620" s="95"/>
      <c r="L2620" s="95"/>
      <c r="M2620" s="97"/>
      <c r="N2620" s="96"/>
    </row>
    <row r="2621" spans="10:14">
      <c r="J2621" s="95"/>
      <c r="K2621" s="95"/>
      <c r="L2621" s="95"/>
      <c r="M2621" s="97"/>
      <c r="N2621" s="96"/>
    </row>
    <row r="2622" spans="10:14">
      <c r="J2622" s="95"/>
      <c r="K2622" s="95"/>
      <c r="L2622" s="95"/>
      <c r="M2622" s="97"/>
      <c r="N2622" s="96"/>
    </row>
    <row r="2623" spans="10:14">
      <c r="J2623" s="95"/>
      <c r="K2623" s="95"/>
      <c r="L2623" s="95"/>
      <c r="M2623" s="97"/>
      <c r="N2623" s="96"/>
    </row>
    <row r="2624" spans="10:14">
      <c r="J2624" s="95"/>
      <c r="K2624" s="95"/>
      <c r="L2624" s="95"/>
      <c r="M2624" s="97"/>
      <c r="N2624" s="96"/>
    </row>
    <row r="2625" spans="10:14">
      <c r="J2625" s="95"/>
      <c r="K2625" s="95"/>
      <c r="L2625" s="95"/>
      <c r="M2625" s="97"/>
      <c r="N2625" s="96"/>
    </row>
    <row r="2626" spans="10:14">
      <c r="J2626" s="95"/>
      <c r="K2626" s="95"/>
      <c r="L2626" s="95"/>
      <c r="M2626" s="97"/>
      <c r="N2626" s="96"/>
    </row>
    <row r="2627" spans="10:14">
      <c r="J2627" s="95"/>
      <c r="K2627" s="95"/>
      <c r="L2627" s="95"/>
      <c r="M2627" s="97"/>
      <c r="N2627" s="96"/>
    </row>
    <row r="2628" spans="10:14">
      <c r="J2628" s="95"/>
      <c r="K2628" s="95"/>
      <c r="L2628" s="95"/>
      <c r="M2628" s="97"/>
      <c r="N2628" s="96"/>
    </row>
    <row r="2629" spans="10:14">
      <c r="J2629" s="95"/>
      <c r="K2629" s="95"/>
      <c r="L2629" s="95"/>
      <c r="M2629" s="97"/>
      <c r="N2629" s="96"/>
    </row>
    <row r="2630" spans="10:14">
      <c r="J2630" s="95"/>
      <c r="K2630" s="95"/>
      <c r="L2630" s="95"/>
      <c r="M2630" s="97"/>
      <c r="N2630" s="96"/>
    </row>
    <row r="2631" spans="10:14">
      <c r="J2631" s="95"/>
      <c r="K2631" s="95"/>
      <c r="L2631" s="95"/>
      <c r="M2631" s="97"/>
      <c r="N2631" s="96"/>
    </row>
    <row r="2632" spans="10:14">
      <c r="J2632" s="95"/>
      <c r="K2632" s="95"/>
      <c r="L2632" s="95"/>
      <c r="M2632" s="97"/>
      <c r="N2632" s="96"/>
    </row>
    <row r="2633" spans="10:14">
      <c r="J2633" s="95"/>
      <c r="K2633" s="95"/>
      <c r="L2633" s="95"/>
      <c r="M2633" s="97"/>
      <c r="N2633" s="96"/>
    </row>
    <row r="2634" spans="10:14">
      <c r="J2634" s="95"/>
      <c r="K2634" s="95"/>
      <c r="L2634" s="95"/>
      <c r="M2634" s="97"/>
      <c r="N2634" s="96"/>
    </row>
    <row r="2635" spans="10:14">
      <c r="J2635" s="95"/>
      <c r="K2635" s="95"/>
      <c r="L2635" s="95"/>
      <c r="M2635" s="97"/>
      <c r="N2635" s="96"/>
    </row>
    <row r="2636" spans="10:14">
      <c r="J2636" s="95"/>
      <c r="K2636" s="95"/>
      <c r="L2636" s="95"/>
      <c r="M2636" s="97"/>
      <c r="N2636" s="96"/>
    </row>
    <row r="2637" spans="10:14">
      <c r="J2637" s="95"/>
      <c r="K2637" s="95"/>
      <c r="L2637" s="95"/>
      <c r="M2637" s="97"/>
      <c r="N2637" s="96"/>
    </row>
    <row r="2638" spans="10:14">
      <c r="J2638" s="95"/>
      <c r="K2638" s="95"/>
      <c r="L2638" s="95"/>
      <c r="M2638" s="97"/>
      <c r="N2638" s="96"/>
    </row>
    <row r="2639" spans="10:14">
      <c r="J2639" s="95"/>
      <c r="K2639" s="95"/>
      <c r="L2639" s="95"/>
      <c r="M2639" s="97"/>
      <c r="N2639" s="96"/>
    </row>
    <row r="2640" spans="10:14">
      <c r="J2640" s="95"/>
      <c r="K2640" s="95"/>
      <c r="L2640" s="95"/>
      <c r="M2640" s="97"/>
      <c r="N2640" s="96"/>
    </row>
    <row r="2641" spans="10:14">
      <c r="J2641" s="95"/>
      <c r="K2641" s="95"/>
      <c r="L2641" s="95"/>
      <c r="M2641" s="97"/>
      <c r="N2641" s="96"/>
    </row>
    <row r="2642" spans="10:14">
      <c r="J2642" s="95"/>
      <c r="K2642" s="95"/>
      <c r="L2642" s="95"/>
      <c r="M2642" s="97"/>
      <c r="N2642" s="96"/>
    </row>
    <row r="2643" spans="10:14">
      <c r="J2643" s="95"/>
      <c r="K2643" s="95"/>
      <c r="L2643" s="95"/>
      <c r="M2643" s="97"/>
      <c r="N2643" s="96"/>
    </row>
    <row r="2644" spans="10:14">
      <c r="J2644" s="95"/>
      <c r="K2644" s="95"/>
      <c r="L2644" s="95"/>
      <c r="M2644" s="97"/>
      <c r="N2644" s="96"/>
    </row>
    <row r="2645" spans="10:14">
      <c r="J2645" s="95"/>
      <c r="K2645" s="95"/>
      <c r="L2645" s="95"/>
      <c r="M2645" s="97"/>
      <c r="N2645" s="96"/>
    </row>
    <row r="2646" spans="10:14">
      <c r="J2646" s="95"/>
      <c r="K2646" s="95"/>
      <c r="L2646" s="95"/>
      <c r="M2646" s="97"/>
      <c r="N2646" s="96"/>
    </row>
    <row r="2647" spans="10:14">
      <c r="J2647" s="95"/>
      <c r="K2647" s="95"/>
      <c r="L2647" s="95"/>
      <c r="M2647" s="97"/>
      <c r="N2647" s="96"/>
    </row>
    <row r="2648" spans="10:14">
      <c r="J2648" s="95"/>
      <c r="K2648" s="95"/>
      <c r="L2648" s="95"/>
      <c r="M2648" s="97"/>
      <c r="N2648" s="96"/>
    </row>
    <row r="2649" spans="10:14">
      <c r="J2649" s="95"/>
      <c r="K2649" s="95"/>
      <c r="L2649" s="95"/>
      <c r="M2649" s="97"/>
      <c r="N2649" s="96"/>
    </row>
    <row r="2650" spans="10:14">
      <c r="J2650" s="95"/>
      <c r="K2650" s="95"/>
      <c r="L2650" s="95"/>
      <c r="M2650" s="97"/>
      <c r="N2650" s="96"/>
    </row>
    <row r="2651" spans="10:14">
      <c r="J2651" s="95"/>
      <c r="K2651" s="95"/>
      <c r="L2651" s="95"/>
      <c r="M2651" s="97"/>
      <c r="N2651" s="96"/>
    </row>
    <row r="2652" spans="10:14">
      <c r="J2652" s="95"/>
      <c r="K2652" s="95"/>
      <c r="L2652" s="95"/>
      <c r="M2652" s="97"/>
      <c r="N2652" s="96"/>
    </row>
    <row r="2653" spans="10:14">
      <c r="J2653" s="95"/>
      <c r="K2653" s="95"/>
      <c r="L2653" s="95"/>
      <c r="M2653" s="97"/>
      <c r="N2653" s="96"/>
    </row>
    <row r="2654" spans="10:14">
      <c r="J2654" s="95"/>
      <c r="K2654" s="95"/>
      <c r="L2654" s="95"/>
      <c r="M2654" s="97"/>
      <c r="N2654" s="96"/>
    </row>
    <row r="2655" spans="10:14">
      <c r="J2655" s="95"/>
      <c r="K2655" s="95"/>
      <c r="L2655" s="95"/>
      <c r="M2655" s="97"/>
      <c r="N2655" s="96"/>
    </row>
    <row r="2656" spans="10:14">
      <c r="J2656" s="95"/>
      <c r="K2656" s="95"/>
      <c r="L2656" s="95"/>
      <c r="M2656" s="97"/>
      <c r="N2656" s="96"/>
    </row>
    <row r="2657" spans="10:14">
      <c r="J2657" s="95"/>
      <c r="K2657" s="95"/>
      <c r="L2657" s="95"/>
      <c r="M2657" s="97"/>
      <c r="N2657" s="96"/>
    </row>
    <row r="2658" spans="10:14">
      <c r="J2658" s="95"/>
      <c r="K2658" s="95"/>
      <c r="L2658" s="95"/>
      <c r="M2658" s="97"/>
      <c r="N2658" s="96"/>
    </row>
    <row r="2659" spans="10:14">
      <c r="J2659" s="95"/>
      <c r="K2659" s="95"/>
      <c r="L2659" s="95"/>
      <c r="M2659" s="97"/>
      <c r="N2659" s="96"/>
    </row>
    <row r="2660" spans="10:14">
      <c r="J2660" s="95"/>
      <c r="K2660" s="95"/>
      <c r="L2660" s="95"/>
      <c r="M2660" s="97"/>
      <c r="N2660" s="96"/>
    </row>
    <row r="2661" spans="10:14">
      <c r="J2661" s="95"/>
      <c r="K2661" s="95"/>
      <c r="L2661" s="95"/>
      <c r="M2661" s="97"/>
      <c r="N2661" s="96"/>
    </row>
    <row r="2662" spans="10:14">
      <c r="J2662" s="95"/>
      <c r="K2662" s="95"/>
      <c r="L2662" s="95"/>
      <c r="M2662" s="97"/>
      <c r="N2662" s="96"/>
    </row>
    <row r="2663" spans="10:14">
      <c r="J2663" s="95"/>
      <c r="K2663" s="95"/>
      <c r="L2663" s="95"/>
      <c r="M2663" s="97"/>
      <c r="N2663" s="96"/>
    </row>
    <row r="2664" spans="10:14">
      <c r="J2664" s="95"/>
      <c r="K2664" s="95"/>
      <c r="L2664" s="95"/>
      <c r="M2664" s="97"/>
      <c r="N2664" s="96"/>
    </row>
    <row r="2665" spans="10:14">
      <c r="J2665" s="95"/>
      <c r="K2665" s="95"/>
      <c r="L2665" s="95"/>
      <c r="M2665" s="97"/>
      <c r="N2665" s="96"/>
    </row>
    <row r="2666" spans="10:14">
      <c r="J2666" s="95"/>
      <c r="K2666" s="95"/>
      <c r="L2666" s="95"/>
      <c r="M2666" s="97"/>
      <c r="N2666" s="96"/>
    </row>
    <row r="2667" spans="10:14">
      <c r="J2667" s="95"/>
      <c r="K2667" s="95"/>
      <c r="L2667" s="95"/>
      <c r="M2667" s="97"/>
      <c r="N2667" s="96"/>
    </row>
    <row r="2668" spans="10:14">
      <c r="J2668" s="95"/>
      <c r="K2668" s="95"/>
      <c r="L2668" s="95"/>
      <c r="M2668" s="97"/>
      <c r="N2668" s="96"/>
    </row>
    <row r="2669" spans="10:14">
      <c r="J2669" s="95"/>
      <c r="K2669" s="95"/>
      <c r="L2669" s="95"/>
      <c r="M2669" s="97"/>
      <c r="N2669" s="96"/>
    </row>
    <row r="2670" spans="10:14">
      <c r="J2670" s="95"/>
      <c r="K2670" s="95"/>
      <c r="L2670" s="95"/>
      <c r="M2670" s="97"/>
      <c r="N2670" s="96"/>
    </row>
    <row r="2671" spans="10:14">
      <c r="J2671" s="95"/>
      <c r="K2671" s="95"/>
      <c r="L2671" s="95"/>
      <c r="M2671" s="97"/>
      <c r="N2671" s="96"/>
    </row>
    <row r="2672" spans="10:14">
      <c r="J2672" s="95"/>
      <c r="K2672" s="95"/>
      <c r="L2672" s="95"/>
      <c r="M2672" s="97"/>
      <c r="N2672" s="96"/>
    </row>
    <row r="2673" spans="10:14">
      <c r="J2673" s="95"/>
      <c r="K2673" s="95"/>
      <c r="L2673" s="95"/>
      <c r="M2673" s="97"/>
      <c r="N2673" s="96"/>
    </row>
    <row r="2674" spans="10:14">
      <c r="J2674" s="95"/>
      <c r="K2674" s="95"/>
      <c r="L2674" s="95"/>
      <c r="M2674" s="97"/>
      <c r="N2674" s="96"/>
    </row>
    <row r="2675" spans="10:14">
      <c r="J2675" s="95"/>
      <c r="K2675" s="95"/>
      <c r="L2675" s="95"/>
      <c r="M2675" s="97"/>
      <c r="N2675" s="96"/>
    </row>
    <row r="2676" spans="10:14">
      <c r="J2676" s="95"/>
      <c r="K2676" s="95"/>
      <c r="L2676" s="95"/>
      <c r="M2676" s="97"/>
      <c r="N2676" s="96"/>
    </row>
    <row r="2677" spans="10:14">
      <c r="J2677" s="95"/>
      <c r="K2677" s="95"/>
      <c r="L2677" s="95"/>
      <c r="M2677" s="97"/>
      <c r="N2677" s="96"/>
    </row>
    <row r="2678" spans="10:14">
      <c r="J2678" s="95"/>
      <c r="K2678" s="95"/>
      <c r="L2678" s="95"/>
      <c r="M2678" s="97"/>
      <c r="N2678" s="96"/>
    </row>
    <row r="2679" spans="10:14">
      <c r="J2679" s="95"/>
      <c r="K2679" s="95"/>
      <c r="L2679" s="95"/>
      <c r="M2679" s="97"/>
      <c r="N2679" s="96"/>
    </row>
    <row r="2680" spans="10:14">
      <c r="J2680" s="95"/>
      <c r="K2680" s="95"/>
      <c r="L2680" s="95"/>
      <c r="M2680" s="97"/>
      <c r="N2680" s="96"/>
    </row>
    <row r="2681" spans="10:14">
      <c r="J2681" s="95"/>
      <c r="K2681" s="95"/>
      <c r="L2681" s="95"/>
      <c r="M2681" s="97"/>
      <c r="N2681" s="96"/>
    </row>
    <row r="2682" spans="10:14">
      <c r="J2682" s="95"/>
      <c r="K2682" s="95"/>
      <c r="L2682" s="95"/>
      <c r="M2682" s="97"/>
      <c r="N2682" s="96"/>
    </row>
    <row r="2683" spans="10:14">
      <c r="J2683" s="95"/>
      <c r="K2683" s="95"/>
      <c r="L2683" s="95"/>
      <c r="M2683" s="97"/>
      <c r="N2683" s="96"/>
    </row>
    <row r="2684" spans="10:14">
      <c r="J2684" s="95"/>
      <c r="K2684" s="95"/>
      <c r="L2684" s="95"/>
      <c r="M2684" s="97"/>
      <c r="N2684" s="96"/>
    </row>
    <row r="2685" spans="10:14">
      <c r="J2685" s="95"/>
      <c r="K2685" s="95"/>
      <c r="L2685" s="95"/>
      <c r="M2685" s="97"/>
      <c r="N2685" s="96"/>
    </row>
    <row r="2686" spans="10:14">
      <c r="J2686" s="95"/>
      <c r="K2686" s="95"/>
      <c r="L2686" s="95"/>
      <c r="M2686" s="97"/>
      <c r="N2686" s="96"/>
    </row>
    <row r="2687" spans="10:14">
      <c r="J2687" s="95"/>
      <c r="K2687" s="95"/>
      <c r="L2687" s="95"/>
      <c r="M2687" s="97"/>
      <c r="N2687" s="96"/>
    </row>
    <row r="2688" spans="10:14">
      <c r="J2688" s="95"/>
      <c r="K2688" s="95"/>
      <c r="L2688" s="95"/>
      <c r="M2688" s="97"/>
      <c r="N2688" s="96"/>
    </row>
    <row r="2689" spans="10:14">
      <c r="J2689" s="95"/>
      <c r="K2689" s="95"/>
      <c r="L2689" s="95"/>
      <c r="M2689" s="97"/>
      <c r="N2689" s="96"/>
    </row>
    <row r="2690" spans="10:14">
      <c r="J2690" s="95"/>
      <c r="K2690" s="95"/>
      <c r="L2690" s="95"/>
      <c r="M2690" s="97"/>
      <c r="N2690" s="96"/>
    </row>
    <row r="2691" spans="10:14">
      <c r="J2691" s="95"/>
      <c r="K2691" s="95"/>
      <c r="L2691" s="95"/>
      <c r="M2691" s="97"/>
      <c r="N2691" s="96"/>
    </row>
    <row r="2692" spans="10:14">
      <c r="J2692" s="95"/>
      <c r="K2692" s="95"/>
      <c r="L2692" s="95"/>
      <c r="M2692" s="97"/>
      <c r="N2692" s="96"/>
    </row>
    <row r="2693" spans="10:14">
      <c r="J2693" s="95"/>
      <c r="K2693" s="95"/>
      <c r="L2693" s="95"/>
      <c r="M2693" s="97"/>
      <c r="N2693" s="96"/>
    </row>
    <row r="2694" spans="10:14">
      <c r="J2694" s="95"/>
      <c r="K2694" s="95"/>
      <c r="L2694" s="95"/>
      <c r="M2694" s="97"/>
      <c r="N2694" s="96"/>
    </row>
    <row r="2695" spans="10:14">
      <c r="J2695" s="95"/>
      <c r="K2695" s="95"/>
      <c r="L2695" s="95"/>
      <c r="M2695" s="97"/>
      <c r="N2695" s="96"/>
    </row>
    <row r="2696" spans="10:14">
      <c r="J2696" s="95"/>
      <c r="K2696" s="95"/>
      <c r="L2696" s="95"/>
      <c r="M2696" s="97"/>
      <c r="N2696" s="96"/>
    </row>
    <row r="2697" spans="10:14">
      <c r="J2697" s="95"/>
      <c r="K2697" s="95"/>
      <c r="L2697" s="95"/>
      <c r="M2697" s="97"/>
      <c r="N2697" s="96"/>
    </row>
    <row r="2698" spans="10:14">
      <c r="J2698" s="95"/>
      <c r="K2698" s="95"/>
      <c r="L2698" s="95"/>
      <c r="M2698" s="97"/>
      <c r="N2698" s="96"/>
    </row>
    <row r="2699" spans="10:14">
      <c r="J2699" s="95"/>
      <c r="K2699" s="95"/>
      <c r="L2699" s="95"/>
      <c r="M2699" s="97"/>
      <c r="N2699" s="96"/>
    </row>
    <row r="2700" spans="10:14">
      <c r="J2700" s="95"/>
      <c r="K2700" s="95"/>
      <c r="L2700" s="95"/>
      <c r="M2700" s="97"/>
      <c r="N2700" s="96"/>
    </row>
    <row r="2701" spans="10:14">
      <c r="J2701" s="95"/>
      <c r="K2701" s="95"/>
      <c r="L2701" s="95"/>
      <c r="M2701" s="97"/>
      <c r="N2701" s="96"/>
    </row>
    <row r="2702" spans="10:14">
      <c r="J2702" s="95"/>
      <c r="K2702" s="95"/>
      <c r="L2702" s="95"/>
      <c r="M2702" s="97"/>
      <c r="N2702" s="96"/>
    </row>
    <row r="2703" spans="10:14">
      <c r="J2703" s="95"/>
      <c r="K2703" s="95"/>
      <c r="L2703" s="95"/>
      <c r="M2703" s="97"/>
      <c r="N2703" s="96"/>
    </row>
    <row r="2704" spans="10:14">
      <c r="J2704" s="95"/>
      <c r="K2704" s="95"/>
      <c r="L2704" s="95"/>
      <c r="M2704" s="97"/>
      <c r="N2704" s="96"/>
    </row>
    <row r="2705" spans="10:14">
      <c r="J2705" s="95"/>
      <c r="K2705" s="95"/>
      <c r="L2705" s="95"/>
      <c r="M2705" s="97"/>
      <c r="N2705" s="96"/>
    </row>
    <row r="2706" spans="10:14">
      <c r="J2706" s="95"/>
      <c r="K2706" s="95"/>
      <c r="L2706" s="95"/>
      <c r="M2706" s="97"/>
      <c r="N2706" s="96"/>
    </row>
    <row r="2707" spans="10:14">
      <c r="J2707" s="95"/>
      <c r="K2707" s="95"/>
      <c r="L2707" s="95"/>
      <c r="M2707" s="97"/>
      <c r="N2707" s="96"/>
    </row>
    <row r="2708" spans="10:14">
      <c r="J2708" s="95"/>
      <c r="K2708" s="95"/>
      <c r="L2708" s="95"/>
      <c r="M2708" s="97"/>
      <c r="N2708" s="96"/>
    </row>
    <row r="2709" spans="10:14">
      <c r="J2709" s="95"/>
      <c r="K2709" s="95"/>
      <c r="L2709" s="95"/>
      <c r="M2709" s="97"/>
      <c r="N2709" s="96"/>
    </row>
    <row r="2710" spans="10:14">
      <c r="J2710" s="95"/>
      <c r="K2710" s="95"/>
      <c r="L2710" s="95"/>
      <c r="M2710" s="97"/>
      <c r="N2710" s="96"/>
    </row>
    <row r="2711" spans="10:14">
      <c r="J2711" s="95"/>
      <c r="K2711" s="95"/>
      <c r="L2711" s="95"/>
      <c r="M2711" s="97"/>
      <c r="N2711" s="96"/>
    </row>
    <row r="2712" spans="10:14">
      <c r="J2712" s="95"/>
      <c r="K2712" s="95"/>
      <c r="L2712" s="95"/>
      <c r="M2712" s="97"/>
      <c r="N2712" s="96"/>
    </row>
    <row r="2713" spans="10:14">
      <c r="J2713" s="95"/>
      <c r="K2713" s="95"/>
      <c r="L2713" s="95"/>
      <c r="M2713" s="97"/>
      <c r="N2713" s="96"/>
    </row>
    <row r="2714" spans="10:14">
      <c r="J2714" s="95"/>
      <c r="K2714" s="95"/>
      <c r="L2714" s="95"/>
      <c r="M2714" s="97"/>
      <c r="N2714" s="96"/>
    </row>
    <row r="2715" spans="10:14">
      <c r="J2715" s="95"/>
      <c r="K2715" s="95"/>
      <c r="L2715" s="95"/>
      <c r="M2715" s="97"/>
      <c r="N2715" s="96"/>
    </row>
    <row r="2716" spans="10:14">
      <c r="J2716" s="95"/>
      <c r="K2716" s="95"/>
      <c r="L2716" s="95"/>
      <c r="M2716" s="97"/>
      <c r="N2716" s="96"/>
    </row>
    <row r="2717" spans="10:14">
      <c r="J2717" s="95"/>
      <c r="K2717" s="95"/>
      <c r="L2717" s="95"/>
      <c r="M2717" s="97"/>
      <c r="N2717" s="96"/>
    </row>
    <row r="2718" spans="10:14">
      <c r="J2718" s="95"/>
      <c r="K2718" s="95"/>
      <c r="L2718" s="95"/>
      <c r="M2718" s="97"/>
      <c r="N2718" s="96"/>
    </row>
    <row r="2719" spans="10:14">
      <c r="J2719" s="95"/>
      <c r="K2719" s="95"/>
      <c r="L2719" s="95"/>
      <c r="M2719" s="97"/>
      <c r="N2719" s="96"/>
    </row>
    <row r="2720" spans="10:14">
      <c r="J2720" s="95"/>
      <c r="K2720" s="95"/>
      <c r="L2720" s="95"/>
      <c r="M2720" s="97"/>
      <c r="N2720" s="96"/>
    </row>
    <row r="2721" spans="10:14">
      <c r="J2721" s="95"/>
      <c r="K2721" s="95"/>
      <c r="L2721" s="95"/>
      <c r="M2721" s="97"/>
      <c r="N2721" s="96"/>
    </row>
    <row r="2722" spans="10:14">
      <c r="J2722" s="95"/>
      <c r="K2722" s="95"/>
      <c r="L2722" s="95"/>
      <c r="M2722" s="97"/>
      <c r="N2722" s="96"/>
    </row>
    <row r="2723" spans="10:14">
      <c r="J2723" s="95"/>
      <c r="K2723" s="95"/>
      <c r="L2723" s="95"/>
      <c r="M2723" s="97"/>
      <c r="N2723" s="96"/>
    </row>
    <row r="2724" spans="10:14">
      <c r="J2724" s="95"/>
      <c r="K2724" s="95"/>
      <c r="L2724" s="95"/>
      <c r="M2724" s="97"/>
      <c r="N2724" s="96"/>
    </row>
    <row r="2725" spans="10:14">
      <c r="J2725" s="95"/>
      <c r="K2725" s="95"/>
      <c r="L2725" s="95"/>
      <c r="M2725" s="97"/>
      <c r="N2725" s="96"/>
    </row>
    <row r="2726" spans="10:14">
      <c r="J2726" s="95"/>
      <c r="K2726" s="95"/>
      <c r="L2726" s="95"/>
      <c r="M2726" s="97"/>
      <c r="N2726" s="96"/>
    </row>
    <row r="2727" spans="10:14">
      <c r="J2727" s="95"/>
      <c r="K2727" s="95"/>
      <c r="L2727" s="95"/>
      <c r="M2727" s="97"/>
      <c r="N2727" s="96"/>
    </row>
    <row r="2728" spans="10:14">
      <c r="J2728" s="95"/>
      <c r="K2728" s="95"/>
      <c r="L2728" s="95"/>
      <c r="M2728" s="97"/>
      <c r="N2728" s="96"/>
    </row>
    <row r="2729" spans="10:14">
      <c r="J2729" s="95"/>
      <c r="K2729" s="95"/>
      <c r="L2729" s="95"/>
      <c r="M2729" s="97"/>
      <c r="N2729" s="96"/>
    </row>
    <row r="2730" spans="10:14">
      <c r="J2730" s="95"/>
      <c r="K2730" s="95"/>
      <c r="L2730" s="95"/>
      <c r="M2730" s="97"/>
      <c r="N2730" s="96"/>
    </row>
    <row r="2731" spans="10:14">
      <c r="J2731" s="95"/>
      <c r="K2731" s="95"/>
      <c r="L2731" s="95"/>
      <c r="M2731" s="97"/>
      <c r="N2731" s="96"/>
    </row>
    <row r="2732" spans="10:14">
      <c r="J2732" s="95"/>
      <c r="K2732" s="95"/>
      <c r="L2732" s="95"/>
      <c r="M2732" s="97"/>
      <c r="N2732" s="96"/>
    </row>
    <row r="2733" spans="10:14">
      <c r="J2733" s="95"/>
      <c r="K2733" s="95"/>
      <c r="L2733" s="95"/>
      <c r="M2733" s="97"/>
      <c r="N2733" s="96"/>
    </row>
    <row r="2734" spans="10:14">
      <c r="J2734" s="95"/>
      <c r="K2734" s="95"/>
      <c r="L2734" s="95"/>
      <c r="M2734" s="97"/>
      <c r="N2734" s="96"/>
    </row>
    <row r="2735" spans="10:14">
      <c r="J2735" s="95"/>
      <c r="K2735" s="95"/>
      <c r="L2735" s="95"/>
      <c r="M2735" s="97"/>
      <c r="N2735" s="96"/>
    </row>
    <row r="2736" spans="10:14">
      <c r="J2736" s="95"/>
      <c r="K2736" s="95"/>
      <c r="L2736" s="95"/>
      <c r="M2736" s="97"/>
      <c r="N2736" s="96"/>
    </row>
    <row r="2737" spans="10:14">
      <c r="J2737" s="95"/>
      <c r="K2737" s="95"/>
      <c r="L2737" s="95"/>
      <c r="M2737" s="97"/>
      <c r="N2737" s="96"/>
    </row>
    <row r="2738" spans="10:14">
      <c r="J2738" s="95"/>
      <c r="K2738" s="95"/>
      <c r="L2738" s="95"/>
      <c r="M2738" s="97"/>
      <c r="N2738" s="96"/>
    </row>
    <row r="2739" spans="10:14">
      <c r="J2739" s="95"/>
      <c r="K2739" s="95"/>
      <c r="L2739" s="95"/>
      <c r="M2739" s="97"/>
      <c r="N2739" s="96"/>
    </row>
    <row r="2740" spans="10:14">
      <c r="J2740" s="95"/>
      <c r="K2740" s="95"/>
      <c r="L2740" s="95"/>
      <c r="M2740" s="97"/>
      <c r="N2740" s="96"/>
    </row>
    <row r="2741" spans="10:14">
      <c r="J2741" s="95"/>
      <c r="K2741" s="95"/>
      <c r="L2741" s="95"/>
      <c r="M2741" s="97"/>
      <c r="N2741" s="96"/>
    </row>
    <row r="2742" spans="10:14">
      <c r="J2742" s="95"/>
      <c r="K2742" s="95"/>
      <c r="L2742" s="95"/>
      <c r="M2742" s="97"/>
      <c r="N2742" s="96"/>
    </row>
    <row r="2743" spans="10:14">
      <c r="J2743" s="95"/>
      <c r="K2743" s="95"/>
      <c r="L2743" s="95"/>
      <c r="M2743" s="97"/>
      <c r="N2743" s="96"/>
    </row>
    <row r="2744" spans="10:14">
      <c r="J2744" s="95"/>
      <c r="K2744" s="95"/>
      <c r="L2744" s="95"/>
      <c r="M2744" s="97"/>
      <c r="N2744" s="96"/>
    </row>
    <row r="2745" spans="10:14">
      <c r="J2745" s="95"/>
      <c r="K2745" s="95"/>
      <c r="L2745" s="95"/>
      <c r="M2745" s="97"/>
      <c r="N2745" s="96"/>
    </row>
    <row r="2746" spans="10:14">
      <c r="J2746" s="95"/>
      <c r="K2746" s="95"/>
      <c r="L2746" s="95"/>
      <c r="M2746" s="97"/>
      <c r="N2746" s="96"/>
    </row>
    <row r="2747" spans="10:14">
      <c r="J2747" s="95"/>
      <c r="K2747" s="95"/>
      <c r="L2747" s="95"/>
      <c r="M2747" s="97"/>
      <c r="N2747" s="96"/>
    </row>
    <row r="2748" spans="10:14">
      <c r="J2748" s="95"/>
      <c r="K2748" s="95"/>
      <c r="L2748" s="95"/>
      <c r="M2748" s="97"/>
      <c r="N2748" s="96"/>
    </row>
    <row r="2749" spans="10:14">
      <c r="J2749" s="95"/>
      <c r="K2749" s="95"/>
      <c r="L2749" s="95"/>
      <c r="M2749" s="97"/>
      <c r="N2749" s="96"/>
    </row>
    <row r="2750" spans="10:14">
      <c r="J2750" s="95"/>
      <c r="K2750" s="95"/>
      <c r="L2750" s="95"/>
      <c r="M2750" s="97"/>
      <c r="N2750" s="96"/>
    </row>
    <row r="2751" spans="10:14">
      <c r="J2751" s="95"/>
      <c r="K2751" s="95"/>
      <c r="L2751" s="95"/>
      <c r="M2751" s="97"/>
      <c r="N2751" s="96"/>
    </row>
    <row r="2752" spans="10:14">
      <c r="J2752" s="95"/>
      <c r="K2752" s="95"/>
      <c r="L2752" s="95"/>
      <c r="M2752" s="97"/>
      <c r="N2752" s="96"/>
    </row>
    <row r="2753" spans="10:14">
      <c r="J2753" s="95"/>
      <c r="K2753" s="95"/>
      <c r="L2753" s="95"/>
      <c r="M2753" s="97"/>
      <c r="N2753" s="96"/>
    </row>
    <row r="2754" spans="10:14">
      <c r="J2754" s="95"/>
      <c r="K2754" s="95"/>
      <c r="L2754" s="95"/>
      <c r="M2754" s="97"/>
      <c r="N2754" s="96"/>
    </row>
    <row r="2755" spans="10:14">
      <c r="J2755" s="95"/>
      <c r="K2755" s="95"/>
      <c r="L2755" s="95"/>
      <c r="M2755" s="97"/>
      <c r="N2755" s="96"/>
    </row>
    <row r="2756" spans="10:14">
      <c r="J2756" s="95"/>
      <c r="K2756" s="95"/>
      <c r="L2756" s="95"/>
      <c r="M2756" s="97"/>
      <c r="N2756" s="96"/>
    </row>
    <row r="2757" spans="10:14">
      <c r="J2757" s="95"/>
      <c r="K2757" s="95"/>
      <c r="L2757" s="95"/>
      <c r="M2757" s="97"/>
      <c r="N2757" s="96"/>
    </row>
    <row r="2758" spans="10:14">
      <c r="J2758" s="95"/>
      <c r="K2758" s="95"/>
      <c r="L2758" s="95"/>
      <c r="M2758" s="97"/>
      <c r="N2758" s="96"/>
    </row>
    <row r="2759" spans="10:14">
      <c r="J2759" s="95"/>
      <c r="K2759" s="95"/>
      <c r="L2759" s="95"/>
      <c r="M2759" s="97"/>
      <c r="N2759" s="96"/>
    </row>
    <row r="2760" spans="10:14">
      <c r="J2760" s="95"/>
      <c r="K2760" s="95"/>
      <c r="L2760" s="95"/>
      <c r="M2760" s="97"/>
      <c r="N2760" s="96"/>
    </row>
    <row r="2761" spans="10:14">
      <c r="J2761" s="95"/>
      <c r="K2761" s="95"/>
      <c r="L2761" s="95"/>
      <c r="M2761" s="97"/>
      <c r="N2761" s="96"/>
    </row>
    <row r="2762" spans="10:14">
      <c r="J2762" s="95"/>
      <c r="K2762" s="95"/>
      <c r="L2762" s="95"/>
      <c r="M2762" s="97"/>
      <c r="N2762" s="96"/>
    </row>
    <row r="2763" spans="10:14">
      <c r="J2763" s="95"/>
      <c r="K2763" s="95"/>
      <c r="L2763" s="95"/>
      <c r="M2763" s="97"/>
      <c r="N2763" s="96"/>
    </row>
    <row r="2764" spans="10:14">
      <c r="J2764" s="95"/>
      <c r="K2764" s="95"/>
      <c r="L2764" s="95"/>
      <c r="M2764" s="97"/>
      <c r="N2764" s="96"/>
    </row>
    <row r="2765" spans="10:14">
      <c r="J2765" s="95"/>
      <c r="K2765" s="95"/>
      <c r="L2765" s="95"/>
      <c r="M2765" s="97"/>
      <c r="N2765" s="96"/>
    </row>
    <row r="2766" spans="10:14">
      <c r="J2766" s="95"/>
      <c r="K2766" s="95"/>
      <c r="L2766" s="95"/>
      <c r="M2766" s="97"/>
      <c r="N2766" s="96"/>
    </row>
    <row r="2767" spans="10:14">
      <c r="J2767" s="95"/>
      <c r="K2767" s="95"/>
      <c r="L2767" s="95"/>
      <c r="M2767" s="97"/>
      <c r="N2767" s="96"/>
    </row>
    <row r="2768" spans="10:14">
      <c r="J2768" s="95"/>
      <c r="K2768" s="95"/>
      <c r="L2768" s="95"/>
      <c r="M2768" s="97"/>
      <c r="N2768" s="96"/>
    </row>
    <row r="2769" spans="10:14">
      <c r="J2769" s="95"/>
      <c r="K2769" s="95"/>
      <c r="L2769" s="95"/>
      <c r="M2769" s="97"/>
      <c r="N2769" s="96"/>
    </row>
    <row r="2770" spans="10:14">
      <c r="J2770" s="95"/>
      <c r="K2770" s="95"/>
      <c r="L2770" s="95"/>
      <c r="M2770" s="97"/>
      <c r="N2770" s="96"/>
    </row>
    <row r="2771" spans="10:14">
      <c r="J2771" s="95"/>
      <c r="K2771" s="95"/>
      <c r="L2771" s="95"/>
      <c r="M2771" s="97"/>
      <c r="N2771" s="96"/>
    </row>
    <row r="2772" spans="10:14">
      <c r="J2772" s="95"/>
      <c r="K2772" s="95"/>
      <c r="L2772" s="95"/>
      <c r="M2772" s="97"/>
      <c r="N2772" s="96"/>
    </row>
    <row r="2773" spans="10:14">
      <c r="J2773" s="95"/>
      <c r="K2773" s="95"/>
      <c r="L2773" s="95"/>
      <c r="M2773" s="97"/>
      <c r="N2773" s="96"/>
    </row>
    <row r="2774" spans="10:14">
      <c r="J2774" s="95"/>
      <c r="K2774" s="95"/>
      <c r="L2774" s="95"/>
      <c r="M2774" s="97"/>
      <c r="N2774" s="96"/>
    </row>
    <row r="2775" spans="10:14">
      <c r="J2775" s="95"/>
      <c r="K2775" s="95"/>
      <c r="L2775" s="95"/>
      <c r="M2775" s="97"/>
      <c r="N2775" s="96"/>
    </row>
    <row r="2776" spans="10:14">
      <c r="J2776" s="95"/>
      <c r="K2776" s="95"/>
      <c r="L2776" s="95"/>
      <c r="M2776" s="97"/>
      <c r="N2776" s="96"/>
    </row>
    <row r="2777" spans="10:14">
      <c r="J2777" s="95"/>
      <c r="K2777" s="95"/>
      <c r="L2777" s="95"/>
      <c r="M2777" s="97"/>
      <c r="N2777" s="96"/>
    </row>
    <row r="2778" spans="10:14">
      <c r="J2778" s="95"/>
      <c r="K2778" s="95"/>
      <c r="L2778" s="95"/>
      <c r="M2778" s="97"/>
      <c r="N2778" s="96"/>
    </row>
    <row r="2779" spans="10:14">
      <c r="J2779" s="95"/>
      <c r="K2779" s="95"/>
      <c r="L2779" s="95"/>
      <c r="M2779" s="97"/>
      <c r="N2779" s="96"/>
    </row>
    <row r="2780" spans="10:14">
      <c r="J2780" s="95"/>
      <c r="K2780" s="95"/>
      <c r="L2780" s="95"/>
      <c r="M2780" s="97"/>
      <c r="N2780" s="96"/>
    </row>
    <row r="2781" spans="10:14">
      <c r="J2781" s="95"/>
      <c r="K2781" s="95"/>
      <c r="L2781" s="95"/>
      <c r="M2781" s="97"/>
      <c r="N2781" s="96"/>
    </row>
    <row r="2782" spans="10:14">
      <c r="J2782" s="95"/>
      <c r="K2782" s="95"/>
      <c r="L2782" s="95"/>
      <c r="M2782" s="97"/>
      <c r="N2782" s="96"/>
    </row>
    <row r="2783" spans="10:14">
      <c r="J2783" s="95"/>
      <c r="K2783" s="95"/>
      <c r="L2783" s="95"/>
      <c r="M2783" s="97"/>
      <c r="N2783" s="96"/>
    </row>
    <row r="2784" spans="10:14">
      <c r="J2784" s="95"/>
      <c r="K2784" s="95"/>
      <c r="L2784" s="95"/>
      <c r="M2784" s="97"/>
      <c r="N2784" s="96"/>
    </row>
    <row r="2785" spans="10:14">
      <c r="J2785" s="95"/>
      <c r="K2785" s="95"/>
      <c r="L2785" s="95"/>
      <c r="M2785" s="97"/>
      <c r="N2785" s="96"/>
    </row>
    <row r="2786" spans="10:14">
      <c r="J2786" s="95"/>
      <c r="K2786" s="95"/>
      <c r="L2786" s="95"/>
      <c r="M2786" s="97"/>
      <c r="N2786" s="96"/>
    </row>
    <row r="2787" spans="10:14">
      <c r="J2787" s="95"/>
      <c r="K2787" s="95"/>
      <c r="L2787" s="95"/>
      <c r="M2787" s="97"/>
      <c r="N2787" s="96"/>
    </row>
    <row r="2788" spans="10:14">
      <c r="J2788" s="95"/>
      <c r="K2788" s="95"/>
      <c r="L2788" s="95"/>
      <c r="M2788" s="97"/>
      <c r="N2788" s="96"/>
    </row>
    <row r="2789" spans="10:14">
      <c r="J2789" s="95"/>
      <c r="K2789" s="95"/>
      <c r="L2789" s="95"/>
      <c r="M2789" s="97"/>
      <c r="N2789" s="96"/>
    </row>
    <row r="2790" spans="10:14">
      <c r="J2790" s="95"/>
      <c r="K2790" s="95"/>
      <c r="L2790" s="95"/>
      <c r="M2790" s="97"/>
      <c r="N2790" s="96"/>
    </row>
    <row r="2791" spans="10:14">
      <c r="J2791" s="95"/>
      <c r="K2791" s="95"/>
      <c r="L2791" s="95"/>
      <c r="M2791" s="97"/>
      <c r="N2791" s="96"/>
    </row>
    <row r="2792" spans="10:14">
      <c r="J2792" s="95"/>
      <c r="K2792" s="95"/>
      <c r="L2792" s="95"/>
      <c r="M2792" s="97"/>
      <c r="N2792" s="96"/>
    </row>
    <row r="2793" spans="10:14">
      <c r="J2793" s="95"/>
      <c r="K2793" s="95"/>
      <c r="L2793" s="95"/>
      <c r="M2793" s="97"/>
      <c r="N2793" s="96"/>
    </row>
    <row r="2794" spans="10:14">
      <c r="J2794" s="95"/>
      <c r="K2794" s="95"/>
      <c r="L2794" s="95"/>
      <c r="M2794" s="97"/>
      <c r="N2794" s="96"/>
    </row>
    <row r="2795" spans="10:14">
      <c r="J2795" s="95"/>
      <c r="K2795" s="95"/>
      <c r="L2795" s="95"/>
      <c r="M2795" s="97"/>
      <c r="N2795" s="96"/>
    </row>
    <row r="2796" spans="10:14">
      <c r="J2796" s="95"/>
      <c r="K2796" s="95"/>
      <c r="L2796" s="95"/>
      <c r="M2796" s="97"/>
      <c r="N2796" s="96"/>
    </row>
    <row r="2797" spans="10:14">
      <c r="J2797" s="95"/>
      <c r="K2797" s="95"/>
      <c r="L2797" s="95"/>
      <c r="M2797" s="97"/>
      <c r="N2797" s="96"/>
    </row>
    <row r="2798" spans="10:14">
      <c r="J2798" s="95"/>
      <c r="K2798" s="95"/>
      <c r="L2798" s="95"/>
      <c r="M2798" s="97"/>
      <c r="N2798" s="96"/>
    </row>
    <row r="2799" spans="10:14">
      <c r="J2799" s="95"/>
      <c r="K2799" s="95"/>
      <c r="L2799" s="95"/>
      <c r="M2799" s="97"/>
      <c r="N2799" s="96"/>
    </row>
    <row r="2800" spans="10:14">
      <c r="J2800" s="95"/>
      <c r="K2800" s="95"/>
      <c r="L2800" s="95"/>
      <c r="M2800" s="97"/>
      <c r="N2800" s="96"/>
    </row>
    <row r="2801" spans="10:14">
      <c r="J2801" s="95"/>
      <c r="K2801" s="95"/>
      <c r="L2801" s="95"/>
      <c r="M2801" s="97"/>
      <c r="N2801" s="96"/>
    </row>
    <row r="2802" spans="10:14">
      <c r="J2802" s="95"/>
      <c r="K2802" s="95"/>
      <c r="L2802" s="95"/>
      <c r="M2802" s="97"/>
      <c r="N2802" s="96"/>
    </row>
    <row r="2803" spans="10:14">
      <c r="J2803" s="95"/>
      <c r="K2803" s="95"/>
      <c r="L2803" s="95"/>
      <c r="M2803" s="97"/>
      <c r="N2803" s="96"/>
    </row>
    <row r="2804" spans="10:14">
      <c r="J2804" s="95"/>
      <c r="K2804" s="95"/>
      <c r="L2804" s="95"/>
      <c r="M2804" s="97"/>
      <c r="N2804" s="96"/>
    </row>
    <row r="2805" spans="10:14">
      <c r="J2805" s="95"/>
      <c r="K2805" s="95"/>
      <c r="L2805" s="95"/>
      <c r="M2805" s="97"/>
      <c r="N2805" s="96"/>
    </row>
    <row r="2806" spans="10:14">
      <c r="J2806" s="95"/>
      <c r="K2806" s="95"/>
      <c r="L2806" s="95"/>
      <c r="M2806" s="97"/>
      <c r="N2806" s="96"/>
    </row>
    <row r="2807" spans="10:14">
      <c r="J2807" s="95"/>
      <c r="K2807" s="95"/>
      <c r="L2807" s="95"/>
      <c r="M2807" s="97"/>
      <c r="N2807" s="96"/>
    </row>
    <row r="2808" spans="10:14">
      <c r="J2808" s="95"/>
      <c r="K2808" s="95"/>
      <c r="L2808" s="95"/>
      <c r="M2808" s="97"/>
      <c r="N2808" s="96"/>
    </row>
    <row r="2809" spans="10:14">
      <c r="J2809" s="95"/>
      <c r="K2809" s="95"/>
      <c r="L2809" s="95"/>
      <c r="M2809" s="97"/>
      <c r="N2809" s="96"/>
    </row>
    <row r="2810" spans="10:14">
      <c r="J2810" s="95"/>
      <c r="K2810" s="95"/>
      <c r="L2810" s="95"/>
      <c r="M2810" s="97"/>
      <c r="N2810" s="96"/>
    </row>
    <row r="2811" spans="10:14">
      <c r="J2811" s="95"/>
      <c r="K2811" s="95"/>
      <c r="L2811" s="95"/>
      <c r="M2811" s="97"/>
      <c r="N2811" s="96"/>
    </row>
    <row r="2812" spans="10:14">
      <c r="J2812" s="95"/>
      <c r="K2812" s="95"/>
      <c r="L2812" s="95"/>
      <c r="M2812" s="97"/>
      <c r="N2812" s="96"/>
    </row>
    <row r="2813" spans="10:14">
      <c r="J2813" s="95"/>
      <c r="K2813" s="95"/>
      <c r="L2813" s="95"/>
      <c r="M2813" s="97"/>
      <c r="N2813" s="96"/>
    </row>
    <row r="2814" spans="10:14">
      <c r="J2814" s="95"/>
      <c r="K2814" s="95"/>
      <c r="L2814" s="95"/>
      <c r="M2814" s="97"/>
      <c r="N2814" s="96"/>
    </row>
    <row r="2815" spans="10:14">
      <c r="J2815" s="95"/>
      <c r="K2815" s="95"/>
      <c r="L2815" s="95"/>
      <c r="M2815" s="97"/>
      <c r="N2815" s="96"/>
    </row>
    <row r="2816" spans="10:14">
      <c r="J2816" s="95"/>
      <c r="K2816" s="95"/>
      <c r="L2816" s="95"/>
      <c r="M2816" s="97"/>
      <c r="N2816" s="96"/>
    </row>
    <row r="2817" spans="10:14">
      <c r="J2817" s="95"/>
      <c r="K2817" s="95"/>
      <c r="L2817" s="95"/>
      <c r="M2817" s="97"/>
      <c r="N2817" s="96"/>
    </row>
    <row r="2818" spans="10:14">
      <c r="J2818" s="95"/>
      <c r="K2818" s="95"/>
      <c r="L2818" s="95"/>
      <c r="M2818" s="97"/>
      <c r="N2818" s="96"/>
    </row>
    <row r="2819" spans="10:14">
      <c r="J2819" s="95"/>
      <c r="K2819" s="95"/>
      <c r="L2819" s="95"/>
      <c r="M2819" s="97"/>
      <c r="N2819" s="96"/>
    </row>
    <row r="2820" spans="10:14">
      <c r="J2820" s="95"/>
      <c r="K2820" s="95"/>
      <c r="L2820" s="95"/>
      <c r="M2820" s="97"/>
      <c r="N2820" s="96"/>
    </row>
    <row r="2821" spans="10:14">
      <c r="J2821" s="95"/>
      <c r="K2821" s="95"/>
      <c r="L2821" s="95"/>
      <c r="M2821" s="97"/>
      <c r="N2821" s="96"/>
    </row>
    <row r="2822" spans="10:14">
      <c r="J2822" s="95"/>
      <c r="K2822" s="95"/>
      <c r="L2822" s="95"/>
      <c r="M2822" s="97"/>
      <c r="N2822" s="96"/>
    </row>
    <row r="2823" spans="10:14">
      <c r="J2823" s="95"/>
      <c r="K2823" s="95"/>
      <c r="L2823" s="95"/>
      <c r="M2823" s="97"/>
      <c r="N2823" s="96"/>
    </row>
    <row r="2824" spans="10:14">
      <c r="J2824" s="95"/>
      <c r="K2824" s="95"/>
      <c r="L2824" s="95"/>
      <c r="M2824" s="97"/>
      <c r="N2824" s="96"/>
    </row>
    <row r="2825" spans="10:14">
      <c r="J2825" s="95"/>
      <c r="K2825" s="95"/>
      <c r="L2825" s="95"/>
      <c r="M2825" s="97"/>
      <c r="N2825" s="96"/>
    </row>
    <row r="2826" spans="10:14">
      <c r="J2826" s="95"/>
      <c r="K2826" s="95"/>
      <c r="L2826" s="95"/>
      <c r="M2826" s="97"/>
      <c r="N2826" s="96"/>
    </row>
    <row r="2827" spans="10:14">
      <c r="J2827" s="95"/>
      <c r="K2827" s="95"/>
      <c r="L2827" s="95"/>
      <c r="M2827" s="97"/>
      <c r="N2827" s="96"/>
    </row>
    <row r="2828" spans="10:14">
      <c r="J2828" s="95"/>
      <c r="K2828" s="95"/>
      <c r="L2828" s="95"/>
      <c r="M2828" s="97"/>
      <c r="N2828" s="96"/>
    </row>
    <row r="2829" spans="10:14">
      <c r="J2829" s="95"/>
      <c r="K2829" s="95"/>
      <c r="L2829" s="95"/>
      <c r="M2829" s="97"/>
      <c r="N2829" s="96"/>
    </row>
    <row r="2830" spans="10:14">
      <c r="J2830" s="95"/>
      <c r="K2830" s="95"/>
      <c r="L2830" s="95"/>
      <c r="M2830" s="97"/>
      <c r="N2830" s="96"/>
    </row>
    <row r="2831" spans="10:14">
      <c r="J2831" s="95"/>
      <c r="K2831" s="95"/>
      <c r="L2831" s="95"/>
      <c r="M2831" s="97"/>
      <c r="N2831" s="96"/>
    </row>
    <row r="2832" spans="10:14">
      <c r="J2832" s="95"/>
      <c r="K2832" s="95"/>
      <c r="L2832" s="95"/>
      <c r="M2832" s="97"/>
      <c r="N2832" s="96"/>
    </row>
    <row r="2833" spans="10:14">
      <c r="J2833" s="95"/>
      <c r="K2833" s="95"/>
      <c r="L2833" s="95"/>
      <c r="M2833" s="97"/>
      <c r="N2833" s="96"/>
    </row>
    <row r="2834" spans="10:14">
      <c r="J2834" s="95"/>
      <c r="K2834" s="95"/>
      <c r="L2834" s="95"/>
      <c r="M2834" s="97"/>
      <c r="N2834" s="96"/>
    </row>
    <row r="2835" spans="10:14">
      <c r="J2835" s="95"/>
      <c r="K2835" s="95"/>
      <c r="L2835" s="95"/>
      <c r="M2835" s="97"/>
      <c r="N2835" s="96"/>
    </row>
    <row r="2836" spans="10:14">
      <c r="J2836" s="95"/>
      <c r="K2836" s="95"/>
      <c r="L2836" s="95"/>
      <c r="M2836" s="97"/>
      <c r="N2836" s="96"/>
    </row>
    <row r="2837" spans="10:14">
      <c r="J2837" s="95"/>
      <c r="K2837" s="95"/>
      <c r="L2837" s="95"/>
      <c r="M2837" s="97"/>
      <c r="N2837" s="96"/>
    </row>
    <row r="2838" spans="10:14">
      <c r="J2838" s="95"/>
      <c r="K2838" s="95"/>
      <c r="L2838" s="95"/>
      <c r="M2838" s="97"/>
      <c r="N2838" s="96"/>
    </row>
    <row r="2839" spans="10:14">
      <c r="J2839" s="95"/>
      <c r="K2839" s="95"/>
      <c r="L2839" s="95"/>
      <c r="M2839" s="97"/>
      <c r="N2839" s="96"/>
    </row>
    <row r="2840" spans="10:14">
      <c r="J2840" s="95"/>
      <c r="K2840" s="95"/>
      <c r="L2840" s="95"/>
      <c r="M2840" s="97"/>
      <c r="N2840" s="96"/>
    </row>
    <row r="2841" spans="10:14">
      <c r="J2841" s="95"/>
      <c r="K2841" s="95"/>
      <c r="L2841" s="95"/>
      <c r="M2841" s="97"/>
      <c r="N2841" s="96"/>
    </row>
    <row r="2842" spans="10:14">
      <c r="J2842" s="95"/>
      <c r="K2842" s="95"/>
      <c r="L2842" s="95"/>
      <c r="M2842" s="97"/>
      <c r="N2842" s="96"/>
    </row>
    <row r="2843" spans="10:14">
      <c r="J2843" s="95"/>
      <c r="K2843" s="95"/>
      <c r="L2843" s="95"/>
      <c r="M2843" s="97"/>
      <c r="N2843" s="96"/>
    </row>
    <row r="2844" spans="10:14">
      <c r="J2844" s="95"/>
      <c r="K2844" s="95"/>
      <c r="L2844" s="95"/>
      <c r="M2844" s="97"/>
      <c r="N2844" s="96"/>
    </row>
    <row r="2845" spans="10:14">
      <c r="J2845" s="95"/>
      <c r="K2845" s="95"/>
      <c r="L2845" s="95"/>
      <c r="M2845" s="97"/>
      <c r="N2845" s="96"/>
    </row>
    <row r="2846" spans="10:14">
      <c r="J2846" s="95"/>
      <c r="K2846" s="95"/>
      <c r="L2846" s="95"/>
      <c r="M2846" s="97"/>
      <c r="N2846" s="96"/>
    </row>
    <row r="2847" spans="10:14">
      <c r="J2847" s="95"/>
      <c r="K2847" s="95"/>
      <c r="L2847" s="95"/>
      <c r="M2847" s="97"/>
      <c r="N2847" s="96"/>
    </row>
    <row r="2848" spans="10:14">
      <c r="J2848" s="95"/>
      <c r="K2848" s="95"/>
      <c r="L2848" s="95"/>
      <c r="M2848" s="97"/>
      <c r="N2848" s="96"/>
    </row>
    <row r="2849" spans="10:14">
      <c r="J2849" s="95"/>
      <c r="K2849" s="95"/>
      <c r="L2849" s="95"/>
      <c r="M2849" s="97"/>
      <c r="N2849" s="96"/>
    </row>
    <row r="2850" spans="10:14">
      <c r="J2850" s="95"/>
      <c r="K2850" s="95"/>
      <c r="L2850" s="95"/>
      <c r="M2850" s="97"/>
      <c r="N2850" s="96"/>
    </row>
    <row r="2851" spans="10:14">
      <c r="J2851" s="95"/>
      <c r="K2851" s="95"/>
      <c r="L2851" s="95"/>
      <c r="M2851" s="97"/>
      <c r="N2851" s="96"/>
    </row>
    <row r="2852" spans="10:14">
      <c r="J2852" s="95"/>
      <c r="K2852" s="95"/>
      <c r="L2852" s="95"/>
      <c r="M2852" s="97"/>
      <c r="N2852" s="96"/>
    </row>
    <row r="2853" spans="10:14">
      <c r="J2853" s="95"/>
      <c r="K2853" s="95"/>
      <c r="L2853" s="95"/>
      <c r="M2853" s="97"/>
      <c r="N2853" s="96"/>
    </row>
    <row r="2854" spans="10:14">
      <c r="J2854" s="95"/>
      <c r="K2854" s="95"/>
      <c r="L2854" s="95"/>
      <c r="M2854" s="97"/>
      <c r="N2854" s="96"/>
    </row>
    <row r="2855" spans="10:14">
      <c r="J2855" s="95"/>
      <c r="K2855" s="95"/>
      <c r="L2855" s="95"/>
      <c r="M2855" s="97"/>
      <c r="N2855" s="96"/>
    </row>
    <row r="2856" spans="10:14">
      <c r="J2856" s="95"/>
      <c r="K2856" s="95"/>
      <c r="L2856" s="95"/>
      <c r="M2856" s="97"/>
      <c r="N2856" s="96"/>
    </row>
    <row r="2857" spans="10:14">
      <c r="J2857" s="95"/>
      <c r="K2857" s="95"/>
      <c r="L2857" s="95"/>
      <c r="M2857" s="97"/>
      <c r="N2857" s="96"/>
    </row>
    <row r="2858" spans="10:14">
      <c r="J2858" s="95"/>
      <c r="K2858" s="95"/>
      <c r="L2858" s="95"/>
      <c r="M2858" s="97"/>
      <c r="N2858" s="96"/>
    </row>
    <row r="2859" spans="10:14">
      <c r="J2859" s="95"/>
      <c r="K2859" s="95"/>
      <c r="L2859" s="95"/>
      <c r="M2859" s="97"/>
      <c r="N2859" s="96"/>
    </row>
    <row r="2860" spans="10:14">
      <c r="J2860" s="95"/>
      <c r="K2860" s="95"/>
      <c r="L2860" s="95"/>
      <c r="M2860" s="97"/>
      <c r="N2860" s="96"/>
    </row>
    <row r="2861" spans="10:14">
      <c r="J2861" s="95"/>
      <c r="K2861" s="95"/>
      <c r="L2861" s="95"/>
      <c r="M2861" s="97"/>
      <c r="N2861" s="96"/>
    </row>
    <row r="2862" spans="10:14">
      <c r="J2862" s="95"/>
      <c r="K2862" s="95"/>
      <c r="L2862" s="95"/>
      <c r="M2862" s="97"/>
      <c r="N2862" s="96"/>
    </row>
    <row r="2863" spans="10:14">
      <c r="J2863" s="95"/>
      <c r="K2863" s="95"/>
      <c r="L2863" s="95"/>
      <c r="M2863" s="97"/>
      <c r="N2863" s="96"/>
    </row>
    <row r="2864" spans="10:14">
      <c r="J2864" s="95"/>
      <c r="K2864" s="95"/>
      <c r="L2864" s="95"/>
      <c r="M2864" s="97"/>
      <c r="N2864" s="96"/>
    </row>
    <row r="2865" spans="10:14">
      <c r="J2865" s="95"/>
      <c r="K2865" s="95"/>
      <c r="L2865" s="95"/>
      <c r="M2865" s="97"/>
      <c r="N2865" s="96"/>
    </row>
    <row r="2866" spans="10:14">
      <c r="J2866" s="95"/>
      <c r="K2866" s="95"/>
      <c r="L2866" s="95"/>
      <c r="M2866" s="97"/>
      <c r="N2866" s="96"/>
    </row>
    <row r="2867" spans="10:14">
      <c r="J2867" s="95"/>
      <c r="K2867" s="95"/>
      <c r="L2867" s="95"/>
      <c r="M2867" s="97"/>
      <c r="N2867" s="96"/>
    </row>
    <row r="2868" spans="10:14">
      <c r="J2868" s="95"/>
      <c r="K2868" s="95"/>
      <c r="L2868" s="95"/>
      <c r="M2868" s="97"/>
      <c r="N2868" s="96"/>
    </row>
    <row r="2869" spans="10:14">
      <c r="J2869" s="95"/>
      <c r="K2869" s="95"/>
      <c r="L2869" s="95"/>
      <c r="M2869" s="97"/>
      <c r="N2869" s="96"/>
    </row>
    <row r="2870" spans="10:14">
      <c r="J2870" s="95"/>
      <c r="K2870" s="95"/>
      <c r="L2870" s="95"/>
      <c r="M2870" s="97"/>
      <c r="N2870" s="96"/>
    </row>
    <row r="2871" spans="10:14">
      <c r="J2871" s="95"/>
      <c r="K2871" s="95"/>
      <c r="L2871" s="95"/>
      <c r="M2871" s="97"/>
      <c r="N2871" s="96"/>
    </row>
    <row r="2872" spans="10:14">
      <c r="J2872" s="95"/>
      <c r="K2872" s="95"/>
      <c r="L2872" s="95"/>
      <c r="M2872" s="97"/>
      <c r="N2872" s="96"/>
    </row>
    <row r="2873" spans="10:14">
      <c r="J2873" s="95"/>
      <c r="K2873" s="95"/>
      <c r="L2873" s="95"/>
      <c r="M2873" s="97"/>
      <c r="N2873" s="96"/>
    </row>
    <row r="2874" spans="10:14">
      <c r="J2874" s="95"/>
      <c r="K2874" s="95"/>
      <c r="L2874" s="95"/>
      <c r="M2874" s="97"/>
      <c r="N2874" s="96"/>
    </row>
    <row r="2875" spans="10:14">
      <c r="J2875" s="95"/>
      <c r="K2875" s="95"/>
      <c r="L2875" s="95"/>
      <c r="M2875" s="97"/>
      <c r="N2875" s="96"/>
    </row>
    <row r="2876" spans="10:14">
      <c r="J2876" s="95"/>
      <c r="K2876" s="95"/>
      <c r="L2876" s="95"/>
      <c r="M2876" s="97"/>
      <c r="N2876" s="96"/>
    </row>
    <row r="2877" spans="10:14">
      <c r="J2877" s="95"/>
      <c r="K2877" s="95"/>
      <c r="L2877" s="95"/>
      <c r="M2877" s="97"/>
      <c r="N2877" s="96"/>
    </row>
    <row r="2878" spans="10:14">
      <c r="J2878" s="95"/>
      <c r="K2878" s="95"/>
      <c r="L2878" s="95"/>
      <c r="M2878" s="97"/>
      <c r="N2878" s="96"/>
    </row>
    <row r="2879" spans="10:14">
      <c r="J2879" s="95"/>
      <c r="K2879" s="95"/>
      <c r="L2879" s="95"/>
      <c r="M2879" s="97"/>
      <c r="N2879" s="96"/>
    </row>
    <row r="2880" spans="10:14">
      <c r="J2880" s="95"/>
      <c r="K2880" s="95"/>
      <c r="L2880" s="95"/>
      <c r="M2880" s="97"/>
      <c r="N2880" s="96"/>
    </row>
    <row r="2881" spans="10:14">
      <c r="J2881" s="95"/>
      <c r="K2881" s="95"/>
      <c r="L2881" s="95"/>
      <c r="M2881" s="97"/>
      <c r="N2881" s="96"/>
    </row>
    <row r="2882" spans="10:14">
      <c r="J2882" s="95"/>
      <c r="K2882" s="95"/>
      <c r="L2882" s="95"/>
      <c r="M2882" s="97"/>
      <c r="N2882" s="96"/>
    </row>
    <row r="2883" spans="10:14">
      <c r="J2883" s="95"/>
      <c r="K2883" s="95"/>
      <c r="L2883" s="95"/>
      <c r="M2883" s="97"/>
      <c r="N2883" s="96"/>
    </row>
    <row r="2884" spans="10:14">
      <c r="J2884" s="95"/>
      <c r="K2884" s="95"/>
      <c r="L2884" s="95"/>
      <c r="M2884" s="97"/>
      <c r="N2884" s="96"/>
    </row>
    <row r="2885" spans="10:14">
      <c r="J2885" s="95"/>
      <c r="K2885" s="95"/>
      <c r="L2885" s="95"/>
      <c r="M2885" s="97"/>
      <c r="N2885" s="96"/>
    </row>
    <row r="2886" spans="10:14">
      <c r="J2886" s="95"/>
      <c r="K2886" s="95"/>
      <c r="L2886" s="95"/>
      <c r="M2886" s="97"/>
      <c r="N2886" s="96"/>
    </row>
    <row r="2887" spans="10:14">
      <c r="J2887" s="95"/>
      <c r="K2887" s="95"/>
      <c r="L2887" s="95"/>
      <c r="M2887" s="97"/>
      <c r="N2887" s="96"/>
    </row>
    <row r="2888" spans="10:14">
      <c r="J2888" s="95"/>
      <c r="K2888" s="95"/>
      <c r="L2888" s="95"/>
      <c r="M2888" s="97"/>
      <c r="N2888" s="96"/>
    </row>
    <row r="2889" spans="10:14">
      <c r="J2889" s="95"/>
      <c r="K2889" s="95"/>
      <c r="L2889" s="95"/>
      <c r="M2889" s="97"/>
      <c r="N2889" s="96"/>
    </row>
    <row r="2890" spans="10:14">
      <c r="J2890" s="95"/>
      <c r="K2890" s="95"/>
      <c r="L2890" s="95"/>
      <c r="M2890" s="97"/>
      <c r="N2890" s="96"/>
    </row>
    <row r="2891" spans="10:14">
      <c r="J2891" s="95"/>
      <c r="K2891" s="95"/>
      <c r="L2891" s="95"/>
      <c r="M2891" s="97"/>
      <c r="N2891" s="96"/>
    </row>
    <row r="2892" spans="10:14">
      <c r="J2892" s="95"/>
      <c r="K2892" s="95"/>
      <c r="L2892" s="95"/>
      <c r="M2892" s="97"/>
      <c r="N2892" s="96"/>
    </row>
    <row r="2893" spans="10:14">
      <c r="J2893" s="95"/>
      <c r="K2893" s="95"/>
      <c r="L2893" s="95"/>
      <c r="M2893" s="97"/>
      <c r="N2893" s="96"/>
    </row>
    <row r="2894" spans="10:14">
      <c r="J2894" s="95"/>
      <c r="K2894" s="95"/>
      <c r="L2894" s="95"/>
      <c r="M2894" s="97"/>
      <c r="N2894" s="96"/>
    </row>
    <row r="2895" spans="10:14">
      <c r="J2895" s="95"/>
      <c r="K2895" s="95"/>
      <c r="L2895" s="95"/>
      <c r="M2895" s="97"/>
      <c r="N2895" s="96"/>
    </row>
    <row r="2896" spans="10:14">
      <c r="J2896" s="95"/>
      <c r="K2896" s="95"/>
      <c r="L2896" s="95"/>
      <c r="M2896" s="97"/>
      <c r="N2896" s="96"/>
    </row>
    <row r="2897" spans="10:14">
      <c r="J2897" s="95"/>
      <c r="K2897" s="95"/>
      <c r="L2897" s="95"/>
      <c r="M2897" s="97"/>
      <c r="N2897" s="96"/>
    </row>
    <row r="2898" spans="10:14">
      <c r="J2898" s="95"/>
      <c r="K2898" s="95"/>
      <c r="L2898" s="95"/>
      <c r="M2898" s="97"/>
      <c r="N2898" s="96"/>
    </row>
    <row r="2899" spans="10:14">
      <c r="J2899" s="95"/>
      <c r="K2899" s="95"/>
      <c r="L2899" s="95"/>
      <c r="M2899" s="97"/>
      <c r="N2899" s="96"/>
    </row>
    <row r="2900" spans="10:14">
      <c r="J2900" s="95"/>
      <c r="K2900" s="95"/>
      <c r="L2900" s="95"/>
      <c r="M2900" s="97"/>
      <c r="N2900" s="96"/>
    </row>
    <row r="2901" spans="10:14">
      <c r="J2901" s="95"/>
      <c r="K2901" s="95"/>
      <c r="L2901" s="95"/>
      <c r="M2901" s="97"/>
      <c r="N2901" s="96"/>
    </row>
    <row r="2902" spans="10:14">
      <c r="J2902" s="95"/>
      <c r="K2902" s="95"/>
      <c r="L2902" s="95"/>
      <c r="M2902" s="97"/>
      <c r="N2902" s="96"/>
    </row>
    <row r="2903" spans="10:14">
      <c r="J2903" s="95"/>
      <c r="K2903" s="95"/>
      <c r="L2903" s="95"/>
      <c r="M2903" s="97"/>
      <c r="N2903" s="96"/>
    </row>
    <row r="2904" spans="10:14">
      <c r="J2904" s="95"/>
      <c r="K2904" s="95"/>
      <c r="L2904" s="95"/>
      <c r="M2904" s="97"/>
      <c r="N2904" s="96"/>
    </row>
    <row r="2905" spans="10:14">
      <c r="J2905" s="95"/>
      <c r="K2905" s="95"/>
      <c r="L2905" s="95"/>
      <c r="M2905" s="97"/>
      <c r="N2905" s="96"/>
    </row>
    <row r="2906" spans="10:14">
      <c r="J2906" s="95"/>
      <c r="K2906" s="95"/>
      <c r="L2906" s="95"/>
      <c r="M2906" s="97"/>
      <c r="N2906" s="96"/>
    </row>
    <row r="2907" spans="10:14">
      <c r="J2907" s="95"/>
      <c r="K2907" s="95"/>
      <c r="L2907" s="95"/>
      <c r="M2907" s="97"/>
      <c r="N2907" s="96"/>
    </row>
    <row r="2908" spans="10:14">
      <c r="J2908" s="95"/>
      <c r="K2908" s="95"/>
      <c r="L2908" s="95"/>
      <c r="M2908" s="97"/>
      <c r="N2908" s="96"/>
    </row>
    <row r="2909" spans="10:14">
      <c r="J2909" s="95"/>
      <c r="K2909" s="95"/>
      <c r="L2909" s="95"/>
      <c r="M2909" s="97"/>
      <c r="N2909" s="96"/>
    </row>
    <row r="2910" spans="10:14">
      <c r="J2910" s="95"/>
      <c r="K2910" s="95"/>
      <c r="L2910" s="95"/>
      <c r="M2910" s="97"/>
      <c r="N2910" s="96"/>
    </row>
    <row r="2911" spans="10:14">
      <c r="J2911" s="95"/>
      <c r="K2911" s="95"/>
      <c r="L2911" s="95"/>
      <c r="M2911" s="97"/>
      <c r="N2911" s="96"/>
    </row>
    <row r="2912" spans="10:14">
      <c r="J2912" s="95"/>
      <c r="K2912" s="95"/>
      <c r="L2912" s="95"/>
      <c r="M2912" s="97"/>
      <c r="N2912" s="96"/>
    </row>
    <row r="2913" spans="10:14">
      <c r="J2913" s="95"/>
      <c r="K2913" s="95"/>
      <c r="L2913" s="95"/>
      <c r="M2913" s="97"/>
      <c r="N2913" s="96"/>
    </row>
    <row r="2914" spans="10:14">
      <c r="J2914" s="95"/>
      <c r="K2914" s="95"/>
      <c r="L2914" s="95"/>
      <c r="M2914" s="97"/>
      <c r="N2914" s="96"/>
    </row>
    <row r="2915" spans="10:14">
      <c r="J2915" s="95"/>
      <c r="K2915" s="95"/>
      <c r="L2915" s="95"/>
      <c r="M2915" s="97"/>
      <c r="N2915" s="96"/>
    </row>
    <row r="2916" spans="10:14">
      <c r="J2916" s="95"/>
      <c r="K2916" s="95"/>
      <c r="L2916" s="95"/>
      <c r="M2916" s="97"/>
      <c r="N2916" s="96"/>
    </row>
    <row r="2917" spans="10:14">
      <c r="J2917" s="95"/>
      <c r="K2917" s="95"/>
      <c r="L2917" s="95"/>
      <c r="M2917" s="97"/>
      <c r="N2917" s="96"/>
    </row>
    <row r="2918" spans="10:14">
      <c r="J2918" s="95"/>
      <c r="K2918" s="95"/>
      <c r="L2918" s="95"/>
      <c r="M2918" s="97"/>
      <c r="N2918" s="96"/>
    </row>
    <row r="2919" spans="10:14">
      <c r="J2919" s="95"/>
      <c r="K2919" s="95"/>
      <c r="L2919" s="95"/>
      <c r="M2919" s="97"/>
      <c r="N2919" s="96"/>
    </row>
    <row r="2920" spans="10:14">
      <c r="J2920" s="95"/>
      <c r="K2920" s="95"/>
      <c r="L2920" s="95"/>
      <c r="M2920" s="97"/>
      <c r="N2920" s="96"/>
    </row>
    <row r="2921" spans="10:14">
      <c r="J2921" s="95"/>
      <c r="K2921" s="95"/>
      <c r="L2921" s="95"/>
      <c r="M2921" s="97"/>
      <c r="N2921" s="96"/>
    </row>
    <row r="2922" spans="10:14">
      <c r="J2922" s="95"/>
      <c r="K2922" s="95"/>
      <c r="L2922" s="95"/>
      <c r="M2922" s="97"/>
      <c r="N2922" s="96"/>
    </row>
    <row r="2923" spans="10:14">
      <c r="J2923" s="95"/>
      <c r="K2923" s="95"/>
      <c r="L2923" s="95"/>
      <c r="M2923" s="97"/>
      <c r="N2923" s="96"/>
    </row>
    <row r="2924" spans="10:14">
      <c r="J2924" s="95"/>
      <c r="K2924" s="95"/>
      <c r="L2924" s="95"/>
      <c r="M2924" s="97"/>
      <c r="N2924" s="96"/>
    </row>
    <row r="2925" spans="10:14">
      <c r="J2925" s="95"/>
      <c r="K2925" s="95"/>
      <c r="L2925" s="95"/>
      <c r="M2925" s="97"/>
      <c r="N2925" s="96"/>
    </row>
    <row r="2926" spans="10:14">
      <c r="J2926" s="95"/>
      <c r="K2926" s="95"/>
      <c r="L2926" s="95"/>
      <c r="M2926" s="97"/>
      <c r="N2926" s="96"/>
    </row>
    <row r="2927" spans="10:14">
      <c r="J2927" s="95"/>
      <c r="K2927" s="95"/>
      <c r="L2927" s="95"/>
      <c r="M2927" s="97"/>
      <c r="N2927" s="96"/>
    </row>
    <row r="2928" spans="10:14">
      <c r="J2928" s="95"/>
      <c r="K2928" s="95"/>
      <c r="L2928" s="95"/>
      <c r="M2928" s="97"/>
      <c r="N2928" s="96"/>
    </row>
    <row r="2929" spans="10:14">
      <c r="J2929" s="95"/>
      <c r="K2929" s="95"/>
      <c r="L2929" s="95"/>
      <c r="M2929" s="97"/>
      <c r="N2929" s="96"/>
    </row>
    <row r="2930" spans="10:14">
      <c r="J2930" s="95"/>
      <c r="K2930" s="95"/>
      <c r="L2930" s="95"/>
      <c r="M2930" s="97"/>
      <c r="N2930" s="96"/>
    </row>
    <row r="2931" spans="10:14">
      <c r="J2931" s="95"/>
      <c r="K2931" s="95"/>
      <c r="L2931" s="95"/>
      <c r="M2931" s="97"/>
      <c r="N2931" s="96"/>
    </row>
    <row r="2932" spans="10:14">
      <c r="J2932" s="95"/>
      <c r="K2932" s="95"/>
      <c r="L2932" s="95"/>
      <c r="M2932" s="97"/>
      <c r="N2932" s="96"/>
    </row>
    <row r="2933" spans="10:14">
      <c r="J2933" s="95"/>
      <c r="K2933" s="95"/>
      <c r="L2933" s="95"/>
      <c r="M2933" s="97"/>
      <c r="N2933" s="96"/>
    </row>
    <row r="2934" spans="10:14">
      <c r="J2934" s="95"/>
      <c r="K2934" s="95"/>
      <c r="L2934" s="95"/>
      <c r="M2934" s="97"/>
      <c r="N2934" s="96"/>
    </row>
    <row r="2935" spans="10:14">
      <c r="J2935" s="95"/>
      <c r="K2935" s="95"/>
      <c r="L2935" s="95"/>
      <c r="M2935" s="97"/>
      <c r="N2935" s="96"/>
    </row>
    <row r="2936" spans="10:14">
      <c r="J2936" s="95"/>
      <c r="K2936" s="95"/>
      <c r="L2936" s="95"/>
      <c r="M2936" s="97"/>
      <c r="N2936" s="96"/>
    </row>
    <row r="2937" spans="10:14">
      <c r="J2937" s="95"/>
      <c r="K2937" s="95"/>
      <c r="L2937" s="95"/>
      <c r="M2937" s="97"/>
      <c r="N2937" s="96"/>
    </row>
    <row r="2938" spans="10:14">
      <c r="J2938" s="95"/>
      <c r="K2938" s="95"/>
      <c r="L2938" s="95"/>
      <c r="M2938" s="97"/>
      <c r="N2938" s="96"/>
    </row>
    <row r="2939" spans="10:14">
      <c r="J2939" s="95"/>
      <c r="K2939" s="95"/>
      <c r="L2939" s="95"/>
      <c r="M2939" s="97"/>
      <c r="N2939" s="96"/>
    </row>
    <row r="2940" spans="10:14">
      <c r="J2940" s="95"/>
      <c r="K2940" s="95"/>
      <c r="L2940" s="95"/>
      <c r="M2940" s="97"/>
      <c r="N2940" s="96"/>
    </row>
    <row r="2941" spans="10:14">
      <c r="J2941" s="95"/>
      <c r="K2941" s="95"/>
      <c r="L2941" s="95"/>
      <c r="M2941" s="97"/>
      <c r="N2941" s="96"/>
    </row>
    <row r="2942" spans="10:14">
      <c r="J2942" s="95"/>
      <c r="K2942" s="95"/>
      <c r="L2942" s="95"/>
      <c r="M2942" s="97"/>
      <c r="N2942" s="96"/>
    </row>
    <row r="2943" spans="10:14">
      <c r="J2943" s="95"/>
      <c r="K2943" s="95"/>
      <c r="L2943" s="95"/>
      <c r="M2943" s="97"/>
      <c r="N2943" s="96"/>
    </row>
    <row r="2944" spans="10:14">
      <c r="J2944" s="95"/>
      <c r="K2944" s="95"/>
      <c r="L2944" s="95"/>
      <c r="M2944" s="97"/>
      <c r="N2944" s="96"/>
    </row>
    <row r="2945" spans="10:14">
      <c r="J2945" s="95"/>
      <c r="K2945" s="95"/>
      <c r="L2945" s="95"/>
      <c r="M2945" s="97"/>
      <c r="N2945" s="96"/>
    </row>
    <row r="2946" spans="10:14">
      <c r="J2946" s="95"/>
      <c r="K2946" s="95"/>
      <c r="L2946" s="95"/>
      <c r="M2946" s="97"/>
      <c r="N2946" s="96"/>
    </row>
    <row r="2947" spans="10:14">
      <c r="J2947" s="95"/>
      <c r="K2947" s="95"/>
      <c r="L2947" s="95"/>
      <c r="M2947" s="97"/>
      <c r="N2947" s="96"/>
    </row>
    <row r="2948" spans="10:14">
      <c r="J2948" s="95"/>
      <c r="K2948" s="95"/>
      <c r="L2948" s="95"/>
      <c r="M2948" s="97"/>
      <c r="N2948" s="96"/>
    </row>
    <row r="2949" spans="10:14">
      <c r="J2949" s="95"/>
      <c r="K2949" s="95"/>
      <c r="L2949" s="95"/>
      <c r="M2949" s="97"/>
      <c r="N2949" s="96"/>
    </row>
    <row r="2950" spans="10:14">
      <c r="J2950" s="95"/>
      <c r="K2950" s="95"/>
      <c r="L2950" s="95"/>
      <c r="M2950" s="97"/>
      <c r="N2950" s="96"/>
    </row>
    <row r="2951" spans="10:14">
      <c r="J2951" s="95"/>
      <c r="K2951" s="95"/>
      <c r="L2951" s="95"/>
      <c r="M2951" s="97"/>
      <c r="N2951" s="96"/>
    </row>
    <row r="2952" spans="10:14">
      <c r="J2952" s="95"/>
      <c r="K2952" s="95"/>
      <c r="L2952" s="95"/>
      <c r="M2952" s="97"/>
      <c r="N2952" s="96"/>
    </row>
    <row r="2953" spans="10:14">
      <c r="J2953" s="95"/>
      <c r="K2953" s="95"/>
      <c r="L2953" s="95"/>
      <c r="M2953" s="97"/>
      <c r="N2953" s="96"/>
    </row>
    <row r="2954" spans="10:14">
      <c r="J2954" s="95"/>
      <c r="K2954" s="95"/>
      <c r="L2954" s="95"/>
      <c r="M2954" s="97"/>
      <c r="N2954" s="96"/>
    </row>
    <row r="2955" spans="10:14">
      <c r="J2955" s="95"/>
      <c r="K2955" s="95"/>
      <c r="L2955" s="95"/>
      <c r="M2955" s="97"/>
      <c r="N2955" s="96"/>
    </row>
    <row r="2956" spans="10:14">
      <c r="J2956" s="95"/>
      <c r="K2956" s="95"/>
      <c r="L2956" s="95"/>
      <c r="M2956" s="97"/>
      <c r="N2956" s="96"/>
    </row>
    <row r="2957" spans="10:14">
      <c r="J2957" s="95"/>
      <c r="K2957" s="95"/>
      <c r="L2957" s="95"/>
      <c r="M2957" s="97"/>
      <c r="N2957" s="96"/>
    </row>
    <row r="2958" spans="10:14">
      <c r="J2958" s="95"/>
      <c r="K2958" s="95"/>
      <c r="L2958" s="95"/>
      <c r="M2958" s="97"/>
      <c r="N2958" s="96"/>
    </row>
    <row r="2959" spans="10:14">
      <c r="J2959" s="95"/>
      <c r="K2959" s="95"/>
      <c r="L2959" s="95"/>
      <c r="M2959" s="97"/>
      <c r="N2959" s="96"/>
    </row>
    <row r="2960" spans="10:14">
      <c r="J2960" s="95"/>
      <c r="K2960" s="95"/>
      <c r="L2960" s="95"/>
      <c r="M2960" s="97"/>
      <c r="N2960" s="96"/>
    </row>
    <row r="2961" spans="10:14">
      <c r="J2961" s="95"/>
      <c r="K2961" s="95"/>
      <c r="L2961" s="95"/>
      <c r="M2961" s="97"/>
      <c r="N2961" s="96"/>
    </row>
    <row r="2962" spans="10:14">
      <c r="J2962" s="95"/>
      <c r="K2962" s="95"/>
      <c r="L2962" s="95"/>
      <c r="M2962" s="97"/>
      <c r="N2962" s="96"/>
    </row>
    <row r="2963" spans="10:14">
      <c r="J2963" s="95"/>
      <c r="K2963" s="95"/>
      <c r="L2963" s="95"/>
      <c r="M2963" s="97"/>
      <c r="N2963" s="96"/>
    </row>
    <row r="2964" spans="10:14">
      <c r="J2964" s="95"/>
      <c r="K2964" s="95"/>
      <c r="L2964" s="95"/>
      <c r="M2964" s="97"/>
      <c r="N2964" s="96"/>
    </row>
    <row r="2965" spans="10:14">
      <c r="J2965" s="95"/>
      <c r="K2965" s="95"/>
      <c r="L2965" s="95"/>
      <c r="M2965" s="97"/>
      <c r="N2965" s="96"/>
    </row>
    <row r="2966" spans="10:14">
      <c r="J2966" s="95"/>
      <c r="K2966" s="95"/>
      <c r="L2966" s="95"/>
      <c r="M2966" s="97"/>
      <c r="N2966" s="96"/>
    </row>
    <row r="2967" spans="10:14">
      <c r="J2967" s="95"/>
      <c r="K2967" s="95"/>
      <c r="L2967" s="95"/>
      <c r="M2967" s="97"/>
      <c r="N2967" s="96"/>
    </row>
    <row r="2968" spans="10:14">
      <c r="J2968" s="95"/>
      <c r="K2968" s="95"/>
      <c r="L2968" s="95"/>
      <c r="M2968" s="97"/>
      <c r="N2968" s="96"/>
    </row>
    <row r="2969" spans="10:14">
      <c r="J2969" s="95"/>
      <c r="K2969" s="95"/>
      <c r="L2969" s="95"/>
      <c r="M2969" s="97"/>
      <c r="N2969" s="96"/>
    </row>
    <row r="2970" spans="10:14">
      <c r="J2970" s="95"/>
      <c r="K2970" s="95"/>
      <c r="L2970" s="95"/>
      <c r="M2970" s="97"/>
      <c r="N2970" s="96"/>
    </row>
    <row r="2971" spans="10:14">
      <c r="J2971" s="95"/>
      <c r="K2971" s="95"/>
      <c r="L2971" s="95"/>
      <c r="M2971" s="97"/>
      <c r="N2971" s="96"/>
    </row>
    <row r="2972" spans="10:14">
      <c r="J2972" s="95"/>
      <c r="K2972" s="95"/>
      <c r="L2972" s="95"/>
      <c r="M2972" s="97"/>
      <c r="N2972" s="96"/>
    </row>
    <row r="2973" spans="10:14">
      <c r="J2973" s="95"/>
      <c r="K2973" s="95"/>
      <c r="L2973" s="95"/>
      <c r="M2973" s="97"/>
      <c r="N2973" s="96"/>
    </row>
    <row r="2974" spans="10:14">
      <c r="J2974" s="95"/>
      <c r="K2974" s="95"/>
      <c r="L2974" s="95"/>
      <c r="M2974" s="97"/>
      <c r="N2974" s="96"/>
    </row>
    <row r="2975" spans="10:14">
      <c r="J2975" s="95"/>
      <c r="K2975" s="95"/>
      <c r="L2975" s="95"/>
      <c r="M2975" s="97"/>
      <c r="N2975" s="96"/>
    </row>
    <row r="2976" spans="10:14">
      <c r="J2976" s="95"/>
      <c r="K2976" s="95"/>
      <c r="L2976" s="95"/>
      <c r="M2976" s="97"/>
      <c r="N2976" s="96"/>
    </row>
    <row r="2977" spans="10:14">
      <c r="J2977" s="95"/>
      <c r="K2977" s="95"/>
      <c r="L2977" s="95"/>
      <c r="M2977" s="97"/>
      <c r="N2977" s="96"/>
    </row>
    <row r="2978" spans="10:14">
      <c r="J2978" s="95"/>
      <c r="K2978" s="95"/>
      <c r="L2978" s="95"/>
      <c r="M2978" s="97"/>
      <c r="N2978" s="96"/>
    </row>
    <row r="2979" spans="10:14">
      <c r="J2979" s="95"/>
      <c r="K2979" s="95"/>
      <c r="L2979" s="95"/>
      <c r="M2979" s="97"/>
      <c r="N2979" s="96"/>
    </row>
    <row r="2980" spans="10:14">
      <c r="J2980" s="95"/>
      <c r="K2980" s="95"/>
      <c r="L2980" s="95"/>
      <c r="M2980" s="97"/>
      <c r="N2980" s="96"/>
    </row>
    <row r="2981" spans="10:14">
      <c r="J2981" s="95"/>
      <c r="K2981" s="95"/>
      <c r="L2981" s="95"/>
      <c r="M2981" s="97"/>
      <c r="N2981" s="96"/>
    </row>
    <row r="2982" spans="10:14">
      <c r="J2982" s="95"/>
      <c r="K2982" s="95"/>
      <c r="L2982" s="95"/>
      <c r="M2982" s="97"/>
      <c r="N2982" s="96"/>
    </row>
    <row r="2983" spans="10:14">
      <c r="J2983" s="95"/>
      <c r="K2983" s="95"/>
      <c r="L2983" s="95"/>
      <c r="M2983" s="97"/>
      <c r="N2983" s="96"/>
    </row>
    <row r="2984" spans="10:14">
      <c r="J2984" s="95"/>
      <c r="K2984" s="95"/>
      <c r="L2984" s="95"/>
      <c r="M2984" s="97"/>
      <c r="N2984" s="96"/>
    </row>
    <row r="2985" spans="10:14">
      <c r="J2985" s="95"/>
      <c r="K2985" s="95"/>
      <c r="L2985" s="95"/>
      <c r="M2985" s="97"/>
      <c r="N2985" s="96"/>
    </row>
    <row r="2986" spans="10:14">
      <c r="J2986" s="95"/>
      <c r="K2986" s="95"/>
      <c r="L2986" s="95"/>
      <c r="M2986" s="97"/>
      <c r="N2986" s="96"/>
    </row>
    <row r="2987" spans="10:14">
      <c r="J2987" s="95"/>
      <c r="K2987" s="95"/>
      <c r="L2987" s="95"/>
      <c r="M2987" s="97"/>
      <c r="N2987" s="96"/>
    </row>
    <row r="2988" spans="10:14">
      <c r="J2988" s="95"/>
      <c r="K2988" s="95"/>
      <c r="L2988" s="95"/>
      <c r="M2988" s="97"/>
      <c r="N2988" s="96"/>
    </row>
    <row r="2989" spans="10:14">
      <c r="J2989" s="95"/>
      <c r="K2989" s="95"/>
      <c r="L2989" s="95"/>
      <c r="M2989" s="97"/>
      <c r="N2989" s="96"/>
    </row>
    <row r="2990" spans="10:14">
      <c r="J2990" s="95"/>
      <c r="K2990" s="95"/>
      <c r="L2990" s="95"/>
      <c r="M2990" s="97"/>
      <c r="N2990" s="96"/>
    </row>
    <row r="2991" spans="10:14">
      <c r="J2991" s="95"/>
      <c r="K2991" s="95"/>
      <c r="L2991" s="95"/>
      <c r="M2991" s="97"/>
      <c r="N2991" s="96"/>
    </row>
    <row r="2992" spans="10:14">
      <c r="J2992" s="95"/>
      <c r="K2992" s="95"/>
      <c r="L2992" s="95"/>
      <c r="M2992" s="97"/>
      <c r="N2992" s="96"/>
    </row>
    <row r="2993" spans="10:14">
      <c r="J2993" s="95"/>
      <c r="K2993" s="95"/>
      <c r="L2993" s="95"/>
      <c r="M2993" s="97"/>
      <c r="N2993" s="96"/>
    </row>
    <row r="2994" spans="10:14">
      <c r="J2994" s="95"/>
      <c r="K2994" s="95"/>
      <c r="L2994" s="95"/>
      <c r="M2994" s="97"/>
      <c r="N2994" s="96"/>
    </row>
    <row r="2995" spans="10:14">
      <c r="J2995" s="95"/>
      <c r="K2995" s="95"/>
      <c r="L2995" s="95"/>
      <c r="M2995" s="97"/>
      <c r="N2995" s="96"/>
    </row>
    <row r="2996" spans="10:14">
      <c r="J2996" s="95"/>
      <c r="K2996" s="95"/>
      <c r="L2996" s="95"/>
      <c r="M2996" s="97"/>
      <c r="N2996" s="96"/>
    </row>
    <row r="2997" spans="10:14">
      <c r="J2997" s="95"/>
      <c r="K2997" s="95"/>
      <c r="L2997" s="95"/>
      <c r="M2997" s="97"/>
      <c r="N2997" s="96"/>
    </row>
    <row r="2998" spans="10:14">
      <c r="J2998" s="95"/>
      <c r="K2998" s="95"/>
      <c r="L2998" s="95"/>
      <c r="M2998" s="97"/>
      <c r="N2998" s="96"/>
    </row>
    <row r="2999" spans="10:14">
      <c r="J2999" s="95"/>
      <c r="K2999" s="95"/>
      <c r="L2999" s="95"/>
      <c r="M2999" s="97"/>
      <c r="N2999" s="96"/>
    </row>
    <row r="3000" spans="10:14">
      <c r="J3000" s="95"/>
      <c r="K3000" s="95"/>
      <c r="L3000" s="95"/>
      <c r="M3000" s="97"/>
      <c r="N3000" s="96"/>
    </row>
    <row r="3001" spans="10:14">
      <c r="J3001" s="95"/>
      <c r="K3001" s="95"/>
      <c r="L3001" s="95"/>
      <c r="M3001" s="97"/>
      <c r="N3001" s="96"/>
    </row>
    <row r="3002" spans="10:14">
      <c r="J3002" s="95"/>
      <c r="K3002" s="95"/>
      <c r="L3002" s="95"/>
      <c r="M3002" s="97"/>
      <c r="N3002" s="96"/>
    </row>
    <row r="3003" spans="10:14">
      <c r="J3003" s="95"/>
      <c r="K3003" s="95"/>
      <c r="L3003" s="95"/>
      <c r="M3003" s="97"/>
      <c r="N3003" s="96"/>
    </row>
    <row r="3004" spans="10:14">
      <c r="J3004" s="95"/>
      <c r="K3004" s="95"/>
      <c r="L3004" s="95"/>
      <c r="M3004" s="97"/>
      <c r="N3004" s="96"/>
    </row>
    <row r="3005" spans="10:14">
      <c r="J3005" s="95"/>
      <c r="K3005" s="95"/>
      <c r="L3005" s="95"/>
      <c r="M3005" s="97"/>
      <c r="N3005" s="96"/>
    </row>
    <row r="3006" spans="10:14">
      <c r="J3006" s="95"/>
      <c r="K3006" s="95"/>
      <c r="L3006" s="95"/>
      <c r="M3006" s="97"/>
      <c r="N3006" s="96"/>
    </row>
    <row r="3007" spans="10:14">
      <c r="J3007" s="95"/>
      <c r="K3007" s="95"/>
      <c r="L3007" s="95"/>
      <c r="M3007" s="97"/>
      <c r="N3007" s="96"/>
    </row>
    <row r="3008" spans="10:14">
      <c r="J3008" s="95"/>
      <c r="K3008" s="95"/>
      <c r="L3008" s="95"/>
      <c r="M3008" s="97"/>
      <c r="N3008" s="96"/>
    </row>
    <row r="3009" spans="10:14">
      <c r="J3009" s="95"/>
      <c r="K3009" s="95"/>
      <c r="L3009" s="95"/>
      <c r="M3009" s="97"/>
      <c r="N3009" s="96"/>
    </row>
    <row r="3010" spans="10:14">
      <c r="J3010" s="95"/>
      <c r="K3010" s="95"/>
      <c r="L3010" s="95"/>
      <c r="M3010" s="97"/>
      <c r="N3010" s="96"/>
    </row>
    <row r="3011" spans="10:14">
      <c r="J3011" s="95"/>
      <c r="K3011" s="95"/>
      <c r="L3011" s="95"/>
      <c r="M3011" s="97"/>
      <c r="N3011" s="96"/>
    </row>
    <row r="3012" spans="10:14">
      <c r="J3012" s="95"/>
      <c r="K3012" s="95"/>
      <c r="L3012" s="95"/>
      <c r="M3012" s="97"/>
      <c r="N3012" s="96"/>
    </row>
    <row r="3013" spans="10:14">
      <c r="J3013" s="95"/>
      <c r="K3013" s="95"/>
      <c r="L3013" s="95"/>
      <c r="M3013" s="97"/>
      <c r="N3013" s="96"/>
    </row>
    <row r="3014" spans="10:14">
      <c r="J3014" s="95"/>
      <c r="K3014" s="95"/>
      <c r="L3014" s="95"/>
      <c r="M3014" s="97"/>
      <c r="N3014" s="96"/>
    </row>
    <row r="3015" spans="10:14">
      <c r="J3015" s="95"/>
      <c r="K3015" s="95"/>
      <c r="L3015" s="95"/>
      <c r="M3015" s="97"/>
      <c r="N3015" s="96"/>
    </row>
    <row r="3016" spans="10:14">
      <c r="J3016" s="95"/>
      <c r="K3016" s="95"/>
      <c r="L3016" s="95"/>
      <c r="M3016" s="97"/>
      <c r="N3016" s="96"/>
    </row>
    <row r="3017" spans="10:14">
      <c r="J3017" s="95"/>
      <c r="K3017" s="95"/>
      <c r="L3017" s="95"/>
      <c r="M3017" s="97"/>
      <c r="N3017" s="96"/>
    </row>
    <row r="3018" spans="10:14">
      <c r="J3018" s="95"/>
      <c r="K3018" s="95"/>
      <c r="L3018" s="95"/>
      <c r="M3018" s="97"/>
      <c r="N3018" s="96"/>
    </row>
    <row r="3019" spans="10:14">
      <c r="J3019" s="95"/>
      <c r="K3019" s="95"/>
      <c r="L3019" s="95"/>
      <c r="M3019" s="97"/>
      <c r="N3019" s="96"/>
    </row>
    <row r="3020" spans="10:14">
      <c r="J3020" s="95"/>
      <c r="K3020" s="95"/>
      <c r="L3020" s="95"/>
      <c r="M3020" s="97"/>
      <c r="N3020" s="96"/>
    </row>
    <row r="3021" spans="10:14">
      <c r="J3021" s="95"/>
      <c r="K3021" s="95"/>
      <c r="L3021" s="95"/>
      <c r="M3021" s="97"/>
      <c r="N3021" s="96"/>
    </row>
    <row r="3022" spans="10:14">
      <c r="J3022" s="95"/>
      <c r="K3022" s="95"/>
      <c r="L3022" s="95"/>
      <c r="M3022" s="97"/>
      <c r="N3022" s="96"/>
    </row>
    <row r="3023" spans="10:14">
      <c r="J3023" s="95"/>
      <c r="K3023" s="95"/>
      <c r="L3023" s="95"/>
      <c r="M3023" s="97"/>
      <c r="N3023" s="96"/>
    </row>
    <row r="3024" spans="10:14">
      <c r="J3024" s="95"/>
      <c r="K3024" s="95"/>
      <c r="L3024" s="95"/>
      <c r="M3024" s="97"/>
      <c r="N3024" s="96"/>
    </row>
    <row r="3025" spans="10:14">
      <c r="J3025" s="95"/>
      <c r="K3025" s="95"/>
      <c r="L3025" s="95"/>
      <c r="M3025" s="97"/>
      <c r="N3025" s="96"/>
    </row>
    <row r="3026" spans="10:14">
      <c r="J3026" s="95"/>
      <c r="K3026" s="95"/>
      <c r="L3026" s="95"/>
      <c r="M3026" s="97"/>
      <c r="N3026" s="96"/>
    </row>
    <row r="3027" spans="10:14">
      <c r="J3027" s="95"/>
      <c r="K3027" s="95"/>
      <c r="L3027" s="95"/>
      <c r="M3027" s="97"/>
      <c r="N3027" s="96"/>
    </row>
    <row r="3028" spans="10:14">
      <c r="J3028" s="95"/>
      <c r="K3028" s="95"/>
      <c r="L3028" s="95"/>
      <c r="M3028" s="97"/>
      <c r="N3028" s="96"/>
    </row>
    <row r="3029" spans="10:14">
      <c r="J3029" s="95"/>
      <c r="K3029" s="95"/>
      <c r="L3029" s="95"/>
      <c r="M3029" s="97"/>
      <c r="N3029" s="96"/>
    </row>
    <row r="3030" spans="10:14">
      <c r="J3030" s="95"/>
      <c r="K3030" s="95"/>
      <c r="L3030" s="95"/>
      <c r="M3030" s="97"/>
      <c r="N3030" s="96"/>
    </row>
    <row r="3031" spans="10:14">
      <c r="J3031" s="95"/>
      <c r="K3031" s="95"/>
      <c r="L3031" s="95"/>
      <c r="M3031" s="97"/>
      <c r="N3031" s="96"/>
    </row>
    <row r="3032" spans="10:14">
      <c r="J3032" s="95"/>
      <c r="K3032" s="95"/>
      <c r="L3032" s="95"/>
      <c r="M3032" s="97"/>
      <c r="N3032" s="96"/>
    </row>
    <row r="3033" spans="10:14">
      <c r="J3033" s="95"/>
      <c r="K3033" s="95"/>
      <c r="L3033" s="95"/>
      <c r="M3033" s="97"/>
      <c r="N3033" s="96"/>
    </row>
    <row r="3034" spans="10:14">
      <c r="J3034" s="95"/>
      <c r="K3034" s="95"/>
      <c r="L3034" s="95"/>
      <c r="M3034" s="97"/>
      <c r="N3034" s="96"/>
    </row>
    <row r="3035" spans="10:14">
      <c r="J3035" s="95"/>
      <c r="K3035" s="95"/>
      <c r="L3035" s="95"/>
      <c r="M3035" s="97"/>
      <c r="N3035" s="96"/>
    </row>
    <row r="3036" spans="10:14">
      <c r="J3036" s="95"/>
      <c r="K3036" s="95"/>
      <c r="L3036" s="95"/>
      <c r="M3036" s="97"/>
      <c r="N3036" s="96"/>
    </row>
    <row r="3037" spans="10:14">
      <c r="J3037" s="95"/>
      <c r="K3037" s="95"/>
      <c r="L3037" s="95"/>
      <c r="M3037" s="97"/>
      <c r="N3037" s="96"/>
    </row>
    <row r="3038" spans="10:14">
      <c r="J3038" s="95"/>
      <c r="K3038" s="95"/>
      <c r="L3038" s="95"/>
      <c r="M3038" s="97"/>
      <c r="N3038" s="96"/>
    </row>
    <row r="3039" spans="10:14">
      <c r="J3039" s="95"/>
      <c r="K3039" s="95"/>
      <c r="L3039" s="95"/>
      <c r="M3039" s="97"/>
      <c r="N3039" s="96"/>
    </row>
    <row r="3040" spans="10:14">
      <c r="J3040" s="95"/>
      <c r="K3040" s="95"/>
      <c r="L3040" s="95"/>
      <c r="M3040" s="97"/>
      <c r="N3040" s="96"/>
    </row>
    <row r="3041" spans="10:14">
      <c r="J3041" s="95"/>
      <c r="K3041" s="95"/>
      <c r="L3041" s="95"/>
      <c r="M3041" s="97"/>
      <c r="N3041" s="96"/>
    </row>
    <row r="3042" spans="10:14">
      <c r="J3042" s="95"/>
      <c r="K3042" s="95"/>
      <c r="L3042" s="95"/>
      <c r="M3042" s="97"/>
      <c r="N3042" s="96"/>
    </row>
    <row r="3043" spans="10:14">
      <c r="J3043" s="95"/>
      <c r="K3043" s="95"/>
      <c r="L3043" s="95"/>
      <c r="M3043" s="97"/>
      <c r="N3043" s="96"/>
    </row>
    <row r="3044" spans="10:14">
      <c r="J3044" s="95"/>
      <c r="K3044" s="95"/>
      <c r="L3044" s="95"/>
      <c r="M3044" s="97"/>
      <c r="N3044" s="96"/>
    </row>
    <row r="3045" spans="10:14">
      <c r="J3045" s="95"/>
      <c r="K3045" s="95"/>
      <c r="L3045" s="95"/>
      <c r="M3045" s="97"/>
      <c r="N3045" s="96"/>
    </row>
    <row r="3046" spans="10:14">
      <c r="J3046" s="95"/>
      <c r="K3046" s="95"/>
      <c r="L3046" s="95"/>
      <c r="M3046" s="97"/>
      <c r="N3046" s="96"/>
    </row>
    <row r="3047" spans="10:14">
      <c r="J3047" s="95"/>
      <c r="K3047" s="95"/>
      <c r="L3047" s="95"/>
      <c r="M3047" s="97"/>
      <c r="N3047" s="96"/>
    </row>
    <row r="3048" spans="10:14">
      <c r="J3048" s="95"/>
      <c r="K3048" s="95"/>
      <c r="L3048" s="95"/>
      <c r="M3048" s="97"/>
      <c r="N3048" s="96"/>
    </row>
    <row r="3049" spans="10:14">
      <c r="J3049" s="95"/>
      <c r="K3049" s="95"/>
      <c r="L3049" s="95"/>
      <c r="M3049" s="97"/>
      <c r="N3049" s="96"/>
    </row>
    <row r="3050" spans="10:14">
      <c r="J3050" s="95"/>
      <c r="K3050" s="95"/>
      <c r="L3050" s="95"/>
      <c r="M3050" s="97"/>
      <c r="N3050" s="96"/>
    </row>
    <row r="3051" spans="10:14">
      <c r="J3051" s="95"/>
      <c r="K3051" s="95"/>
      <c r="L3051" s="95"/>
      <c r="M3051" s="97"/>
      <c r="N3051" s="96"/>
    </row>
    <row r="3052" spans="10:14">
      <c r="J3052" s="95"/>
      <c r="K3052" s="95"/>
      <c r="L3052" s="95"/>
      <c r="M3052" s="97"/>
      <c r="N3052" s="96"/>
    </row>
    <row r="3053" spans="10:14">
      <c r="J3053" s="95"/>
      <c r="K3053" s="95"/>
      <c r="L3053" s="95"/>
      <c r="M3053" s="97"/>
      <c r="N3053" s="96"/>
    </row>
    <row r="3054" spans="10:14">
      <c r="J3054" s="95"/>
      <c r="K3054" s="95"/>
      <c r="L3054" s="95"/>
      <c r="M3054" s="97"/>
      <c r="N3054" s="96"/>
    </row>
    <row r="3055" spans="10:14">
      <c r="J3055" s="95"/>
      <c r="K3055" s="95"/>
      <c r="L3055" s="95"/>
      <c r="M3055" s="97"/>
      <c r="N3055" s="96"/>
    </row>
    <row r="3056" spans="10:14">
      <c r="J3056" s="95"/>
      <c r="K3056" s="95"/>
      <c r="L3056" s="95"/>
      <c r="M3056" s="97"/>
      <c r="N3056" s="96"/>
    </row>
    <row r="3057" spans="10:14">
      <c r="J3057" s="95"/>
      <c r="K3057" s="95"/>
      <c r="L3057" s="95"/>
      <c r="M3057" s="97"/>
      <c r="N3057" s="96"/>
    </row>
    <row r="3058" spans="10:14">
      <c r="J3058" s="95"/>
      <c r="K3058" s="95"/>
      <c r="L3058" s="95"/>
      <c r="M3058" s="97"/>
      <c r="N3058" s="96"/>
    </row>
    <row r="3059" spans="10:14">
      <c r="J3059" s="95"/>
      <c r="K3059" s="95"/>
      <c r="L3059" s="95"/>
      <c r="M3059" s="97"/>
      <c r="N3059" s="96"/>
    </row>
    <row r="3060" spans="10:14">
      <c r="J3060" s="95"/>
      <c r="K3060" s="95"/>
      <c r="L3060" s="95"/>
      <c r="M3060" s="97"/>
      <c r="N3060" s="96"/>
    </row>
    <row r="3061" spans="10:14">
      <c r="J3061" s="95"/>
      <c r="K3061" s="95"/>
      <c r="L3061" s="95"/>
      <c r="M3061" s="97"/>
      <c r="N3061" s="96"/>
    </row>
    <row r="3062" spans="10:14">
      <c r="J3062" s="95"/>
      <c r="K3062" s="95"/>
      <c r="L3062" s="95"/>
      <c r="M3062" s="97"/>
      <c r="N3062" s="96"/>
    </row>
    <row r="3063" spans="10:14">
      <c r="J3063" s="95"/>
      <c r="K3063" s="95"/>
      <c r="L3063" s="95"/>
      <c r="M3063" s="97"/>
      <c r="N3063" s="96"/>
    </row>
    <row r="3064" spans="10:14">
      <c r="J3064" s="95"/>
      <c r="K3064" s="95"/>
      <c r="L3064" s="95"/>
      <c r="M3064" s="97"/>
      <c r="N3064" s="96"/>
    </row>
    <row r="3065" spans="10:14">
      <c r="J3065" s="95"/>
      <c r="K3065" s="95"/>
      <c r="L3065" s="95"/>
      <c r="M3065" s="97"/>
      <c r="N3065" s="96"/>
    </row>
    <row r="3066" spans="10:14">
      <c r="J3066" s="95"/>
      <c r="K3066" s="95"/>
      <c r="L3066" s="95"/>
      <c r="M3066" s="97"/>
      <c r="N3066" s="96"/>
    </row>
    <row r="3067" spans="10:14">
      <c r="J3067" s="95"/>
      <c r="K3067" s="95"/>
      <c r="L3067" s="95"/>
      <c r="M3067" s="97"/>
      <c r="N3067" s="96"/>
    </row>
    <row r="3068" spans="10:14">
      <c r="J3068" s="95"/>
      <c r="K3068" s="95"/>
      <c r="L3068" s="95"/>
      <c r="M3068" s="97"/>
      <c r="N3068" s="96"/>
    </row>
    <row r="3069" spans="10:14">
      <c r="J3069" s="95"/>
      <c r="K3069" s="95"/>
      <c r="L3069" s="95"/>
      <c r="M3069" s="97"/>
      <c r="N3069" s="96"/>
    </row>
    <row r="3070" spans="10:14">
      <c r="J3070" s="95"/>
      <c r="K3070" s="95"/>
      <c r="L3070" s="95"/>
      <c r="M3070" s="97"/>
      <c r="N3070" s="96"/>
    </row>
    <row r="3071" spans="10:14">
      <c r="J3071" s="95"/>
      <c r="K3071" s="95"/>
      <c r="L3071" s="95"/>
      <c r="M3071" s="97"/>
      <c r="N3071" s="96"/>
    </row>
    <row r="3072" spans="10:14">
      <c r="J3072" s="95"/>
      <c r="K3072" s="95"/>
      <c r="L3072" s="95"/>
      <c r="M3072" s="97"/>
      <c r="N3072" s="96"/>
    </row>
    <row r="3073" spans="10:14">
      <c r="J3073" s="95"/>
      <c r="K3073" s="95"/>
      <c r="L3073" s="95"/>
      <c r="M3073" s="97"/>
      <c r="N3073" s="96"/>
    </row>
    <row r="3074" spans="10:14">
      <c r="J3074" s="95"/>
      <c r="K3074" s="95"/>
      <c r="L3074" s="95"/>
      <c r="M3074" s="97"/>
      <c r="N3074" s="96"/>
    </row>
    <row r="3075" spans="10:14">
      <c r="J3075" s="95"/>
      <c r="K3075" s="95"/>
      <c r="L3075" s="95"/>
      <c r="M3075" s="97"/>
      <c r="N3075" s="96"/>
    </row>
    <row r="3076" spans="10:14">
      <c r="J3076" s="95"/>
      <c r="K3076" s="95"/>
      <c r="L3076" s="95"/>
      <c r="M3076" s="97"/>
      <c r="N3076" s="96"/>
    </row>
    <row r="3077" spans="10:14">
      <c r="J3077" s="95"/>
      <c r="K3077" s="95"/>
      <c r="L3077" s="95"/>
      <c r="M3077" s="97"/>
      <c r="N3077" s="96"/>
    </row>
    <row r="3078" spans="10:14">
      <c r="J3078" s="95"/>
      <c r="K3078" s="95"/>
      <c r="L3078" s="95"/>
      <c r="M3078" s="97"/>
      <c r="N3078" s="96"/>
    </row>
    <row r="3079" spans="10:14">
      <c r="J3079" s="95"/>
      <c r="K3079" s="95"/>
      <c r="L3079" s="95"/>
      <c r="M3079" s="97"/>
      <c r="N3079" s="96"/>
    </row>
    <row r="3080" spans="10:14">
      <c r="J3080" s="95"/>
      <c r="K3080" s="95"/>
      <c r="L3080" s="95"/>
      <c r="M3080" s="97"/>
      <c r="N3080" s="96"/>
    </row>
    <row r="3081" spans="10:14">
      <c r="J3081" s="95"/>
      <c r="K3081" s="95"/>
      <c r="L3081" s="95"/>
      <c r="M3081" s="97"/>
      <c r="N3081" s="96"/>
    </row>
    <row r="3082" spans="10:14">
      <c r="J3082" s="95"/>
      <c r="K3082" s="95"/>
      <c r="L3082" s="95"/>
      <c r="M3082" s="97"/>
      <c r="N3082" s="96"/>
    </row>
    <row r="3083" spans="10:14">
      <c r="J3083" s="95"/>
      <c r="K3083" s="95"/>
      <c r="L3083" s="95"/>
      <c r="M3083" s="97"/>
      <c r="N3083" s="96"/>
    </row>
    <row r="3084" spans="10:14">
      <c r="J3084" s="95"/>
      <c r="K3084" s="95"/>
      <c r="L3084" s="95"/>
      <c r="M3084" s="97"/>
      <c r="N3084" s="96"/>
    </row>
    <row r="3085" spans="10:14">
      <c r="J3085" s="95"/>
      <c r="K3085" s="95"/>
      <c r="L3085" s="95"/>
      <c r="M3085" s="97"/>
      <c r="N3085" s="96"/>
    </row>
    <row r="3086" spans="10:14">
      <c r="J3086" s="95"/>
      <c r="K3086" s="95"/>
      <c r="L3086" s="95"/>
      <c r="M3086" s="97"/>
      <c r="N3086" s="96"/>
    </row>
    <row r="3087" spans="10:14">
      <c r="J3087" s="95"/>
      <c r="K3087" s="95"/>
      <c r="L3087" s="95"/>
      <c r="M3087" s="97"/>
      <c r="N3087" s="96"/>
    </row>
    <row r="3088" spans="10:14">
      <c r="J3088" s="95"/>
      <c r="K3088" s="95"/>
      <c r="L3088" s="95"/>
      <c r="M3088" s="97"/>
      <c r="N3088" s="96"/>
    </row>
    <row r="3089" spans="10:14">
      <c r="J3089" s="95"/>
      <c r="K3089" s="95"/>
      <c r="L3089" s="95"/>
      <c r="M3089" s="97"/>
      <c r="N3089" s="96"/>
    </row>
    <row r="3090" spans="10:14">
      <c r="J3090" s="95"/>
      <c r="K3090" s="95"/>
      <c r="L3090" s="95"/>
      <c r="M3090" s="97"/>
      <c r="N3090" s="96"/>
    </row>
    <row r="3091" spans="10:14">
      <c r="J3091" s="95"/>
      <c r="K3091" s="95"/>
      <c r="L3091" s="95"/>
      <c r="M3091" s="97"/>
      <c r="N3091" s="96"/>
    </row>
    <row r="3092" spans="10:14">
      <c r="J3092" s="95"/>
      <c r="K3092" s="95"/>
      <c r="L3092" s="95"/>
      <c r="M3092" s="97"/>
      <c r="N3092" s="96"/>
    </row>
    <row r="3093" spans="10:14">
      <c r="J3093" s="95"/>
      <c r="K3093" s="95"/>
      <c r="L3093" s="95"/>
      <c r="M3093" s="97"/>
      <c r="N3093" s="96"/>
    </row>
    <row r="3094" spans="10:14">
      <c r="J3094" s="95"/>
      <c r="K3094" s="95"/>
      <c r="L3094" s="95"/>
      <c r="M3094" s="97"/>
      <c r="N3094" s="96"/>
    </row>
    <row r="3095" spans="10:14">
      <c r="J3095" s="95"/>
      <c r="K3095" s="95"/>
      <c r="L3095" s="95"/>
      <c r="M3095" s="97"/>
      <c r="N3095" s="96"/>
    </row>
    <row r="3096" spans="10:14">
      <c r="J3096" s="95"/>
      <c r="K3096" s="95"/>
      <c r="L3096" s="95"/>
      <c r="M3096" s="97"/>
      <c r="N3096" s="96"/>
    </row>
    <row r="3097" spans="10:14">
      <c r="J3097" s="95"/>
      <c r="K3097" s="95"/>
      <c r="L3097" s="95"/>
      <c r="M3097" s="97"/>
      <c r="N3097" s="96"/>
    </row>
    <row r="3098" spans="10:14">
      <c r="J3098" s="95"/>
      <c r="K3098" s="95"/>
      <c r="L3098" s="95"/>
      <c r="M3098" s="97"/>
      <c r="N3098" s="96"/>
    </row>
    <row r="3099" spans="10:14">
      <c r="J3099" s="95"/>
      <c r="K3099" s="95"/>
      <c r="L3099" s="95"/>
      <c r="M3099" s="97"/>
      <c r="N3099" s="96"/>
    </row>
    <row r="3100" spans="10:14">
      <c r="J3100" s="95"/>
      <c r="K3100" s="95"/>
      <c r="L3100" s="95"/>
      <c r="M3100" s="97"/>
      <c r="N3100" s="96"/>
    </row>
    <row r="3101" spans="10:14">
      <c r="J3101" s="95"/>
      <c r="K3101" s="95"/>
      <c r="L3101" s="95"/>
      <c r="M3101" s="97"/>
      <c r="N3101" s="96"/>
    </row>
    <row r="3102" spans="10:14">
      <c r="J3102" s="95"/>
      <c r="K3102" s="95"/>
      <c r="L3102" s="95"/>
      <c r="M3102" s="97"/>
      <c r="N3102" s="96"/>
    </row>
    <row r="3103" spans="10:14">
      <c r="J3103" s="95"/>
      <c r="K3103" s="95"/>
      <c r="L3103" s="95"/>
      <c r="M3103" s="97"/>
      <c r="N3103" s="96"/>
    </row>
    <row r="3104" spans="10:14">
      <c r="J3104" s="95"/>
      <c r="K3104" s="95"/>
      <c r="L3104" s="95"/>
      <c r="M3104" s="97"/>
      <c r="N3104" s="96"/>
    </row>
    <row r="3105" spans="10:14">
      <c r="J3105" s="95"/>
      <c r="K3105" s="95"/>
      <c r="L3105" s="95"/>
      <c r="M3105" s="97"/>
      <c r="N3105" s="96"/>
    </row>
    <row r="3106" spans="10:14">
      <c r="J3106" s="95"/>
      <c r="K3106" s="95"/>
      <c r="L3106" s="95"/>
      <c r="M3106" s="97"/>
      <c r="N3106" s="96"/>
    </row>
    <row r="3107" spans="10:14">
      <c r="J3107" s="95"/>
      <c r="K3107" s="95"/>
      <c r="L3107" s="95"/>
      <c r="M3107" s="97"/>
      <c r="N3107" s="96"/>
    </row>
    <row r="3108" spans="10:14">
      <c r="J3108" s="95"/>
      <c r="K3108" s="95"/>
      <c r="L3108" s="95"/>
      <c r="M3108" s="97"/>
      <c r="N3108" s="96"/>
    </row>
    <row r="3109" spans="10:14">
      <c r="J3109" s="95"/>
      <c r="K3109" s="95"/>
      <c r="L3109" s="95"/>
      <c r="M3109" s="97"/>
      <c r="N3109" s="96"/>
    </row>
    <row r="3110" spans="10:14">
      <c r="J3110" s="95"/>
      <c r="K3110" s="95"/>
      <c r="L3110" s="95"/>
      <c r="M3110" s="97"/>
      <c r="N3110" s="96"/>
    </row>
    <row r="3111" spans="10:14">
      <c r="J3111" s="95"/>
      <c r="K3111" s="95"/>
      <c r="L3111" s="95"/>
      <c r="M3111" s="97"/>
      <c r="N3111" s="96"/>
    </row>
    <row r="3112" spans="10:14">
      <c r="J3112" s="95"/>
      <c r="K3112" s="95"/>
      <c r="L3112" s="95"/>
      <c r="M3112" s="97"/>
      <c r="N3112" s="96"/>
    </row>
    <row r="3113" spans="10:14">
      <c r="J3113" s="95"/>
      <c r="K3113" s="95"/>
      <c r="L3113" s="95"/>
      <c r="M3113" s="97"/>
      <c r="N3113" s="96"/>
    </row>
    <row r="3114" spans="10:14">
      <c r="J3114" s="95"/>
      <c r="K3114" s="95"/>
      <c r="L3114" s="95"/>
      <c r="M3114" s="97"/>
      <c r="N3114" s="96"/>
    </row>
    <row r="3115" spans="10:14">
      <c r="J3115" s="95"/>
      <c r="K3115" s="95"/>
      <c r="L3115" s="95"/>
      <c r="M3115" s="97"/>
      <c r="N3115" s="96"/>
    </row>
    <row r="3116" spans="10:14">
      <c r="J3116" s="95"/>
      <c r="K3116" s="95"/>
      <c r="L3116" s="95"/>
      <c r="M3116" s="97"/>
      <c r="N3116" s="96"/>
    </row>
    <row r="3117" spans="10:14">
      <c r="J3117" s="95"/>
      <c r="K3117" s="95"/>
      <c r="L3117" s="95"/>
      <c r="M3117" s="97"/>
      <c r="N3117" s="96"/>
    </row>
    <row r="3118" spans="10:14">
      <c r="J3118" s="95"/>
      <c r="K3118" s="95"/>
      <c r="L3118" s="95"/>
      <c r="M3118" s="97"/>
      <c r="N3118" s="96"/>
    </row>
    <row r="3119" spans="10:14">
      <c r="J3119" s="95"/>
      <c r="K3119" s="95"/>
      <c r="L3119" s="95"/>
      <c r="M3119" s="97"/>
      <c r="N3119" s="96"/>
    </row>
    <row r="3120" spans="10:14">
      <c r="J3120" s="95"/>
      <c r="K3120" s="95"/>
      <c r="L3120" s="95"/>
      <c r="M3120" s="97"/>
      <c r="N3120" s="96"/>
    </row>
    <row r="3121" spans="10:14">
      <c r="J3121" s="95"/>
      <c r="K3121" s="95"/>
      <c r="L3121" s="95"/>
      <c r="M3121" s="97"/>
      <c r="N3121" s="96"/>
    </row>
    <row r="3122" spans="10:14">
      <c r="J3122" s="95"/>
      <c r="K3122" s="95"/>
      <c r="L3122" s="95"/>
      <c r="M3122" s="97"/>
      <c r="N3122" s="96"/>
    </row>
    <row r="3123" spans="10:14">
      <c r="J3123" s="95"/>
      <c r="K3123" s="95"/>
      <c r="L3123" s="95"/>
      <c r="M3123" s="97"/>
      <c r="N3123" s="96"/>
    </row>
    <row r="3124" spans="10:14">
      <c r="J3124" s="95"/>
      <c r="K3124" s="95"/>
      <c r="L3124" s="95"/>
      <c r="M3124" s="97"/>
      <c r="N3124" s="96"/>
    </row>
    <row r="3125" spans="10:14">
      <c r="J3125" s="95"/>
      <c r="K3125" s="95"/>
      <c r="L3125" s="95"/>
      <c r="M3125" s="97"/>
      <c r="N3125" s="96"/>
    </row>
    <row r="3126" spans="10:14">
      <c r="J3126" s="95"/>
      <c r="K3126" s="95"/>
      <c r="L3126" s="95"/>
      <c r="M3126" s="97"/>
      <c r="N3126" s="96"/>
    </row>
    <row r="3127" spans="10:14">
      <c r="J3127" s="95"/>
      <c r="K3127" s="95"/>
      <c r="L3127" s="95"/>
      <c r="M3127" s="97"/>
      <c r="N3127" s="96"/>
    </row>
    <row r="3128" spans="10:14">
      <c r="J3128" s="95"/>
      <c r="K3128" s="95"/>
      <c r="L3128" s="95"/>
      <c r="M3128" s="97"/>
      <c r="N3128" s="96"/>
    </row>
    <row r="3129" spans="10:14">
      <c r="J3129" s="95"/>
      <c r="K3129" s="95"/>
      <c r="L3129" s="95"/>
      <c r="M3129" s="97"/>
      <c r="N3129" s="96"/>
    </row>
    <row r="3130" spans="10:14">
      <c r="J3130" s="95"/>
      <c r="K3130" s="95"/>
      <c r="L3130" s="95"/>
      <c r="M3130" s="97"/>
      <c r="N3130" s="96"/>
    </row>
    <row r="3131" spans="10:14">
      <c r="J3131" s="95"/>
      <c r="K3131" s="95"/>
      <c r="L3131" s="95"/>
      <c r="M3131" s="97"/>
      <c r="N3131" s="96"/>
    </row>
    <row r="3132" spans="10:14">
      <c r="J3132" s="95"/>
      <c r="K3132" s="95"/>
      <c r="L3132" s="95"/>
      <c r="M3132" s="97"/>
      <c r="N3132" s="96"/>
    </row>
    <row r="3133" spans="10:14">
      <c r="J3133" s="95"/>
      <c r="K3133" s="95"/>
      <c r="L3133" s="95"/>
      <c r="M3133" s="97"/>
      <c r="N3133" s="96"/>
    </row>
    <row r="3134" spans="10:14">
      <c r="J3134" s="95"/>
      <c r="K3134" s="95"/>
      <c r="L3134" s="95"/>
      <c r="M3134" s="97"/>
      <c r="N3134" s="96"/>
    </row>
    <row r="3135" spans="10:14">
      <c r="J3135" s="95"/>
      <c r="K3135" s="95"/>
      <c r="L3135" s="95"/>
      <c r="M3135" s="97"/>
      <c r="N3135" s="96"/>
    </row>
    <row r="3136" spans="10:14">
      <c r="J3136" s="95"/>
      <c r="K3136" s="95"/>
      <c r="L3136" s="95"/>
      <c r="M3136" s="97"/>
      <c r="N3136" s="96"/>
    </row>
    <row r="3137" spans="10:14">
      <c r="J3137" s="95"/>
      <c r="K3137" s="95"/>
      <c r="L3137" s="95"/>
      <c r="M3137" s="97"/>
      <c r="N3137" s="96"/>
    </row>
    <row r="3138" spans="10:14">
      <c r="J3138" s="95"/>
      <c r="K3138" s="95"/>
      <c r="L3138" s="95"/>
      <c r="M3138" s="97"/>
      <c r="N3138" s="96"/>
    </row>
    <row r="3139" spans="10:14">
      <c r="J3139" s="95"/>
      <c r="K3139" s="95"/>
      <c r="L3139" s="95"/>
      <c r="M3139" s="97"/>
      <c r="N3139" s="96"/>
    </row>
    <row r="3140" spans="10:14">
      <c r="J3140" s="95"/>
      <c r="K3140" s="95"/>
      <c r="L3140" s="95"/>
      <c r="M3140" s="97"/>
      <c r="N3140" s="96"/>
    </row>
    <row r="3141" spans="10:14">
      <c r="J3141" s="95"/>
      <c r="K3141" s="95"/>
      <c r="L3141" s="95"/>
      <c r="M3141" s="97"/>
      <c r="N3141" s="96"/>
    </row>
    <row r="3142" spans="10:14">
      <c r="J3142" s="95"/>
      <c r="K3142" s="95"/>
      <c r="L3142" s="95"/>
      <c r="M3142" s="97"/>
      <c r="N3142" s="96"/>
    </row>
    <row r="3143" spans="10:14">
      <c r="J3143" s="95"/>
      <c r="K3143" s="95"/>
      <c r="L3143" s="95"/>
      <c r="M3143" s="97"/>
      <c r="N3143" s="96"/>
    </row>
    <row r="3144" spans="10:14">
      <c r="J3144" s="95"/>
      <c r="K3144" s="95"/>
      <c r="L3144" s="95"/>
      <c r="M3144" s="97"/>
      <c r="N3144" s="96"/>
    </row>
    <row r="3145" spans="10:14">
      <c r="J3145" s="95"/>
      <c r="K3145" s="95"/>
      <c r="L3145" s="95"/>
      <c r="M3145" s="97"/>
      <c r="N3145" s="96"/>
    </row>
    <row r="3146" spans="10:14">
      <c r="J3146" s="95"/>
      <c r="K3146" s="95"/>
      <c r="L3146" s="95"/>
      <c r="M3146" s="97"/>
      <c r="N3146" s="96"/>
    </row>
    <row r="3147" spans="10:14">
      <c r="J3147" s="95"/>
      <c r="K3147" s="95"/>
      <c r="L3147" s="95"/>
      <c r="M3147" s="97"/>
      <c r="N3147" s="96"/>
    </row>
    <row r="3148" spans="10:14">
      <c r="J3148" s="95"/>
      <c r="K3148" s="95"/>
      <c r="L3148" s="95"/>
      <c r="M3148" s="97"/>
      <c r="N3148" s="96"/>
    </row>
    <row r="3149" spans="10:14">
      <c r="J3149" s="95"/>
      <c r="K3149" s="95"/>
      <c r="L3149" s="95"/>
      <c r="M3149" s="97"/>
      <c r="N3149" s="96"/>
    </row>
    <row r="3150" spans="10:14">
      <c r="J3150" s="95"/>
      <c r="K3150" s="95"/>
      <c r="L3150" s="95"/>
      <c r="M3150" s="97"/>
      <c r="N3150" s="96"/>
    </row>
    <row r="3151" spans="10:14">
      <c r="J3151" s="95"/>
      <c r="K3151" s="95"/>
      <c r="L3151" s="95"/>
      <c r="M3151" s="97"/>
      <c r="N3151" s="96"/>
    </row>
    <row r="3152" spans="10:14">
      <c r="J3152" s="95"/>
      <c r="K3152" s="95"/>
      <c r="L3152" s="95"/>
      <c r="M3152" s="97"/>
      <c r="N3152" s="96"/>
    </row>
    <row r="3153" spans="10:14">
      <c r="J3153" s="95"/>
      <c r="K3153" s="95"/>
      <c r="L3153" s="95"/>
      <c r="M3153" s="97"/>
      <c r="N3153" s="96"/>
    </row>
    <row r="3154" spans="10:14">
      <c r="J3154" s="95"/>
      <c r="K3154" s="95"/>
      <c r="L3154" s="95"/>
      <c r="M3154" s="97"/>
      <c r="N3154" s="96"/>
    </row>
    <row r="3155" spans="10:14">
      <c r="J3155" s="95"/>
      <c r="K3155" s="95"/>
      <c r="L3155" s="95"/>
      <c r="M3155" s="97"/>
      <c r="N3155" s="96"/>
    </row>
    <row r="3156" spans="10:14">
      <c r="J3156" s="95"/>
      <c r="K3156" s="95"/>
      <c r="L3156" s="95"/>
      <c r="M3156" s="97"/>
      <c r="N3156" s="96"/>
    </row>
    <row r="3157" spans="10:14">
      <c r="J3157" s="95"/>
      <c r="K3157" s="95"/>
      <c r="L3157" s="95"/>
      <c r="M3157" s="97"/>
      <c r="N3157" s="96"/>
    </row>
    <row r="3158" spans="10:14">
      <c r="J3158" s="95"/>
      <c r="K3158" s="95"/>
      <c r="L3158" s="95"/>
      <c r="M3158" s="97"/>
      <c r="N3158" s="96"/>
    </row>
    <row r="3159" spans="10:14">
      <c r="J3159" s="95"/>
      <c r="K3159" s="95"/>
      <c r="L3159" s="95"/>
      <c r="M3159" s="97"/>
      <c r="N3159" s="96"/>
    </row>
    <row r="3160" spans="10:14">
      <c r="J3160" s="95"/>
      <c r="K3160" s="95"/>
      <c r="L3160" s="95"/>
      <c r="M3160" s="97"/>
      <c r="N3160" s="96"/>
    </row>
    <row r="3161" spans="10:14">
      <c r="J3161" s="95"/>
      <c r="K3161" s="95"/>
      <c r="L3161" s="95"/>
      <c r="M3161" s="97"/>
      <c r="N3161" s="96"/>
    </row>
    <row r="3162" spans="10:14">
      <c r="J3162" s="95"/>
      <c r="K3162" s="95"/>
      <c r="L3162" s="95"/>
      <c r="M3162" s="97"/>
      <c r="N3162" s="96"/>
    </row>
    <row r="3163" spans="10:14">
      <c r="J3163" s="95"/>
      <c r="K3163" s="95"/>
      <c r="L3163" s="95"/>
      <c r="M3163" s="97"/>
      <c r="N3163" s="96"/>
    </row>
    <row r="3164" spans="10:14">
      <c r="J3164" s="95"/>
      <c r="K3164" s="95"/>
      <c r="L3164" s="95"/>
      <c r="M3164" s="97"/>
      <c r="N3164" s="96"/>
    </row>
    <row r="3165" spans="10:14">
      <c r="J3165" s="95"/>
      <c r="K3165" s="95"/>
      <c r="L3165" s="95"/>
      <c r="M3165" s="97"/>
      <c r="N3165" s="96"/>
    </row>
    <row r="3166" spans="10:14">
      <c r="J3166" s="95"/>
      <c r="K3166" s="95"/>
      <c r="L3166" s="95"/>
      <c r="M3166" s="97"/>
      <c r="N3166" s="96"/>
    </row>
    <row r="3167" spans="10:14">
      <c r="J3167" s="95"/>
      <c r="K3167" s="95"/>
      <c r="L3167" s="95"/>
      <c r="M3167" s="97"/>
      <c r="N3167" s="96"/>
    </row>
    <row r="3168" spans="10:14">
      <c r="J3168" s="95"/>
      <c r="K3168" s="95"/>
      <c r="L3168" s="95"/>
      <c r="M3168" s="97"/>
      <c r="N3168" s="96"/>
    </row>
    <row r="3169" spans="10:14">
      <c r="J3169" s="95"/>
      <c r="K3169" s="95"/>
      <c r="L3169" s="95"/>
      <c r="M3169" s="97"/>
      <c r="N3169" s="96"/>
    </row>
    <row r="3170" spans="10:14">
      <c r="J3170" s="95"/>
      <c r="K3170" s="95"/>
      <c r="L3170" s="95"/>
      <c r="M3170" s="97"/>
      <c r="N3170" s="96"/>
    </row>
    <row r="3171" spans="10:14">
      <c r="J3171" s="95"/>
      <c r="K3171" s="95"/>
      <c r="L3171" s="95"/>
      <c r="M3171" s="97"/>
      <c r="N3171" s="96"/>
    </row>
    <row r="3172" spans="10:14">
      <c r="J3172" s="95"/>
      <c r="K3172" s="95"/>
      <c r="L3172" s="95"/>
      <c r="M3172" s="97"/>
      <c r="N3172" s="96"/>
    </row>
    <row r="3173" spans="10:14">
      <c r="J3173" s="95"/>
      <c r="K3173" s="95"/>
      <c r="L3173" s="95"/>
      <c r="M3173" s="97"/>
      <c r="N3173" s="96"/>
    </row>
    <row r="3174" spans="10:14">
      <c r="J3174" s="95"/>
      <c r="K3174" s="95"/>
      <c r="L3174" s="95"/>
      <c r="M3174" s="97"/>
      <c r="N3174" s="96"/>
    </row>
    <row r="3175" spans="10:14">
      <c r="J3175" s="95"/>
      <c r="K3175" s="95"/>
      <c r="L3175" s="95"/>
      <c r="M3175" s="97"/>
      <c r="N3175" s="96"/>
    </row>
    <row r="3176" spans="10:14">
      <c r="J3176" s="95"/>
      <c r="K3176" s="95"/>
      <c r="L3176" s="95"/>
      <c r="M3176" s="97"/>
      <c r="N3176" s="96"/>
    </row>
    <row r="3177" spans="10:14">
      <c r="J3177" s="95"/>
      <c r="K3177" s="95"/>
      <c r="L3177" s="95"/>
      <c r="M3177" s="97"/>
      <c r="N3177" s="96"/>
    </row>
    <row r="3178" spans="10:14">
      <c r="J3178" s="95"/>
      <c r="K3178" s="95"/>
      <c r="L3178" s="95"/>
      <c r="M3178" s="97"/>
      <c r="N3178" s="96"/>
    </row>
    <row r="3179" spans="10:14">
      <c r="J3179" s="95"/>
      <c r="K3179" s="95"/>
      <c r="L3179" s="95"/>
      <c r="M3179" s="97"/>
      <c r="N3179" s="96"/>
    </row>
    <row r="3180" spans="10:14">
      <c r="J3180" s="95"/>
      <c r="K3180" s="95"/>
      <c r="L3180" s="95"/>
      <c r="M3180" s="97"/>
      <c r="N3180" s="96"/>
    </row>
    <row r="3181" spans="10:14">
      <c r="J3181" s="95"/>
      <c r="K3181" s="95"/>
      <c r="L3181" s="95"/>
      <c r="M3181" s="97"/>
      <c r="N3181" s="96"/>
    </row>
    <row r="3182" spans="10:14">
      <c r="J3182" s="95"/>
      <c r="K3182" s="95"/>
      <c r="L3182" s="95"/>
      <c r="M3182" s="97"/>
      <c r="N3182" s="96"/>
    </row>
    <row r="3183" spans="10:14">
      <c r="J3183" s="95"/>
      <c r="K3183" s="95"/>
      <c r="L3183" s="95"/>
      <c r="M3183" s="97"/>
      <c r="N3183" s="96"/>
    </row>
    <row r="3184" spans="10:14">
      <c r="J3184" s="95"/>
      <c r="K3184" s="95"/>
      <c r="L3184" s="95"/>
      <c r="M3184" s="97"/>
      <c r="N3184" s="96"/>
    </row>
    <row r="3185" spans="10:14">
      <c r="J3185" s="95"/>
      <c r="K3185" s="95"/>
      <c r="L3185" s="95"/>
      <c r="M3185" s="97"/>
      <c r="N3185" s="96"/>
    </row>
    <row r="3186" spans="10:14">
      <c r="J3186" s="95"/>
      <c r="K3186" s="95"/>
      <c r="L3186" s="95"/>
      <c r="M3186" s="97"/>
      <c r="N3186" s="96"/>
    </row>
    <row r="3187" spans="10:14">
      <c r="J3187" s="95"/>
      <c r="K3187" s="95"/>
      <c r="L3187" s="95"/>
      <c r="M3187" s="97"/>
      <c r="N3187" s="96"/>
    </row>
    <row r="3188" spans="10:14">
      <c r="J3188" s="95"/>
      <c r="K3188" s="95"/>
      <c r="L3188" s="95"/>
      <c r="M3188" s="97"/>
      <c r="N3188" s="96"/>
    </row>
    <row r="3189" spans="10:14">
      <c r="J3189" s="95"/>
      <c r="K3189" s="95"/>
      <c r="L3189" s="95"/>
      <c r="M3189" s="97"/>
      <c r="N3189" s="96"/>
    </row>
    <row r="3190" spans="10:14">
      <c r="J3190" s="95"/>
      <c r="K3190" s="95"/>
      <c r="L3190" s="95"/>
      <c r="M3190" s="97"/>
      <c r="N3190" s="96"/>
    </row>
    <row r="3191" spans="10:14">
      <c r="J3191" s="95"/>
      <c r="K3191" s="95"/>
      <c r="L3191" s="95"/>
      <c r="M3191" s="97"/>
      <c r="N3191" s="96"/>
    </row>
    <row r="3192" spans="10:14">
      <c r="J3192" s="95"/>
      <c r="K3192" s="95"/>
      <c r="L3192" s="95"/>
      <c r="M3192" s="97"/>
      <c r="N3192" s="96"/>
    </row>
    <row r="3193" spans="10:14">
      <c r="J3193" s="95"/>
      <c r="K3193" s="95"/>
      <c r="L3193" s="95"/>
      <c r="M3193" s="97"/>
      <c r="N3193" s="96"/>
    </row>
    <row r="3194" spans="10:14">
      <c r="J3194" s="95"/>
      <c r="K3194" s="95"/>
      <c r="L3194" s="95"/>
      <c r="M3194" s="97"/>
      <c r="N3194" s="96"/>
    </row>
    <row r="3195" spans="10:14">
      <c r="J3195" s="95"/>
      <c r="K3195" s="95"/>
      <c r="L3195" s="95"/>
      <c r="M3195" s="97"/>
      <c r="N3195" s="96"/>
    </row>
    <row r="3196" spans="10:14">
      <c r="J3196" s="95"/>
      <c r="K3196" s="95"/>
      <c r="L3196" s="95"/>
      <c r="M3196" s="97"/>
      <c r="N3196" s="96"/>
    </row>
    <row r="3197" spans="10:14">
      <c r="J3197" s="95"/>
      <c r="K3197" s="95"/>
      <c r="L3197" s="95"/>
      <c r="M3197" s="97"/>
      <c r="N3197" s="96"/>
    </row>
    <row r="3198" spans="10:14">
      <c r="J3198" s="95"/>
      <c r="K3198" s="95"/>
      <c r="L3198" s="95"/>
      <c r="M3198" s="97"/>
      <c r="N3198" s="96"/>
    </row>
    <row r="3199" spans="10:14">
      <c r="J3199" s="95"/>
      <c r="K3199" s="95"/>
      <c r="L3199" s="95"/>
      <c r="M3199" s="97"/>
      <c r="N3199" s="96"/>
    </row>
    <row r="3200" spans="10:14">
      <c r="J3200" s="95"/>
      <c r="K3200" s="95"/>
      <c r="L3200" s="95"/>
      <c r="M3200" s="97"/>
      <c r="N3200" s="96"/>
    </row>
    <row r="3201" spans="10:14">
      <c r="J3201" s="95"/>
      <c r="K3201" s="95"/>
      <c r="L3201" s="95"/>
      <c r="M3201" s="97"/>
      <c r="N3201" s="96"/>
    </row>
    <row r="3202" spans="10:14">
      <c r="J3202" s="95"/>
      <c r="K3202" s="95"/>
      <c r="L3202" s="95"/>
      <c r="M3202" s="97"/>
      <c r="N3202" s="96"/>
    </row>
    <row r="3203" spans="10:14">
      <c r="J3203" s="95"/>
      <c r="K3203" s="95"/>
      <c r="L3203" s="95"/>
      <c r="M3203" s="97"/>
      <c r="N3203" s="96"/>
    </row>
    <row r="3204" spans="10:14">
      <c r="J3204" s="95"/>
      <c r="K3204" s="95"/>
      <c r="L3204" s="95"/>
      <c r="M3204" s="97"/>
      <c r="N3204" s="96"/>
    </row>
    <row r="3205" spans="10:14">
      <c r="J3205" s="95"/>
      <c r="K3205" s="95"/>
      <c r="L3205" s="95"/>
      <c r="M3205" s="97"/>
      <c r="N3205" s="96"/>
    </row>
    <row r="3206" spans="10:14">
      <c r="J3206" s="95"/>
      <c r="K3206" s="95"/>
      <c r="L3206" s="95"/>
      <c r="M3206" s="97"/>
      <c r="N3206" s="96"/>
    </row>
    <row r="3207" spans="10:14">
      <c r="J3207" s="95"/>
      <c r="K3207" s="95"/>
      <c r="L3207" s="95"/>
      <c r="M3207" s="97"/>
      <c r="N3207" s="96"/>
    </row>
    <row r="3208" spans="10:14">
      <c r="J3208" s="95"/>
      <c r="K3208" s="95"/>
      <c r="L3208" s="95"/>
      <c r="M3208" s="97"/>
      <c r="N3208" s="96"/>
    </row>
    <row r="3209" spans="10:14">
      <c r="J3209" s="95"/>
      <c r="K3209" s="95"/>
      <c r="L3209" s="95"/>
      <c r="M3209" s="97"/>
      <c r="N3209" s="96"/>
    </row>
    <row r="3210" spans="10:14">
      <c r="J3210" s="95"/>
      <c r="K3210" s="95"/>
      <c r="L3210" s="95"/>
      <c r="M3210" s="97"/>
      <c r="N3210" s="96"/>
    </row>
    <row r="3211" spans="10:14">
      <c r="J3211" s="95"/>
      <c r="K3211" s="95"/>
      <c r="L3211" s="95"/>
      <c r="M3211" s="97"/>
      <c r="N3211" s="96"/>
    </row>
    <row r="3212" spans="10:14">
      <c r="J3212" s="95"/>
      <c r="K3212" s="95"/>
      <c r="L3212" s="95"/>
      <c r="M3212" s="97"/>
      <c r="N3212" s="96"/>
    </row>
    <row r="3213" spans="10:14">
      <c r="J3213" s="95"/>
      <c r="K3213" s="95"/>
      <c r="L3213" s="95"/>
      <c r="M3213" s="97"/>
      <c r="N3213" s="96"/>
    </row>
    <row r="3214" spans="10:14">
      <c r="J3214" s="95"/>
      <c r="K3214" s="95"/>
      <c r="L3214" s="95"/>
      <c r="M3214" s="97"/>
      <c r="N3214" s="96"/>
    </row>
    <row r="3215" spans="10:14">
      <c r="J3215" s="95"/>
      <c r="K3215" s="95"/>
      <c r="L3215" s="95"/>
      <c r="M3215" s="97"/>
      <c r="N3215" s="96"/>
    </row>
    <row r="3216" spans="10:14">
      <c r="J3216" s="95"/>
      <c r="K3216" s="95"/>
      <c r="L3216" s="95"/>
      <c r="M3216" s="97"/>
      <c r="N3216" s="96"/>
    </row>
    <row r="3217" spans="10:14">
      <c r="J3217" s="95"/>
      <c r="K3217" s="95"/>
      <c r="L3217" s="95"/>
      <c r="M3217" s="97"/>
      <c r="N3217" s="96"/>
    </row>
    <row r="3218" spans="10:14">
      <c r="J3218" s="95"/>
      <c r="K3218" s="95"/>
      <c r="L3218" s="95"/>
      <c r="M3218" s="97"/>
      <c r="N3218" s="96"/>
    </row>
    <row r="3219" spans="10:14">
      <c r="J3219" s="95"/>
      <c r="K3219" s="95"/>
      <c r="L3219" s="95"/>
      <c r="M3219" s="97"/>
      <c r="N3219" s="96"/>
    </row>
    <row r="3220" spans="10:14">
      <c r="J3220" s="95"/>
      <c r="K3220" s="95"/>
      <c r="L3220" s="95"/>
      <c r="M3220" s="97"/>
      <c r="N3220" s="96"/>
    </row>
    <row r="3221" spans="10:14">
      <c r="J3221" s="95"/>
      <c r="K3221" s="95"/>
      <c r="L3221" s="95"/>
      <c r="M3221" s="97"/>
      <c r="N3221" s="96"/>
    </row>
    <row r="3222" spans="10:14">
      <c r="J3222" s="95"/>
      <c r="K3222" s="95"/>
      <c r="L3222" s="95"/>
      <c r="M3222" s="97"/>
      <c r="N3222" s="96"/>
    </row>
    <row r="3223" spans="10:14">
      <c r="J3223" s="95"/>
      <c r="K3223" s="95"/>
      <c r="L3223" s="95"/>
      <c r="M3223" s="97"/>
      <c r="N3223" s="96"/>
    </row>
    <row r="3224" spans="10:14">
      <c r="J3224" s="95"/>
      <c r="K3224" s="95"/>
      <c r="L3224" s="95"/>
      <c r="M3224" s="97"/>
      <c r="N3224" s="96"/>
    </row>
    <row r="3225" spans="10:14">
      <c r="J3225" s="95"/>
      <c r="K3225" s="95"/>
      <c r="L3225" s="95"/>
      <c r="M3225" s="97"/>
      <c r="N3225" s="96"/>
    </row>
    <row r="3226" spans="10:14">
      <c r="J3226" s="95"/>
      <c r="K3226" s="95"/>
      <c r="L3226" s="95"/>
      <c r="M3226" s="97"/>
      <c r="N3226" s="96"/>
    </row>
    <row r="3227" spans="10:14">
      <c r="J3227" s="95"/>
      <c r="K3227" s="95"/>
      <c r="L3227" s="95"/>
      <c r="M3227" s="97"/>
      <c r="N3227" s="96"/>
    </row>
    <row r="3228" spans="10:14">
      <c r="J3228" s="95"/>
      <c r="K3228" s="95"/>
      <c r="L3228" s="95"/>
      <c r="M3228" s="97"/>
      <c r="N3228" s="96"/>
    </row>
    <row r="3229" spans="10:14">
      <c r="J3229" s="95"/>
      <c r="K3229" s="95"/>
      <c r="L3229" s="95"/>
      <c r="M3229" s="97"/>
      <c r="N3229" s="96"/>
    </row>
    <row r="3230" spans="10:14">
      <c r="J3230" s="95"/>
      <c r="K3230" s="95"/>
      <c r="L3230" s="95"/>
      <c r="M3230" s="97"/>
      <c r="N3230" s="96"/>
    </row>
    <row r="3231" spans="10:14">
      <c r="J3231" s="95"/>
      <c r="K3231" s="95"/>
      <c r="L3231" s="95"/>
      <c r="M3231" s="97"/>
      <c r="N3231" s="96"/>
    </row>
    <row r="3232" spans="10:14">
      <c r="J3232" s="95"/>
      <c r="K3232" s="95"/>
      <c r="L3232" s="95"/>
      <c r="M3232" s="97"/>
      <c r="N3232" s="96"/>
    </row>
    <row r="3233" spans="10:14">
      <c r="J3233" s="95"/>
      <c r="K3233" s="95"/>
      <c r="L3233" s="95"/>
      <c r="M3233" s="97"/>
      <c r="N3233" s="96"/>
    </row>
    <row r="3234" spans="10:14">
      <c r="J3234" s="95"/>
      <c r="K3234" s="95"/>
      <c r="L3234" s="95"/>
      <c r="M3234" s="97"/>
      <c r="N3234" s="96"/>
    </row>
    <row r="3235" spans="10:14">
      <c r="J3235" s="95"/>
      <c r="K3235" s="95"/>
      <c r="L3235" s="95"/>
      <c r="M3235" s="97"/>
      <c r="N3235" s="96"/>
    </row>
    <row r="3236" spans="10:14">
      <c r="J3236" s="95"/>
      <c r="K3236" s="95"/>
      <c r="L3236" s="95"/>
      <c r="M3236" s="97"/>
      <c r="N3236" s="96"/>
    </row>
    <row r="3237" spans="10:14">
      <c r="J3237" s="95"/>
      <c r="K3237" s="95"/>
      <c r="L3237" s="95"/>
      <c r="M3237" s="97"/>
      <c r="N3237" s="96"/>
    </row>
    <row r="3238" spans="10:14">
      <c r="J3238" s="95"/>
      <c r="K3238" s="95"/>
      <c r="L3238" s="95"/>
      <c r="M3238" s="97"/>
      <c r="N3238" s="96"/>
    </row>
    <row r="3239" spans="10:14">
      <c r="J3239" s="95"/>
      <c r="K3239" s="95"/>
      <c r="L3239" s="95"/>
      <c r="M3239" s="97"/>
      <c r="N3239" s="96"/>
    </row>
    <row r="3240" spans="10:14">
      <c r="J3240" s="95"/>
      <c r="K3240" s="95"/>
      <c r="L3240" s="95"/>
      <c r="M3240" s="97"/>
      <c r="N3240" s="96"/>
    </row>
    <row r="3241" spans="10:14">
      <c r="J3241" s="95"/>
      <c r="K3241" s="95"/>
      <c r="L3241" s="95"/>
      <c r="M3241" s="97"/>
      <c r="N3241" s="96"/>
    </row>
    <row r="3242" spans="10:14">
      <c r="J3242" s="95"/>
      <c r="K3242" s="95"/>
      <c r="L3242" s="95"/>
      <c r="M3242" s="97"/>
      <c r="N3242" s="96"/>
    </row>
    <row r="3243" spans="10:14">
      <c r="J3243" s="95"/>
      <c r="K3243" s="95"/>
      <c r="L3243" s="95"/>
      <c r="M3243" s="97"/>
      <c r="N3243" s="96"/>
    </row>
    <row r="3244" spans="10:14">
      <c r="J3244" s="95"/>
      <c r="K3244" s="95"/>
      <c r="L3244" s="95"/>
      <c r="M3244" s="97"/>
      <c r="N3244" s="96"/>
    </row>
    <row r="3245" spans="10:14">
      <c r="J3245" s="95"/>
      <c r="K3245" s="95"/>
      <c r="L3245" s="95"/>
      <c r="M3245" s="97"/>
      <c r="N3245" s="96"/>
    </row>
    <row r="3246" spans="10:14">
      <c r="J3246" s="95"/>
      <c r="K3246" s="95"/>
      <c r="L3246" s="95"/>
      <c r="M3246" s="97"/>
      <c r="N3246" s="96"/>
    </row>
    <row r="3247" spans="10:14">
      <c r="J3247" s="95"/>
      <c r="K3247" s="95"/>
      <c r="L3247" s="95"/>
      <c r="M3247" s="97"/>
      <c r="N3247" s="96"/>
    </row>
    <row r="3248" spans="10:14">
      <c r="J3248" s="95"/>
      <c r="K3248" s="95"/>
      <c r="L3248" s="95"/>
      <c r="M3248" s="97"/>
      <c r="N3248" s="96"/>
    </row>
    <row r="3249" spans="10:14">
      <c r="J3249" s="95"/>
      <c r="K3249" s="95"/>
      <c r="L3249" s="95"/>
      <c r="M3249" s="97"/>
      <c r="N3249" s="96"/>
    </row>
    <row r="3250" spans="10:14">
      <c r="J3250" s="95"/>
      <c r="K3250" s="95"/>
      <c r="L3250" s="95"/>
      <c r="M3250" s="97"/>
      <c r="N3250" s="96"/>
    </row>
    <row r="3251" spans="10:14">
      <c r="J3251" s="95"/>
      <c r="K3251" s="95"/>
      <c r="L3251" s="95"/>
      <c r="M3251" s="97"/>
      <c r="N3251" s="96"/>
    </row>
    <row r="3252" spans="10:14">
      <c r="J3252" s="95"/>
      <c r="K3252" s="95"/>
      <c r="L3252" s="95"/>
      <c r="M3252" s="97"/>
      <c r="N3252" s="96"/>
    </row>
    <row r="3253" spans="10:14">
      <c r="J3253" s="95"/>
      <c r="K3253" s="95"/>
      <c r="L3253" s="95"/>
      <c r="M3253" s="97"/>
      <c r="N3253" s="96"/>
    </row>
    <row r="3254" spans="10:14">
      <c r="J3254" s="95"/>
      <c r="K3254" s="95"/>
      <c r="L3254" s="95"/>
      <c r="M3254" s="97"/>
      <c r="N3254" s="96"/>
    </row>
    <row r="3255" spans="10:14">
      <c r="J3255" s="95"/>
      <c r="K3255" s="95"/>
      <c r="L3255" s="95"/>
      <c r="M3255" s="97"/>
      <c r="N3255" s="96"/>
    </row>
    <row r="3256" spans="10:14">
      <c r="J3256" s="95"/>
      <c r="K3256" s="95"/>
      <c r="L3256" s="95"/>
      <c r="M3256" s="97"/>
      <c r="N3256" s="96"/>
    </row>
    <row r="3257" spans="10:14">
      <c r="J3257" s="95"/>
      <c r="K3257" s="95"/>
      <c r="L3257" s="95"/>
      <c r="M3257" s="97"/>
      <c r="N3257" s="96"/>
    </row>
    <row r="3258" spans="10:14">
      <c r="J3258" s="95"/>
      <c r="K3258" s="95"/>
      <c r="L3258" s="95"/>
      <c r="M3258" s="97"/>
      <c r="N3258" s="96"/>
    </row>
    <row r="3259" spans="10:14">
      <c r="J3259" s="95"/>
      <c r="K3259" s="95"/>
      <c r="L3259" s="95"/>
      <c r="M3259" s="97"/>
      <c r="N3259" s="96"/>
    </row>
    <row r="3260" spans="10:14">
      <c r="J3260" s="95"/>
      <c r="K3260" s="95"/>
      <c r="L3260" s="95"/>
      <c r="M3260" s="97"/>
      <c r="N3260" s="96"/>
    </row>
    <row r="3261" spans="10:14">
      <c r="J3261" s="95"/>
      <c r="K3261" s="95"/>
      <c r="L3261" s="95"/>
      <c r="M3261" s="97"/>
      <c r="N3261" s="96"/>
    </row>
    <row r="3262" spans="10:14">
      <c r="J3262" s="95"/>
      <c r="K3262" s="95"/>
      <c r="L3262" s="95"/>
      <c r="M3262" s="97"/>
      <c r="N3262" s="96"/>
    </row>
    <row r="3263" spans="10:14">
      <c r="J3263" s="95"/>
      <c r="K3263" s="95"/>
      <c r="L3263" s="95"/>
      <c r="M3263" s="97"/>
      <c r="N3263" s="96"/>
    </row>
    <row r="3264" spans="10:14">
      <c r="J3264" s="95"/>
      <c r="K3264" s="95"/>
      <c r="L3264" s="95"/>
      <c r="M3264" s="97"/>
      <c r="N3264" s="96"/>
    </row>
    <row r="3265" spans="10:14">
      <c r="J3265" s="95"/>
      <c r="K3265" s="95"/>
      <c r="L3265" s="95"/>
      <c r="M3265" s="97"/>
      <c r="N3265" s="96"/>
    </row>
    <row r="3266" spans="10:14">
      <c r="J3266" s="95"/>
      <c r="K3266" s="95"/>
      <c r="L3266" s="95"/>
      <c r="M3266" s="97"/>
      <c r="N3266" s="96"/>
    </row>
    <row r="3267" spans="10:14">
      <c r="J3267" s="95"/>
      <c r="K3267" s="95"/>
      <c r="L3267" s="95"/>
      <c r="M3267" s="97"/>
      <c r="N3267" s="96"/>
    </row>
    <row r="3268" spans="10:14">
      <c r="J3268" s="95"/>
      <c r="K3268" s="95"/>
      <c r="L3268" s="95"/>
      <c r="M3268" s="97"/>
      <c r="N3268" s="96"/>
    </row>
    <row r="3269" spans="10:14">
      <c r="J3269" s="95"/>
      <c r="K3269" s="95"/>
      <c r="L3269" s="95"/>
      <c r="M3269" s="97"/>
      <c r="N3269" s="96"/>
    </row>
    <row r="3270" spans="10:14">
      <c r="J3270" s="95"/>
      <c r="K3270" s="95"/>
      <c r="L3270" s="95"/>
      <c r="M3270" s="97"/>
      <c r="N3270" s="96"/>
    </row>
    <row r="3271" spans="10:14">
      <c r="J3271" s="95"/>
      <c r="K3271" s="95"/>
      <c r="L3271" s="95"/>
      <c r="M3271" s="97"/>
      <c r="N3271" s="96"/>
    </row>
    <row r="3272" spans="10:14">
      <c r="J3272" s="95"/>
      <c r="K3272" s="95"/>
      <c r="L3272" s="95"/>
      <c r="M3272" s="97"/>
      <c r="N3272" s="96"/>
    </row>
    <row r="3273" spans="10:14">
      <c r="J3273" s="95"/>
      <c r="K3273" s="95"/>
      <c r="L3273" s="95"/>
      <c r="M3273" s="97"/>
      <c r="N3273" s="96"/>
    </row>
    <row r="3274" spans="10:14">
      <c r="J3274" s="95"/>
      <c r="K3274" s="95"/>
      <c r="L3274" s="95"/>
      <c r="M3274" s="97"/>
      <c r="N3274" s="96"/>
    </row>
    <row r="3275" spans="10:14">
      <c r="J3275" s="95"/>
      <c r="K3275" s="95"/>
      <c r="L3275" s="95"/>
      <c r="M3275" s="97"/>
      <c r="N3275" s="96"/>
    </row>
    <row r="3276" spans="10:14">
      <c r="J3276" s="95"/>
      <c r="K3276" s="95"/>
      <c r="L3276" s="95"/>
      <c r="M3276" s="97"/>
      <c r="N3276" s="96"/>
    </row>
    <row r="3277" spans="10:14">
      <c r="J3277" s="95"/>
      <c r="K3277" s="95"/>
      <c r="L3277" s="95"/>
      <c r="M3277" s="97"/>
      <c r="N3277" s="96"/>
    </row>
    <row r="3278" spans="10:14">
      <c r="J3278" s="95"/>
      <c r="K3278" s="95"/>
      <c r="L3278" s="95"/>
      <c r="M3278" s="97"/>
      <c r="N3278" s="96"/>
    </row>
    <row r="3279" spans="10:14">
      <c r="J3279" s="95"/>
      <c r="K3279" s="95"/>
      <c r="L3279" s="95"/>
      <c r="M3279" s="97"/>
      <c r="N3279" s="96"/>
    </row>
    <row r="3280" spans="10:14">
      <c r="J3280" s="95"/>
      <c r="K3280" s="95"/>
      <c r="L3280" s="95"/>
      <c r="M3280" s="97"/>
      <c r="N3280" s="96"/>
    </row>
    <row r="3281" spans="10:14">
      <c r="J3281" s="95"/>
      <c r="K3281" s="95"/>
      <c r="L3281" s="95"/>
      <c r="M3281" s="97"/>
      <c r="N3281" s="96"/>
    </row>
    <row r="3282" spans="10:14">
      <c r="J3282" s="95"/>
      <c r="K3282" s="95"/>
      <c r="L3282" s="95"/>
      <c r="M3282" s="97"/>
      <c r="N3282" s="96"/>
    </row>
    <row r="3283" spans="10:14">
      <c r="J3283" s="95"/>
      <c r="K3283" s="95"/>
      <c r="L3283" s="95"/>
      <c r="M3283" s="97"/>
      <c r="N3283" s="96"/>
    </row>
    <row r="3284" spans="10:14">
      <c r="J3284" s="95"/>
      <c r="K3284" s="95"/>
      <c r="L3284" s="95"/>
      <c r="M3284" s="97"/>
      <c r="N3284" s="96"/>
    </row>
    <row r="3285" spans="10:14">
      <c r="J3285" s="95"/>
      <c r="K3285" s="95"/>
      <c r="L3285" s="95"/>
      <c r="M3285" s="97"/>
      <c r="N3285" s="96"/>
    </row>
    <row r="3286" spans="10:14">
      <c r="J3286" s="95"/>
      <c r="K3286" s="95"/>
      <c r="L3286" s="95"/>
      <c r="M3286" s="97"/>
      <c r="N3286" s="96"/>
    </row>
    <row r="3287" spans="10:14">
      <c r="J3287" s="95"/>
      <c r="K3287" s="95"/>
      <c r="L3287" s="95"/>
      <c r="M3287" s="97"/>
      <c r="N3287" s="96"/>
    </row>
    <row r="3288" spans="10:14">
      <c r="J3288" s="95"/>
      <c r="K3288" s="95"/>
      <c r="L3288" s="95"/>
      <c r="M3288" s="97"/>
      <c r="N3288" s="96"/>
    </row>
    <row r="3289" spans="10:14">
      <c r="J3289" s="95"/>
      <c r="K3289" s="95"/>
      <c r="L3289" s="95"/>
      <c r="M3289" s="97"/>
      <c r="N3289" s="96"/>
    </row>
    <row r="3290" spans="10:14">
      <c r="J3290" s="95"/>
      <c r="K3290" s="95"/>
      <c r="L3290" s="95"/>
      <c r="M3290" s="97"/>
      <c r="N3290" s="96"/>
    </row>
    <row r="3291" spans="10:14">
      <c r="J3291" s="95"/>
      <c r="K3291" s="95"/>
      <c r="L3291" s="95"/>
      <c r="M3291" s="97"/>
      <c r="N3291" s="96"/>
    </row>
    <row r="3292" spans="10:14">
      <c r="J3292" s="95"/>
      <c r="K3292" s="95"/>
      <c r="L3292" s="95"/>
      <c r="M3292" s="97"/>
      <c r="N3292" s="96"/>
    </row>
    <row r="3293" spans="10:14">
      <c r="J3293" s="95"/>
      <c r="K3293" s="95"/>
      <c r="L3293" s="95"/>
      <c r="M3293" s="97"/>
      <c r="N3293" s="96"/>
    </row>
    <row r="3294" spans="10:14">
      <c r="J3294" s="95"/>
      <c r="K3294" s="95"/>
      <c r="L3294" s="95"/>
      <c r="M3294" s="97"/>
      <c r="N3294" s="96"/>
    </row>
    <row r="3295" spans="10:14">
      <c r="J3295" s="95"/>
      <c r="K3295" s="95"/>
      <c r="L3295" s="95"/>
      <c r="M3295" s="97"/>
      <c r="N3295" s="96"/>
    </row>
    <row r="3296" spans="10:14">
      <c r="J3296" s="95"/>
      <c r="K3296" s="95"/>
      <c r="L3296" s="95"/>
      <c r="M3296" s="97"/>
      <c r="N3296" s="96"/>
    </row>
    <row r="3297" spans="10:14">
      <c r="J3297" s="95"/>
      <c r="K3297" s="95"/>
      <c r="L3297" s="95"/>
      <c r="M3297" s="97"/>
      <c r="N3297" s="96"/>
    </row>
    <row r="3298" spans="10:14">
      <c r="J3298" s="95"/>
      <c r="K3298" s="95"/>
      <c r="L3298" s="95"/>
      <c r="M3298" s="97"/>
      <c r="N3298" s="96"/>
    </row>
    <row r="3299" spans="10:14">
      <c r="J3299" s="95"/>
      <c r="K3299" s="95"/>
      <c r="L3299" s="95"/>
      <c r="M3299" s="97"/>
      <c r="N3299" s="96"/>
    </row>
    <row r="3300" spans="10:14">
      <c r="J3300" s="95"/>
      <c r="K3300" s="95"/>
      <c r="L3300" s="95"/>
      <c r="M3300" s="97"/>
      <c r="N3300" s="96"/>
    </row>
    <row r="3301" spans="10:14">
      <c r="J3301" s="95"/>
      <c r="K3301" s="95"/>
      <c r="L3301" s="95"/>
      <c r="M3301" s="97"/>
      <c r="N3301" s="96"/>
    </row>
    <row r="3302" spans="10:14">
      <c r="J3302" s="95"/>
      <c r="K3302" s="95"/>
      <c r="L3302" s="95"/>
      <c r="M3302" s="97"/>
      <c r="N3302" s="96"/>
    </row>
    <row r="3303" spans="10:14">
      <c r="J3303" s="95"/>
      <c r="K3303" s="95"/>
      <c r="L3303" s="95"/>
      <c r="M3303" s="97"/>
      <c r="N3303" s="96"/>
    </row>
    <row r="3304" spans="10:14">
      <c r="J3304" s="95"/>
      <c r="K3304" s="95"/>
      <c r="L3304" s="95"/>
      <c r="M3304" s="97"/>
      <c r="N3304" s="96"/>
    </row>
    <row r="3305" spans="10:14">
      <c r="J3305" s="95"/>
      <c r="K3305" s="95"/>
      <c r="L3305" s="95"/>
      <c r="M3305" s="97"/>
      <c r="N3305" s="96"/>
    </row>
    <row r="3306" spans="10:14">
      <c r="J3306" s="95"/>
      <c r="K3306" s="95"/>
      <c r="L3306" s="95"/>
      <c r="M3306" s="97"/>
      <c r="N3306" s="96"/>
    </row>
    <row r="3307" spans="10:14">
      <c r="J3307" s="95"/>
      <c r="K3307" s="95"/>
      <c r="L3307" s="95"/>
      <c r="M3307" s="97"/>
      <c r="N3307" s="96"/>
    </row>
    <row r="3308" spans="10:14">
      <c r="J3308" s="95"/>
      <c r="K3308" s="95"/>
      <c r="L3308" s="95"/>
      <c r="M3308" s="97"/>
      <c r="N3308" s="96"/>
    </row>
    <row r="3309" spans="10:14">
      <c r="J3309" s="95"/>
      <c r="K3309" s="95"/>
      <c r="L3309" s="95"/>
      <c r="M3309" s="97"/>
      <c r="N3309" s="96"/>
    </row>
    <row r="3310" spans="10:14">
      <c r="J3310" s="95"/>
      <c r="K3310" s="95"/>
      <c r="L3310" s="95"/>
      <c r="M3310" s="97"/>
      <c r="N3310" s="96"/>
    </row>
    <row r="3311" spans="10:14">
      <c r="J3311" s="95"/>
      <c r="K3311" s="95"/>
      <c r="L3311" s="95"/>
      <c r="M3311" s="97"/>
      <c r="N3311" s="96"/>
    </row>
    <row r="3312" spans="10:14">
      <c r="J3312" s="95"/>
      <c r="K3312" s="95"/>
      <c r="L3312" s="95"/>
      <c r="M3312" s="97"/>
      <c r="N3312" s="96"/>
    </row>
    <row r="3313" spans="10:14">
      <c r="J3313" s="95"/>
      <c r="K3313" s="95"/>
      <c r="L3313" s="95"/>
      <c r="M3313" s="97"/>
      <c r="N3313" s="96"/>
    </row>
    <row r="3314" spans="10:14">
      <c r="J3314" s="95"/>
      <c r="K3314" s="95"/>
      <c r="L3314" s="95"/>
      <c r="M3314" s="97"/>
      <c r="N3314" s="96"/>
    </row>
    <row r="3315" spans="10:14">
      <c r="J3315" s="95"/>
      <c r="K3315" s="95"/>
      <c r="L3315" s="95"/>
      <c r="M3315" s="97"/>
      <c r="N3315" s="96"/>
    </row>
    <row r="3316" spans="10:14">
      <c r="J3316" s="95"/>
      <c r="K3316" s="95"/>
      <c r="L3316" s="95"/>
      <c r="M3316" s="97"/>
      <c r="N3316" s="96"/>
    </row>
    <row r="3317" spans="10:14">
      <c r="J3317" s="95"/>
      <c r="K3317" s="95"/>
      <c r="L3317" s="95"/>
      <c r="M3317" s="97"/>
      <c r="N3317" s="96"/>
    </row>
    <row r="3318" spans="10:14">
      <c r="J3318" s="95"/>
      <c r="K3318" s="95"/>
      <c r="L3318" s="95"/>
      <c r="M3318" s="97"/>
      <c r="N3318" s="96"/>
    </row>
    <row r="3319" spans="10:14">
      <c r="J3319" s="95"/>
      <c r="K3319" s="95"/>
      <c r="L3319" s="95"/>
      <c r="M3319" s="97"/>
      <c r="N3319" s="96"/>
    </row>
    <row r="3320" spans="10:14">
      <c r="J3320" s="95"/>
      <c r="K3320" s="95"/>
      <c r="L3320" s="95"/>
      <c r="M3320" s="97"/>
      <c r="N3320" s="96"/>
    </row>
    <row r="3321" spans="10:14">
      <c r="J3321" s="95"/>
      <c r="K3321" s="95"/>
      <c r="L3321" s="95"/>
      <c r="M3321" s="97"/>
      <c r="N3321" s="96"/>
    </row>
    <row r="3322" spans="10:14">
      <c r="J3322" s="95"/>
      <c r="K3322" s="95"/>
      <c r="L3322" s="95"/>
      <c r="M3322" s="97"/>
      <c r="N3322" s="96"/>
    </row>
    <row r="3323" spans="10:14">
      <c r="J3323" s="95"/>
      <c r="K3323" s="95"/>
      <c r="L3323" s="95"/>
      <c r="M3323" s="97"/>
      <c r="N3323" s="96"/>
    </row>
    <row r="3324" spans="10:14">
      <c r="J3324" s="95"/>
      <c r="K3324" s="95"/>
      <c r="L3324" s="95"/>
      <c r="M3324" s="97"/>
      <c r="N3324" s="96"/>
    </row>
    <row r="3325" spans="10:14">
      <c r="J3325" s="95"/>
      <c r="K3325" s="95"/>
      <c r="L3325" s="95"/>
      <c r="M3325" s="97"/>
      <c r="N3325" s="96"/>
    </row>
    <row r="3326" spans="10:14">
      <c r="J3326" s="95"/>
      <c r="K3326" s="95"/>
      <c r="L3326" s="95"/>
      <c r="M3326" s="97"/>
      <c r="N3326" s="96"/>
    </row>
    <row r="3327" spans="10:14">
      <c r="J3327" s="95"/>
      <c r="K3327" s="95"/>
      <c r="L3327" s="95"/>
      <c r="M3327" s="97"/>
      <c r="N3327" s="96"/>
    </row>
    <row r="3328" spans="10:14">
      <c r="J3328" s="95"/>
      <c r="K3328" s="95"/>
      <c r="L3328" s="95"/>
      <c r="M3328" s="97"/>
      <c r="N3328" s="96"/>
    </row>
    <row r="3329" spans="10:14">
      <c r="J3329" s="95"/>
      <c r="K3329" s="95"/>
      <c r="L3329" s="95"/>
      <c r="M3329" s="97"/>
      <c r="N3329" s="96"/>
    </row>
    <row r="3330" spans="10:14">
      <c r="J3330" s="95"/>
      <c r="K3330" s="95"/>
      <c r="L3330" s="95"/>
      <c r="M3330" s="97"/>
      <c r="N3330" s="96"/>
    </row>
    <row r="3331" spans="10:14">
      <c r="J3331" s="95"/>
      <c r="K3331" s="95"/>
      <c r="L3331" s="95"/>
      <c r="M3331" s="97"/>
      <c r="N3331" s="96"/>
    </row>
    <row r="3332" spans="10:14">
      <c r="J3332" s="95"/>
      <c r="K3332" s="95"/>
      <c r="L3332" s="95"/>
      <c r="M3332" s="97"/>
      <c r="N3332" s="96"/>
    </row>
    <row r="3333" spans="10:14">
      <c r="J3333" s="95"/>
      <c r="K3333" s="95"/>
      <c r="L3333" s="95"/>
      <c r="M3333" s="97"/>
      <c r="N3333" s="96"/>
    </row>
    <row r="3334" spans="10:14">
      <c r="J3334" s="95"/>
      <c r="K3334" s="95"/>
      <c r="L3334" s="95"/>
      <c r="M3334" s="97"/>
      <c r="N3334" s="96"/>
    </row>
    <row r="3335" spans="10:14">
      <c r="J3335" s="95"/>
      <c r="K3335" s="95"/>
      <c r="L3335" s="95"/>
      <c r="M3335" s="97"/>
      <c r="N3335" s="96"/>
    </row>
    <row r="3336" spans="10:14">
      <c r="J3336" s="95"/>
      <c r="K3336" s="95"/>
      <c r="L3336" s="95"/>
      <c r="M3336" s="97"/>
      <c r="N3336" s="96"/>
    </row>
    <row r="3337" spans="10:14">
      <c r="J3337" s="95"/>
      <c r="K3337" s="95"/>
      <c r="L3337" s="95"/>
      <c r="M3337" s="97"/>
      <c r="N3337" s="96"/>
    </row>
    <row r="3338" spans="10:14">
      <c r="J3338" s="95"/>
      <c r="K3338" s="95"/>
      <c r="L3338" s="95"/>
      <c r="M3338" s="97"/>
      <c r="N3338" s="96"/>
    </row>
    <row r="3339" spans="10:14">
      <c r="J3339" s="95"/>
      <c r="K3339" s="95"/>
      <c r="L3339" s="95"/>
      <c r="M3339" s="97"/>
      <c r="N3339" s="96"/>
    </row>
    <row r="3340" spans="10:14">
      <c r="J3340" s="95"/>
      <c r="K3340" s="95"/>
      <c r="L3340" s="95"/>
      <c r="M3340" s="97"/>
      <c r="N3340" s="96"/>
    </row>
    <row r="3341" spans="10:14">
      <c r="J3341" s="95"/>
      <c r="K3341" s="95"/>
      <c r="L3341" s="95"/>
      <c r="M3341" s="97"/>
      <c r="N3341" s="96"/>
    </row>
    <row r="3342" spans="10:14">
      <c r="J3342" s="95"/>
      <c r="K3342" s="95"/>
      <c r="L3342" s="95"/>
      <c r="M3342" s="97"/>
      <c r="N3342" s="96"/>
    </row>
    <row r="3343" spans="10:14">
      <c r="J3343" s="95"/>
      <c r="K3343" s="95"/>
      <c r="L3343" s="95"/>
      <c r="M3343" s="97"/>
      <c r="N3343" s="96"/>
    </row>
    <row r="3344" spans="10:14">
      <c r="J3344" s="95"/>
      <c r="K3344" s="95"/>
      <c r="L3344" s="95"/>
      <c r="M3344" s="97"/>
      <c r="N3344" s="96"/>
    </row>
    <row r="3345" spans="10:14">
      <c r="J3345" s="95"/>
      <c r="K3345" s="95"/>
      <c r="L3345" s="95"/>
      <c r="M3345" s="97"/>
      <c r="N3345" s="96"/>
    </row>
    <row r="3346" spans="10:14">
      <c r="J3346" s="95"/>
      <c r="K3346" s="95"/>
      <c r="L3346" s="95"/>
      <c r="M3346" s="97"/>
      <c r="N3346" s="96"/>
    </row>
    <row r="3347" spans="10:14">
      <c r="J3347" s="95"/>
      <c r="K3347" s="95"/>
      <c r="L3347" s="95"/>
      <c r="M3347" s="97"/>
      <c r="N3347" s="96"/>
    </row>
    <row r="3348" spans="10:14">
      <c r="J3348" s="95"/>
      <c r="K3348" s="95"/>
      <c r="L3348" s="95"/>
      <c r="M3348" s="97"/>
      <c r="N3348" s="96"/>
    </row>
    <row r="3349" spans="10:14">
      <c r="J3349" s="95"/>
      <c r="K3349" s="95"/>
      <c r="L3349" s="95"/>
      <c r="M3349" s="97"/>
      <c r="N3349" s="96"/>
    </row>
    <row r="3350" spans="10:14">
      <c r="J3350" s="95"/>
      <c r="K3350" s="95"/>
      <c r="L3350" s="95"/>
      <c r="M3350" s="97"/>
      <c r="N3350" s="96"/>
    </row>
    <row r="3351" spans="10:14">
      <c r="J3351" s="95"/>
      <c r="K3351" s="95"/>
      <c r="L3351" s="95"/>
      <c r="M3351" s="97"/>
      <c r="N3351" s="96"/>
    </row>
    <row r="3352" spans="10:14">
      <c r="J3352" s="95"/>
      <c r="K3352" s="95"/>
      <c r="L3352" s="95"/>
      <c r="M3352" s="97"/>
      <c r="N3352" s="96"/>
    </row>
    <row r="3353" spans="10:14">
      <c r="J3353" s="95"/>
      <c r="K3353" s="95"/>
      <c r="L3353" s="95"/>
      <c r="M3353" s="97"/>
      <c r="N3353" s="96"/>
    </row>
    <row r="3354" spans="10:14">
      <c r="J3354" s="95"/>
      <c r="K3354" s="95"/>
      <c r="L3354" s="95"/>
      <c r="M3354" s="97"/>
      <c r="N3354" s="96"/>
    </row>
    <row r="3355" spans="10:14">
      <c r="J3355" s="95"/>
      <c r="K3355" s="95"/>
      <c r="L3355" s="95"/>
      <c r="M3355" s="97"/>
      <c r="N3355" s="96"/>
    </row>
    <row r="3356" spans="10:14">
      <c r="J3356" s="95"/>
      <c r="K3356" s="95"/>
      <c r="L3356" s="95"/>
      <c r="M3356" s="97"/>
      <c r="N3356" s="96"/>
    </row>
    <row r="3357" spans="10:14">
      <c r="J3357" s="95"/>
      <c r="K3357" s="95"/>
      <c r="L3357" s="95"/>
      <c r="M3357" s="97"/>
      <c r="N3357" s="96"/>
    </row>
    <row r="3358" spans="10:14">
      <c r="J3358" s="95"/>
      <c r="K3358" s="95"/>
      <c r="L3358" s="95"/>
      <c r="M3358" s="97"/>
      <c r="N3358" s="96"/>
    </row>
    <row r="3359" spans="10:14">
      <c r="J3359" s="95"/>
      <c r="K3359" s="95"/>
      <c r="L3359" s="95"/>
      <c r="M3359" s="97"/>
      <c r="N3359" s="96"/>
    </row>
    <row r="3360" spans="10:14">
      <c r="J3360" s="95"/>
      <c r="K3360" s="95"/>
      <c r="L3360" s="95"/>
      <c r="M3360" s="97"/>
      <c r="N3360" s="96"/>
    </row>
    <row r="3361" spans="10:14">
      <c r="J3361" s="95"/>
      <c r="K3361" s="95"/>
      <c r="L3361" s="95"/>
      <c r="M3361" s="97"/>
      <c r="N3361" s="96"/>
    </row>
    <row r="3362" spans="10:14">
      <c r="J3362" s="95"/>
      <c r="K3362" s="95"/>
      <c r="L3362" s="95"/>
      <c r="M3362" s="97"/>
      <c r="N3362" s="96"/>
    </row>
    <row r="3363" spans="10:14">
      <c r="J3363" s="95"/>
      <c r="K3363" s="95"/>
      <c r="L3363" s="95"/>
      <c r="M3363" s="97"/>
      <c r="N3363" s="96"/>
    </row>
    <row r="3364" spans="10:14">
      <c r="J3364" s="95"/>
      <c r="K3364" s="95"/>
      <c r="L3364" s="95"/>
      <c r="M3364" s="97"/>
      <c r="N3364" s="96"/>
    </row>
    <row r="3365" spans="10:14">
      <c r="J3365" s="95"/>
      <c r="K3365" s="95"/>
      <c r="L3365" s="95"/>
      <c r="M3365" s="97"/>
      <c r="N3365" s="96"/>
    </row>
    <row r="3366" spans="10:14">
      <c r="J3366" s="95"/>
      <c r="K3366" s="95"/>
      <c r="L3366" s="95"/>
      <c r="M3366" s="97"/>
      <c r="N3366" s="96"/>
    </row>
    <row r="3367" spans="10:14">
      <c r="J3367" s="95"/>
      <c r="K3367" s="95"/>
      <c r="L3367" s="95"/>
      <c r="M3367" s="97"/>
      <c r="N3367" s="96"/>
    </row>
    <row r="3368" spans="10:14">
      <c r="J3368" s="95"/>
      <c r="K3368" s="95"/>
      <c r="L3368" s="95"/>
      <c r="M3368" s="97"/>
      <c r="N3368" s="96"/>
    </row>
    <row r="3369" spans="10:14">
      <c r="J3369" s="95"/>
      <c r="K3369" s="95"/>
      <c r="L3369" s="95"/>
      <c r="M3369" s="97"/>
      <c r="N3369" s="96"/>
    </row>
    <row r="3370" spans="10:14">
      <c r="J3370" s="95"/>
      <c r="K3370" s="95"/>
      <c r="L3370" s="95"/>
      <c r="M3370" s="97"/>
      <c r="N3370" s="96"/>
    </row>
    <row r="3371" spans="10:14">
      <c r="J3371" s="95"/>
      <c r="K3371" s="95"/>
      <c r="L3371" s="95"/>
      <c r="M3371" s="97"/>
      <c r="N3371" s="96"/>
    </row>
    <row r="3372" spans="10:14">
      <c r="J3372" s="95"/>
      <c r="K3372" s="95"/>
      <c r="L3372" s="95"/>
      <c r="M3372" s="97"/>
      <c r="N3372" s="96"/>
    </row>
    <row r="3373" spans="10:14">
      <c r="J3373" s="95"/>
      <c r="K3373" s="95"/>
      <c r="L3373" s="95"/>
      <c r="M3373" s="97"/>
      <c r="N3373" s="96"/>
    </row>
    <row r="3374" spans="10:14">
      <c r="J3374" s="95"/>
      <c r="K3374" s="95"/>
      <c r="L3374" s="95"/>
      <c r="M3374" s="97"/>
      <c r="N3374" s="96"/>
    </row>
    <row r="3375" spans="10:14">
      <c r="J3375" s="95"/>
      <c r="K3375" s="95"/>
      <c r="L3375" s="95"/>
      <c r="M3375" s="97"/>
      <c r="N3375" s="96"/>
    </row>
    <row r="3376" spans="10:14">
      <c r="J3376" s="95"/>
      <c r="K3376" s="95"/>
      <c r="L3376" s="95"/>
      <c r="M3376" s="97"/>
      <c r="N3376" s="96"/>
    </row>
    <row r="3377" spans="10:14">
      <c r="J3377" s="95"/>
      <c r="K3377" s="95"/>
      <c r="L3377" s="95"/>
      <c r="M3377" s="97"/>
      <c r="N3377" s="96"/>
    </row>
    <row r="3378" spans="10:14">
      <c r="J3378" s="95"/>
      <c r="K3378" s="95"/>
      <c r="L3378" s="95"/>
      <c r="M3378" s="97"/>
      <c r="N3378" s="96"/>
    </row>
    <row r="3379" spans="10:14">
      <c r="J3379" s="95"/>
      <c r="K3379" s="95"/>
      <c r="L3379" s="95"/>
      <c r="M3379" s="97"/>
      <c r="N3379" s="96"/>
    </row>
    <row r="3380" spans="10:14">
      <c r="J3380" s="95"/>
      <c r="K3380" s="95"/>
      <c r="L3380" s="95"/>
      <c r="M3380" s="97"/>
      <c r="N3380" s="96"/>
    </row>
    <row r="3381" spans="10:14">
      <c r="J3381" s="95"/>
      <c r="K3381" s="95"/>
      <c r="L3381" s="95"/>
      <c r="M3381" s="97"/>
      <c r="N3381" s="96"/>
    </row>
    <row r="3382" spans="10:14">
      <c r="J3382" s="95"/>
      <c r="K3382" s="95"/>
      <c r="L3382" s="95"/>
      <c r="M3382" s="97"/>
      <c r="N3382" s="96"/>
    </row>
    <row r="3383" spans="10:14">
      <c r="J3383" s="95"/>
      <c r="K3383" s="95"/>
      <c r="L3383" s="95"/>
      <c r="M3383" s="97"/>
      <c r="N3383" s="96"/>
    </row>
    <row r="3384" spans="10:14">
      <c r="J3384" s="95"/>
      <c r="K3384" s="95"/>
      <c r="L3384" s="95"/>
      <c r="M3384" s="97"/>
      <c r="N3384" s="96"/>
    </row>
    <row r="3385" spans="10:14">
      <c r="J3385" s="95"/>
      <c r="K3385" s="95"/>
      <c r="L3385" s="95"/>
      <c r="M3385" s="97"/>
      <c r="N3385" s="96"/>
    </row>
    <row r="3386" spans="10:14">
      <c r="J3386" s="95"/>
      <c r="K3386" s="95"/>
      <c r="L3386" s="95"/>
      <c r="M3386" s="97"/>
      <c r="N3386" s="96"/>
    </row>
    <row r="3387" spans="10:14">
      <c r="J3387" s="95"/>
      <c r="K3387" s="95"/>
      <c r="L3387" s="95"/>
      <c r="M3387" s="97"/>
      <c r="N3387" s="96"/>
    </row>
    <row r="3388" spans="10:14">
      <c r="J3388" s="95"/>
      <c r="K3388" s="95"/>
      <c r="L3388" s="95"/>
      <c r="M3388" s="97"/>
      <c r="N3388" s="96"/>
    </row>
    <row r="3389" spans="10:14">
      <c r="J3389" s="95"/>
      <c r="K3389" s="95"/>
      <c r="L3389" s="95"/>
      <c r="M3389" s="97"/>
      <c r="N3389" s="96"/>
    </row>
    <row r="3390" spans="10:14">
      <c r="J3390" s="95"/>
      <c r="K3390" s="95"/>
      <c r="L3390" s="95"/>
      <c r="M3390" s="97"/>
      <c r="N3390" s="96"/>
    </row>
    <row r="3391" spans="10:14">
      <c r="J3391" s="95"/>
      <c r="K3391" s="95"/>
      <c r="L3391" s="95"/>
      <c r="M3391" s="97"/>
      <c r="N3391" s="96"/>
    </row>
    <row r="3392" spans="10:14">
      <c r="J3392" s="95"/>
      <c r="K3392" s="95"/>
      <c r="L3392" s="95"/>
      <c r="M3392" s="97"/>
      <c r="N3392" s="96"/>
    </row>
    <row r="3393" spans="10:14">
      <c r="J3393" s="95"/>
      <c r="K3393" s="95"/>
      <c r="L3393" s="95"/>
      <c r="M3393" s="97"/>
      <c r="N3393" s="96"/>
    </row>
    <row r="3394" spans="10:14">
      <c r="J3394" s="95"/>
      <c r="K3394" s="95"/>
      <c r="L3394" s="95"/>
      <c r="M3394" s="97"/>
      <c r="N3394" s="96"/>
    </row>
    <row r="3395" spans="10:14">
      <c r="J3395" s="95"/>
      <c r="K3395" s="95"/>
      <c r="L3395" s="95"/>
      <c r="M3395" s="97"/>
      <c r="N3395" s="96"/>
    </row>
    <row r="3396" spans="10:14">
      <c r="J3396" s="95"/>
      <c r="K3396" s="95"/>
      <c r="L3396" s="95"/>
      <c r="M3396" s="97"/>
      <c r="N3396" s="96"/>
    </row>
    <row r="3397" spans="10:14">
      <c r="J3397" s="95"/>
      <c r="K3397" s="95"/>
      <c r="L3397" s="95"/>
      <c r="M3397" s="97"/>
      <c r="N3397" s="96"/>
    </row>
    <row r="3398" spans="10:14">
      <c r="J3398" s="95"/>
      <c r="K3398" s="95"/>
      <c r="L3398" s="95"/>
      <c r="M3398" s="97"/>
      <c r="N3398" s="96"/>
    </row>
    <row r="3399" spans="10:14">
      <c r="J3399" s="95"/>
      <c r="K3399" s="95"/>
      <c r="L3399" s="95"/>
      <c r="M3399" s="97"/>
      <c r="N3399" s="96"/>
    </row>
    <row r="3400" spans="10:14">
      <c r="J3400" s="95"/>
      <c r="K3400" s="95"/>
      <c r="L3400" s="95"/>
      <c r="M3400" s="97"/>
      <c r="N3400" s="96"/>
    </row>
    <row r="3401" spans="10:14">
      <c r="J3401" s="95"/>
      <c r="K3401" s="95"/>
      <c r="L3401" s="95"/>
      <c r="M3401" s="97"/>
      <c r="N3401" s="96"/>
    </row>
    <row r="3402" spans="10:14">
      <c r="J3402" s="95"/>
      <c r="K3402" s="95"/>
      <c r="L3402" s="95"/>
      <c r="M3402" s="97"/>
      <c r="N3402" s="96"/>
    </row>
    <row r="3403" spans="10:14">
      <c r="J3403" s="95"/>
      <c r="K3403" s="95"/>
      <c r="L3403" s="95"/>
      <c r="M3403" s="97"/>
      <c r="N3403" s="96"/>
    </row>
    <row r="3404" spans="10:14">
      <c r="J3404" s="95"/>
      <c r="K3404" s="95"/>
      <c r="L3404" s="95"/>
      <c r="M3404" s="97"/>
      <c r="N3404" s="96"/>
    </row>
    <row r="3405" spans="10:14">
      <c r="J3405" s="95"/>
      <c r="K3405" s="95"/>
      <c r="L3405" s="95"/>
      <c r="M3405" s="97"/>
      <c r="N3405" s="96"/>
    </row>
    <row r="3406" spans="10:14">
      <c r="J3406" s="95"/>
      <c r="K3406" s="95"/>
      <c r="L3406" s="95"/>
      <c r="M3406" s="97"/>
      <c r="N3406" s="96"/>
    </row>
    <row r="3407" spans="10:14">
      <c r="J3407" s="95"/>
      <c r="K3407" s="95"/>
      <c r="L3407" s="95"/>
      <c r="M3407" s="97"/>
      <c r="N3407" s="96"/>
    </row>
    <row r="3408" spans="10:14">
      <c r="J3408" s="95"/>
      <c r="K3408" s="95"/>
      <c r="L3408" s="95"/>
      <c r="M3408" s="97"/>
      <c r="N3408" s="96"/>
    </row>
    <row r="3409" spans="10:14">
      <c r="J3409" s="95"/>
      <c r="K3409" s="95"/>
      <c r="L3409" s="95"/>
      <c r="M3409" s="97"/>
      <c r="N3409" s="96"/>
    </row>
    <row r="3410" spans="10:14">
      <c r="J3410" s="95"/>
      <c r="K3410" s="95"/>
      <c r="L3410" s="95"/>
      <c r="M3410" s="97"/>
      <c r="N3410" s="96"/>
    </row>
    <row r="3411" spans="10:14">
      <c r="J3411" s="95"/>
      <c r="K3411" s="95"/>
      <c r="L3411" s="95"/>
      <c r="M3411" s="97"/>
      <c r="N3411" s="96"/>
    </row>
    <row r="3412" spans="10:14">
      <c r="J3412" s="95"/>
      <c r="K3412" s="95"/>
      <c r="L3412" s="95"/>
      <c r="M3412" s="97"/>
      <c r="N3412" s="96"/>
    </row>
    <row r="3413" spans="10:14">
      <c r="J3413" s="95"/>
      <c r="K3413" s="95"/>
      <c r="L3413" s="95"/>
      <c r="M3413" s="97"/>
      <c r="N3413" s="96"/>
    </row>
    <row r="3414" spans="10:14">
      <c r="J3414" s="95"/>
      <c r="K3414" s="95"/>
      <c r="L3414" s="95"/>
      <c r="M3414" s="97"/>
      <c r="N3414" s="96"/>
    </row>
    <row r="3415" spans="10:14">
      <c r="J3415" s="95"/>
      <c r="K3415" s="95"/>
      <c r="L3415" s="95"/>
      <c r="M3415" s="97"/>
      <c r="N3415" s="96"/>
    </row>
    <row r="3416" spans="10:14">
      <c r="J3416" s="95"/>
      <c r="K3416" s="95"/>
      <c r="L3416" s="95"/>
      <c r="M3416" s="97"/>
      <c r="N3416" s="96"/>
    </row>
    <row r="3417" spans="10:14">
      <c r="J3417" s="95"/>
      <c r="K3417" s="95"/>
      <c r="L3417" s="95"/>
      <c r="M3417" s="97"/>
      <c r="N3417" s="96"/>
    </row>
    <row r="3418" spans="10:14">
      <c r="J3418" s="95"/>
      <c r="K3418" s="95"/>
      <c r="L3418" s="95"/>
      <c r="M3418" s="97"/>
      <c r="N3418" s="96"/>
    </row>
    <row r="3419" spans="10:14">
      <c r="J3419" s="95"/>
      <c r="K3419" s="95"/>
      <c r="L3419" s="95"/>
      <c r="M3419" s="97"/>
      <c r="N3419" s="96"/>
    </row>
    <row r="3420" spans="10:14">
      <c r="J3420" s="95"/>
      <c r="K3420" s="95"/>
      <c r="L3420" s="95"/>
      <c r="M3420" s="97"/>
      <c r="N3420" s="96"/>
    </row>
    <row r="3421" spans="10:14">
      <c r="J3421" s="95"/>
      <c r="K3421" s="95"/>
      <c r="L3421" s="95"/>
      <c r="M3421" s="97"/>
      <c r="N3421" s="96"/>
    </row>
    <row r="3422" spans="10:14">
      <c r="J3422" s="95"/>
      <c r="K3422" s="95"/>
      <c r="L3422" s="95"/>
      <c r="M3422" s="97"/>
      <c r="N3422" s="96"/>
    </row>
    <row r="3423" spans="10:14">
      <c r="J3423" s="95"/>
      <c r="K3423" s="95"/>
      <c r="L3423" s="95"/>
      <c r="M3423" s="97"/>
      <c r="N3423" s="96"/>
    </row>
    <row r="3424" spans="10:14">
      <c r="J3424" s="95"/>
      <c r="K3424" s="95"/>
      <c r="L3424" s="95"/>
      <c r="M3424" s="97"/>
      <c r="N3424" s="96"/>
    </row>
    <row r="3425" spans="10:14">
      <c r="J3425" s="95"/>
      <c r="K3425" s="95"/>
      <c r="L3425" s="95"/>
      <c r="M3425" s="97"/>
      <c r="N3425" s="96"/>
    </row>
    <row r="3426" spans="10:14">
      <c r="J3426" s="95"/>
      <c r="K3426" s="95"/>
      <c r="L3426" s="95"/>
      <c r="M3426" s="97"/>
      <c r="N3426" s="96"/>
    </row>
    <row r="3427" spans="10:14">
      <c r="J3427" s="95"/>
      <c r="K3427" s="95"/>
      <c r="L3427" s="95"/>
      <c r="M3427" s="97"/>
      <c r="N3427" s="96"/>
    </row>
    <row r="3428" spans="10:14">
      <c r="J3428" s="95"/>
      <c r="K3428" s="95"/>
      <c r="L3428" s="95"/>
      <c r="M3428" s="97"/>
      <c r="N3428" s="96"/>
    </row>
    <row r="3429" spans="10:14">
      <c r="J3429" s="95"/>
      <c r="K3429" s="95"/>
      <c r="L3429" s="95"/>
      <c r="M3429" s="97"/>
      <c r="N3429" s="96"/>
    </row>
    <row r="3430" spans="10:14">
      <c r="J3430" s="95"/>
      <c r="K3430" s="95"/>
      <c r="L3430" s="95"/>
      <c r="M3430" s="97"/>
      <c r="N3430" s="96"/>
    </row>
    <row r="3431" spans="10:14">
      <c r="J3431" s="95"/>
      <c r="K3431" s="95"/>
      <c r="L3431" s="95"/>
      <c r="M3431" s="97"/>
      <c r="N3431" s="96"/>
    </row>
    <row r="3432" spans="10:14">
      <c r="J3432" s="95"/>
      <c r="K3432" s="95"/>
      <c r="L3432" s="95"/>
      <c r="M3432" s="97"/>
      <c r="N3432" s="96"/>
    </row>
    <row r="3433" spans="10:14">
      <c r="J3433" s="95"/>
      <c r="K3433" s="95"/>
      <c r="L3433" s="95"/>
      <c r="M3433" s="97"/>
      <c r="N3433" s="96"/>
    </row>
    <row r="3434" spans="10:14">
      <c r="J3434" s="95"/>
      <c r="K3434" s="95"/>
      <c r="L3434" s="95"/>
      <c r="M3434" s="97"/>
      <c r="N3434" s="96"/>
    </row>
    <row r="3435" spans="10:14">
      <c r="J3435" s="95"/>
      <c r="K3435" s="95"/>
      <c r="L3435" s="95"/>
      <c r="M3435" s="97"/>
      <c r="N3435" s="96"/>
    </row>
    <row r="3436" spans="10:14">
      <c r="J3436" s="95"/>
      <c r="K3436" s="95"/>
      <c r="L3436" s="95"/>
      <c r="M3436" s="97"/>
      <c r="N3436" s="96"/>
    </row>
    <row r="3437" spans="10:14">
      <c r="J3437" s="95"/>
      <c r="K3437" s="95"/>
      <c r="L3437" s="95"/>
      <c r="M3437" s="97"/>
      <c r="N3437" s="96"/>
    </row>
    <row r="3438" spans="10:14">
      <c r="J3438" s="95"/>
      <c r="K3438" s="95"/>
      <c r="L3438" s="95"/>
      <c r="M3438" s="97"/>
      <c r="N3438" s="96"/>
    </row>
    <row r="3439" spans="10:14">
      <c r="J3439" s="95"/>
      <c r="K3439" s="95"/>
      <c r="L3439" s="95"/>
      <c r="M3439" s="97"/>
      <c r="N3439" s="96"/>
    </row>
    <row r="3440" spans="10:14">
      <c r="J3440" s="95"/>
      <c r="K3440" s="95"/>
      <c r="L3440" s="95"/>
      <c r="M3440" s="97"/>
      <c r="N3440" s="96"/>
    </row>
    <row r="3441" spans="10:14">
      <c r="J3441" s="95"/>
      <c r="K3441" s="95"/>
      <c r="L3441" s="95"/>
      <c r="M3441" s="97"/>
      <c r="N3441" s="96"/>
    </row>
    <row r="3442" spans="10:14">
      <c r="J3442" s="95"/>
      <c r="K3442" s="95"/>
      <c r="L3442" s="95"/>
      <c r="M3442" s="97"/>
      <c r="N3442" s="96"/>
    </row>
    <row r="3443" spans="10:14">
      <c r="J3443" s="95"/>
      <c r="K3443" s="95"/>
      <c r="L3443" s="95"/>
      <c r="M3443" s="97"/>
      <c r="N3443" s="96"/>
    </row>
    <row r="3444" spans="10:14">
      <c r="J3444" s="95"/>
      <c r="K3444" s="95"/>
      <c r="L3444" s="95"/>
      <c r="M3444" s="97"/>
      <c r="N3444" s="96"/>
    </row>
    <row r="3445" spans="10:14">
      <c r="J3445" s="95"/>
      <c r="K3445" s="95"/>
      <c r="L3445" s="95"/>
      <c r="M3445" s="97"/>
      <c r="N3445" s="96"/>
    </row>
    <row r="3446" spans="10:14">
      <c r="J3446" s="95"/>
      <c r="K3446" s="95"/>
      <c r="L3446" s="95"/>
      <c r="M3446" s="97"/>
      <c r="N3446" s="96"/>
    </row>
    <row r="3447" spans="10:14">
      <c r="J3447" s="95"/>
      <c r="K3447" s="95"/>
      <c r="L3447" s="95"/>
      <c r="M3447" s="97"/>
      <c r="N3447" s="96"/>
    </row>
    <row r="3448" spans="10:14">
      <c r="J3448" s="95"/>
      <c r="K3448" s="95"/>
      <c r="L3448" s="95"/>
      <c r="M3448" s="97"/>
      <c r="N3448" s="96"/>
    </row>
    <row r="3449" spans="10:14">
      <c r="J3449" s="95"/>
      <c r="K3449" s="95"/>
      <c r="L3449" s="95"/>
      <c r="M3449" s="97"/>
      <c r="N3449" s="96"/>
    </row>
    <row r="3450" spans="10:14">
      <c r="J3450" s="95"/>
      <c r="K3450" s="95"/>
      <c r="L3450" s="95"/>
      <c r="M3450" s="97"/>
      <c r="N3450" s="96"/>
    </row>
    <row r="3451" spans="10:14">
      <c r="J3451" s="95"/>
      <c r="K3451" s="95"/>
      <c r="L3451" s="95"/>
      <c r="M3451" s="97"/>
      <c r="N3451" s="96"/>
    </row>
    <row r="3452" spans="10:14">
      <c r="J3452" s="95"/>
      <c r="K3452" s="95"/>
      <c r="L3452" s="95"/>
      <c r="M3452" s="97"/>
      <c r="N3452" s="96"/>
    </row>
    <row r="3453" spans="10:14">
      <c r="J3453" s="95"/>
      <c r="K3453" s="95"/>
      <c r="L3453" s="95"/>
      <c r="M3453" s="97"/>
      <c r="N3453" s="96"/>
    </row>
    <row r="3454" spans="10:14">
      <c r="J3454" s="95"/>
      <c r="K3454" s="95"/>
      <c r="L3454" s="95"/>
      <c r="M3454" s="97"/>
      <c r="N3454" s="96"/>
    </row>
    <row r="3455" spans="10:14">
      <c r="J3455" s="95"/>
      <c r="K3455" s="95"/>
      <c r="L3455" s="95"/>
      <c r="M3455" s="97"/>
      <c r="N3455" s="96"/>
    </row>
    <row r="3456" spans="10:14">
      <c r="J3456" s="95"/>
      <c r="K3456" s="95"/>
      <c r="L3456" s="95"/>
      <c r="M3456" s="97"/>
      <c r="N3456" s="96"/>
    </row>
    <row r="3457" spans="10:14">
      <c r="J3457" s="95"/>
      <c r="K3457" s="95"/>
      <c r="L3457" s="95"/>
      <c r="M3457" s="97"/>
      <c r="N3457" s="96"/>
    </row>
    <row r="3458" spans="10:14">
      <c r="J3458" s="95"/>
      <c r="K3458" s="95"/>
      <c r="L3458" s="95"/>
      <c r="M3458" s="97"/>
      <c r="N3458" s="96"/>
    </row>
    <row r="3459" spans="10:14">
      <c r="J3459" s="95"/>
      <c r="K3459" s="95"/>
      <c r="L3459" s="95"/>
      <c r="M3459" s="97"/>
      <c r="N3459" s="96"/>
    </row>
    <row r="3460" spans="10:14">
      <c r="J3460" s="95"/>
      <c r="K3460" s="95"/>
      <c r="L3460" s="95"/>
      <c r="M3460" s="97"/>
      <c r="N3460" s="96"/>
    </row>
    <row r="3461" spans="10:14">
      <c r="J3461" s="95"/>
      <c r="K3461" s="95"/>
      <c r="L3461" s="95"/>
      <c r="M3461" s="97"/>
      <c r="N3461" s="96"/>
    </row>
    <row r="3462" spans="10:14">
      <c r="J3462" s="95"/>
      <c r="K3462" s="95"/>
      <c r="L3462" s="95"/>
      <c r="M3462" s="97"/>
      <c r="N3462" s="96"/>
    </row>
    <row r="3463" spans="10:14">
      <c r="J3463" s="95"/>
      <c r="K3463" s="95"/>
      <c r="L3463" s="95"/>
      <c r="M3463" s="97"/>
      <c r="N3463" s="96"/>
    </row>
    <row r="3464" spans="10:14">
      <c r="J3464" s="95"/>
      <c r="K3464" s="95"/>
      <c r="L3464" s="95"/>
      <c r="M3464" s="97"/>
      <c r="N3464" s="96"/>
    </row>
    <row r="3465" spans="10:14">
      <c r="J3465" s="95"/>
      <c r="K3465" s="95"/>
      <c r="L3465" s="95"/>
      <c r="M3465" s="97"/>
      <c r="N3465" s="96"/>
    </row>
    <row r="3466" spans="10:14">
      <c r="J3466" s="95"/>
      <c r="K3466" s="95"/>
      <c r="L3466" s="95"/>
      <c r="M3466" s="97"/>
      <c r="N3466" s="96"/>
    </row>
    <row r="3467" spans="10:14">
      <c r="J3467" s="95"/>
      <c r="K3467" s="95"/>
      <c r="L3467" s="95"/>
      <c r="M3467" s="97"/>
      <c r="N3467" s="96"/>
    </row>
    <row r="3468" spans="10:14">
      <c r="J3468" s="95"/>
      <c r="K3468" s="95"/>
      <c r="L3468" s="95"/>
      <c r="M3468" s="97"/>
      <c r="N3468" s="96"/>
    </row>
    <row r="3469" spans="10:14">
      <c r="J3469" s="95"/>
      <c r="K3469" s="95"/>
      <c r="L3469" s="95"/>
      <c r="M3469" s="97"/>
      <c r="N3469" s="96"/>
    </row>
    <row r="3470" spans="10:14">
      <c r="J3470" s="95"/>
      <c r="K3470" s="95"/>
      <c r="L3470" s="95"/>
      <c r="M3470" s="97"/>
      <c r="N3470" s="96"/>
    </row>
    <row r="3471" spans="10:14">
      <c r="J3471" s="95"/>
      <c r="K3471" s="95"/>
      <c r="L3471" s="95"/>
      <c r="M3471" s="97"/>
      <c r="N3471" s="96"/>
    </row>
    <row r="3472" spans="10:14">
      <c r="J3472" s="95"/>
      <c r="K3472" s="95"/>
      <c r="L3472" s="95"/>
      <c r="M3472" s="97"/>
      <c r="N3472" s="96"/>
    </row>
    <row r="3473" spans="10:14">
      <c r="J3473" s="95"/>
      <c r="K3473" s="95"/>
      <c r="L3473" s="95"/>
      <c r="M3473" s="97"/>
      <c r="N3473" s="96"/>
    </row>
    <row r="3474" spans="10:14">
      <c r="J3474" s="95"/>
      <c r="K3474" s="95"/>
      <c r="L3474" s="95"/>
      <c r="M3474" s="97"/>
      <c r="N3474" s="96"/>
    </row>
    <row r="3475" spans="10:14">
      <c r="J3475" s="95"/>
      <c r="K3475" s="95"/>
      <c r="L3475" s="95"/>
      <c r="M3475" s="97"/>
      <c r="N3475" s="96"/>
    </row>
    <row r="3476" spans="10:14">
      <c r="J3476" s="95"/>
      <c r="K3476" s="95"/>
      <c r="L3476" s="95"/>
      <c r="M3476" s="97"/>
      <c r="N3476" s="96"/>
    </row>
    <row r="3477" spans="10:14">
      <c r="J3477" s="95"/>
      <c r="K3477" s="95"/>
      <c r="L3477" s="95"/>
      <c r="M3477" s="97"/>
      <c r="N3477" s="96"/>
    </row>
    <row r="3478" spans="10:14">
      <c r="J3478" s="95"/>
      <c r="K3478" s="95"/>
      <c r="L3478" s="95"/>
      <c r="M3478" s="97"/>
      <c r="N3478" s="96"/>
    </row>
    <row r="3479" spans="10:14">
      <c r="J3479" s="95"/>
      <c r="K3479" s="95"/>
      <c r="L3479" s="95"/>
      <c r="M3479" s="97"/>
      <c r="N3479" s="96"/>
    </row>
    <row r="3480" spans="10:14">
      <c r="J3480" s="95"/>
      <c r="K3480" s="95"/>
      <c r="L3480" s="95"/>
      <c r="M3480" s="97"/>
      <c r="N3480" s="96"/>
    </row>
    <row r="3481" spans="10:14">
      <c r="J3481" s="95"/>
      <c r="K3481" s="95"/>
      <c r="L3481" s="95"/>
      <c r="M3481" s="97"/>
      <c r="N3481" s="96"/>
    </row>
    <row r="3482" spans="10:14">
      <c r="J3482" s="95"/>
      <c r="K3482" s="95"/>
      <c r="L3482" s="95"/>
      <c r="M3482" s="97"/>
      <c r="N3482" s="96"/>
    </row>
    <row r="3483" spans="10:14">
      <c r="J3483" s="95"/>
      <c r="K3483" s="95"/>
      <c r="L3483" s="95"/>
      <c r="M3483" s="97"/>
      <c r="N3483" s="96"/>
    </row>
    <row r="3484" spans="10:14">
      <c r="J3484" s="95"/>
      <c r="K3484" s="95"/>
      <c r="L3484" s="95"/>
      <c r="M3484" s="97"/>
      <c r="N3484" s="96"/>
    </row>
    <row r="3485" spans="10:14">
      <c r="J3485" s="95"/>
      <c r="K3485" s="95"/>
      <c r="L3485" s="95"/>
      <c r="M3485" s="97"/>
      <c r="N3485" s="96"/>
    </row>
    <row r="3486" spans="10:14">
      <c r="J3486" s="95"/>
      <c r="K3486" s="95"/>
      <c r="L3486" s="95"/>
      <c r="M3486" s="97"/>
      <c r="N3486" s="96"/>
    </row>
    <row r="3487" spans="10:14">
      <c r="J3487" s="95"/>
      <c r="K3487" s="95"/>
      <c r="L3487" s="95"/>
      <c r="M3487" s="97"/>
      <c r="N3487" s="96"/>
    </row>
    <row r="3488" spans="10:14">
      <c r="J3488" s="95"/>
      <c r="K3488" s="95"/>
      <c r="L3488" s="95"/>
      <c r="M3488" s="97"/>
      <c r="N3488" s="96"/>
    </row>
    <row r="3489" spans="10:14">
      <c r="J3489" s="95"/>
      <c r="K3489" s="95"/>
      <c r="L3489" s="95"/>
      <c r="M3489" s="97"/>
      <c r="N3489" s="96"/>
    </row>
    <row r="3490" spans="10:14">
      <c r="J3490" s="95"/>
      <c r="K3490" s="95"/>
      <c r="L3490" s="95"/>
      <c r="M3490" s="97"/>
      <c r="N3490" s="96"/>
    </row>
    <row r="3491" spans="10:14">
      <c r="J3491" s="95"/>
      <c r="K3491" s="95"/>
      <c r="L3491" s="95"/>
      <c r="M3491" s="97"/>
      <c r="N3491" s="96"/>
    </row>
    <row r="3492" spans="10:14">
      <c r="J3492" s="95"/>
      <c r="K3492" s="95"/>
      <c r="L3492" s="95"/>
      <c r="M3492" s="97"/>
      <c r="N3492" s="96"/>
    </row>
    <row r="3493" spans="10:14">
      <c r="J3493" s="95"/>
      <c r="K3493" s="95"/>
      <c r="L3493" s="95"/>
      <c r="M3493" s="97"/>
      <c r="N3493" s="96"/>
    </row>
    <row r="3494" spans="10:14">
      <c r="J3494" s="95"/>
      <c r="K3494" s="95"/>
      <c r="L3494" s="95"/>
      <c r="M3494" s="97"/>
      <c r="N3494" s="96"/>
    </row>
    <row r="3495" spans="10:14">
      <c r="J3495" s="95"/>
      <c r="K3495" s="95"/>
      <c r="L3495" s="95"/>
      <c r="M3495" s="97"/>
      <c r="N3495" s="96"/>
    </row>
    <row r="3496" spans="10:14">
      <c r="J3496" s="95"/>
      <c r="K3496" s="95"/>
      <c r="L3496" s="95"/>
      <c r="M3496" s="97"/>
      <c r="N3496" s="96"/>
    </row>
    <row r="3497" spans="10:14">
      <c r="J3497" s="95"/>
      <c r="K3497" s="95"/>
      <c r="L3497" s="95"/>
      <c r="M3497" s="97"/>
      <c r="N3497" s="96"/>
    </row>
    <row r="3498" spans="10:14">
      <c r="J3498" s="95"/>
      <c r="K3498" s="95"/>
      <c r="L3498" s="95"/>
      <c r="M3498" s="97"/>
      <c r="N3498" s="96"/>
    </row>
    <row r="3499" spans="10:14">
      <c r="J3499" s="95"/>
      <c r="K3499" s="95"/>
      <c r="L3499" s="95"/>
      <c r="M3499" s="97"/>
      <c r="N3499" s="96"/>
    </row>
    <row r="3500" spans="10:14">
      <c r="J3500" s="95"/>
      <c r="K3500" s="95"/>
      <c r="L3500" s="95"/>
      <c r="M3500" s="97"/>
      <c r="N3500" s="96"/>
    </row>
    <row r="3501" spans="10:14">
      <c r="J3501" s="95"/>
      <c r="K3501" s="95"/>
      <c r="L3501" s="95"/>
      <c r="M3501" s="97"/>
      <c r="N3501" s="96"/>
    </row>
    <row r="3502" spans="10:14">
      <c r="J3502" s="95"/>
      <c r="K3502" s="95"/>
      <c r="L3502" s="95"/>
      <c r="M3502" s="97"/>
      <c r="N3502" s="96"/>
    </row>
    <row r="3503" spans="10:14">
      <c r="J3503" s="95"/>
      <c r="K3503" s="95"/>
      <c r="L3503" s="95"/>
      <c r="M3503" s="97"/>
      <c r="N3503" s="96"/>
    </row>
    <row r="3504" spans="10:14">
      <c r="J3504" s="95"/>
      <c r="K3504" s="95"/>
      <c r="L3504" s="95"/>
      <c r="M3504" s="97"/>
      <c r="N3504" s="96"/>
    </row>
    <row r="3505" spans="10:14">
      <c r="J3505" s="95"/>
      <c r="K3505" s="95"/>
      <c r="L3505" s="95"/>
      <c r="M3505" s="97"/>
      <c r="N3505" s="96"/>
    </row>
    <row r="3506" spans="10:14">
      <c r="J3506" s="95"/>
      <c r="K3506" s="95"/>
      <c r="L3506" s="95"/>
      <c r="M3506" s="97"/>
      <c r="N3506" s="96"/>
    </row>
    <row r="3507" spans="10:14">
      <c r="J3507" s="95"/>
      <c r="K3507" s="95"/>
      <c r="L3507" s="95"/>
      <c r="M3507" s="97"/>
      <c r="N3507" s="96"/>
    </row>
    <row r="3508" spans="10:14">
      <c r="J3508" s="95"/>
      <c r="K3508" s="95"/>
      <c r="L3508" s="95"/>
      <c r="M3508" s="97"/>
      <c r="N3508" s="96"/>
    </row>
    <row r="3509" spans="10:14">
      <c r="J3509" s="95"/>
      <c r="K3509" s="95"/>
      <c r="L3509" s="95"/>
      <c r="M3509" s="97"/>
      <c r="N3509" s="96"/>
    </row>
    <row r="3510" spans="10:14">
      <c r="J3510" s="95"/>
      <c r="K3510" s="95"/>
      <c r="L3510" s="95"/>
      <c r="M3510" s="97"/>
      <c r="N3510" s="96"/>
    </row>
    <row r="3511" spans="10:14">
      <c r="J3511" s="95"/>
      <c r="K3511" s="95"/>
      <c r="L3511" s="95"/>
      <c r="M3511" s="97"/>
      <c r="N3511" s="96"/>
    </row>
    <row r="3512" spans="10:14">
      <c r="J3512" s="95"/>
      <c r="K3512" s="95"/>
      <c r="L3512" s="95"/>
      <c r="M3512" s="97"/>
      <c r="N3512" s="96"/>
    </row>
    <row r="3513" spans="10:14">
      <c r="J3513" s="95"/>
      <c r="K3513" s="95"/>
      <c r="L3513" s="95"/>
      <c r="M3513" s="97"/>
      <c r="N3513" s="96"/>
    </row>
    <row r="3514" spans="10:14">
      <c r="J3514" s="95"/>
      <c r="K3514" s="95"/>
      <c r="L3514" s="95"/>
      <c r="M3514" s="97"/>
      <c r="N3514" s="96"/>
    </row>
    <row r="3515" spans="10:14">
      <c r="J3515" s="95"/>
      <c r="K3515" s="95"/>
      <c r="L3515" s="95"/>
      <c r="M3515" s="97"/>
      <c r="N3515" s="96"/>
    </row>
    <row r="3516" spans="10:14">
      <c r="J3516" s="95"/>
      <c r="K3516" s="95"/>
      <c r="L3516" s="95"/>
      <c r="M3516" s="97"/>
      <c r="N3516" s="96"/>
    </row>
    <row r="3517" spans="10:14">
      <c r="J3517" s="95"/>
      <c r="K3517" s="95"/>
      <c r="L3517" s="95"/>
      <c r="M3517" s="97"/>
      <c r="N3517" s="96"/>
    </row>
    <row r="3518" spans="10:14">
      <c r="J3518" s="95"/>
      <c r="K3518" s="95"/>
      <c r="L3518" s="95"/>
      <c r="M3518" s="97"/>
      <c r="N3518" s="96"/>
    </row>
    <row r="3519" spans="10:14">
      <c r="J3519" s="95"/>
      <c r="K3519" s="95"/>
      <c r="L3519" s="95"/>
      <c r="M3519" s="97"/>
      <c r="N3519" s="96"/>
    </row>
    <row r="3520" spans="10:14">
      <c r="J3520" s="95"/>
      <c r="K3520" s="95"/>
      <c r="L3520" s="95"/>
      <c r="M3520" s="97"/>
      <c r="N3520" s="96"/>
    </row>
    <row r="3521" spans="10:14">
      <c r="J3521" s="95"/>
      <c r="K3521" s="95"/>
      <c r="L3521" s="95"/>
      <c r="M3521" s="97"/>
      <c r="N3521" s="96"/>
    </row>
    <row r="3522" spans="10:14">
      <c r="J3522" s="95"/>
      <c r="K3522" s="95"/>
      <c r="L3522" s="95"/>
      <c r="M3522" s="97"/>
      <c r="N3522" s="96"/>
    </row>
    <row r="3523" spans="10:14">
      <c r="J3523" s="95"/>
      <c r="K3523" s="95"/>
      <c r="L3523" s="95"/>
      <c r="M3523" s="97"/>
      <c r="N3523" s="96"/>
    </row>
    <row r="3524" spans="10:14">
      <c r="J3524" s="95"/>
      <c r="K3524" s="95"/>
      <c r="L3524" s="95"/>
      <c r="M3524" s="97"/>
      <c r="N3524" s="96"/>
    </row>
    <row r="3525" spans="10:14">
      <c r="J3525" s="95"/>
      <c r="K3525" s="95"/>
      <c r="L3525" s="95"/>
      <c r="M3525" s="97"/>
      <c r="N3525" s="96"/>
    </row>
    <row r="3526" spans="10:14">
      <c r="J3526" s="95"/>
      <c r="K3526" s="95"/>
      <c r="L3526" s="95"/>
      <c r="M3526" s="97"/>
      <c r="N3526" s="96"/>
    </row>
    <row r="3527" spans="10:14">
      <c r="J3527" s="95"/>
      <c r="K3527" s="95"/>
      <c r="L3527" s="95"/>
      <c r="M3527" s="97"/>
      <c r="N3527" s="96"/>
    </row>
    <row r="3528" spans="10:14">
      <c r="J3528" s="95"/>
      <c r="K3528" s="95"/>
      <c r="L3528" s="95"/>
      <c r="M3528" s="97"/>
      <c r="N3528" s="96"/>
    </row>
    <row r="3529" spans="10:14">
      <c r="J3529" s="95"/>
      <c r="K3529" s="95"/>
      <c r="L3529" s="95"/>
      <c r="M3529" s="97"/>
      <c r="N3529" s="96"/>
    </row>
    <row r="3530" spans="10:14">
      <c r="J3530" s="95"/>
      <c r="K3530" s="95"/>
      <c r="L3530" s="95"/>
      <c r="M3530" s="97"/>
      <c r="N3530" s="96"/>
    </row>
    <row r="3531" spans="10:14">
      <c r="J3531" s="95"/>
      <c r="K3531" s="95"/>
      <c r="L3531" s="95"/>
      <c r="M3531" s="97"/>
      <c r="N3531" s="96"/>
    </row>
    <row r="3532" spans="10:14">
      <c r="J3532" s="95"/>
      <c r="K3532" s="95"/>
      <c r="L3532" s="95"/>
      <c r="M3532" s="97"/>
      <c r="N3532" s="96"/>
    </row>
    <row r="3533" spans="10:14">
      <c r="J3533" s="95"/>
      <c r="K3533" s="95"/>
      <c r="L3533" s="95"/>
      <c r="M3533" s="97"/>
      <c r="N3533" s="96"/>
    </row>
    <row r="3534" spans="10:14">
      <c r="J3534" s="95"/>
      <c r="K3534" s="95"/>
      <c r="L3534" s="95"/>
      <c r="M3534" s="97"/>
      <c r="N3534" s="96"/>
    </row>
    <row r="3535" spans="10:14">
      <c r="J3535" s="95"/>
      <c r="K3535" s="95"/>
      <c r="L3535" s="95"/>
      <c r="M3535" s="97"/>
      <c r="N3535" s="96"/>
    </row>
    <row r="3536" spans="10:14">
      <c r="J3536" s="95"/>
      <c r="K3536" s="95"/>
      <c r="L3536" s="95"/>
      <c r="M3536" s="97"/>
      <c r="N3536" s="96"/>
    </row>
    <row r="3537" spans="10:14">
      <c r="J3537" s="95"/>
      <c r="K3537" s="95"/>
      <c r="L3537" s="95"/>
      <c r="M3537" s="97"/>
      <c r="N3537" s="96"/>
    </row>
    <row r="3538" spans="10:14">
      <c r="J3538" s="95"/>
      <c r="K3538" s="95"/>
      <c r="L3538" s="95"/>
      <c r="M3538" s="97"/>
      <c r="N3538" s="96"/>
    </row>
    <row r="3539" spans="10:14">
      <c r="J3539" s="95"/>
      <c r="K3539" s="95"/>
      <c r="L3539" s="95"/>
      <c r="M3539" s="97"/>
      <c r="N3539" s="96"/>
    </row>
    <row r="3540" spans="10:14">
      <c r="J3540" s="95"/>
      <c r="K3540" s="95"/>
      <c r="L3540" s="95"/>
      <c r="M3540" s="97"/>
      <c r="N3540" s="96"/>
    </row>
    <row r="3541" spans="10:14">
      <c r="J3541" s="95"/>
      <c r="K3541" s="95"/>
      <c r="L3541" s="95"/>
      <c r="M3541" s="97"/>
      <c r="N3541" s="96"/>
    </row>
    <row r="3542" spans="10:14">
      <c r="J3542" s="95"/>
      <c r="K3542" s="95"/>
      <c r="L3542" s="95"/>
      <c r="M3542" s="97"/>
      <c r="N3542" s="96"/>
    </row>
    <row r="3543" spans="10:14">
      <c r="J3543" s="95"/>
      <c r="K3543" s="95"/>
      <c r="L3543" s="95"/>
      <c r="M3543" s="97"/>
      <c r="N3543" s="96"/>
    </row>
    <row r="3544" spans="10:14">
      <c r="J3544" s="95"/>
      <c r="K3544" s="95"/>
      <c r="L3544" s="95"/>
      <c r="M3544" s="97"/>
      <c r="N3544" s="96"/>
    </row>
    <row r="3545" spans="10:14">
      <c r="J3545" s="95"/>
      <c r="K3545" s="95"/>
      <c r="L3545" s="95"/>
      <c r="M3545" s="97"/>
      <c r="N3545" s="96"/>
    </row>
    <row r="3546" spans="10:14">
      <c r="J3546" s="95"/>
      <c r="K3546" s="95"/>
      <c r="L3546" s="95"/>
      <c r="M3546" s="97"/>
      <c r="N3546" s="96"/>
    </row>
    <row r="3547" spans="10:14">
      <c r="J3547" s="95"/>
      <c r="K3547" s="95"/>
      <c r="L3547" s="95"/>
      <c r="M3547" s="97"/>
      <c r="N3547" s="96"/>
    </row>
    <row r="3548" spans="10:14">
      <c r="J3548" s="95"/>
      <c r="K3548" s="95"/>
      <c r="L3548" s="95"/>
      <c r="M3548" s="97"/>
      <c r="N3548" s="96"/>
    </row>
    <row r="3549" spans="10:14">
      <c r="J3549" s="95"/>
      <c r="K3549" s="95"/>
      <c r="L3549" s="95"/>
      <c r="M3549" s="97"/>
      <c r="N3549" s="96"/>
    </row>
    <row r="3550" spans="10:14">
      <c r="J3550" s="95"/>
      <c r="K3550" s="95"/>
      <c r="L3550" s="95"/>
      <c r="M3550" s="97"/>
      <c r="N3550" s="96"/>
    </row>
    <row r="3551" spans="10:14">
      <c r="J3551" s="95"/>
      <c r="K3551" s="95"/>
      <c r="L3551" s="95"/>
      <c r="M3551" s="97"/>
      <c r="N3551" s="96"/>
    </row>
    <row r="3552" spans="10:14">
      <c r="J3552" s="95"/>
      <c r="K3552" s="95"/>
      <c r="L3552" s="95"/>
      <c r="M3552" s="97"/>
      <c r="N3552" s="96"/>
    </row>
    <row r="3553" spans="10:14">
      <c r="J3553" s="95"/>
      <c r="K3553" s="95"/>
      <c r="L3553" s="95"/>
      <c r="M3553" s="97"/>
      <c r="N3553" s="96"/>
    </row>
    <row r="3554" spans="10:14">
      <c r="J3554" s="95"/>
      <c r="K3554" s="95"/>
      <c r="L3554" s="95"/>
      <c r="M3554" s="97"/>
      <c r="N3554" s="96"/>
    </row>
    <row r="3555" spans="10:14">
      <c r="J3555" s="95"/>
      <c r="K3555" s="95"/>
      <c r="L3555" s="95"/>
      <c r="M3555" s="97"/>
      <c r="N3555" s="96"/>
    </row>
    <row r="3556" spans="10:14">
      <c r="J3556" s="95"/>
      <c r="K3556" s="95"/>
      <c r="L3556" s="95"/>
      <c r="M3556" s="97"/>
      <c r="N3556" s="96"/>
    </row>
    <row r="3557" spans="10:14">
      <c r="J3557" s="95"/>
      <c r="K3557" s="95"/>
      <c r="L3557" s="95"/>
      <c r="M3557" s="97"/>
      <c r="N3557" s="96"/>
    </row>
    <row r="3558" spans="10:14">
      <c r="J3558" s="95"/>
      <c r="K3558" s="95"/>
      <c r="L3558" s="95"/>
      <c r="M3558" s="97"/>
      <c r="N3558" s="96"/>
    </row>
    <row r="3559" spans="10:14">
      <c r="J3559" s="95"/>
      <c r="K3559" s="95"/>
      <c r="L3559" s="95"/>
      <c r="M3559" s="97"/>
      <c r="N3559" s="96"/>
    </row>
    <row r="3560" spans="10:14">
      <c r="J3560" s="95"/>
      <c r="K3560" s="95"/>
      <c r="L3560" s="95"/>
      <c r="M3560" s="97"/>
      <c r="N3560" s="96"/>
    </row>
    <row r="3561" spans="10:14">
      <c r="J3561" s="95"/>
      <c r="K3561" s="95"/>
      <c r="L3561" s="95"/>
      <c r="M3561" s="97"/>
      <c r="N3561" s="96"/>
    </row>
    <row r="3562" spans="10:14">
      <c r="J3562" s="95"/>
      <c r="K3562" s="95"/>
      <c r="L3562" s="95"/>
      <c r="M3562" s="97"/>
      <c r="N3562" s="96"/>
    </row>
    <row r="3563" spans="10:14">
      <c r="J3563" s="95"/>
      <c r="K3563" s="95"/>
      <c r="L3563" s="95"/>
      <c r="M3563" s="97"/>
      <c r="N3563" s="96"/>
    </row>
    <row r="3564" spans="10:14">
      <c r="J3564" s="95"/>
      <c r="K3564" s="95"/>
      <c r="L3564" s="95"/>
      <c r="M3564" s="97"/>
      <c r="N3564" s="96"/>
    </row>
    <row r="3565" spans="10:14">
      <c r="J3565" s="95"/>
      <c r="K3565" s="95"/>
      <c r="L3565" s="95"/>
      <c r="M3565" s="97"/>
      <c r="N3565" s="96"/>
    </row>
    <row r="3566" spans="10:14">
      <c r="J3566" s="95"/>
      <c r="K3566" s="95"/>
      <c r="L3566" s="95"/>
      <c r="M3566" s="97"/>
      <c r="N3566" s="96"/>
    </row>
    <row r="3567" spans="10:14">
      <c r="J3567" s="95"/>
      <c r="K3567" s="95"/>
      <c r="L3567" s="95"/>
      <c r="M3567" s="97"/>
      <c r="N3567" s="96"/>
    </row>
    <row r="3568" spans="10:14">
      <c r="J3568" s="95"/>
      <c r="K3568" s="95"/>
      <c r="L3568" s="95"/>
      <c r="M3568" s="97"/>
      <c r="N3568" s="96"/>
    </row>
    <row r="3569" spans="10:14">
      <c r="J3569" s="95"/>
      <c r="K3569" s="95"/>
      <c r="L3569" s="95"/>
      <c r="M3569" s="97"/>
      <c r="N3569" s="96"/>
    </row>
    <row r="3570" spans="10:14">
      <c r="J3570" s="95"/>
      <c r="K3570" s="95"/>
      <c r="L3570" s="95"/>
      <c r="M3570" s="97"/>
      <c r="N3570" s="96"/>
    </row>
    <row r="3571" spans="10:14">
      <c r="J3571" s="95"/>
      <c r="K3571" s="95"/>
      <c r="L3571" s="95"/>
      <c r="M3571" s="97"/>
      <c r="N3571" s="96"/>
    </row>
    <row r="3572" spans="10:14">
      <c r="J3572" s="95"/>
      <c r="K3572" s="95"/>
      <c r="L3572" s="95"/>
      <c r="M3572" s="97"/>
      <c r="N3572" s="96"/>
    </row>
    <row r="3573" spans="10:14">
      <c r="J3573" s="95"/>
      <c r="K3573" s="95"/>
      <c r="L3573" s="95"/>
      <c r="M3573" s="97"/>
      <c r="N3573" s="96"/>
    </row>
    <row r="3574" spans="10:14">
      <c r="J3574" s="95"/>
      <c r="K3574" s="95"/>
      <c r="L3574" s="95"/>
      <c r="M3574" s="97"/>
      <c r="N3574" s="96"/>
    </row>
    <row r="3575" spans="10:14">
      <c r="J3575" s="95"/>
      <c r="K3575" s="95"/>
      <c r="L3575" s="95"/>
      <c r="M3575" s="97"/>
      <c r="N3575" s="96"/>
    </row>
    <row r="3576" spans="10:14">
      <c r="J3576" s="95"/>
      <c r="K3576" s="95"/>
      <c r="L3576" s="95"/>
      <c r="M3576" s="97"/>
      <c r="N3576" s="96"/>
    </row>
    <row r="3577" spans="10:14">
      <c r="J3577" s="95"/>
      <c r="K3577" s="95"/>
      <c r="L3577" s="95"/>
      <c r="M3577" s="97"/>
      <c r="N3577" s="96"/>
    </row>
    <row r="3578" spans="10:14">
      <c r="J3578" s="95"/>
      <c r="K3578" s="95"/>
      <c r="L3578" s="95"/>
      <c r="M3578" s="97"/>
      <c r="N3578" s="96"/>
    </row>
    <row r="3579" spans="10:14">
      <c r="J3579" s="95"/>
      <c r="K3579" s="95"/>
      <c r="L3579" s="95"/>
      <c r="M3579" s="97"/>
      <c r="N3579" s="96"/>
    </row>
    <row r="3580" spans="10:14">
      <c r="J3580" s="95"/>
      <c r="K3580" s="95"/>
      <c r="L3580" s="95"/>
      <c r="M3580" s="97"/>
      <c r="N3580" s="96"/>
    </row>
    <row r="3581" spans="10:14">
      <c r="J3581" s="95"/>
      <c r="K3581" s="95"/>
      <c r="L3581" s="95"/>
      <c r="M3581" s="97"/>
      <c r="N3581" s="96"/>
    </row>
    <row r="3582" spans="10:14">
      <c r="J3582" s="95"/>
      <c r="K3582" s="95"/>
      <c r="L3582" s="95"/>
      <c r="M3582" s="97"/>
      <c r="N3582" s="96"/>
    </row>
    <row r="3583" spans="10:14">
      <c r="J3583" s="95"/>
      <c r="K3583" s="95"/>
      <c r="L3583" s="95"/>
      <c r="M3583" s="97"/>
      <c r="N3583" s="96"/>
    </row>
    <row r="3584" spans="10:14">
      <c r="J3584" s="95"/>
      <c r="K3584" s="95"/>
      <c r="L3584" s="95"/>
      <c r="M3584" s="97"/>
      <c r="N3584" s="96"/>
    </row>
    <row r="3585" spans="10:14">
      <c r="J3585" s="95"/>
      <c r="K3585" s="95"/>
      <c r="L3585" s="95"/>
      <c r="M3585" s="97"/>
      <c r="N3585" s="96"/>
    </row>
    <row r="3586" spans="10:14">
      <c r="J3586" s="95"/>
      <c r="K3586" s="95"/>
      <c r="L3586" s="95"/>
      <c r="M3586" s="97"/>
      <c r="N3586" s="96"/>
    </row>
    <row r="3587" spans="10:14">
      <c r="J3587" s="95"/>
      <c r="K3587" s="95"/>
      <c r="L3587" s="95"/>
      <c r="M3587" s="97"/>
      <c r="N3587" s="96"/>
    </row>
    <row r="3588" spans="10:14">
      <c r="J3588" s="95"/>
      <c r="K3588" s="95"/>
      <c r="L3588" s="95"/>
      <c r="M3588" s="97"/>
      <c r="N3588" s="96"/>
    </row>
    <row r="3589" spans="10:14">
      <c r="J3589" s="95"/>
      <c r="K3589" s="95"/>
      <c r="L3589" s="95"/>
      <c r="M3589" s="97"/>
      <c r="N3589" s="96"/>
    </row>
    <row r="3590" spans="10:14">
      <c r="J3590" s="95"/>
      <c r="K3590" s="95"/>
      <c r="L3590" s="95"/>
      <c r="M3590" s="97"/>
      <c r="N3590" s="96"/>
    </row>
    <row r="3591" spans="10:14">
      <c r="J3591" s="95"/>
      <c r="K3591" s="95"/>
      <c r="L3591" s="95"/>
      <c r="M3591" s="97"/>
      <c r="N3591" s="96"/>
    </row>
    <row r="3592" spans="10:14">
      <c r="J3592" s="95"/>
      <c r="K3592" s="95"/>
      <c r="L3592" s="95"/>
      <c r="M3592" s="97"/>
      <c r="N3592" s="96"/>
    </row>
    <row r="3593" spans="10:14">
      <c r="J3593" s="95"/>
      <c r="K3593" s="95"/>
      <c r="L3593" s="95"/>
      <c r="M3593" s="97"/>
      <c r="N3593" s="96"/>
    </row>
    <row r="3594" spans="10:14">
      <c r="J3594" s="95"/>
      <c r="K3594" s="95"/>
      <c r="L3594" s="95"/>
      <c r="M3594" s="97"/>
      <c r="N3594" s="96"/>
    </row>
    <row r="3595" spans="10:14">
      <c r="J3595" s="95"/>
      <c r="K3595" s="95"/>
      <c r="L3595" s="95"/>
      <c r="M3595" s="97"/>
      <c r="N3595" s="96"/>
    </row>
    <row r="3596" spans="10:14">
      <c r="J3596" s="95"/>
      <c r="K3596" s="95"/>
      <c r="L3596" s="95"/>
      <c r="M3596" s="97"/>
      <c r="N3596" s="96"/>
    </row>
    <row r="3597" spans="10:14">
      <c r="J3597" s="95"/>
      <c r="K3597" s="95"/>
      <c r="L3597" s="95"/>
      <c r="M3597" s="97"/>
      <c r="N3597" s="96"/>
    </row>
    <row r="3598" spans="10:14">
      <c r="J3598" s="95"/>
      <c r="K3598" s="95"/>
      <c r="L3598" s="95"/>
      <c r="M3598" s="97"/>
      <c r="N3598" s="96"/>
    </row>
    <row r="3599" spans="10:14">
      <c r="J3599" s="95"/>
      <c r="K3599" s="95"/>
      <c r="L3599" s="95"/>
      <c r="M3599" s="97"/>
      <c r="N3599" s="96"/>
    </row>
    <row r="3600" spans="10:14">
      <c r="J3600" s="95"/>
      <c r="K3600" s="95"/>
      <c r="L3600" s="95"/>
      <c r="M3600" s="97"/>
      <c r="N3600" s="96"/>
    </row>
    <row r="3601" spans="10:14">
      <c r="J3601" s="95"/>
      <c r="K3601" s="95"/>
      <c r="L3601" s="95"/>
      <c r="M3601" s="97"/>
      <c r="N3601" s="96"/>
    </row>
    <row r="3602" spans="10:14">
      <c r="J3602" s="95"/>
      <c r="K3602" s="95"/>
      <c r="L3602" s="95"/>
      <c r="M3602" s="97"/>
      <c r="N3602" s="96"/>
    </row>
    <row r="3603" spans="10:14">
      <c r="J3603" s="95"/>
      <c r="K3603" s="95"/>
      <c r="L3603" s="95"/>
      <c r="M3603" s="97"/>
      <c r="N3603" s="96"/>
    </row>
    <row r="3604" spans="10:14">
      <c r="J3604" s="95"/>
      <c r="K3604" s="95"/>
      <c r="L3604" s="95"/>
      <c r="M3604" s="97"/>
      <c r="N3604" s="96"/>
    </row>
    <row r="3605" spans="10:14">
      <c r="J3605" s="95"/>
      <c r="K3605" s="95"/>
      <c r="L3605" s="95"/>
      <c r="M3605" s="97"/>
      <c r="N3605" s="96"/>
    </row>
    <row r="3606" spans="10:14">
      <c r="J3606" s="95"/>
      <c r="K3606" s="95"/>
      <c r="L3606" s="95"/>
      <c r="M3606" s="97"/>
      <c r="N3606" s="96"/>
    </row>
    <row r="3607" spans="10:14">
      <c r="J3607" s="95"/>
      <c r="K3607" s="95"/>
      <c r="L3607" s="95"/>
      <c r="M3607" s="97"/>
      <c r="N3607" s="96"/>
    </row>
    <row r="3608" spans="10:14">
      <c r="J3608" s="95"/>
      <c r="K3608" s="95"/>
      <c r="L3608" s="95"/>
      <c r="M3608" s="97"/>
      <c r="N3608" s="96"/>
    </row>
    <row r="3609" spans="10:14">
      <c r="J3609" s="95"/>
      <c r="K3609" s="95"/>
      <c r="L3609" s="95"/>
      <c r="M3609" s="97"/>
      <c r="N3609" s="96"/>
    </row>
    <row r="3610" spans="10:14">
      <c r="J3610" s="95"/>
      <c r="K3610" s="95"/>
      <c r="L3610" s="95"/>
      <c r="M3610" s="97"/>
      <c r="N3610" s="96"/>
    </row>
    <row r="3611" spans="10:14">
      <c r="J3611" s="95"/>
      <c r="K3611" s="95"/>
      <c r="L3611" s="95"/>
      <c r="M3611" s="97"/>
      <c r="N3611" s="96"/>
    </row>
    <row r="3612" spans="10:14">
      <c r="J3612" s="95"/>
      <c r="K3612" s="95"/>
      <c r="L3612" s="95"/>
      <c r="M3612" s="97"/>
      <c r="N3612" s="96"/>
    </row>
    <row r="3613" spans="10:14">
      <c r="J3613" s="95"/>
      <c r="K3613" s="95"/>
      <c r="L3613" s="95"/>
      <c r="M3613" s="97"/>
      <c r="N3613" s="96"/>
    </row>
    <row r="3614" spans="10:14">
      <c r="J3614" s="95"/>
      <c r="K3614" s="95"/>
      <c r="L3614" s="95"/>
      <c r="M3614" s="97"/>
      <c r="N3614" s="96"/>
    </row>
    <row r="3615" spans="10:14">
      <c r="J3615" s="95"/>
      <c r="K3615" s="95"/>
      <c r="L3615" s="95"/>
      <c r="M3615" s="97"/>
      <c r="N3615" s="96"/>
    </row>
    <row r="3616" spans="10:14">
      <c r="J3616" s="95"/>
      <c r="K3616" s="95"/>
      <c r="L3616" s="95"/>
      <c r="M3616" s="97"/>
      <c r="N3616" s="96"/>
    </row>
    <row r="3617" spans="10:14">
      <c r="J3617" s="95"/>
      <c r="K3617" s="95"/>
      <c r="L3617" s="95"/>
      <c r="M3617" s="97"/>
      <c r="N3617" s="96"/>
    </row>
    <row r="3618" spans="10:14">
      <c r="J3618" s="95"/>
      <c r="K3618" s="95"/>
      <c r="L3618" s="95"/>
      <c r="M3618" s="97"/>
      <c r="N3618" s="96"/>
    </row>
    <row r="3619" spans="10:14">
      <c r="J3619" s="95"/>
      <c r="K3619" s="95"/>
      <c r="L3619" s="95"/>
      <c r="M3619" s="97"/>
      <c r="N3619" s="96"/>
    </row>
    <row r="3620" spans="10:14">
      <c r="J3620" s="95"/>
      <c r="K3620" s="95"/>
      <c r="L3620" s="95"/>
      <c r="M3620" s="97"/>
      <c r="N3620" s="96"/>
    </row>
    <row r="3621" spans="10:14">
      <c r="J3621" s="95"/>
      <c r="K3621" s="95"/>
      <c r="L3621" s="95"/>
      <c r="M3621" s="97"/>
      <c r="N3621" s="96"/>
    </row>
    <row r="3622" spans="10:14">
      <c r="J3622" s="95"/>
      <c r="K3622" s="95"/>
      <c r="L3622" s="95"/>
      <c r="M3622" s="97"/>
      <c r="N3622" s="96"/>
    </row>
    <row r="3623" spans="10:14">
      <c r="J3623" s="95"/>
      <c r="K3623" s="95"/>
      <c r="L3623" s="95"/>
      <c r="M3623" s="97"/>
      <c r="N3623" s="96"/>
    </row>
    <row r="3624" spans="10:14">
      <c r="J3624" s="95"/>
      <c r="K3624" s="95"/>
      <c r="L3624" s="95"/>
      <c r="M3624" s="97"/>
      <c r="N3624" s="96"/>
    </row>
    <row r="3625" spans="10:14">
      <c r="J3625" s="95"/>
      <c r="K3625" s="95"/>
      <c r="L3625" s="95"/>
      <c r="M3625" s="97"/>
      <c r="N3625" s="96"/>
    </row>
    <row r="3626" spans="10:14">
      <c r="J3626" s="95"/>
      <c r="K3626" s="95"/>
      <c r="L3626" s="95"/>
      <c r="M3626" s="97"/>
      <c r="N3626" s="96"/>
    </row>
    <row r="3627" spans="10:14">
      <c r="J3627" s="95"/>
      <c r="K3627" s="95"/>
      <c r="L3627" s="95"/>
      <c r="M3627" s="97"/>
      <c r="N3627" s="96"/>
    </row>
    <row r="3628" spans="10:14">
      <c r="J3628" s="95"/>
      <c r="K3628" s="95"/>
      <c r="L3628" s="95"/>
      <c r="M3628" s="97"/>
      <c r="N3628" s="96"/>
    </row>
    <row r="3629" spans="10:14">
      <c r="J3629" s="95"/>
      <c r="K3629" s="95"/>
      <c r="L3629" s="95"/>
      <c r="M3629" s="97"/>
      <c r="N3629" s="96"/>
    </row>
    <row r="3630" spans="10:14">
      <c r="J3630" s="95"/>
      <c r="K3630" s="95"/>
      <c r="L3630" s="95"/>
      <c r="M3630" s="97"/>
      <c r="N3630" s="96"/>
    </row>
    <row r="3631" spans="10:14">
      <c r="J3631" s="95"/>
      <c r="K3631" s="95"/>
      <c r="L3631" s="95"/>
      <c r="M3631" s="97"/>
      <c r="N3631" s="96"/>
    </row>
    <row r="3632" spans="10:14">
      <c r="J3632" s="95"/>
      <c r="K3632" s="95"/>
      <c r="L3632" s="95"/>
      <c r="M3632" s="97"/>
      <c r="N3632" s="96"/>
    </row>
    <row r="3633" spans="10:14">
      <c r="J3633" s="95"/>
      <c r="K3633" s="95"/>
      <c r="L3633" s="95"/>
      <c r="M3633" s="97"/>
      <c r="N3633" s="96"/>
    </row>
    <row r="3634" spans="10:14">
      <c r="J3634" s="95"/>
      <c r="K3634" s="95"/>
      <c r="L3634" s="95"/>
      <c r="M3634" s="97"/>
      <c r="N3634" s="96"/>
    </row>
    <row r="3635" spans="10:14">
      <c r="J3635" s="95"/>
      <c r="K3635" s="95"/>
      <c r="L3635" s="95"/>
      <c r="M3635" s="97"/>
      <c r="N3635" s="96"/>
    </row>
    <row r="3636" spans="10:14">
      <c r="J3636" s="95"/>
      <c r="K3636" s="95"/>
      <c r="L3636" s="95"/>
      <c r="M3636" s="97"/>
      <c r="N3636" s="96"/>
    </row>
    <row r="3637" spans="10:14">
      <c r="J3637" s="95"/>
      <c r="K3637" s="95"/>
      <c r="L3637" s="95"/>
      <c r="M3637" s="97"/>
      <c r="N3637" s="96"/>
    </row>
    <row r="3638" spans="10:14">
      <c r="J3638" s="95"/>
      <c r="K3638" s="95"/>
      <c r="L3638" s="95"/>
      <c r="M3638" s="97"/>
      <c r="N3638" s="96"/>
    </row>
    <row r="3639" spans="10:14">
      <c r="J3639" s="95"/>
      <c r="K3639" s="95"/>
      <c r="L3639" s="95"/>
      <c r="M3639" s="97"/>
      <c r="N3639" s="96"/>
    </row>
    <row r="3640" spans="10:14">
      <c r="J3640" s="95"/>
      <c r="K3640" s="95"/>
      <c r="L3640" s="95"/>
      <c r="M3640" s="97"/>
      <c r="N3640" s="96"/>
    </row>
    <row r="3641" spans="10:14">
      <c r="J3641" s="95"/>
      <c r="K3641" s="95"/>
      <c r="L3641" s="95"/>
      <c r="M3641" s="97"/>
      <c r="N3641" s="96"/>
    </row>
    <row r="3642" spans="10:14">
      <c r="J3642" s="95"/>
      <c r="K3642" s="95"/>
      <c r="L3642" s="95"/>
      <c r="M3642" s="97"/>
      <c r="N3642" s="96"/>
    </row>
    <row r="3643" spans="10:14">
      <c r="J3643" s="95"/>
      <c r="K3643" s="95"/>
      <c r="L3643" s="95"/>
      <c r="M3643" s="97"/>
      <c r="N3643" s="96"/>
    </row>
    <row r="3644" spans="10:14">
      <c r="J3644" s="95"/>
      <c r="K3644" s="95"/>
      <c r="L3644" s="95"/>
      <c r="M3644" s="97"/>
      <c r="N3644" s="96"/>
    </row>
    <row r="3645" spans="10:14">
      <c r="J3645" s="95"/>
      <c r="K3645" s="95"/>
      <c r="L3645" s="95"/>
      <c r="M3645" s="97"/>
      <c r="N3645" s="96"/>
    </row>
    <row r="3646" spans="10:14">
      <c r="J3646" s="95"/>
      <c r="K3646" s="95"/>
      <c r="L3646" s="95"/>
      <c r="M3646" s="97"/>
      <c r="N3646" s="96"/>
    </row>
    <row r="3647" spans="10:14">
      <c r="J3647" s="95"/>
      <c r="K3647" s="95"/>
      <c r="L3647" s="95"/>
      <c r="M3647" s="97"/>
      <c r="N3647" s="96"/>
    </row>
    <row r="3648" spans="10:14">
      <c r="J3648" s="95"/>
      <c r="K3648" s="95"/>
      <c r="L3648" s="95"/>
      <c r="M3648" s="97"/>
      <c r="N3648" s="96"/>
    </row>
    <row r="3649" spans="10:14">
      <c r="J3649" s="95"/>
      <c r="K3649" s="95"/>
      <c r="L3649" s="95"/>
      <c r="M3649" s="97"/>
      <c r="N3649" s="96"/>
    </row>
    <row r="3650" spans="10:14">
      <c r="J3650" s="95"/>
      <c r="K3650" s="95"/>
      <c r="L3650" s="95"/>
      <c r="M3650" s="97"/>
      <c r="N3650" s="96"/>
    </row>
    <row r="3651" spans="10:14">
      <c r="J3651" s="95"/>
      <c r="K3651" s="95"/>
      <c r="L3651" s="95"/>
      <c r="M3651" s="97"/>
      <c r="N3651" s="96"/>
    </row>
    <row r="3652" spans="10:14">
      <c r="J3652" s="95"/>
      <c r="K3652" s="95"/>
      <c r="L3652" s="95"/>
      <c r="M3652" s="97"/>
      <c r="N3652" s="96"/>
    </row>
    <row r="3653" spans="10:14">
      <c r="J3653" s="95"/>
      <c r="K3653" s="95"/>
      <c r="L3653" s="95"/>
      <c r="M3653" s="97"/>
      <c r="N3653" s="96"/>
    </row>
    <row r="3654" spans="10:14">
      <c r="J3654" s="95"/>
      <c r="K3654" s="95"/>
      <c r="L3654" s="95"/>
      <c r="M3654" s="97"/>
      <c r="N3654" s="96"/>
    </row>
    <row r="3655" spans="10:14">
      <c r="J3655" s="95"/>
      <c r="K3655" s="95"/>
      <c r="L3655" s="95"/>
      <c r="M3655" s="97"/>
      <c r="N3655" s="96"/>
    </row>
    <row r="3656" spans="10:14">
      <c r="J3656" s="95"/>
      <c r="K3656" s="95"/>
      <c r="L3656" s="95"/>
      <c r="M3656" s="97"/>
      <c r="N3656" s="96"/>
    </row>
    <row r="3657" spans="10:14">
      <c r="J3657" s="95"/>
      <c r="K3657" s="95"/>
      <c r="L3657" s="95"/>
      <c r="M3657" s="97"/>
      <c r="N3657" s="96"/>
    </row>
    <row r="3658" spans="10:14">
      <c r="J3658" s="95"/>
      <c r="K3658" s="95"/>
      <c r="L3658" s="95"/>
      <c r="M3658" s="97"/>
      <c r="N3658" s="96"/>
    </row>
    <row r="3659" spans="10:14">
      <c r="J3659" s="95"/>
      <c r="K3659" s="95"/>
      <c r="L3659" s="95"/>
      <c r="M3659" s="97"/>
      <c r="N3659" s="96"/>
    </row>
    <row r="3660" spans="10:14">
      <c r="J3660" s="95"/>
      <c r="K3660" s="95"/>
      <c r="L3660" s="95"/>
      <c r="M3660" s="97"/>
      <c r="N3660" s="96"/>
    </row>
    <row r="3661" spans="10:14">
      <c r="J3661" s="95"/>
      <c r="K3661" s="95"/>
      <c r="L3661" s="95"/>
      <c r="M3661" s="97"/>
      <c r="N3661" s="96"/>
    </row>
    <row r="3662" spans="10:14">
      <c r="J3662" s="95"/>
      <c r="K3662" s="95"/>
      <c r="L3662" s="95"/>
      <c r="M3662" s="97"/>
      <c r="N3662" s="96"/>
    </row>
    <row r="3663" spans="10:14">
      <c r="J3663" s="95"/>
      <c r="K3663" s="95"/>
      <c r="L3663" s="95"/>
      <c r="M3663" s="97"/>
      <c r="N3663" s="96"/>
    </row>
    <row r="3664" spans="10:14">
      <c r="J3664" s="95"/>
      <c r="K3664" s="95"/>
      <c r="L3664" s="95"/>
      <c r="M3664" s="97"/>
      <c r="N3664" s="96"/>
    </row>
    <row r="3665" spans="10:14">
      <c r="J3665" s="95"/>
      <c r="K3665" s="95"/>
      <c r="L3665" s="95"/>
      <c r="M3665" s="97"/>
      <c r="N3665" s="96"/>
    </row>
    <row r="3666" spans="10:14">
      <c r="J3666" s="95"/>
      <c r="K3666" s="95"/>
      <c r="L3666" s="95"/>
      <c r="M3666" s="97"/>
      <c r="N3666" s="96"/>
    </row>
    <row r="3667" spans="10:14">
      <c r="J3667" s="95"/>
      <c r="K3667" s="95"/>
      <c r="L3667" s="95"/>
      <c r="M3667" s="97"/>
      <c r="N3667" s="96"/>
    </row>
    <row r="3668" spans="10:14">
      <c r="J3668" s="95"/>
      <c r="K3668" s="95"/>
      <c r="L3668" s="95"/>
      <c r="M3668" s="97"/>
      <c r="N3668" s="96"/>
    </row>
    <row r="3669" spans="10:14">
      <c r="J3669" s="95"/>
      <c r="K3669" s="95"/>
      <c r="L3669" s="95"/>
      <c r="M3669" s="97"/>
      <c r="N3669" s="96"/>
    </row>
    <row r="3670" spans="10:14">
      <c r="J3670" s="95"/>
      <c r="K3670" s="95"/>
      <c r="L3670" s="95"/>
      <c r="M3670" s="97"/>
      <c r="N3670" s="96"/>
    </row>
    <row r="3671" spans="10:14">
      <c r="J3671" s="95"/>
      <c r="K3671" s="95"/>
      <c r="L3671" s="95"/>
      <c r="M3671" s="97"/>
      <c r="N3671" s="96"/>
    </row>
    <row r="3672" spans="10:14">
      <c r="J3672" s="95"/>
      <c r="K3672" s="95"/>
      <c r="L3672" s="95"/>
      <c r="M3672" s="97"/>
      <c r="N3672" s="96"/>
    </row>
    <row r="3673" spans="10:14">
      <c r="J3673" s="95"/>
      <c r="K3673" s="95"/>
      <c r="L3673" s="95"/>
      <c r="M3673" s="97"/>
      <c r="N3673" s="96"/>
    </row>
    <row r="3674" spans="10:14">
      <c r="J3674" s="95"/>
      <c r="K3674" s="95"/>
      <c r="L3674" s="95"/>
      <c r="M3674" s="97"/>
      <c r="N3674" s="96"/>
    </row>
    <row r="3675" spans="10:14">
      <c r="J3675" s="95"/>
      <c r="K3675" s="95"/>
      <c r="L3675" s="95"/>
      <c r="M3675" s="97"/>
      <c r="N3675" s="96"/>
    </row>
    <row r="3676" spans="10:14">
      <c r="J3676" s="95"/>
      <c r="K3676" s="95"/>
      <c r="L3676" s="95"/>
      <c r="M3676" s="97"/>
      <c r="N3676" s="96"/>
    </row>
    <row r="3677" spans="10:14">
      <c r="J3677" s="95"/>
      <c r="K3677" s="95"/>
      <c r="L3677" s="95"/>
      <c r="M3677" s="97"/>
      <c r="N3677" s="96"/>
    </row>
    <row r="3678" spans="10:14">
      <c r="J3678" s="95"/>
      <c r="K3678" s="95"/>
      <c r="L3678" s="95"/>
      <c r="M3678" s="97"/>
      <c r="N3678" s="96"/>
    </row>
    <row r="3679" spans="10:14">
      <c r="J3679" s="95"/>
      <c r="K3679" s="95"/>
      <c r="L3679" s="95"/>
      <c r="M3679" s="97"/>
      <c r="N3679" s="96"/>
    </row>
    <row r="3680" spans="10:14">
      <c r="J3680" s="95"/>
      <c r="K3680" s="95"/>
      <c r="L3680" s="95"/>
      <c r="M3680" s="97"/>
      <c r="N3680" s="96"/>
    </row>
    <row r="3681" spans="10:14">
      <c r="J3681" s="95"/>
      <c r="K3681" s="95"/>
      <c r="L3681" s="95"/>
      <c r="M3681" s="97"/>
      <c r="N3681" s="96"/>
    </row>
    <row r="3682" spans="10:14">
      <c r="J3682" s="95"/>
      <c r="K3682" s="95"/>
      <c r="L3682" s="95"/>
      <c r="M3682" s="97"/>
      <c r="N3682" s="96"/>
    </row>
    <row r="3683" spans="10:14">
      <c r="J3683" s="95"/>
      <c r="K3683" s="95"/>
      <c r="L3683" s="95"/>
      <c r="M3683" s="97"/>
      <c r="N3683" s="96"/>
    </row>
    <row r="3684" spans="10:14">
      <c r="J3684" s="95"/>
      <c r="K3684" s="95"/>
      <c r="L3684" s="95"/>
      <c r="M3684" s="97"/>
      <c r="N3684" s="96"/>
    </row>
    <row r="3685" spans="10:14">
      <c r="J3685" s="95"/>
      <c r="K3685" s="95"/>
      <c r="L3685" s="95"/>
      <c r="M3685" s="97"/>
      <c r="N3685" s="96"/>
    </row>
    <row r="3686" spans="10:14">
      <c r="J3686" s="95"/>
      <c r="K3686" s="95"/>
      <c r="L3686" s="95"/>
      <c r="M3686" s="97"/>
      <c r="N3686" s="96"/>
    </row>
    <row r="3687" spans="10:14">
      <c r="J3687" s="95"/>
      <c r="K3687" s="95"/>
      <c r="L3687" s="95"/>
      <c r="M3687" s="97"/>
      <c r="N3687" s="96"/>
    </row>
    <row r="3688" spans="10:14">
      <c r="J3688" s="95"/>
      <c r="K3688" s="95"/>
      <c r="L3688" s="95"/>
      <c r="M3688" s="97"/>
      <c r="N3688" s="96"/>
    </row>
    <row r="3689" spans="10:14">
      <c r="J3689" s="95"/>
      <c r="K3689" s="95"/>
      <c r="L3689" s="95"/>
      <c r="M3689" s="97"/>
      <c r="N3689" s="96"/>
    </row>
    <row r="3690" spans="10:14">
      <c r="J3690" s="95"/>
      <c r="K3690" s="95"/>
      <c r="L3690" s="95"/>
      <c r="M3690" s="97"/>
      <c r="N3690" s="96"/>
    </row>
    <row r="3691" spans="10:14">
      <c r="J3691" s="95"/>
      <c r="K3691" s="95"/>
      <c r="L3691" s="95"/>
      <c r="M3691" s="97"/>
      <c r="N3691" s="96"/>
    </row>
    <row r="3692" spans="10:14">
      <c r="J3692" s="95"/>
      <c r="K3692" s="95"/>
      <c r="L3692" s="95"/>
      <c r="M3692" s="97"/>
      <c r="N3692" s="96"/>
    </row>
    <row r="3693" spans="10:14">
      <c r="J3693" s="95"/>
      <c r="K3693" s="95"/>
      <c r="L3693" s="95"/>
      <c r="M3693" s="97"/>
      <c r="N3693" s="96"/>
    </row>
    <row r="3694" spans="10:14">
      <c r="J3694" s="95"/>
      <c r="K3694" s="95"/>
      <c r="L3694" s="95"/>
      <c r="M3694" s="97"/>
      <c r="N3694" s="96"/>
    </row>
    <row r="3695" spans="10:14">
      <c r="J3695" s="95"/>
      <c r="K3695" s="95"/>
      <c r="L3695" s="95"/>
      <c r="M3695" s="97"/>
      <c r="N3695" s="96"/>
    </row>
    <row r="3696" spans="10:14">
      <c r="J3696" s="95"/>
      <c r="K3696" s="95"/>
      <c r="L3696" s="95"/>
      <c r="M3696" s="97"/>
      <c r="N3696" s="96"/>
    </row>
    <row r="3697" spans="10:14">
      <c r="J3697" s="95"/>
      <c r="K3697" s="95"/>
      <c r="L3697" s="95"/>
      <c r="M3697" s="97"/>
      <c r="N3697" s="96"/>
    </row>
    <row r="3698" spans="10:14">
      <c r="J3698" s="95"/>
      <c r="K3698" s="95"/>
      <c r="L3698" s="95"/>
      <c r="M3698" s="97"/>
      <c r="N3698" s="96"/>
    </row>
    <row r="3699" spans="10:14">
      <c r="J3699" s="95"/>
      <c r="K3699" s="95"/>
      <c r="L3699" s="95"/>
      <c r="M3699" s="97"/>
      <c r="N3699" s="96"/>
    </row>
    <row r="3700" spans="10:14">
      <c r="J3700" s="95"/>
      <c r="K3700" s="95"/>
      <c r="L3700" s="95"/>
      <c r="M3700" s="97"/>
      <c r="N3700" s="96"/>
    </row>
    <row r="3701" spans="10:14">
      <c r="J3701" s="95"/>
      <c r="K3701" s="95"/>
      <c r="L3701" s="95"/>
      <c r="M3701" s="97"/>
      <c r="N3701" s="96"/>
    </row>
    <row r="3702" spans="10:14">
      <c r="J3702" s="95"/>
      <c r="K3702" s="95"/>
      <c r="L3702" s="95"/>
      <c r="M3702" s="97"/>
      <c r="N3702" s="96"/>
    </row>
    <row r="3703" spans="10:14">
      <c r="J3703" s="95"/>
      <c r="K3703" s="95"/>
      <c r="L3703" s="95"/>
      <c r="M3703" s="97"/>
      <c r="N3703" s="96"/>
    </row>
    <row r="3704" spans="10:14">
      <c r="J3704" s="95"/>
      <c r="K3704" s="95"/>
      <c r="L3704" s="95"/>
      <c r="M3704" s="97"/>
      <c r="N3704" s="96"/>
    </row>
    <row r="3705" spans="10:14">
      <c r="J3705" s="95"/>
      <c r="K3705" s="95"/>
      <c r="L3705" s="95"/>
      <c r="M3705" s="97"/>
      <c r="N3705" s="96"/>
    </row>
    <row r="3706" spans="10:14">
      <c r="J3706" s="95"/>
      <c r="K3706" s="95"/>
      <c r="L3706" s="95"/>
      <c r="M3706" s="97"/>
      <c r="N3706" s="96"/>
    </row>
    <row r="3707" spans="10:14">
      <c r="J3707" s="95"/>
      <c r="K3707" s="95"/>
      <c r="L3707" s="95"/>
      <c r="M3707" s="97"/>
      <c r="N3707" s="96"/>
    </row>
    <row r="3708" spans="10:14">
      <c r="J3708" s="95"/>
      <c r="K3708" s="95"/>
      <c r="L3708" s="95"/>
      <c r="M3708" s="97"/>
      <c r="N3708" s="96"/>
    </row>
    <row r="3709" spans="10:14">
      <c r="J3709" s="95"/>
      <c r="K3709" s="95"/>
      <c r="L3709" s="95"/>
      <c r="M3709" s="97"/>
      <c r="N3709" s="96"/>
    </row>
    <row r="3710" spans="10:14">
      <c r="J3710" s="95"/>
      <c r="K3710" s="95"/>
      <c r="L3710" s="95"/>
      <c r="M3710" s="97"/>
      <c r="N3710" s="96"/>
    </row>
    <row r="3711" spans="10:14">
      <c r="J3711" s="95"/>
      <c r="K3711" s="95"/>
      <c r="L3711" s="95"/>
      <c r="M3711" s="97"/>
      <c r="N3711" s="96"/>
    </row>
    <row r="3712" spans="10:14">
      <c r="J3712" s="95"/>
      <c r="K3712" s="95"/>
      <c r="L3712" s="95"/>
      <c r="M3712" s="97"/>
      <c r="N3712" s="96"/>
    </row>
    <row r="3713" spans="10:14">
      <c r="J3713" s="95"/>
      <c r="K3713" s="95"/>
      <c r="L3713" s="95"/>
      <c r="M3713" s="97"/>
      <c r="N3713" s="96"/>
    </row>
    <row r="3714" spans="10:14">
      <c r="J3714" s="95"/>
      <c r="K3714" s="95"/>
      <c r="L3714" s="95"/>
      <c r="M3714" s="97"/>
      <c r="N3714" s="96"/>
    </row>
    <row r="3715" spans="10:14">
      <c r="J3715" s="95"/>
      <c r="K3715" s="95"/>
      <c r="L3715" s="95"/>
      <c r="M3715" s="97"/>
      <c r="N3715" s="96"/>
    </row>
    <row r="3716" spans="10:14">
      <c r="J3716" s="95"/>
      <c r="K3716" s="95"/>
      <c r="L3716" s="95"/>
      <c r="M3716" s="97"/>
      <c r="N3716" s="96"/>
    </row>
    <row r="3717" spans="10:14">
      <c r="J3717" s="95"/>
      <c r="K3717" s="95"/>
      <c r="L3717" s="95"/>
      <c r="M3717" s="97"/>
      <c r="N3717" s="96"/>
    </row>
    <row r="3718" spans="10:14">
      <c r="J3718" s="95"/>
      <c r="K3718" s="95"/>
      <c r="L3718" s="95"/>
      <c r="M3718" s="97"/>
      <c r="N3718" s="96"/>
    </row>
    <row r="3719" spans="10:14">
      <c r="J3719" s="95"/>
      <c r="K3719" s="95"/>
      <c r="L3719" s="95"/>
      <c r="M3719" s="97"/>
      <c r="N3719" s="96"/>
    </row>
    <row r="3720" spans="10:14">
      <c r="J3720" s="95"/>
      <c r="K3720" s="95"/>
      <c r="L3720" s="95"/>
      <c r="M3720" s="97"/>
      <c r="N3720" s="96"/>
    </row>
    <row r="3721" spans="10:14">
      <c r="J3721" s="95"/>
      <c r="K3721" s="95"/>
      <c r="L3721" s="95"/>
      <c r="M3721" s="97"/>
      <c r="N3721" s="96"/>
    </row>
    <row r="3722" spans="10:14">
      <c r="J3722" s="95"/>
      <c r="K3722" s="95"/>
      <c r="L3722" s="95"/>
      <c r="M3722" s="97"/>
      <c r="N3722" s="96"/>
    </row>
    <row r="3723" spans="10:14">
      <c r="J3723" s="95"/>
      <c r="K3723" s="95"/>
      <c r="L3723" s="95"/>
      <c r="M3723" s="97"/>
      <c r="N3723" s="96"/>
    </row>
    <row r="3724" spans="10:14">
      <c r="J3724" s="95"/>
      <c r="K3724" s="95"/>
      <c r="L3724" s="95"/>
      <c r="M3724" s="97"/>
      <c r="N3724" s="96"/>
    </row>
    <row r="3725" spans="10:14">
      <c r="J3725" s="95"/>
      <c r="K3725" s="95"/>
      <c r="L3725" s="95"/>
      <c r="M3725" s="97"/>
      <c r="N3725" s="96"/>
    </row>
    <row r="3726" spans="10:14">
      <c r="J3726" s="95"/>
      <c r="K3726" s="95"/>
      <c r="L3726" s="95"/>
      <c r="M3726" s="97"/>
      <c r="N3726" s="96"/>
    </row>
    <row r="3727" spans="10:14">
      <c r="J3727" s="95"/>
      <c r="K3727" s="95"/>
      <c r="L3727" s="95"/>
      <c r="M3727" s="97"/>
      <c r="N3727" s="96"/>
    </row>
    <row r="3728" spans="10:14">
      <c r="J3728" s="95"/>
      <c r="K3728" s="95"/>
      <c r="L3728" s="95"/>
      <c r="M3728" s="97"/>
      <c r="N3728" s="96"/>
    </row>
    <row r="3729" spans="10:14">
      <c r="J3729" s="95"/>
      <c r="K3729" s="95"/>
      <c r="L3729" s="95"/>
      <c r="M3729" s="97"/>
      <c r="N3729" s="96"/>
    </row>
    <row r="3730" spans="10:14">
      <c r="J3730" s="95"/>
      <c r="K3730" s="95"/>
      <c r="L3730" s="95"/>
      <c r="M3730" s="97"/>
      <c r="N3730" s="96"/>
    </row>
    <row r="3731" spans="10:14">
      <c r="J3731" s="95"/>
      <c r="K3731" s="95"/>
      <c r="L3731" s="95"/>
      <c r="M3731" s="97"/>
      <c r="N3731" s="96"/>
    </row>
    <row r="3732" spans="10:14">
      <c r="J3732" s="95"/>
      <c r="K3732" s="95"/>
      <c r="L3732" s="95"/>
      <c r="M3732" s="97"/>
      <c r="N3732" s="96"/>
    </row>
    <row r="3733" spans="10:14">
      <c r="J3733" s="95"/>
      <c r="K3733" s="95"/>
      <c r="L3733" s="95"/>
      <c r="M3733" s="97"/>
      <c r="N3733" s="96"/>
    </row>
    <row r="3734" spans="10:14">
      <c r="J3734" s="95"/>
      <c r="K3734" s="95"/>
      <c r="L3734" s="95"/>
      <c r="M3734" s="97"/>
      <c r="N3734" s="96"/>
    </row>
    <row r="3735" spans="10:14">
      <c r="J3735" s="95"/>
      <c r="K3735" s="95"/>
      <c r="L3735" s="95"/>
      <c r="M3735" s="97"/>
      <c r="N3735" s="96"/>
    </row>
    <row r="3736" spans="10:14">
      <c r="J3736" s="95"/>
      <c r="K3736" s="95"/>
      <c r="L3736" s="95"/>
      <c r="M3736" s="97"/>
      <c r="N3736" s="96"/>
    </row>
    <row r="3737" spans="10:14">
      <c r="J3737" s="95"/>
      <c r="K3737" s="95"/>
      <c r="L3737" s="95"/>
      <c r="M3737" s="97"/>
      <c r="N3737" s="96"/>
    </row>
    <row r="3738" spans="10:14">
      <c r="J3738" s="95"/>
      <c r="K3738" s="95"/>
      <c r="L3738" s="95"/>
      <c r="M3738" s="97"/>
      <c r="N3738" s="96"/>
    </row>
    <row r="3739" spans="10:14">
      <c r="J3739" s="95"/>
      <c r="K3739" s="95"/>
      <c r="L3739" s="95"/>
      <c r="M3739" s="97"/>
      <c r="N3739" s="96"/>
    </row>
    <row r="3740" spans="10:14">
      <c r="J3740" s="95"/>
      <c r="K3740" s="95"/>
      <c r="L3740" s="95"/>
      <c r="M3740" s="97"/>
      <c r="N3740" s="96"/>
    </row>
    <row r="3741" spans="10:14">
      <c r="J3741" s="95"/>
      <c r="K3741" s="95"/>
      <c r="L3741" s="95"/>
      <c r="M3741" s="97"/>
      <c r="N3741" s="96"/>
    </row>
    <row r="3742" spans="10:14">
      <c r="J3742" s="95"/>
      <c r="K3742" s="95"/>
      <c r="L3742" s="95"/>
      <c r="M3742" s="97"/>
      <c r="N3742" s="96"/>
    </row>
    <row r="3743" spans="10:14">
      <c r="J3743" s="95"/>
      <c r="K3743" s="95"/>
      <c r="L3743" s="95"/>
      <c r="M3743" s="97"/>
      <c r="N3743" s="96"/>
    </row>
    <row r="3744" spans="10:14">
      <c r="J3744" s="95"/>
      <c r="K3744" s="95"/>
      <c r="L3744" s="95"/>
      <c r="M3744" s="97"/>
      <c r="N3744" s="96"/>
    </row>
    <row r="3745" spans="10:14">
      <c r="J3745" s="95"/>
      <c r="K3745" s="95"/>
      <c r="L3745" s="95"/>
      <c r="M3745" s="97"/>
      <c r="N3745" s="96"/>
    </row>
    <row r="3746" spans="10:14">
      <c r="J3746" s="95"/>
      <c r="K3746" s="95"/>
      <c r="L3746" s="95"/>
      <c r="M3746" s="97"/>
      <c r="N3746" s="96"/>
    </row>
    <row r="3747" spans="10:14">
      <c r="J3747" s="95"/>
      <c r="K3747" s="95"/>
      <c r="L3747" s="95"/>
      <c r="M3747" s="97"/>
      <c r="N3747" s="96"/>
    </row>
    <row r="3748" spans="10:14">
      <c r="J3748" s="95"/>
      <c r="K3748" s="95"/>
      <c r="L3748" s="95"/>
      <c r="M3748" s="97"/>
      <c r="N3748" s="96"/>
    </row>
    <row r="3749" spans="10:14">
      <c r="J3749" s="95"/>
      <c r="K3749" s="95"/>
      <c r="L3749" s="95"/>
      <c r="M3749" s="97"/>
      <c r="N3749" s="96"/>
    </row>
    <row r="3750" spans="10:14">
      <c r="J3750" s="95"/>
      <c r="K3750" s="95"/>
      <c r="L3750" s="95"/>
      <c r="M3750" s="97"/>
      <c r="N3750" s="96"/>
    </row>
    <row r="3751" spans="10:14">
      <c r="J3751" s="95"/>
      <c r="K3751" s="95"/>
      <c r="L3751" s="95"/>
      <c r="M3751" s="97"/>
      <c r="N3751" s="96"/>
    </row>
    <row r="3752" spans="10:14">
      <c r="J3752" s="95"/>
      <c r="K3752" s="95"/>
      <c r="L3752" s="95"/>
      <c r="M3752" s="97"/>
      <c r="N3752" s="96"/>
    </row>
    <row r="3753" spans="10:14">
      <c r="J3753" s="95"/>
      <c r="K3753" s="95"/>
      <c r="L3753" s="95"/>
      <c r="M3753" s="97"/>
      <c r="N3753" s="96"/>
    </row>
    <row r="3754" spans="10:14">
      <c r="J3754" s="95"/>
      <c r="K3754" s="95"/>
      <c r="L3754" s="95"/>
      <c r="M3754" s="97"/>
      <c r="N3754" s="96"/>
    </row>
    <row r="3755" spans="10:14">
      <c r="J3755" s="95"/>
      <c r="K3755" s="95"/>
      <c r="L3755" s="95"/>
      <c r="M3755" s="97"/>
      <c r="N3755" s="96"/>
    </row>
    <row r="3756" spans="10:14">
      <c r="J3756" s="95"/>
      <c r="K3756" s="95"/>
      <c r="L3756" s="95"/>
      <c r="M3756" s="97"/>
      <c r="N3756" s="96"/>
    </row>
    <row r="3757" spans="10:14">
      <c r="J3757" s="95"/>
      <c r="K3757" s="95"/>
      <c r="L3757" s="95"/>
      <c r="M3757" s="97"/>
      <c r="N3757" s="96"/>
    </row>
    <row r="3758" spans="10:14">
      <c r="J3758" s="95"/>
      <c r="K3758" s="95"/>
      <c r="L3758" s="95"/>
      <c r="M3758" s="97"/>
      <c r="N3758" s="96"/>
    </row>
    <row r="3759" spans="10:14">
      <c r="J3759" s="95"/>
      <c r="K3759" s="95"/>
      <c r="L3759" s="95"/>
      <c r="M3759" s="97"/>
      <c r="N3759" s="96"/>
    </row>
    <row r="3760" spans="10:14">
      <c r="J3760" s="95"/>
      <c r="K3760" s="95"/>
      <c r="L3760" s="95"/>
      <c r="M3760" s="97"/>
      <c r="N3760" s="96"/>
    </row>
    <row r="3761" spans="10:14">
      <c r="J3761" s="95"/>
      <c r="K3761" s="95"/>
      <c r="L3761" s="95"/>
      <c r="M3761" s="97"/>
      <c r="N3761" s="96"/>
    </row>
    <row r="3762" spans="10:14">
      <c r="J3762" s="95"/>
      <c r="K3762" s="95"/>
      <c r="L3762" s="95"/>
      <c r="M3762" s="97"/>
      <c r="N3762" s="96"/>
    </row>
    <row r="3763" spans="10:14">
      <c r="J3763" s="95"/>
      <c r="K3763" s="95"/>
      <c r="L3763" s="95"/>
      <c r="M3763" s="97"/>
      <c r="N3763" s="96"/>
    </row>
    <row r="3764" spans="10:14">
      <c r="J3764" s="95"/>
      <c r="K3764" s="95"/>
      <c r="L3764" s="95"/>
      <c r="M3764" s="97"/>
      <c r="N3764" s="96"/>
    </row>
    <row r="3765" spans="10:14">
      <c r="J3765" s="95"/>
      <c r="K3765" s="95"/>
      <c r="L3765" s="95"/>
      <c r="M3765" s="97"/>
      <c r="N3765" s="96"/>
    </row>
    <row r="3766" spans="10:14">
      <c r="J3766" s="95"/>
      <c r="K3766" s="95"/>
      <c r="L3766" s="95"/>
      <c r="M3766" s="97"/>
      <c r="N3766" s="96"/>
    </row>
    <row r="3767" spans="10:14">
      <c r="J3767" s="95"/>
      <c r="K3767" s="95"/>
      <c r="L3767" s="95"/>
      <c r="M3767" s="97"/>
      <c r="N3767" s="96"/>
    </row>
    <row r="3768" spans="10:14">
      <c r="J3768" s="95"/>
      <c r="K3768" s="95"/>
      <c r="L3768" s="95"/>
      <c r="M3768" s="97"/>
      <c r="N3768" s="96"/>
    </row>
    <row r="3769" spans="10:14">
      <c r="J3769" s="95"/>
      <c r="K3769" s="95"/>
      <c r="L3769" s="95"/>
      <c r="M3769" s="97"/>
      <c r="N3769" s="96"/>
    </row>
    <row r="3770" spans="10:14">
      <c r="J3770" s="95"/>
      <c r="K3770" s="95"/>
      <c r="L3770" s="95"/>
      <c r="M3770" s="97"/>
      <c r="N3770" s="96"/>
    </row>
    <row r="3771" spans="10:14">
      <c r="J3771" s="95"/>
      <c r="K3771" s="95"/>
      <c r="L3771" s="95"/>
      <c r="M3771" s="97"/>
      <c r="N3771" s="96"/>
    </row>
    <row r="3772" spans="10:14">
      <c r="J3772" s="95"/>
      <c r="K3772" s="95"/>
      <c r="L3772" s="95"/>
      <c r="M3772" s="97"/>
      <c r="N3772" s="96"/>
    </row>
    <row r="3773" spans="10:14">
      <c r="J3773" s="95"/>
      <c r="K3773" s="95"/>
      <c r="L3773" s="95"/>
      <c r="M3773" s="97"/>
      <c r="N3773" s="96"/>
    </row>
    <row r="3774" spans="10:14">
      <c r="J3774" s="95"/>
      <c r="K3774" s="95"/>
      <c r="L3774" s="95"/>
      <c r="M3774" s="97"/>
      <c r="N3774" s="96"/>
    </row>
    <row r="3775" spans="10:14">
      <c r="J3775" s="95"/>
      <c r="K3775" s="95"/>
      <c r="L3775" s="95"/>
      <c r="M3775" s="97"/>
      <c r="N3775" s="96"/>
    </row>
    <row r="3776" spans="10:14">
      <c r="J3776" s="95"/>
      <c r="K3776" s="95"/>
      <c r="L3776" s="95"/>
      <c r="M3776" s="97"/>
      <c r="N3776" s="96"/>
    </row>
    <row r="3777" spans="10:14">
      <c r="J3777" s="95"/>
      <c r="K3777" s="95"/>
      <c r="L3777" s="95"/>
      <c r="M3777" s="97"/>
      <c r="N3777" s="96"/>
    </row>
    <row r="3778" spans="10:14">
      <c r="J3778" s="95"/>
      <c r="K3778" s="95"/>
      <c r="L3778" s="95"/>
      <c r="M3778" s="97"/>
      <c r="N3778" s="96"/>
    </row>
    <row r="3779" spans="10:14">
      <c r="J3779" s="95"/>
      <c r="K3779" s="95"/>
      <c r="L3779" s="95"/>
      <c r="M3779" s="97"/>
      <c r="N3779" s="96"/>
    </row>
    <row r="3780" spans="10:14">
      <c r="J3780" s="95"/>
      <c r="K3780" s="95"/>
      <c r="L3780" s="95"/>
      <c r="M3780" s="97"/>
      <c r="N3780" s="96"/>
    </row>
    <row r="3781" spans="10:14">
      <c r="J3781" s="95"/>
      <c r="K3781" s="95"/>
      <c r="L3781" s="95"/>
      <c r="M3781" s="97"/>
      <c r="N3781" s="96"/>
    </row>
    <row r="3782" spans="10:14">
      <c r="J3782" s="95"/>
      <c r="K3782" s="95"/>
      <c r="L3782" s="95"/>
      <c r="M3782" s="97"/>
      <c r="N3782" s="96"/>
    </row>
    <row r="3783" spans="10:14">
      <c r="J3783" s="95"/>
      <c r="K3783" s="95"/>
      <c r="L3783" s="95"/>
      <c r="M3783" s="97"/>
      <c r="N3783" s="96"/>
    </row>
    <row r="3784" spans="10:14">
      <c r="J3784" s="95"/>
      <c r="K3784" s="95"/>
      <c r="L3784" s="95"/>
      <c r="M3784" s="97"/>
      <c r="N3784" s="96"/>
    </row>
    <row r="3785" spans="10:14">
      <c r="J3785" s="95"/>
      <c r="K3785" s="95"/>
      <c r="L3785" s="95"/>
      <c r="M3785" s="97"/>
      <c r="N3785" s="96"/>
    </row>
    <row r="3786" spans="10:14">
      <c r="J3786" s="95"/>
      <c r="K3786" s="95"/>
      <c r="L3786" s="95"/>
      <c r="M3786" s="97"/>
      <c r="N3786" s="96"/>
    </row>
    <row r="3787" spans="10:14">
      <c r="J3787" s="95"/>
      <c r="K3787" s="95"/>
      <c r="L3787" s="95"/>
      <c r="M3787" s="97"/>
      <c r="N3787" s="96"/>
    </row>
    <row r="3788" spans="10:14">
      <c r="J3788" s="95"/>
      <c r="K3788" s="95"/>
      <c r="L3788" s="95"/>
      <c r="M3788" s="97"/>
      <c r="N3788" s="96"/>
    </row>
    <row r="3789" spans="10:14">
      <c r="J3789" s="95"/>
      <c r="K3789" s="95"/>
      <c r="L3789" s="95"/>
      <c r="M3789" s="97"/>
      <c r="N3789" s="96"/>
    </row>
    <row r="3790" spans="10:14">
      <c r="J3790" s="95"/>
      <c r="K3790" s="95"/>
      <c r="L3790" s="95"/>
      <c r="M3790" s="97"/>
      <c r="N3790" s="96"/>
    </row>
    <row r="3791" spans="10:14">
      <c r="J3791" s="95"/>
      <c r="K3791" s="95"/>
      <c r="L3791" s="95"/>
      <c r="M3791" s="97"/>
      <c r="N3791" s="96"/>
    </row>
    <row r="3792" spans="10:14">
      <c r="J3792" s="95"/>
      <c r="K3792" s="95"/>
      <c r="L3792" s="95"/>
      <c r="M3792" s="97"/>
      <c r="N3792" s="96"/>
    </row>
    <row r="3793" spans="10:14">
      <c r="J3793" s="95"/>
      <c r="K3793" s="95"/>
      <c r="L3793" s="95"/>
      <c r="M3793" s="97"/>
      <c r="N3793" s="96"/>
    </row>
    <row r="3794" spans="10:14">
      <c r="J3794" s="95"/>
      <c r="K3794" s="95"/>
      <c r="L3794" s="95"/>
      <c r="M3794" s="97"/>
      <c r="N3794" s="96"/>
    </row>
    <row r="3795" spans="10:14">
      <c r="J3795" s="95"/>
      <c r="K3795" s="95"/>
      <c r="L3795" s="95"/>
      <c r="M3795" s="97"/>
      <c r="N3795" s="96"/>
    </row>
    <row r="3796" spans="10:14">
      <c r="J3796" s="95"/>
      <c r="K3796" s="95"/>
      <c r="L3796" s="95"/>
      <c r="M3796" s="97"/>
      <c r="N3796" s="96"/>
    </row>
    <row r="3797" spans="10:14">
      <c r="J3797" s="95"/>
      <c r="K3797" s="95"/>
      <c r="L3797" s="95"/>
      <c r="M3797" s="97"/>
      <c r="N3797" s="96"/>
    </row>
    <row r="3798" spans="10:14">
      <c r="J3798" s="95"/>
      <c r="K3798" s="95"/>
      <c r="L3798" s="95"/>
      <c r="M3798" s="97"/>
      <c r="N3798" s="96"/>
    </row>
    <row r="3799" spans="10:14">
      <c r="J3799" s="95"/>
      <c r="K3799" s="95"/>
      <c r="L3799" s="95"/>
      <c r="M3799" s="97"/>
      <c r="N3799" s="96"/>
    </row>
    <row r="3800" spans="10:14">
      <c r="J3800" s="95"/>
      <c r="K3800" s="95"/>
      <c r="L3800" s="95"/>
      <c r="M3800" s="97"/>
      <c r="N3800" s="96"/>
    </row>
    <row r="3801" spans="10:14">
      <c r="J3801" s="95"/>
      <c r="K3801" s="95"/>
      <c r="L3801" s="95"/>
      <c r="M3801" s="97"/>
      <c r="N3801" s="96"/>
    </row>
    <row r="3802" spans="10:14">
      <c r="J3802" s="95"/>
      <c r="K3802" s="95"/>
      <c r="L3802" s="95"/>
      <c r="M3802" s="97"/>
      <c r="N3802" s="96"/>
    </row>
    <row r="3803" spans="10:14">
      <c r="J3803" s="95"/>
      <c r="K3803" s="95"/>
      <c r="L3803" s="95"/>
      <c r="M3803" s="97"/>
      <c r="N3803" s="96"/>
    </row>
    <row r="3804" spans="10:14">
      <c r="J3804" s="95"/>
      <c r="K3804" s="95"/>
      <c r="L3804" s="95"/>
      <c r="M3804" s="97"/>
      <c r="N3804" s="96"/>
    </row>
    <row r="3805" spans="10:14">
      <c r="J3805" s="95"/>
      <c r="K3805" s="95"/>
      <c r="L3805" s="95"/>
      <c r="M3805" s="97"/>
      <c r="N3805" s="96"/>
    </row>
    <row r="3806" spans="10:14">
      <c r="J3806" s="95"/>
      <c r="K3806" s="95"/>
      <c r="L3806" s="95"/>
      <c r="M3806" s="97"/>
      <c r="N3806" s="96"/>
    </row>
    <row r="3807" spans="10:14">
      <c r="J3807" s="95"/>
      <c r="K3807" s="95"/>
      <c r="L3807" s="95"/>
      <c r="M3807" s="97"/>
      <c r="N3807" s="96"/>
    </row>
    <row r="3808" spans="10:14">
      <c r="J3808" s="95"/>
      <c r="K3808" s="95"/>
      <c r="L3808" s="95"/>
      <c r="M3808" s="97"/>
      <c r="N3808" s="96"/>
    </row>
    <row r="3809" spans="10:14">
      <c r="J3809" s="95"/>
      <c r="K3809" s="95"/>
      <c r="L3809" s="95"/>
      <c r="M3809" s="97"/>
      <c r="N3809" s="96"/>
    </row>
    <row r="3810" spans="10:14">
      <c r="J3810" s="95"/>
      <c r="K3810" s="95"/>
      <c r="L3810" s="95"/>
      <c r="M3810" s="97"/>
      <c r="N3810" s="96"/>
    </row>
    <row r="3811" spans="10:14">
      <c r="J3811" s="95"/>
      <c r="K3811" s="95"/>
      <c r="L3811" s="95"/>
      <c r="M3811" s="97"/>
      <c r="N3811" s="96"/>
    </row>
    <row r="3812" spans="10:14">
      <c r="J3812" s="95"/>
      <c r="K3812" s="95"/>
      <c r="L3812" s="95"/>
      <c r="M3812" s="97"/>
      <c r="N3812" s="96"/>
    </row>
    <row r="3813" spans="10:14">
      <c r="J3813" s="95"/>
      <c r="K3813" s="95"/>
      <c r="L3813" s="95"/>
      <c r="M3813" s="97"/>
      <c r="N3813" s="96"/>
    </row>
    <row r="3814" spans="10:14">
      <c r="J3814" s="95"/>
      <c r="K3814" s="95"/>
      <c r="L3814" s="95"/>
      <c r="M3814" s="97"/>
      <c r="N3814" s="96"/>
    </row>
    <row r="3815" spans="10:14">
      <c r="J3815" s="95"/>
      <c r="K3815" s="95"/>
      <c r="L3815" s="95"/>
      <c r="M3815" s="97"/>
      <c r="N3815" s="96"/>
    </row>
    <row r="3816" spans="10:14">
      <c r="J3816" s="95"/>
      <c r="K3816" s="95"/>
      <c r="L3816" s="95"/>
      <c r="M3816" s="97"/>
      <c r="N3816" s="96"/>
    </row>
    <row r="3817" spans="10:14">
      <c r="J3817" s="95"/>
      <c r="K3817" s="95"/>
      <c r="L3817" s="95"/>
      <c r="M3817" s="97"/>
      <c r="N3817" s="96"/>
    </row>
    <row r="3818" spans="10:14">
      <c r="J3818" s="95"/>
      <c r="K3818" s="95"/>
      <c r="L3818" s="95"/>
      <c r="M3818" s="97"/>
      <c r="N3818" s="96"/>
    </row>
    <row r="3819" spans="10:14">
      <c r="J3819" s="95"/>
      <c r="K3819" s="95"/>
      <c r="L3819" s="95"/>
      <c r="M3819" s="97"/>
      <c r="N3819" s="96"/>
    </row>
    <row r="3820" spans="10:14">
      <c r="J3820" s="95"/>
      <c r="K3820" s="95"/>
      <c r="L3820" s="95"/>
      <c r="M3820" s="97"/>
      <c r="N3820" s="96"/>
    </row>
    <row r="3821" spans="10:14">
      <c r="J3821" s="95"/>
      <c r="K3821" s="95"/>
      <c r="L3821" s="95"/>
      <c r="M3821" s="97"/>
      <c r="N3821" s="96"/>
    </row>
    <row r="3822" spans="10:14">
      <c r="J3822" s="95"/>
      <c r="K3822" s="95"/>
      <c r="L3822" s="95"/>
      <c r="M3822" s="97"/>
      <c r="N3822" s="96"/>
    </row>
    <row r="3823" spans="10:14">
      <c r="J3823" s="95"/>
      <c r="K3823" s="95"/>
      <c r="L3823" s="95"/>
      <c r="M3823" s="97"/>
      <c r="N3823" s="96"/>
    </row>
    <row r="3824" spans="10:14">
      <c r="J3824" s="95"/>
      <c r="K3824" s="95"/>
      <c r="L3824" s="95"/>
      <c r="M3824" s="97"/>
      <c r="N3824" s="96"/>
    </row>
    <row r="3825" spans="10:14">
      <c r="J3825" s="95"/>
      <c r="K3825" s="95"/>
      <c r="L3825" s="95"/>
      <c r="M3825" s="97"/>
      <c r="N3825" s="96"/>
    </row>
    <row r="3826" spans="10:14">
      <c r="J3826" s="95"/>
      <c r="K3826" s="95"/>
      <c r="L3826" s="95"/>
      <c r="M3826" s="97"/>
      <c r="N3826" s="96"/>
    </row>
    <row r="3827" spans="10:14">
      <c r="J3827" s="95"/>
      <c r="K3827" s="95"/>
      <c r="L3827" s="95"/>
      <c r="M3827" s="97"/>
      <c r="N3827" s="96"/>
    </row>
    <row r="3828" spans="10:14">
      <c r="J3828" s="95"/>
      <c r="K3828" s="95"/>
      <c r="L3828" s="95"/>
      <c r="M3828" s="97"/>
      <c r="N3828" s="96"/>
    </row>
    <row r="3829" spans="10:14">
      <c r="J3829" s="95"/>
      <c r="K3829" s="95"/>
      <c r="L3829" s="95"/>
      <c r="M3829" s="97"/>
      <c r="N3829" s="96"/>
    </row>
    <row r="3830" spans="10:14">
      <c r="J3830" s="95"/>
      <c r="K3830" s="95"/>
      <c r="L3830" s="95"/>
      <c r="M3830" s="97"/>
      <c r="N3830" s="96"/>
    </row>
    <row r="3831" spans="10:14">
      <c r="J3831" s="95"/>
      <c r="K3831" s="95"/>
      <c r="L3831" s="95"/>
      <c r="M3831" s="97"/>
      <c r="N3831" s="96"/>
    </row>
    <row r="3832" spans="10:14">
      <c r="J3832" s="95"/>
      <c r="K3832" s="95"/>
      <c r="L3832" s="95"/>
      <c r="M3832" s="97"/>
      <c r="N3832" s="96"/>
    </row>
    <row r="3833" spans="10:14">
      <c r="J3833" s="95"/>
      <c r="K3833" s="95"/>
      <c r="L3833" s="95"/>
      <c r="M3833" s="97"/>
      <c r="N3833" s="96"/>
    </row>
    <row r="3834" spans="10:14">
      <c r="J3834" s="95"/>
      <c r="K3834" s="95"/>
      <c r="L3834" s="95"/>
      <c r="M3834" s="97"/>
      <c r="N3834" s="96"/>
    </row>
    <row r="3835" spans="10:14">
      <c r="J3835" s="95"/>
      <c r="K3835" s="95"/>
      <c r="L3835" s="95"/>
      <c r="M3835" s="97"/>
      <c r="N3835" s="96"/>
    </row>
    <row r="3836" spans="10:14">
      <c r="J3836" s="95"/>
      <c r="K3836" s="95"/>
      <c r="L3836" s="95"/>
      <c r="M3836" s="97"/>
      <c r="N3836" s="96"/>
    </row>
    <row r="3837" spans="10:14">
      <c r="J3837" s="95"/>
      <c r="K3837" s="95"/>
      <c r="L3837" s="95"/>
      <c r="M3837" s="97"/>
      <c r="N3837" s="96"/>
    </row>
    <row r="3838" spans="10:14">
      <c r="J3838" s="95"/>
      <c r="K3838" s="95"/>
      <c r="L3838" s="95"/>
      <c r="M3838" s="97"/>
      <c r="N3838" s="96"/>
    </row>
    <row r="3839" spans="10:14">
      <c r="J3839" s="95"/>
      <c r="K3839" s="95"/>
      <c r="L3839" s="95"/>
      <c r="M3839" s="97"/>
      <c r="N3839" s="96"/>
    </row>
    <row r="3840" spans="10:14">
      <c r="J3840" s="95"/>
      <c r="K3840" s="95"/>
      <c r="L3840" s="95"/>
      <c r="M3840" s="97"/>
      <c r="N3840" s="96"/>
    </row>
    <row r="3841" spans="10:14">
      <c r="J3841" s="95"/>
      <c r="K3841" s="95"/>
      <c r="L3841" s="95"/>
      <c r="M3841" s="97"/>
      <c r="N3841" s="96"/>
    </row>
    <row r="3842" spans="10:14">
      <c r="J3842" s="95"/>
      <c r="K3842" s="95"/>
      <c r="L3842" s="95"/>
      <c r="M3842" s="97"/>
      <c r="N3842" s="96"/>
    </row>
    <row r="3843" spans="10:14">
      <c r="J3843" s="95"/>
      <c r="K3843" s="95"/>
      <c r="L3843" s="95"/>
      <c r="M3843" s="97"/>
      <c r="N3843" s="96"/>
    </row>
    <row r="3844" spans="10:14">
      <c r="J3844" s="95"/>
      <c r="K3844" s="95"/>
      <c r="L3844" s="95"/>
      <c r="M3844" s="97"/>
      <c r="N3844" s="96"/>
    </row>
    <row r="3845" spans="10:14">
      <c r="J3845" s="95"/>
      <c r="K3845" s="95"/>
      <c r="L3845" s="95"/>
      <c r="M3845" s="97"/>
      <c r="N3845" s="96"/>
    </row>
    <row r="3846" spans="10:14">
      <c r="J3846" s="95"/>
      <c r="K3846" s="95"/>
      <c r="L3846" s="95"/>
      <c r="M3846" s="97"/>
      <c r="N3846" s="96"/>
    </row>
    <row r="3847" spans="10:14">
      <c r="J3847" s="95"/>
      <c r="K3847" s="95"/>
      <c r="L3847" s="95"/>
      <c r="M3847" s="97"/>
      <c r="N3847" s="96"/>
    </row>
    <row r="3848" spans="10:14">
      <c r="J3848" s="95"/>
      <c r="K3848" s="95"/>
      <c r="L3848" s="95"/>
      <c r="M3848" s="97"/>
      <c r="N3848" s="96"/>
    </row>
    <row r="3849" spans="10:14">
      <c r="J3849" s="95"/>
      <c r="K3849" s="95"/>
      <c r="L3849" s="95"/>
      <c r="M3849" s="97"/>
      <c r="N3849" s="96"/>
    </row>
    <row r="3850" spans="10:14">
      <c r="J3850" s="95"/>
      <c r="K3850" s="95"/>
      <c r="L3850" s="95"/>
      <c r="M3850" s="97"/>
      <c r="N3850" s="96"/>
    </row>
    <row r="3851" spans="10:14">
      <c r="J3851" s="95"/>
      <c r="K3851" s="95"/>
      <c r="L3851" s="95"/>
      <c r="M3851" s="97"/>
      <c r="N3851" s="96"/>
    </row>
    <row r="3852" spans="10:14">
      <c r="J3852" s="95"/>
      <c r="K3852" s="95"/>
      <c r="L3852" s="95"/>
      <c r="M3852" s="97"/>
      <c r="N3852" s="96"/>
    </row>
    <row r="3853" spans="10:14">
      <c r="J3853" s="95"/>
      <c r="K3853" s="95"/>
      <c r="L3853" s="95"/>
      <c r="M3853" s="97"/>
      <c r="N3853" s="96"/>
    </row>
    <row r="3854" spans="10:14">
      <c r="J3854" s="95"/>
      <c r="K3854" s="95"/>
      <c r="L3854" s="95"/>
      <c r="M3854" s="97"/>
      <c r="N3854" s="96"/>
    </row>
    <row r="3855" spans="10:14">
      <c r="J3855" s="95"/>
      <c r="K3855" s="95"/>
      <c r="L3855" s="95"/>
      <c r="M3855" s="97"/>
      <c r="N3855" s="96"/>
    </row>
    <row r="3856" spans="10:14">
      <c r="J3856" s="95"/>
      <c r="K3856" s="95"/>
      <c r="L3856" s="95"/>
      <c r="M3856" s="97"/>
      <c r="N3856" s="96"/>
    </row>
    <row r="3857" spans="10:14">
      <c r="J3857" s="95"/>
      <c r="K3857" s="95"/>
      <c r="L3857" s="95"/>
      <c r="M3857" s="97"/>
      <c r="N3857" s="96"/>
    </row>
    <row r="3858" spans="10:14">
      <c r="J3858" s="95"/>
      <c r="K3858" s="95"/>
      <c r="L3858" s="95"/>
      <c r="M3858" s="97"/>
      <c r="N3858" s="96"/>
    </row>
    <row r="3859" spans="10:14">
      <c r="J3859" s="95"/>
      <c r="K3859" s="95"/>
      <c r="L3859" s="95"/>
      <c r="M3859" s="97"/>
      <c r="N3859" s="96"/>
    </row>
    <row r="3860" spans="10:14">
      <c r="J3860" s="95"/>
      <c r="K3860" s="95"/>
      <c r="L3860" s="95"/>
      <c r="M3860" s="97"/>
      <c r="N3860" s="96"/>
    </row>
    <row r="3861" spans="10:14">
      <c r="J3861" s="95"/>
      <c r="K3861" s="95"/>
      <c r="L3861" s="95"/>
      <c r="M3861" s="97"/>
      <c r="N3861" s="96"/>
    </row>
    <row r="3862" spans="10:14">
      <c r="J3862" s="95"/>
      <c r="K3862" s="95"/>
      <c r="L3862" s="95"/>
      <c r="M3862" s="97"/>
      <c r="N3862" s="96"/>
    </row>
    <row r="3863" spans="10:14">
      <c r="J3863" s="95"/>
      <c r="K3863" s="95"/>
      <c r="L3863" s="95"/>
      <c r="M3863" s="97"/>
      <c r="N3863" s="96"/>
    </row>
    <row r="3864" spans="10:14">
      <c r="J3864" s="95"/>
      <c r="K3864" s="95"/>
      <c r="L3864" s="95"/>
      <c r="M3864" s="97"/>
      <c r="N3864" s="96"/>
    </row>
    <row r="3865" spans="10:14">
      <c r="J3865" s="95"/>
      <c r="K3865" s="95"/>
      <c r="L3865" s="95"/>
      <c r="M3865" s="97"/>
      <c r="N3865" s="96"/>
    </row>
    <row r="3866" spans="10:14">
      <c r="J3866" s="95"/>
      <c r="K3866" s="95"/>
      <c r="L3866" s="95"/>
      <c r="M3866" s="97"/>
      <c r="N3866" s="96"/>
    </row>
    <row r="3867" spans="10:14">
      <c r="J3867" s="95"/>
      <c r="K3867" s="95"/>
      <c r="L3867" s="95"/>
      <c r="M3867" s="97"/>
      <c r="N3867" s="96"/>
    </row>
    <row r="3868" spans="10:14">
      <c r="J3868" s="95"/>
      <c r="K3868" s="95"/>
      <c r="L3868" s="95"/>
      <c r="M3868" s="97"/>
      <c r="N3868" s="96"/>
    </row>
    <row r="3869" spans="10:14">
      <c r="J3869" s="95"/>
      <c r="K3869" s="95"/>
      <c r="L3869" s="95"/>
      <c r="M3869" s="97"/>
      <c r="N3869" s="96"/>
    </row>
    <row r="3870" spans="10:14">
      <c r="J3870" s="95"/>
      <c r="K3870" s="95"/>
      <c r="L3870" s="95"/>
      <c r="M3870" s="97"/>
      <c r="N3870" s="96"/>
    </row>
    <row r="3871" spans="10:14">
      <c r="J3871" s="95"/>
      <c r="K3871" s="95"/>
      <c r="L3871" s="95"/>
      <c r="M3871" s="97"/>
      <c r="N3871" s="96"/>
    </row>
    <row r="3872" spans="10:14">
      <c r="J3872" s="95"/>
      <c r="K3872" s="95"/>
      <c r="L3872" s="95"/>
      <c r="M3872" s="97"/>
      <c r="N3872" s="96"/>
    </row>
    <row r="3873" spans="10:14">
      <c r="J3873" s="95"/>
      <c r="K3873" s="95"/>
      <c r="L3873" s="95"/>
      <c r="M3873" s="97"/>
      <c r="N3873" s="96"/>
    </row>
    <row r="3874" spans="10:14">
      <c r="J3874" s="95"/>
      <c r="K3874" s="95"/>
      <c r="L3874" s="95"/>
      <c r="M3874" s="97"/>
      <c r="N3874" s="96"/>
    </row>
    <row r="3875" spans="10:14">
      <c r="J3875" s="95"/>
      <c r="K3875" s="95"/>
      <c r="L3875" s="95"/>
      <c r="M3875" s="97"/>
      <c r="N3875" s="96"/>
    </row>
    <row r="3876" spans="10:14">
      <c r="J3876" s="95"/>
      <c r="K3876" s="95"/>
      <c r="L3876" s="95"/>
      <c r="M3876" s="97"/>
      <c r="N3876" s="96"/>
    </row>
    <row r="3877" spans="10:14">
      <c r="J3877" s="95"/>
      <c r="K3877" s="95"/>
      <c r="L3877" s="95"/>
      <c r="M3877" s="97"/>
      <c r="N3877" s="96"/>
    </row>
    <row r="3878" spans="10:14">
      <c r="J3878" s="95"/>
      <c r="K3878" s="95"/>
      <c r="L3878" s="95"/>
      <c r="M3878" s="97"/>
      <c r="N3878" s="96"/>
    </row>
    <row r="3879" spans="10:14">
      <c r="J3879" s="95"/>
      <c r="K3879" s="95"/>
      <c r="L3879" s="95"/>
      <c r="M3879" s="97"/>
      <c r="N3879" s="96"/>
    </row>
    <row r="3880" spans="10:14">
      <c r="J3880" s="95"/>
      <c r="K3880" s="95"/>
      <c r="L3880" s="95"/>
      <c r="M3880" s="97"/>
      <c r="N3880" s="96"/>
    </row>
    <row r="3881" spans="10:14">
      <c r="J3881" s="95"/>
      <c r="K3881" s="95"/>
      <c r="L3881" s="95"/>
      <c r="M3881" s="97"/>
      <c r="N3881" s="96"/>
    </row>
    <row r="3882" spans="10:14">
      <c r="J3882" s="95"/>
      <c r="K3882" s="95"/>
      <c r="L3882" s="95"/>
      <c r="M3882" s="97"/>
      <c r="N3882" s="96"/>
    </row>
    <row r="3883" spans="10:14">
      <c r="J3883" s="95"/>
      <c r="K3883" s="95"/>
      <c r="L3883" s="95"/>
      <c r="M3883" s="97"/>
      <c r="N3883" s="96"/>
    </row>
    <row r="3884" spans="10:14">
      <c r="J3884" s="95"/>
      <c r="K3884" s="95"/>
      <c r="L3884" s="95"/>
      <c r="M3884" s="97"/>
      <c r="N3884" s="96"/>
    </row>
    <row r="3885" spans="10:14">
      <c r="J3885" s="95"/>
      <c r="K3885" s="95"/>
      <c r="L3885" s="95"/>
      <c r="M3885" s="97"/>
      <c r="N3885" s="96"/>
    </row>
    <row r="3886" spans="10:14">
      <c r="J3886" s="95"/>
      <c r="K3886" s="95"/>
      <c r="L3886" s="95"/>
      <c r="M3886" s="97"/>
      <c r="N3886" s="96"/>
    </row>
    <row r="3887" spans="10:14">
      <c r="J3887" s="95"/>
      <c r="K3887" s="95"/>
      <c r="L3887" s="95"/>
      <c r="M3887" s="97"/>
      <c r="N3887" s="96"/>
    </row>
    <row r="3888" spans="10:14">
      <c r="J3888" s="95"/>
      <c r="K3888" s="95"/>
      <c r="L3888" s="95"/>
      <c r="M3888" s="97"/>
      <c r="N3888" s="96"/>
    </row>
    <row r="3889" spans="10:14">
      <c r="J3889" s="95"/>
      <c r="K3889" s="95"/>
      <c r="L3889" s="95"/>
      <c r="M3889" s="97"/>
      <c r="N3889" s="96"/>
    </row>
    <row r="3890" spans="10:14">
      <c r="J3890" s="95"/>
      <c r="K3890" s="95"/>
      <c r="L3890" s="95"/>
      <c r="M3890" s="97"/>
      <c r="N3890" s="96"/>
    </row>
    <row r="3891" spans="10:14">
      <c r="J3891" s="95"/>
      <c r="K3891" s="95"/>
      <c r="L3891" s="95"/>
      <c r="M3891" s="97"/>
      <c r="N3891" s="96"/>
    </row>
    <row r="3892" spans="10:14">
      <c r="J3892" s="95"/>
      <c r="K3892" s="95"/>
      <c r="L3892" s="95"/>
      <c r="M3892" s="97"/>
      <c r="N3892" s="96"/>
    </row>
    <row r="3893" spans="10:14">
      <c r="J3893" s="95"/>
      <c r="K3893" s="95"/>
      <c r="L3893" s="95"/>
      <c r="M3893" s="97"/>
      <c r="N3893" s="96"/>
    </row>
    <row r="3894" spans="10:14">
      <c r="J3894" s="95"/>
      <c r="K3894" s="95"/>
      <c r="L3894" s="95"/>
      <c r="M3894" s="97"/>
      <c r="N3894" s="96"/>
    </row>
    <row r="3895" spans="10:14">
      <c r="J3895" s="95"/>
      <c r="K3895" s="95"/>
      <c r="L3895" s="95"/>
      <c r="M3895" s="97"/>
      <c r="N3895" s="96"/>
    </row>
    <row r="3896" spans="10:14">
      <c r="J3896" s="95"/>
      <c r="K3896" s="95"/>
      <c r="L3896" s="95"/>
      <c r="M3896" s="97"/>
      <c r="N3896" s="96"/>
    </row>
    <row r="3897" spans="10:14">
      <c r="J3897" s="95"/>
      <c r="K3897" s="95"/>
      <c r="L3897" s="95"/>
      <c r="M3897" s="97"/>
      <c r="N3897" s="96"/>
    </row>
    <row r="3898" spans="10:14">
      <c r="J3898" s="95"/>
      <c r="K3898" s="95"/>
      <c r="L3898" s="95"/>
      <c r="M3898" s="97"/>
      <c r="N3898" s="96"/>
    </row>
    <row r="3899" spans="10:14">
      <c r="J3899" s="95"/>
      <c r="K3899" s="95"/>
      <c r="L3899" s="95"/>
      <c r="M3899" s="97"/>
      <c r="N3899" s="96"/>
    </row>
    <row r="3900" spans="10:14">
      <c r="J3900" s="95"/>
      <c r="K3900" s="95"/>
      <c r="L3900" s="95"/>
      <c r="M3900" s="97"/>
      <c r="N3900" s="96"/>
    </row>
    <row r="3901" spans="10:14">
      <c r="J3901" s="95"/>
      <c r="K3901" s="95"/>
      <c r="L3901" s="95"/>
      <c r="M3901" s="97"/>
      <c r="N3901" s="96"/>
    </row>
    <row r="3902" spans="10:14">
      <c r="J3902" s="95"/>
      <c r="K3902" s="95"/>
      <c r="L3902" s="95"/>
      <c r="M3902" s="97"/>
      <c r="N3902" s="96"/>
    </row>
    <row r="3903" spans="10:14">
      <c r="J3903" s="95"/>
      <c r="K3903" s="95"/>
      <c r="L3903" s="95"/>
      <c r="M3903" s="97"/>
      <c r="N3903" s="96"/>
    </row>
    <row r="3904" spans="10:14">
      <c r="J3904" s="95"/>
      <c r="K3904" s="95"/>
      <c r="L3904" s="95"/>
      <c r="M3904" s="97"/>
      <c r="N3904" s="96"/>
    </row>
    <row r="3905" spans="10:14">
      <c r="J3905" s="95"/>
      <c r="K3905" s="95"/>
      <c r="L3905" s="95"/>
      <c r="M3905" s="97"/>
      <c r="N3905" s="96"/>
    </row>
    <row r="3906" spans="10:14">
      <c r="J3906" s="95"/>
      <c r="K3906" s="95"/>
      <c r="L3906" s="95"/>
      <c r="M3906" s="97"/>
      <c r="N3906" s="96"/>
    </row>
    <row r="3907" spans="10:14">
      <c r="J3907" s="95"/>
      <c r="K3907" s="95"/>
      <c r="L3907" s="95"/>
      <c r="M3907" s="97"/>
      <c r="N3907" s="96"/>
    </row>
    <row r="3908" spans="10:14">
      <c r="J3908" s="95"/>
      <c r="K3908" s="95"/>
      <c r="L3908" s="95"/>
      <c r="M3908" s="97"/>
      <c r="N3908" s="96"/>
    </row>
    <row r="3909" spans="10:14">
      <c r="J3909" s="95"/>
      <c r="K3909" s="95"/>
      <c r="L3909" s="95"/>
      <c r="M3909" s="97"/>
      <c r="N3909" s="96"/>
    </row>
    <row r="3910" spans="10:14">
      <c r="J3910" s="95"/>
      <c r="K3910" s="95"/>
      <c r="L3910" s="95"/>
      <c r="M3910" s="97"/>
      <c r="N3910" s="96"/>
    </row>
    <row r="3911" spans="10:14">
      <c r="J3911" s="95"/>
      <c r="K3911" s="95"/>
      <c r="L3911" s="95"/>
      <c r="M3911" s="97"/>
      <c r="N3911" s="96"/>
    </row>
    <row r="3912" spans="10:14">
      <c r="J3912" s="95"/>
      <c r="K3912" s="95"/>
      <c r="L3912" s="95"/>
      <c r="M3912" s="97"/>
      <c r="N3912" s="96"/>
    </row>
    <row r="3913" spans="10:14">
      <c r="J3913" s="95"/>
      <c r="K3913" s="95"/>
      <c r="L3913" s="95"/>
      <c r="M3913" s="97"/>
      <c r="N3913" s="96"/>
    </row>
    <row r="3914" spans="10:14">
      <c r="J3914" s="95"/>
      <c r="K3914" s="95"/>
      <c r="L3914" s="95"/>
      <c r="M3914" s="97"/>
      <c r="N3914" s="96"/>
    </row>
    <row r="3915" spans="10:14">
      <c r="J3915" s="95"/>
      <c r="K3915" s="95"/>
      <c r="L3915" s="95"/>
      <c r="M3915" s="97"/>
      <c r="N3915" s="96"/>
    </row>
    <row r="3916" spans="10:14">
      <c r="J3916" s="95"/>
      <c r="K3916" s="95"/>
      <c r="L3916" s="95"/>
      <c r="M3916" s="97"/>
      <c r="N3916" s="96"/>
    </row>
    <row r="3917" spans="10:14">
      <c r="J3917" s="95"/>
      <c r="K3917" s="95"/>
      <c r="L3917" s="95"/>
      <c r="M3917" s="97"/>
      <c r="N3917" s="96"/>
    </row>
    <row r="3918" spans="10:14">
      <c r="J3918" s="95"/>
      <c r="K3918" s="95"/>
      <c r="L3918" s="95"/>
      <c r="M3918" s="97"/>
      <c r="N3918" s="96"/>
    </row>
    <row r="3919" spans="10:14">
      <c r="J3919" s="95"/>
      <c r="K3919" s="95"/>
      <c r="L3919" s="95"/>
      <c r="M3919" s="97"/>
      <c r="N3919" s="96"/>
    </row>
    <row r="3920" spans="10:14">
      <c r="J3920" s="95"/>
      <c r="K3920" s="95"/>
      <c r="L3920" s="95"/>
      <c r="M3920" s="97"/>
      <c r="N3920" s="96"/>
    </row>
    <row r="3921" spans="10:14">
      <c r="J3921" s="95"/>
      <c r="K3921" s="95"/>
      <c r="L3921" s="95"/>
      <c r="M3921" s="97"/>
      <c r="N3921" s="96"/>
    </row>
    <row r="3922" spans="10:14">
      <c r="J3922" s="95"/>
      <c r="K3922" s="95"/>
      <c r="L3922" s="95"/>
      <c r="M3922" s="97"/>
      <c r="N3922" s="96"/>
    </row>
    <row r="3923" spans="10:14">
      <c r="J3923" s="95"/>
      <c r="K3923" s="95"/>
      <c r="L3923" s="95"/>
      <c r="M3923" s="97"/>
      <c r="N3923" s="96"/>
    </row>
    <row r="3924" spans="10:14">
      <c r="J3924" s="95"/>
      <c r="K3924" s="95"/>
      <c r="L3924" s="95"/>
      <c r="M3924" s="97"/>
      <c r="N3924" s="96"/>
    </row>
    <row r="3925" spans="10:14">
      <c r="J3925" s="95"/>
      <c r="K3925" s="95"/>
      <c r="L3925" s="95"/>
      <c r="M3925" s="97"/>
      <c r="N3925" s="96"/>
    </row>
    <row r="3926" spans="10:14">
      <c r="J3926" s="95"/>
      <c r="K3926" s="95"/>
      <c r="L3926" s="95"/>
      <c r="M3926" s="97"/>
      <c r="N3926" s="96"/>
    </row>
    <row r="3927" spans="10:14">
      <c r="J3927" s="95"/>
      <c r="K3927" s="95"/>
      <c r="L3927" s="95"/>
      <c r="M3927" s="97"/>
      <c r="N3927" s="96"/>
    </row>
    <row r="3928" spans="10:14">
      <c r="J3928" s="95"/>
      <c r="K3928" s="95"/>
      <c r="L3928" s="95"/>
      <c r="M3928" s="97"/>
      <c r="N3928" s="96"/>
    </row>
    <row r="3929" spans="10:14">
      <c r="J3929" s="95"/>
      <c r="K3929" s="95"/>
      <c r="L3929" s="95"/>
      <c r="M3929" s="97"/>
      <c r="N3929" s="96"/>
    </row>
    <row r="3930" spans="10:14">
      <c r="J3930" s="95"/>
      <c r="K3930" s="95"/>
      <c r="L3930" s="95"/>
      <c r="M3930" s="97"/>
      <c r="N3930" s="96"/>
    </row>
    <row r="3931" spans="10:14">
      <c r="J3931" s="95"/>
      <c r="K3931" s="95"/>
      <c r="L3931" s="95"/>
      <c r="M3931" s="97"/>
      <c r="N3931" s="96"/>
    </row>
    <row r="3932" spans="10:14">
      <c r="J3932" s="95"/>
      <c r="K3932" s="95"/>
      <c r="L3932" s="95"/>
      <c r="M3932" s="97"/>
      <c r="N3932" s="96"/>
    </row>
    <row r="3933" spans="10:14">
      <c r="J3933" s="95"/>
      <c r="K3933" s="95"/>
      <c r="L3933" s="95"/>
      <c r="M3933" s="97"/>
      <c r="N3933" s="96"/>
    </row>
    <row r="3934" spans="10:14">
      <c r="J3934" s="95"/>
      <c r="K3934" s="95"/>
      <c r="L3934" s="95"/>
      <c r="M3934" s="97"/>
      <c r="N3934" s="96"/>
    </row>
    <row r="3935" spans="10:14">
      <c r="J3935" s="95"/>
      <c r="K3935" s="95"/>
      <c r="L3935" s="95"/>
      <c r="M3935" s="97"/>
      <c r="N3935" s="96"/>
    </row>
    <row r="3936" spans="10:14">
      <c r="J3936" s="95"/>
      <c r="K3936" s="95"/>
      <c r="L3936" s="95"/>
      <c r="M3936" s="97"/>
      <c r="N3936" s="96"/>
    </row>
    <row r="3937" spans="10:14">
      <c r="J3937" s="95"/>
      <c r="K3937" s="95"/>
      <c r="L3937" s="95"/>
      <c r="M3937" s="97"/>
      <c r="N3937" s="96"/>
    </row>
    <row r="3938" spans="10:14">
      <c r="J3938" s="95"/>
      <c r="K3938" s="95"/>
      <c r="L3938" s="95"/>
      <c r="M3938" s="97"/>
      <c r="N3938" s="96"/>
    </row>
    <row r="3939" spans="10:14">
      <c r="J3939" s="95"/>
      <c r="K3939" s="95"/>
      <c r="L3939" s="95"/>
      <c r="M3939" s="97"/>
      <c r="N3939" s="96"/>
    </row>
    <row r="3940" spans="10:14">
      <c r="J3940" s="95"/>
      <c r="K3940" s="95"/>
      <c r="L3940" s="95"/>
      <c r="M3940" s="97"/>
      <c r="N3940" s="96"/>
    </row>
    <row r="3941" spans="10:14">
      <c r="J3941" s="95"/>
      <c r="K3941" s="95"/>
      <c r="L3941" s="95"/>
      <c r="M3941" s="97"/>
      <c r="N3941" s="96"/>
    </row>
    <row r="3942" spans="10:14">
      <c r="J3942" s="95"/>
      <c r="K3942" s="95"/>
      <c r="L3942" s="95"/>
      <c r="M3942" s="97"/>
      <c r="N3942" s="96"/>
    </row>
    <row r="3943" spans="10:14">
      <c r="J3943" s="95"/>
      <c r="K3943" s="95"/>
      <c r="L3943" s="95"/>
      <c r="M3943" s="97"/>
      <c r="N3943" s="96"/>
    </row>
    <row r="3944" spans="10:14">
      <c r="J3944" s="95"/>
      <c r="K3944" s="95"/>
      <c r="L3944" s="95"/>
      <c r="M3944" s="97"/>
      <c r="N3944" s="96"/>
    </row>
    <row r="3945" spans="10:14">
      <c r="J3945" s="95"/>
      <c r="K3945" s="95"/>
      <c r="L3945" s="95"/>
      <c r="M3945" s="97"/>
      <c r="N3945" s="96"/>
    </row>
    <row r="3946" spans="10:14">
      <c r="J3946" s="95"/>
      <c r="K3946" s="95"/>
      <c r="L3946" s="95"/>
      <c r="M3946" s="97"/>
      <c r="N3946" s="96"/>
    </row>
    <row r="3947" spans="10:14">
      <c r="J3947" s="95"/>
      <c r="K3947" s="95"/>
      <c r="L3947" s="95"/>
      <c r="M3947" s="97"/>
      <c r="N3947" s="96"/>
    </row>
    <row r="3948" spans="10:14">
      <c r="J3948" s="95"/>
      <c r="K3948" s="95"/>
      <c r="L3948" s="95"/>
      <c r="M3948" s="97"/>
      <c r="N3948" s="96"/>
    </row>
    <row r="3949" spans="10:14">
      <c r="J3949" s="95"/>
      <c r="K3949" s="95"/>
      <c r="L3949" s="95"/>
      <c r="M3949" s="97"/>
      <c r="N3949" s="96"/>
    </row>
    <row r="3950" spans="10:14">
      <c r="J3950" s="95"/>
      <c r="K3950" s="95"/>
      <c r="L3950" s="95"/>
      <c r="M3950" s="97"/>
      <c r="N3950" s="96"/>
    </row>
    <row r="3951" spans="10:14">
      <c r="J3951" s="95"/>
      <c r="K3951" s="95"/>
      <c r="L3951" s="95"/>
      <c r="M3951" s="97"/>
      <c r="N3951" s="96"/>
    </row>
    <row r="3952" spans="10:14">
      <c r="J3952" s="95"/>
      <c r="K3952" s="95"/>
      <c r="L3952" s="95"/>
      <c r="M3952" s="97"/>
      <c r="N3952" s="96"/>
    </row>
    <row r="3953" spans="10:14">
      <c r="J3953" s="95"/>
      <c r="K3953" s="95"/>
      <c r="L3953" s="95"/>
      <c r="M3953" s="97"/>
      <c r="N3953" s="96"/>
    </row>
    <row r="3954" spans="10:14">
      <c r="J3954" s="95"/>
      <c r="K3954" s="95"/>
      <c r="L3954" s="95"/>
      <c r="M3954" s="97"/>
      <c r="N3954" s="96"/>
    </row>
    <row r="3955" spans="10:14">
      <c r="J3955" s="95"/>
      <c r="K3955" s="95"/>
      <c r="L3955" s="95"/>
      <c r="M3955" s="97"/>
      <c r="N3955" s="96"/>
    </row>
    <row r="3956" spans="10:14">
      <c r="J3956" s="95"/>
      <c r="K3956" s="95"/>
      <c r="L3956" s="95"/>
      <c r="M3956" s="97"/>
      <c r="N3956" s="96"/>
    </row>
    <row r="3957" spans="10:14">
      <c r="J3957" s="95"/>
      <c r="K3957" s="95"/>
      <c r="L3957" s="95"/>
      <c r="M3957" s="97"/>
      <c r="N3957" s="96"/>
    </row>
    <row r="3958" spans="10:14">
      <c r="J3958" s="95"/>
      <c r="K3958" s="95"/>
      <c r="L3958" s="95"/>
      <c r="M3958" s="97"/>
      <c r="N3958" s="96"/>
    </row>
    <row r="3959" spans="10:14">
      <c r="J3959" s="95"/>
      <c r="K3959" s="95"/>
      <c r="L3959" s="95"/>
      <c r="M3959" s="97"/>
      <c r="N3959" s="96"/>
    </row>
    <row r="3960" spans="10:14">
      <c r="J3960" s="95"/>
      <c r="K3960" s="95"/>
      <c r="L3960" s="95"/>
      <c r="M3960" s="97"/>
      <c r="N3960" s="96"/>
    </row>
    <row r="3961" spans="10:14">
      <c r="J3961" s="95"/>
      <c r="K3961" s="95"/>
      <c r="L3961" s="95"/>
      <c r="M3961" s="97"/>
      <c r="N3961" s="96"/>
    </row>
    <row r="3962" spans="10:14">
      <c r="J3962" s="95"/>
      <c r="K3962" s="95"/>
      <c r="L3962" s="95"/>
      <c r="M3962" s="97"/>
      <c r="N3962" s="96"/>
    </row>
    <row r="3963" spans="10:14">
      <c r="J3963" s="95"/>
      <c r="K3963" s="95"/>
      <c r="L3963" s="95"/>
      <c r="M3963" s="97"/>
      <c r="N3963" s="96"/>
    </row>
    <row r="3964" spans="10:14">
      <c r="J3964" s="95"/>
      <c r="K3964" s="95"/>
      <c r="L3964" s="95"/>
      <c r="M3964" s="97"/>
      <c r="N3964" s="96"/>
    </row>
    <row r="3965" spans="10:14">
      <c r="J3965" s="95"/>
      <c r="K3965" s="95"/>
      <c r="L3965" s="95"/>
      <c r="M3965" s="97"/>
      <c r="N3965" s="96"/>
    </row>
    <row r="3966" spans="10:14">
      <c r="J3966" s="95"/>
      <c r="K3966" s="95"/>
      <c r="L3966" s="95"/>
      <c r="M3966" s="97"/>
      <c r="N3966" s="96"/>
    </row>
    <row r="3967" spans="10:14">
      <c r="J3967" s="95"/>
      <c r="K3967" s="95"/>
      <c r="L3967" s="95"/>
      <c r="M3967" s="97"/>
      <c r="N3967" s="96"/>
    </row>
    <row r="3968" spans="10:14">
      <c r="J3968" s="95"/>
      <c r="K3968" s="95"/>
      <c r="L3968" s="95"/>
      <c r="M3968" s="97"/>
      <c r="N3968" s="96"/>
    </row>
    <row r="3969" spans="10:14">
      <c r="J3969" s="95"/>
      <c r="K3969" s="95"/>
      <c r="L3969" s="95"/>
      <c r="M3969" s="97"/>
      <c r="N3969" s="96"/>
    </row>
    <row r="3970" spans="10:14">
      <c r="J3970" s="95"/>
      <c r="K3970" s="95"/>
      <c r="L3970" s="95"/>
      <c r="M3970" s="97"/>
      <c r="N3970" s="96"/>
    </row>
    <row r="3971" spans="10:14">
      <c r="J3971" s="95"/>
      <c r="K3971" s="95"/>
      <c r="L3971" s="95"/>
      <c r="M3971" s="97"/>
      <c r="N3971" s="96"/>
    </row>
    <row r="3972" spans="10:14">
      <c r="J3972" s="95"/>
      <c r="K3972" s="95"/>
      <c r="L3972" s="95"/>
      <c r="M3972" s="97"/>
      <c r="N3972" s="96"/>
    </row>
    <row r="3973" spans="10:14">
      <c r="J3973" s="95"/>
      <c r="K3973" s="95"/>
      <c r="L3973" s="95"/>
      <c r="M3973" s="97"/>
      <c r="N3973" s="96"/>
    </row>
    <row r="3974" spans="10:14">
      <c r="J3974" s="95"/>
      <c r="K3974" s="95"/>
      <c r="L3974" s="95"/>
      <c r="M3974" s="97"/>
      <c r="N3974" s="96"/>
    </row>
    <row r="3975" spans="10:14">
      <c r="J3975" s="95"/>
      <c r="K3975" s="95"/>
      <c r="L3975" s="95"/>
      <c r="M3975" s="97"/>
      <c r="N3975" s="96"/>
    </row>
    <row r="3976" spans="10:14">
      <c r="J3976" s="95"/>
      <c r="K3976" s="95"/>
      <c r="L3976" s="95"/>
      <c r="M3976" s="97"/>
      <c r="N3976" s="96"/>
    </row>
    <row r="3977" spans="10:14">
      <c r="J3977" s="95"/>
      <c r="K3977" s="95"/>
      <c r="L3977" s="95"/>
      <c r="M3977" s="97"/>
      <c r="N3977" s="96"/>
    </row>
    <row r="3978" spans="10:14">
      <c r="J3978" s="95"/>
      <c r="K3978" s="95"/>
      <c r="L3978" s="95"/>
      <c r="M3978" s="97"/>
      <c r="N3978" s="96"/>
    </row>
    <row r="3979" spans="10:14">
      <c r="J3979" s="95"/>
      <c r="K3979" s="95"/>
      <c r="L3979" s="95"/>
      <c r="M3979" s="97"/>
      <c r="N3979" s="96"/>
    </row>
    <row r="3980" spans="10:14">
      <c r="J3980" s="95"/>
      <c r="K3980" s="95"/>
      <c r="L3980" s="95"/>
      <c r="M3980" s="97"/>
      <c r="N3980" s="96"/>
    </row>
    <row r="3981" spans="10:14">
      <c r="J3981" s="95"/>
      <c r="K3981" s="95"/>
      <c r="L3981" s="95"/>
      <c r="M3981" s="97"/>
      <c r="N3981" s="96"/>
    </row>
    <row r="3982" spans="10:14">
      <c r="J3982" s="95"/>
      <c r="K3982" s="95"/>
      <c r="L3982" s="95"/>
      <c r="M3982" s="97"/>
      <c r="N3982" s="96"/>
    </row>
    <row r="3983" spans="10:14">
      <c r="J3983" s="95"/>
      <c r="K3983" s="95"/>
      <c r="L3983" s="95"/>
      <c r="M3983" s="97"/>
      <c r="N3983" s="96"/>
    </row>
    <row r="3984" spans="10:14">
      <c r="J3984" s="95"/>
      <c r="K3984" s="95"/>
      <c r="L3984" s="95"/>
      <c r="M3984" s="97"/>
      <c r="N3984" s="96"/>
    </row>
    <row r="3985" spans="10:14">
      <c r="J3985" s="95"/>
      <c r="K3985" s="95"/>
      <c r="L3985" s="95"/>
      <c r="M3985" s="97"/>
      <c r="N3985" s="96"/>
    </row>
    <row r="3986" spans="10:14">
      <c r="J3986" s="95"/>
      <c r="K3986" s="95"/>
      <c r="L3986" s="95"/>
      <c r="M3986" s="97"/>
      <c r="N3986" s="96"/>
    </row>
    <row r="3987" spans="10:14">
      <c r="J3987" s="95"/>
      <c r="K3987" s="95"/>
      <c r="L3987" s="95"/>
      <c r="M3987" s="97"/>
      <c r="N3987" s="96"/>
    </row>
    <row r="3988" spans="10:14">
      <c r="J3988" s="95"/>
      <c r="K3988" s="95"/>
      <c r="L3988" s="95"/>
      <c r="M3988" s="97"/>
      <c r="N3988" s="96"/>
    </row>
    <row r="3989" spans="10:14">
      <c r="J3989" s="95"/>
      <c r="K3989" s="95"/>
      <c r="L3989" s="95"/>
      <c r="M3989" s="97"/>
      <c r="N3989" s="96"/>
    </row>
    <row r="3990" spans="10:14">
      <c r="J3990" s="95"/>
      <c r="K3990" s="95"/>
      <c r="L3990" s="95"/>
      <c r="M3990" s="97"/>
      <c r="N3990" s="96"/>
    </row>
    <row r="3991" spans="10:14">
      <c r="J3991" s="95"/>
      <c r="K3991" s="95"/>
      <c r="L3991" s="95"/>
      <c r="M3991" s="97"/>
      <c r="N3991" s="96"/>
    </row>
    <row r="3992" spans="10:14">
      <c r="J3992" s="95"/>
      <c r="K3992" s="95"/>
      <c r="L3992" s="95"/>
      <c r="M3992" s="97"/>
      <c r="N3992" s="96"/>
    </row>
    <row r="3993" spans="10:14">
      <c r="J3993" s="95"/>
      <c r="K3993" s="95"/>
      <c r="L3993" s="95"/>
      <c r="M3993" s="97"/>
      <c r="N3993" s="96"/>
    </row>
    <row r="3994" spans="10:14">
      <c r="J3994" s="95"/>
      <c r="K3994" s="95"/>
      <c r="L3994" s="95"/>
      <c r="M3994" s="97"/>
      <c r="N3994" s="96"/>
    </row>
    <row r="3995" spans="10:14">
      <c r="J3995" s="95"/>
      <c r="K3995" s="95"/>
      <c r="L3995" s="95"/>
      <c r="M3995" s="97"/>
      <c r="N3995" s="96"/>
    </row>
    <row r="3996" spans="10:14">
      <c r="J3996" s="95"/>
      <c r="K3996" s="95"/>
      <c r="L3996" s="95"/>
      <c r="M3996" s="97"/>
      <c r="N3996" s="96"/>
    </row>
    <row r="3997" spans="10:14">
      <c r="J3997" s="95"/>
      <c r="K3997" s="95"/>
      <c r="L3997" s="95"/>
      <c r="M3997" s="97"/>
      <c r="N3997" s="96"/>
    </row>
    <row r="3998" spans="10:14">
      <c r="J3998" s="95"/>
      <c r="K3998" s="95"/>
      <c r="L3998" s="95"/>
      <c r="M3998" s="97"/>
      <c r="N3998" s="96"/>
    </row>
    <row r="3999" spans="10:14">
      <c r="J3999" s="95"/>
      <c r="K3999" s="95"/>
      <c r="L3999" s="95"/>
      <c r="M3999" s="97"/>
      <c r="N3999" s="96"/>
    </row>
    <row r="4000" spans="10:14">
      <c r="J4000" s="95"/>
      <c r="K4000" s="95"/>
      <c r="L4000" s="95"/>
      <c r="M4000" s="97"/>
      <c r="N4000" s="96"/>
    </row>
    <row r="4001" spans="10:14">
      <c r="J4001" s="95"/>
      <c r="K4001" s="95"/>
      <c r="L4001" s="95"/>
      <c r="M4001" s="97"/>
      <c r="N4001" s="96"/>
    </row>
    <row r="4002" spans="10:14">
      <c r="J4002" s="95"/>
      <c r="K4002" s="95"/>
      <c r="L4002" s="95"/>
      <c r="M4002" s="97"/>
      <c r="N4002" s="96"/>
    </row>
    <row r="4003" spans="10:14">
      <c r="J4003" s="95"/>
      <c r="K4003" s="95"/>
      <c r="L4003" s="95"/>
      <c r="M4003" s="97"/>
      <c r="N4003" s="96"/>
    </row>
    <row r="4004" spans="10:14">
      <c r="J4004" s="95"/>
      <c r="K4004" s="95"/>
      <c r="L4004" s="95"/>
      <c r="M4004" s="97"/>
      <c r="N4004" s="96"/>
    </row>
    <row r="4005" spans="10:14">
      <c r="J4005" s="95"/>
      <c r="K4005" s="95"/>
      <c r="L4005" s="95"/>
      <c r="M4005" s="97"/>
      <c r="N4005" s="96"/>
    </row>
    <row r="4006" spans="10:14">
      <c r="J4006" s="95"/>
      <c r="K4006" s="95"/>
      <c r="L4006" s="95"/>
      <c r="M4006" s="97"/>
      <c r="N4006" s="96"/>
    </row>
    <row r="4007" spans="10:14">
      <c r="J4007" s="95"/>
      <c r="K4007" s="95"/>
      <c r="L4007" s="95"/>
      <c r="M4007" s="97"/>
      <c r="N4007" s="96"/>
    </row>
    <row r="4008" spans="10:14">
      <c r="J4008" s="95"/>
      <c r="K4008" s="95"/>
      <c r="L4008" s="95"/>
      <c r="M4008" s="97"/>
      <c r="N4008" s="96"/>
    </row>
    <row r="4009" spans="10:14">
      <c r="J4009" s="95"/>
      <c r="K4009" s="95"/>
      <c r="L4009" s="95"/>
      <c r="M4009" s="97"/>
      <c r="N4009" s="96"/>
    </row>
    <row r="4010" spans="10:14">
      <c r="J4010" s="95"/>
      <c r="K4010" s="95"/>
      <c r="L4010" s="95"/>
      <c r="M4010" s="97"/>
      <c r="N4010" s="96"/>
    </row>
    <row r="4011" spans="10:14">
      <c r="J4011" s="95"/>
      <c r="K4011" s="95"/>
      <c r="L4011" s="95"/>
      <c r="M4011" s="97"/>
      <c r="N4011" s="96"/>
    </row>
    <row r="4012" spans="10:14">
      <c r="J4012" s="95"/>
      <c r="K4012" s="95"/>
      <c r="L4012" s="95"/>
      <c r="M4012" s="97"/>
      <c r="N4012" s="96"/>
    </row>
    <row r="4013" spans="10:14">
      <c r="J4013" s="95"/>
      <c r="K4013" s="95"/>
      <c r="L4013" s="95"/>
      <c r="M4013" s="97"/>
      <c r="N4013" s="96"/>
    </row>
    <row r="4014" spans="10:14">
      <c r="J4014" s="95"/>
      <c r="K4014" s="95"/>
      <c r="L4014" s="95"/>
      <c r="M4014" s="97"/>
      <c r="N4014" s="96"/>
    </row>
    <row r="4015" spans="10:14">
      <c r="J4015" s="95"/>
      <c r="K4015" s="95"/>
      <c r="L4015" s="95"/>
      <c r="M4015" s="97"/>
      <c r="N4015" s="96"/>
    </row>
    <row r="4016" spans="10:14">
      <c r="J4016" s="95"/>
      <c r="K4016" s="95"/>
      <c r="L4016" s="95"/>
      <c r="M4016" s="97"/>
      <c r="N4016" s="96"/>
    </row>
    <row r="4017" spans="10:14">
      <c r="J4017" s="95"/>
      <c r="K4017" s="95"/>
      <c r="L4017" s="95"/>
      <c r="M4017" s="97"/>
      <c r="N4017" s="96"/>
    </row>
    <row r="4018" spans="10:14">
      <c r="J4018" s="95"/>
      <c r="K4018" s="95"/>
      <c r="L4018" s="95"/>
      <c r="M4018" s="97"/>
      <c r="N4018" s="96"/>
    </row>
    <row r="4019" spans="10:14">
      <c r="J4019" s="95"/>
      <c r="K4019" s="95"/>
      <c r="L4019" s="95"/>
      <c r="M4019" s="97"/>
      <c r="N4019" s="96"/>
    </row>
    <row r="4020" spans="10:14">
      <c r="J4020" s="95"/>
      <c r="K4020" s="95"/>
      <c r="L4020" s="95"/>
      <c r="M4020" s="97"/>
      <c r="N4020" s="96"/>
    </row>
    <row r="4021" spans="10:14">
      <c r="J4021" s="95"/>
      <c r="K4021" s="95"/>
      <c r="L4021" s="95"/>
      <c r="M4021" s="97"/>
      <c r="N4021" s="96"/>
    </row>
    <row r="4022" spans="10:14">
      <c r="J4022" s="95"/>
      <c r="K4022" s="95"/>
      <c r="L4022" s="95"/>
      <c r="M4022" s="97"/>
      <c r="N4022" s="96"/>
    </row>
    <row r="4023" spans="10:14">
      <c r="J4023" s="95"/>
      <c r="K4023" s="95"/>
      <c r="L4023" s="95"/>
      <c r="M4023" s="97"/>
      <c r="N4023" s="96"/>
    </row>
    <row r="4024" spans="10:14">
      <c r="J4024" s="95"/>
      <c r="K4024" s="95"/>
      <c r="L4024" s="95"/>
      <c r="M4024" s="97"/>
      <c r="N4024" s="96"/>
    </row>
    <row r="4025" spans="10:14">
      <c r="J4025" s="95"/>
      <c r="K4025" s="95"/>
      <c r="L4025" s="95"/>
      <c r="M4025" s="97"/>
      <c r="N4025" s="96"/>
    </row>
    <row r="4026" spans="10:14">
      <c r="J4026" s="95"/>
      <c r="K4026" s="95"/>
      <c r="L4026" s="95"/>
      <c r="M4026" s="97"/>
      <c r="N4026" s="96"/>
    </row>
    <row r="4027" spans="10:14">
      <c r="J4027" s="95"/>
      <c r="K4027" s="95"/>
      <c r="L4027" s="95"/>
      <c r="M4027" s="97"/>
      <c r="N4027" s="96"/>
    </row>
    <row r="4028" spans="10:14">
      <c r="J4028" s="95"/>
      <c r="K4028" s="95"/>
      <c r="L4028" s="95"/>
      <c r="M4028" s="97"/>
      <c r="N4028" s="96"/>
    </row>
    <row r="4029" spans="10:14">
      <c r="J4029" s="95"/>
      <c r="K4029" s="95"/>
      <c r="L4029" s="95"/>
      <c r="M4029" s="97"/>
      <c r="N4029" s="96"/>
    </row>
    <row r="4030" spans="10:14">
      <c r="J4030" s="95"/>
      <c r="K4030" s="95"/>
      <c r="L4030" s="95"/>
      <c r="M4030" s="97"/>
      <c r="N4030" s="96"/>
    </row>
    <row r="4031" spans="10:14">
      <c r="J4031" s="95"/>
      <c r="K4031" s="95"/>
      <c r="L4031" s="95"/>
      <c r="M4031" s="97"/>
      <c r="N4031" s="96"/>
    </row>
    <row r="4032" spans="10:14">
      <c r="J4032" s="95"/>
      <c r="K4032" s="95"/>
      <c r="L4032" s="95"/>
      <c r="M4032" s="97"/>
      <c r="N4032" s="96"/>
    </row>
    <row r="4033" spans="10:14">
      <c r="J4033" s="95"/>
      <c r="K4033" s="95"/>
      <c r="L4033" s="95"/>
      <c r="M4033" s="97"/>
      <c r="N4033" s="96"/>
    </row>
    <row r="4034" spans="10:14">
      <c r="J4034" s="95"/>
      <c r="K4034" s="95"/>
      <c r="L4034" s="95"/>
      <c r="M4034" s="97"/>
      <c r="N4034" s="96"/>
    </row>
    <row r="4035" spans="10:14">
      <c r="J4035" s="95"/>
      <c r="K4035" s="95"/>
      <c r="L4035" s="95"/>
      <c r="M4035" s="97"/>
      <c r="N4035" s="96"/>
    </row>
    <row r="4036" spans="10:14">
      <c r="J4036" s="95"/>
      <c r="K4036" s="95"/>
      <c r="L4036" s="95"/>
      <c r="M4036" s="97"/>
      <c r="N4036" s="96"/>
    </row>
    <row r="4037" spans="10:14">
      <c r="J4037" s="95"/>
      <c r="K4037" s="95"/>
      <c r="L4037" s="95"/>
      <c r="M4037" s="97"/>
      <c r="N4037" s="96"/>
    </row>
    <row r="4038" spans="10:14">
      <c r="J4038" s="95"/>
      <c r="K4038" s="95"/>
      <c r="L4038" s="95"/>
      <c r="M4038" s="97"/>
      <c r="N4038" s="96"/>
    </row>
    <row r="4039" spans="10:14">
      <c r="J4039" s="95"/>
      <c r="K4039" s="95"/>
      <c r="L4039" s="95"/>
      <c r="M4039" s="97"/>
      <c r="N4039" s="96"/>
    </row>
    <row r="4040" spans="10:14">
      <c r="J4040" s="95"/>
      <c r="K4040" s="95"/>
      <c r="L4040" s="95"/>
      <c r="M4040" s="97"/>
      <c r="N4040" s="96"/>
    </row>
    <row r="4041" spans="10:14">
      <c r="J4041" s="95"/>
      <c r="K4041" s="95"/>
      <c r="L4041" s="95"/>
      <c r="M4041" s="97"/>
      <c r="N4041" s="96"/>
    </row>
    <row r="4042" spans="10:14">
      <c r="J4042" s="95"/>
      <c r="K4042" s="95"/>
      <c r="L4042" s="95"/>
      <c r="M4042" s="97"/>
      <c r="N4042" s="96"/>
    </row>
    <row r="4043" spans="10:14">
      <c r="J4043" s="95"/>
      <c r="K4043" s="95"/>
      <c r="L4043" s="95"/>
      <c r="M4043" s="97"/>
      <c r="N4043" s="96"/>
    </row>
    <row r="4044" spans="10:14">
      <c r="J4044" s="95"/>
      <c r="K4044" s="95"/>
      <c r="L4044" s="95"/>
      <c r="M4044" s="97"/>
      <c r="N4044" s="96"/>
    </row>
    <row r="4045" spans="10:14">
      <c r="J4045" s="95"/>
      <c r="K4045" s="95"/>
      <c r="L4045" s="95"/>
      <c r="M4045" s="97"/>
      <c r="N4045" s="96"/>
    </row>
    <row r="4046" spans="10:14">
      <c r="J4046" s="95"/>
      <c r="K4046" s="95"/>
      <c r="L4046" s="95"/>
      <c r="M4046" s="97"/>
      <c r="N4046" s="96"/>
    </row>
    <row r="4047" spans="10:14">
      <c r="J4047" s="95"/>
      <c r="K4047" s="95"/>
      <c r="L4047" s="95"/>
      <c r="M4047" s="97"/>
      <c r="N4047" s="96"/>
    </row>
    <row r="4048" spans="10:14">
      <c r="J4048" s="95"/>
      <c r="K4048" s="95"/>
      <c r="L4048" s="95"/>
      <c r="M4048" s="97"/>
      <c r="N4048" s="96"/>
    </row>
    <row r="4049" spans="10:14">
      <c r="J4049" s="95"/>
      <c r="K4049" s="95"/>
      <c r="L4049" s="95"/>
      <c r="M4049" s="97"/>
      <c r="N4049" s="96"/>
    </row>
    <row r="4050" spans="10:14">
      <c r="J4050" s="95"/>
      <c r="K4050" s="95"/>
      <c r="L4050" s="95"/>
      <c r="M4050" s="97"/>
      <c r="N4050" s="96"/>
    </row>
    <row r="4051" spans="10:14">
      <c r="J4051" s="95"/>
      <c r="K4051" s="95"/>
      <c r="L4051" s="95"/>
      <c r="M4051" s="97"/>
      <c r="N4051" s="96"/>
    </row>
    <row r="4052" spans="10:14">
      <c r="J4052" s="95"/>
      <c r="K4052" s="95"/>
      <c r="L4052" s="95"/>
      <c r="M4052" s="97"/>
      <c r="N4052" s="96"/>
    </row>
    <row r="4053" spans="10:14">
      <c r="J4053" s="95"/>
      <c r="K4053" s="95"/>
      <c r="L4053" s="95"/>
      <c r="M4053" s="97"/>
      <c r="N4053" s="96"/>
    </row>
    <row r="4054" spans="10:14">
      <c r="J4054" s="95"/>
      <c r="K4054" s="95"/>
      <c r="L4054" s="95"/>
      <c r="M4054" s="97"/>
      <c r="N4054" s="96"/>
    </row>
    <row r="4055" spans="10:14">
      <c r="J4055" s="95"/>
      <c r="K4055" s="95"/>
      <c r="L4055" s="95"/>
      <c r="M4055" s="97"/>
      <c r="N4055" s="96"/>
    </row>
    <row r="4056" spans="10:14">
      <c r="J4056" s="95"/>
      <c r="K4056" s="95"/>
      <c r="L4056" s="95"/>
      <c r="M4056" s="97"/>
      <c r="N4056" s="96"/>
    </row>
    <row r="4057" spans="10:14">
      <c r="J4057" s="95"/>
      <c r="K4057" s="95"/>
      <c r="L4057" s="95"/>
      <c r="M4057" s="97"/>
      <c r="N4057" s="96"/>
    </row>
    <row r="4058" spans="10:14">
      <c r="J4058" s="95"/>
      <c r="K4058" s="95"/>
      <c r="L4058" s="95"/>
      <c r="M4058" s="97"/>
      <c r="N4058" s="96"/>
    </row>
    <row r="4059" spans="10:14">
      <c r="J4059" s="95"/>
      <c r="K4059" s="95"/>
      <c r="L4059" s="95"/>
      <c r="M4059" s="97"/>
      <c r="N4059" s="96"/>
    </row>
    <row r="4060" spans="10:14">
      <c r="J4060" s="95"/>
      <c r="K4060" s="95"/>
      <c r="L4060" s="95"/>
      <c r="M4060" s="97"/>
      <c r="N4060" s="96"/>
    </row>
    <row r="4061" spans="10:14">
      <c r="J4061" s="95"/>
      <c r="K4061" s="95"/>
      <c r="L4061" s="95"/>
      <c r="M4061" s="97"/>
      <c r="N4061" s="96"/>
    </row>
    <row r="4062" spans="10:14">
      <c r="J4062" s="95"/>
      <c r="K4062" s="95"/>
      <c r="L4062" s="95"/>
      <c r="M4062" s="97"/>
      <c r="N4062" s="96"/>
    </row>
    <row r="4063" spans="10:14">
      <c r="J4063" s="95"/>
      <c r="K4063" s="95"/>
      <c r="L4063" s="95"/>
      <c r="M4063" s="97"/>
      <c r="N4063" s="96"/>
    </row>
    <row r="4064" spans="10:14">
      <c r="J4064" s="95"/>
      <c r="K4064" s="95"/>
      <c r="L4064" s="95"/>
      <c r="M4064" s="97"/>
      <c r="N4064" s="96"/>
    </row>
    <row r="4065" spans="10:14">
      <c r="J4065" s="95"/>
      <c r="K4065" s="95"/>
      <c r="L4065" s="95"/>
      <c r="M4065" s="97"/>
      <c r="N4065" s="96"/>
    </row>
    <row r="4066" spans="10:14">
      <c r="J4066" s="95"/>
      <c r="K4066" s="95"/>
      <c r="L4066" s="95"/>
      <c r="M4066" s="97"/>
      <c r="N4066" s="96"/>
    </row>
    <row r="4067" spans="10:14">
      <c r="J4067" s="95"/>
      <c r="K4067" s="95"/>
      <c r="L4067" s="95"/>
      <c r="M4067" s="97"/>
      <c r="N4067" s="96"/>
    </row>
    <row r="4068" spans="10:14">
      <c r="J4068" s="95"/>
      <c r="K4068" s="95"/>
      <c r="L4068" s="95"/>
      <c r="M4068" s="97"/>
      <c r="N4068" s="96"/>
    </row>
    <row r="4069" spans="10:14">
      <c r="J4069" s="95"/>
      <c r="K4069" s="95"/>
      <c r="L4069" s="95"/>
      <c r="M4069" s="97"/>
      <c r="N4069" s="96"/>
    </row>
    <row r="4070" spans="10:14">
      <c r="J4070" s="95"/>
      <c r="K4070" s="95"/>
      <c r="L4070" s="95"/>
      <c r="M4070" s="97"/>
      <c r="N4070" s="96"/>
    </row>
    <row r="4071" spans="10:14">
      <c r="J4071" s="95"/>
      <c r="K4071" s="95"/>
      <c r="L4071" s="95"/>
      <c r="M4071" s="97"/>
      <c r="N4071" s="96"/>
    </row>
    <row r="4072" spans="10:14">
      <c r="J4072" s="95"/>
      <c r="K4072" s="95"/>
      <c r="L4072" s="95"/>
      <c r="M4072" s="97"/>
      <c r="N4072" s="96"/>
    </row>
    <row r="4073" spans="10:14">
      <c r="J4073" s="95"/>
      <c r="K4073" s="95"/>
      <c r="L4073" s="95"/>
      <c r="M4073" s="97"/>
      <c r="N4073" s="96"/>
    </row>
    <row r="4074" spans="10:14">
      <c r="J4074" s="95"/>
      <c r="K4074" s="95"/>
      <c r="L4074" s="95"/>
      <c r="M4074" s="97"/>
      <c r="N4074" s="96"/>
    </row>
    <row r="4075" spans="10:14">
      <c r="J4075" s="95"/>
      <c r="K4075" s="95"/>
      <c r="L4075" s="95"/>
      <c r="M4075" s="97"/>
      <c r="N4075" s="96"/>
    </row>
    <row r="4076" spans="10:14">
      <c r="J4076" s="95"/>
      <c r="K4076" s="95"/>
      <c r="L4076" s="95"/>
      <c r="M4076" s="97"/>
      <c r="N4076" s="96"/>
    </row>
    <row r="4077" spans="10:14">
      <c r="J4077" s="95"/>
      <c r="K4077" s="95"/>
      <c r="L4077" s="95"/>
      <c r="M4077" s="97"/>
      <c r="N4077" s="96"/>
    </row>
    <row r="4078" spans="10:14">
      <c r="J4078" s="95"/>
      <c r="K4078" s="95"/>
      <c r="L4078" s="95"/>
      <c r="M4078" s="97"/>
      <c r="N4078" s="96"/>
    </row>
    <row r="4079" spans="10:14">
      <c r="J4079" s="95"/>
      <c r="K4079" s="95"/>
      <c r="L4079" s="95"/>
      <c r="M4079" s="97"/>
      <c r="N4079" s="96"/>
    </row>
    <row r="4080" spans="10:14">
      <c r="J4080" s="95"/>
      <c r="K4080" s="95"/>
      <c r="L4080" s="95"/>
      <c r="M4080" s="97"/>
      <c r="N4080" s="96"/>
    </row>
    <row r="4081" spans="10:14">
      <c r="J4081" s="95"/>
      <c r="K4081" s="95"/>
      <c r="L4081" s="95"/>
      <c r="M4081" s="97"/>
      <c r="N4081" s="96"/>
    </row>
    <row r="4082" spans="10:14">
      <c r="J4082" s="95"/>
      <c r="K4082" s="95"/>
      <c r="L4082" s="95"/>
      <c r="M4082" s="97"/>
      <c r="N4082" s="96"/>
    </row>
    <row r="4083" spans="10:14">
      <c r="J4083" s="95"/>
      <c r="K4083" s="95"/>
      <c r="L4083" s="95"/>
      <c r="M4083" s="97"/>
      <c r="N4083" s="96"/>
    </row>
    <row r="4084" spans="10:14">
      <c r="J4084" s="95"/>
      <c r="K4084" s="95"/>
      <c r="L4084" s="95"/>
      <c r="M4084" s="97"/>
      <c r="N4084" s="96"/>
    </row>
    <row r="4085" spans="10:14">
      <c r="J4085" s="95"/>
      <c r="K4085" s="95"/>
      <c r="L4085" s="95"/>
      <c r="M4085" s="97"/>
      <c r="N4085" s="96"/>
    </row>
    <row r="4086" spans="10:14">
      <c r="J4086" s="95"/>
      <c r="K4086" s="95"/>
      <c r="L4086" s="95"/>
      <c r="M4086" s="97"/>
      <c r="N4086" s="96"/>
    </row>
    <row r="4087" spans="10:14">
      <c r="J4087" s="95"/>
      <c r="K4087" s="95"/>
      <c r="L4087" s="95"/>
      <c r="M4087" s="97"/>
      <c r="N4087" s="96"/>
    </row>
    <row r="4088" spans="10:14">
      <c r="J4088" s="95"/>
      <c r="K4088" s="95"/>
      <c r="L4088" s="95"/>
      <c r="M4088" s="97"/>
      <c r="N4088" s="96"/>
    </row>
    <row r="4089" spans="10:14">
      <c r="J4089" s="95"/>
      <c r="K4089" s="95"/>
      <c r="L4089" s="95"/>
      <c r="M4089" s="97"/>
      <c r="N4089" s="96"/>
    </row>
    <row r="4090" spans="10:14">
      <c r="J4090" s="95"/>
      <c r="K4090" s="95"/>
      <c r="L4090" s="95"/>
      <c r="M4090" s="97"/>
      <c r="N4090" s="96"/>
    </row>
    <row r="4091" spans="10:14">
      <c r="J4091" s="95"/>
      <c r="K4091" s="95"/>
      <c r="L4091" s="95"/>
      <c r="M4091" s="97"/>
      <c r="N4091" s="96"/>
    </row>
    <row r="4092" spans="10:14">
      <c r="J4092" s="95"/>
      <c r="K4092" s="95"/>
      <c r="L4092" s="95"/>
      <c r="M4092" s="97"/>
      <c r="N4092" s="96"/>
    </row>
    <row r="4093" spans="10:14">
      <c r="J4093" s="95"/>
      <c r="K4093" s="95"/>
      <c r="L4093" s="95"/>
      <c r="M4093" s="97"/>
      <c r="N4093" s="96"/>
    </row>
    <row r="4094" spans="10:14">
      <c r="J4094" s="95"/>
      <c r="K4094" s="95"/>
      <c r="L4094" s="95"/>
      <c r="M4094" s="97"/>
      <c r="N4094" s="96"/>
    </row>
    <row r="4095" spans="10:14">
      <c r="J4095" s="95"/>
      <c r="K4095" s="95"/>
      <c r="L4095" s="95"/>
      <c r="M4095" s="97"/>
      <c r="N4095" s="96"/>
    </row>
    <row r="4096" spans="10:14">
      <c r="J4096" s="95"/>
      <c r="K4096" s="95"/>
      <c r="L4096" s="95"/>
      <c r="M4096" s="97"/>
      <c r="N4096" s="96"/>
    </row>
    <row r="4097" spans="10:14">
      <c r="J4097" s="95"/>
      <c r="K4097" s="95"/>
      <c r="L4097" s="95"/>
      <c r="M4097" s="97"/>
      <c r="N4097" s="96"/>
    </row>
    <row r="4098" spans="10:14">
      <c r="J4098" s="95"/>
      <c r="K4098" s="95"/>
      <c r="L4098" s="95"/>
      <c r="M4098" s="97"/>
      <c r="N4098" s="96"/>
    </row>
    <row r="4099" spans="10:14">
      <c r="J4099" s="95"/>
      <c r="K4099" s="95"/>
      <c r="L4099" s="95"/>
      <c r="M4099" s="97"/>
      <c r="N4099" s="96"/>
    </row>
    <row r="4100" spans="10:14">
      <c r="J4100" s="95"/>
      <c r="K4100" s="95"/>
      <c r="L4100" s="95"/>
      <c r="M4100" s="97"/>
      <c r="N4100" s="96"/>
    </row>
    <row r="4101" spans="10:14">
      <c r="J4101" s="95"/>
      <c r="K4101" s="95"/>
      <c r="L4101" s="95"/>
      <c r="M4101" s="97"/>
      <c r="N4101" s="96"/>
    </row>
    <row r="4102" spans="10:14">
      <c r="J4102" s="95"/>
      <c r="K4102" s="95"/>
      <c r="L4102" s="95"/>
      <c r="M4102" s="97"/>
      <c r="N4102" s="96"/>
    </row>
    <row r="4103" spans="10:14">
      <c r="J4103" s="95"/>
      <c r="K4103" s="95"/>
      <c r="L4103" s="95"/>
      <c r="M4103" s="97"/>
      <c r="N4103" s="96"/>
    </row>
    <row r="4104" spans="10:14">
      <c r="J4104" s="95"/>
      <c r="K4104" s="95"/>
      <c r="L4104" s="95"/>
      <c r="M4104" s="97"/>
      <c r="N4104" s="96"/>
    </row>
    <row r="4105" spans="10:14">
      <c r="J4105" s="95"/>
      <c r="K4105" s="95"/>
      <c r="L4105" s="95"/>
      <c r="M4105" s="97"/>
      <c r="N4105" s="96"/>
    </row>
    <row r="4106" spans="10:14">
      <c r="J4106" s="95"/>
      <c r="K4106" s="95"/>
      <c r="L4106" s="95"/>
      <c r="M4106" s="97"/>
      <c r="N4106" s="96"/>
    </row>
    <row r="4107" spans="10:14">
      <c r="J4107" s="95"/>
      <c r="K4107" s="95"/>
      <c r="L4107" s="95"/>
      <c r="M4107" s="97"/>
      <c r="N4107" s="96"/>
    </row>
    <row r="4108" spans="10:14">
      <c r="J4108" s="95"/>
      <c r="K4108" s="95"/>
      <c r="L4108" s="95"/>
      <c r="M4108" s="97"/>
      <c r="N4108" s="96"/>
    </row>
    <row r="4109" spans="10:14">
      <c r="J4109" s="95"/>
      <c r="K4109" s="95"/>
      <c r="L4109" s="95"/>
      <c r="M4109" s="97"/>
      <c r="N4109" s="96"/>
    </row>
    <row r="4110" spans="10:14">
      <c r="J4110" s="95"/>
      <c r="K4110" s="95"/>
      <c r="L4110" s="95"/>
      <c r="M4110" s="97"/>
      <c r="N4110" s="96"/>
    </row>
    <row r="4111" spans="10:14">
      <c r="J4111" s="95"/>
      <c r="K4111" s="95"/>
      <c r="L4111" s="95"/>
      <c r="M4111" s="97"/>
      <c r="N4111" s="96"/>
    </row>
    <row r="4112" spans="10:14">
      <c r="J4112" s="95"/>
      <c r="K4112" s="95"/>
      <c r="L4112" s="95"/>
      <c r="M4112" s="97"/>
      <c r="N4112" s="96"/>
    </row>
    <row r="4113" spans="10:14">
      <c r="J4113" s="95"/>
      <c r="K4113" s="95"/>
      <c r="L4113" s="95"/>
      <c r="M4113" s="97"/>
      <c r="N4113" s="96"/>
    </row>
    <row r="4114" spans="10:14">
      <c r="J4114" s="95"/>
      <c r="K4114" s="95"/>
      <c r="L4114" s="95"/>
      <c r="M4114" s="97"/>
      <c r="N4114" s="96"/>
    </row>
    <row r="4115" spans="10:14">
      <c r="J4115" s="95"/>
      <c r="K4115" s="95"/>
      <c r="L4115" s="95"/>
      <c r="M4115" s="97"/>
      <c r="N4115" s="96"/>
    </row>
    <row r="4116" spans="10:14">
      <c r="J4116" s="95"/>
      <c r="K4116" s="95"/>
      <c r="L4116" s="95"/>
      <c r="M4116" s="97"/>
      <c r="N4116" s="96"/>
    </row>
    <row r="4117" spans="10:14">
      <c r="J4117" s="95"/>
      <c r="K4117" s="95"/>
      <c r="L4117" s="95"/>
      <c r="M4117" s="97"/>
      <c r="N4117" s="96"/>
    </row>
    <row r="4118" spans="10:14">
      <c r="J4118" s="95"/>
      <c r="K4118" s="95"/>
      <c r="L4118" s="95"/>
      <c r="M4118" s="97"/>
      <c r="N4118" s="96"/>
    </row>
    <row r="4119" spans="10:14">
      <c r="J4119" s="95"/>
      <c r="K4119" s="95"/>
      <c r="L4119" s="95"/>
      <c r="M4119" s="97"/>
      <c r="N4119" s="96"/>
    </row>
    <row r="4120" spans="10:14">
      <c r="J4120" s="95"/>
      <c r="K4120" s="95"/>
      <c r="L4120" s="95"/>
      <c r="M4120" s="97"/>
      <c r="N4120" s="96"/>
    </row>
    <row r="4121" spans="10:14">
      <c r="J4121" s="95"/>
      <c r="K4121" s="95"/>
      <c r="L4121" s="95"/>
      <c r="M4121" s="97"/>
      <c r="N4121" s="96"/>
    </row>
    <row r="4122" spans="10:14">
      <c r="J4122" s="95"/>
      <c r="K4122" s="95"/>
      <c r="L4122" s="95"/>
      <c r="M4122" s="97"/>
      <c r="N4122" s="96"/>
    </row>
    <row r="4123" spans="10:14">
      <c r="J4123" s="95"/>
      <c r="K4123" s="95"/>
      <c r="L4123" s="95"/>
      <c r="M4123" s="97"/>
      <c r="N4123" s="96"/>
    </row>
    <row r="4124" spans="10:14">
      <c r="J4124" s="95"/>
      <c r="K4124" s="95"/>
      <c r="L4124" s="95"/>
      <c r="M4124" s="97"/>
      <c r="N4124" s="96"/>
    </row>
    <row r="4125" spans="10:14">
      <c r="J4125" s="95"/>
      <c r="K4125" s="95"/>
      <c r="L4125" s="95"/>
      <c r="M4125" s="97"/>
      <c r="N4125" s="96"/>
    </row>
    <row r="4126" spans="10:14">
      <c r="J4126" s="95"/>
      <c r="K4126" s="95"/>
      <c r="L4126" s="95"/>
      <c r="M4126" s="97"/>
      <c r="N4126" s="96"/>
    </row>
    <row r="4127" spans="10:14">
      <c r="J4127" s="95"/>
      <c r="K4127" s="95"/>
      <c r="L4127" s="95"/>
      <c r="M4127" s="97"/>
      <c r="N4127" s="96"/>
    </row>
    <row r="4128" spans="10:14">
      <c r="J4128" s="95"/>
      <c r="K4128" s="95"/>
      <c r="L4128" s="95"/>
      <c r="M4128" s="97"/>
      <c r="N4128" s="96"/>
    </row>
    <row r="4129" spans="10:14">
      <c r="J4129" s="95"/>
      <c r="K4129" s="95"/>
      <c r="L4129" s="95"/>
      <c r="M4129" s="97"/>
      <c r="N4129" s="96"/>
    </row>
    <row r="4130" spans="10:14">
      <c r="J4130" s="95"/>
      <c r="K4130" s="95"/>
      <c r="L4130" s="95"/>
      <c r="M4130" s="97"/>
      <c r="N4130" s="96"/>
    </row>
    <row r="4131" spans="10:14">
      <c r="J4131" s="95"/>
      <c r="K4131" s="95"/>
      <c r="L4131" s="95"/>
      <c r="M4131" s="97"/>
      <c r="N4131" s="96"/>
    </row>
    <row r="4132" spans="10:14">
      <c r="J4132" s="95"/>
      <c r="K4132" s="95"/>
      <c r="L4132" s="95"/>
      <c r="M4132" s="97"/>
      <c r="N4132" s="96"/>
    </row>
    <row r="4133" spans="10:14">
      <c r="J4133" s="95"/>
      <c r="K4133" s="95"/>
      <c r="L4133" s="95"/>
      <c r="M4133" s="97"/>
      <c r="N4133" s="96"/>
    </row>
    <row r="4134" spans="10:14">
      <c r="J4134" s="95"/>
      <c r="K4134" s="95"/>
      <c r="L4134" s="95"/>
      <c r="M4134" s="97"/>
      <c r="N4134" s="96"/>
    </row>
    <row r="4135" spans="10:14">
      <c r="J4135" s="95"/>
      <c r="K4135" s="95"/>
      <c r="L4135" s="95"/>
      <c r="M4135" s="97"/>
      <c r="N4135" s="96"/>
    </row>
    <row r="4136" spans="10:14">
      <c r="J4136" s="95"/>
      <c r="K4136" s="95"/>
      <c r="L4136" s="95"/>
      <c r="M4136" s="97"/>
      <c r="N4136" s="96"/>
    </row>
    <row r="4137" spans="10:14">
      <c r="J4137" s="95"/>
      <c r="K4137" s="95"/>
      <c r="L4137" s="95"/>
      <c r="M4137" s="97"/>
      <c r="N4137" s="96"/>
    </row>
    <row r="4138" spans="10:14">
      <c r="J4138" s="95"/>
      <c r="K4138" s="95"/>
      <c r="L4138" s="95"/>
      <c r="M4138" s="97"/>
      <c r="N4138" s="96"/>
    </row>
    <row r="4139" spans="10:14">
      <c r="J4139" s="95"/>
      <c r="K4139" s="95"/>
      <c r="L4139" s="95"/>
      <c r="M4139" s="97"/>
      <c r="N4139" s="96"/>
    </row>
    <row r="4140" spans="10:14">
      <c r="J4140" s="95"/>
      <c r="K4140" s="95"/>
      <c r="L4140" s="95"/>
      <c r="M4140" s="97"/>
      <c r="N4140" s="96"/>
    </row>
    <row r="4141" spans="10:14">
      <c r="J4141" s="95"/>
      <c r="K4141" s="95"/>
      <c r="L4141" s="95"/>
      <c r="M4141" s="97"/>
      <c r="N4141" s="96"/>
    </row>
    <row r="4142" spans="10:14">
      <c r="J4142" s="95"/>
      <c r="K4142" s="95"/>
      <c r="L4142" s="95"/>
      <c r="M4142" s="97"/>
      <c r="N4142" s="96"/>
    </row>
    <row r="4143" spans="10:14">
      <c r="J4143" s="95"/>
      <c r="K4143" s="95"/>
      <c r="L4143" s="95"/>
      <c r="M4143" s="97"/>
      <c r="N4143" s="96"/>
    </row>
    <row r="4144" spans="10:14">
      <c r="J4144" s="95"/>
      <c r="K4144" s="95"/>
      <c r="L4144" s="95"/>
      <c r="M4144" s="97"/>
      <c r="N4144" s="96"/>
    </row>
    <row r="4145" spans="10:14">
      <c r="J4145" s="95"/>
      <c r="K4145" s="95"/>
      <c r="L4145" s="95"/>
      <c r="M4145" s="97"/>
      <c r="N4145" s="96"/>
    </row>
    <row r="4146" spans="10:14">
      <c r="J4146" s="95"/>
      <c r="K4146" s="95"/>
      <c r="L4146" s="95"/>
      <c r="M4146" s="97"/>
      <c r="N4146" s="96"/>
    </row>
    <row r="4147" spans="10:14">
      <c r="J4147" s="95"/>
      <c r="K4147" s="95"/>
      <c r="L4147" s="95"/>
      <c r="M4147" s="97"/>
      <c r="N4147" s="96"/>
    </row>
    <row r="4148" spans="10:14">
      <c r="J4148" s="95"/>
      <c r="K4148" s="95"/>
      <c r="L4148" s="95"/>
      <c r="M4148" s="97"/>
      <c r="N4148" s="96"/>
    </row>
    <row r="4149" spans="10:14">
      <c r="J4149" s="95"/>
      <c r="K4149" s="95"/>
      <c r="L4149" s="95"/>
      <c r="M4149" s="97"/>
      <c r="N4149" s="96"/>
    </row>
    <row r="4150" spans="10:14">
      <c r="J4150" s="95"/>
      <c r="K4150" s="95"/>
      <c r="L4150" s="95"/>
      <c r="M4150" s="97"/>
      <c r="N4150" s="96"/>
    </row>
    <row r="4151" spans="10:14">
      <c r="J4151" s="95"/>
      <c r="K4151" s="95"/>
      <c r="L4151" s="95"/>
      <c r="M4151" s="97"/>
      <c r="N4151" s="96"/>
    </row>
    <row r="4152" spans="10:14">
      <c r="J4152" s="95"/>
      <c r="K4152" s="95"/>
      <c r="L4152" s="95"/>
      <c r="M4152" s="97"/>
      <c r="N4152" s="96"/>
    </row>
    <row r="4153" spans="10:14">
      <c r="J4153" s="95"/>
      <c r="K4153" s="95"/>
      <c r="L4153" s="95"/>
      <c r="M4153" s="97"/>
      <c r="N4153" s="96"/>
    </row>
    <row r="4154" spans="10:14">
      <c r="J4154" s="95"/>
      <c r="K4154" s="95"/>
      <c r="L4154" s="95"/>
      <c r="M4154" s="97"/>
      <c r="N4154" s="96"/>
    </row>
    <row r="4155" spans="10:14">
      <c r="J4155" s="95"/>
      <c r="K4155" s="95"/>
      <c r="L4155" s="95"/>
      <c r="M4155" s="97"/>
      <c r="N4155" s="96"/>
    </row>
    <row r="4156" spans="10:14">
      <c r="J4156" s="95"/>
      <c r="K4156" s="95"/>
      <c r="L4156" s="95"/>
      <c r="M4156" s="97"/>
      <c r="N4156" s="96"/>
    </row>
    <row r="4157" spans="10:14">
      <c r="J4157" s="95"/>
      <c r="K4157" s="95"/>
      <c r="L4157" s="95"/>
      <c r="M4157" s="97"/>
      <c r="N4157" s="96"/>
    </row>
    <row r="4158" spans="10:14">
      <c r="J4158" s="95"/>
      <c r="K4158" s="95"/>
      <c r="L4158" s="95"/>
      <c r="M4158" s="97"/>
      <c r="N4158" s="96"/>
    </row>
    <row r="4159" spans="10:14">
      <c r="J4159" s="95"/>
      <c r="K4159" s="95"/>
      <c r="L4159" s="95"/>
      <c r="M4159" s="97"/>
      <c r="N4159" s="96"/>
    </row>
    <row r="4160" spans="10:14">
      <c r="J4160" s="95"/>
      <c r="K4160" s="95"/>
      <c r="L4160" s="95"/>
      <c r="M4160" s="97"/>
      <c r="N4160" s="96"/>
    </row>
    <row r="4161" spans="10:14">
      <c r="J4161" s="95"/>
      <c r="K4161" s="95"/>
      <c r="L4161" s="95"/>
      <c r="M4161" s="97"/>
      <c r="N4161" s="96"/>
    </row>
    <row r="4162" spans="10:14">
      <c r="J4162" s="95"/>
      <c r="K4162" s="95"/>
      <c r="L4162" s="95"/>
      <c r="M4162" s="97"/>
      <c r="N4162" s="96"/>
    </row>
    <row r="4163" spans="10:14">
      <c r="J4163" s="95"/>
      <c r="K4163" s="95"/>
      <c r="L4163" s="95"/>
      <c r="M4163" s="97"/>
      <c r="N4163" s="96"/>
    </row>
    <row r="4164" spans="10:14">
      <c r="J4164" s="95"/>
      <c r="K4164" s="95"/>
      <c r="L4164" s="95"/>
      <c r="M4164" s="97"/>
      <c r="N4164" s="96"/>
    </row>
    <row r="4165" spans="10:14">
      <c r="J4165" s="95"/>
      <c r="K4165" s="95"/>
      <c r="L4165" s="95"/>
      <c r="M4165" s="97"/>
      <c r="N4165" s="96"/>
    </row>
    <row r="4166" spans="10:14">
      <c r="J4166" s="95"/>
      <c r="K4166" s="95"/>
      <c r="L4166" s="95"/>
      <c r="M4166" s="97"/>
      <c r="N4166" s="96"/>
    </row>
    <row r="4167" spans="10:14">
      <c r="J4167" s="95"/>
      <c r="K4167" s="95"/>
      <c r="L4167" s="95"/>
      <c r="M4167" s="97"/>
      <c r="N4167" s="96"/>
    </row>
    <row r="4168" spans="10:14">
      <c r="J4168" s="95"/>
      <c r="K4168" s="95"/>
      <c r="L4168" s="95"/>
      <c r="M4168" s="97"/>
      <c r="N4168" s="96"/>
    </row>
    <row r="4169" spans="10:14">
      <c r="J4169" s="95"/>
      <c r="K4169" s="95"/>
      <c r="L4169" s="95"/>
      <c r="M4169" s="97"/>
      <c r="N4169" s="96"/>
    </row>
    <row r="4170" spans="10:14">
      <c r="J4170" s="95"/>
      <c r="K4170" s="95"/>
      <c r="L4170" s="95"/>
      <c r="M4170" s="97"/>
      <c r="N4170" s="96"/>
    </row>
    <row r="4171" spans="10:14">
      <c r="J4171" s="95"/>
      <c r="K4171" s="95"/>
      <c r="L4171" s="95"/>
      <c r="M4171" s="97"/>
      <c r="N4171" s="96"/>
    </row>
    <row r="4172" spans="10:14">
      <c r="J4172" s="95"/>
      <c r="K4172" s="95"/>
      <c r="L4172" s="95"/>
      <c r="M4172" s="97"/>
      <c r="N4172" s="96"/>
    </row>
    <row r="4173" spans="10:14">
      <c r="J4173" s="95"/>
      <c r="K4173" s="95"/>
      <c r="L4173" s="95"/>
      <c r="M4173" s="97"/>
      <c r="N4173" s="96"/>
    </row>
    <row r="4174" spans="10:14">
      <c r="J4174" s="95"/>
      <c r="K4174" s="95"/>
      <c r="L4174" s="95"/>
      <c r="M4174" s="97"/>
      <c r="N4174" s="96"/>
    </row>
    <row r="4175" spans="10:14">
      <c r="J4175" s="95"/>
      <c r="K4175" s="95"/>
      <c r="L4175" s="95"/>
      <c r="M4175" s="97"/>
      <c r="N4175" s="96"/>
    </row>
    <row r="4176" spans="10:14">
      <c r="J4176" s="95"/>
      <c r="K4176" s="95"/>
      <c r="L4176" s="95"/>
      <c r="M4176" s="97"/>
      <c r="N4176" s="96"/>
    </row>
    <row r="4177" spans="10:14">
      <c r="J4177" s="95"/>
      <c r="K4177" s="95"/>
      <c r="L4177" s="95"/>
      <c r="M4177" s="97"/>
      <c r="N4177" s="96"/>
    </row>
    <row r="4178" spans="10:14">
      <c r="J4178" s="95"/>
      <c r="K4178" s="95"/>
      <c r="L4178" s="95"/>
      <c r="M4178" s="97"/>
      <c r="N4178" s="96"/>
    </row>
    <row r="4179" spans="10:14">
      <c r="J4179" s="95"/>
      <c r="K4179" s="95"/>
      <c r="L4179" s="95"/>
      <c r="M4179" s="97"/>
      <c r="N4179" s="96"/>
    </row>
    <row r="4180" spans="10:14">
      <c r="J4180" s="95"/>
      <c r="K4180" s="95"/>
      <c r="L4180" s="95"/>
      <c r="M4180" s="97"/>
      <c r="N4180" s="96"/>
    </row>
    <row r="4181" spans="10:14">
      <c r="J4181" s="95"/>
      <c r="K4181" s="95"/>
      <c r="L4181" s="95"/>
      <c r="M4181" s="97"/>
      <c r="N4181" s="96"/>
    </row>
    <row r="4182" spans="10:14">
      <c r="J4182" s="95"/>
      <c r="K4182" s="95"/>
      <c r="L4182" s="95"/>
      <c r="M4182" s="97"/>
      <c r="N4182" s="96"/>
    </row>
    <row r="4183" spans="10:14">
      <c r="J4183" s="95"/>
      <c r="K4183" s="95"/>
      <c r="L4183" s="95"/>
      <c r="M4183" s="97"/>
      <c r="N4183" s="96"/>
    </row>
    <row r="4184" spans="10:14">
      <c r="J4184" s="95"/>
      <c r="K4184" s="95"/>
      <c r="L4184" s="95"/>
      <c r="M4184" s="97"/>
      <c r="N4184" s="96"/>
    </row>
    <row r="4185" spans="10:14">
      <c r="J4185" s="95"/>
      <c r="K4185" s="95"/>
      <c r="L4185" s="95"/>
      <c r="M4185" s="97"/>
      <c r="N4185" s="96"/>
    </row>
    <row r="4186" spans="10:14">
      <c r="J4186" s="95"/>
      <c r="K4186" s="95"/>
      <c r="L4186" s="95"/>
      <c r="M4186" s="97"/>
      <c r="N4186" s="96"/>
    </row>
    <row r="4187" spans="10:14">
      <c r="J4187" s="95"/>
      <c r="K4187" s="95"/>
      <c r="L4187" s="95"/>
      <c r="M4187" s="97"/>
      <c r="N4187" s="96"/>
    </row>
    <row r="4188" spans="10:14">
      <c r="J4188" s="95"/>
      <c r="K4188" s="95"/>
      <c r="L4188" s="95"/>
      <c r="M4188" s="97"/>
      <c r="N4188" s="96"/>
    </row>
    <row r="4189" spans="10:14">
      <c r="J4189" s="95"/>
      <c r="K4189" s="95"/>
      <c r="L4189" s="95"/>
      <c r="M4189" s="97"/>
      <c r="N4189" s="96"/>
    </row>
    <row r="4190" spans="10:14">
      <c r="J4190" s="95"/>
      <c r="K4190" s="95"/>
      <c r="L4190" s="95"/>
      <c r="M4190" s="97"/>
      <c r="N4190" s="96"/>
    </row>
    <row r="4191" spans="10:14">
      <c r="J4191" s="95"/>
      <c r="K4191" s="95"/>
      <c r="L4191" s="95"/>
      <c r="M4191" s="97"/>
      <c r="N4191" s="96"/>
    </row>
    <row r="4192" spans="10:14">
      <c r="J4192" s="95"/>
      <c r="K4192" s="95"/>
      <c r="L4192" s="95"/>
      <c r="M4192" s="97"/>
      <c r="N4192" s="96"/>
    </row>
    <row r="4193" spans="10:14">
      <c r="J4193" s="95"/>
      <c r="K4193" s="95"/>
      <c r="L4193" s="95"/>
      <c r="M4193" s="97"/>
      <c r="N4193" s="96"/>
    </row>
    <row r="4194" spans="10:14">
      <c r="J4194" s="95"/>
      <c r="K4194" s="95"/>
      <c r="L4194" s="95"/>
      <c r="M4194" s="97"/>
      <c r="N4194" s="96"/>
    </row>
    <row r="4195" spans="10:14">
      <c r="J4195" s="95"/>
      <c r="K4195" s="95"/>
      <c r="L4195" s="95"/>
      <c r="M4195" s="97"/>
      <c r="N4195" s="96"/>
    </row>
    <row r="4196" spans="10:14">
      <c r="J4196" s="95"/>
      <c r="K4196" s="95"/>
      <c r="L4196" s="95"/>
      <c r="M4196" s="97"/>
      <c r="N4196" s="96"/>
    </row>
    <row r="4197" spans="10:14">
      <c r="J4197" s="95"/>
      <c r="K4197" s="95"/>
      <c r="L4197" s="95"/>
      <c r="M4197" s="97"/>
      <c r="N4197" s="96"/>
    </row>
    <row r="4198" spans="10:14">
      <c r="J4198" s="95"/>
      <c r="K4198" s="95"/>
      <c r="L4198" s="95"/>
      <c r="M4198" s="97"/>
      <c r="N4198" s="96"/>
    </row>
    <row r="4199" spans="10:14">
      <c r="J4199" s="95"/>
      <c r="K4199" s="95"/>
      <c r="L4199" s="95"/>
      <c r="M4199" s="97"/>
      <c r="N4199" s="96"/>
    </row>
    <row r="4200" spans="10:14">
      <c r="J4200" s="95"/>
      <c r="K4200" s="95"/>
      <c r="L4200" s="95"/>
      <c r="M4200" s="97"/>
      <c r="N4200" s="96"/>
    </row>
    <row r="4201" spans="10:14">
      <c r="J4201" s="95"/>
      <c r="K4201" s="95"/>
      <c r="L4201" s="95"/>
      <c r="M4201" s="97"/>
      <c r="N4201" s="96"/>
    </row>
    <row r="4202" spans="10:14">
      <c r="J4202" s="95"/>
      <c r="K4202" s="95"/>
      <c r="L4202" s="95"/>
      <c r="M4202" s="97"/>
      <c r="N4202" s="96"/>
    </row>
    <row r="4203" spans="10:14">
      <c r="J4203" s="95"/>
      <c r="K4203" s="95"/>
      <c r="L4203" s="95"/>
      <c r="M4203" s="97"/>
      <c r="N4203" s="96"/>
    </row>
    <row r="4204" spans="10:14">
      <c r="J4204" s="95"/>
      <c r="K4204" s="95"/>
      <c r="L4204" s="95"/>
      <c r="M4204" s="97"/>
      <c r="N4204" s="96"/>
    </row>
    <row r="4205" spans="10:14">
      <c r="J4205" s="95"/>
      <c r="K4205" s="95"/>
      <c r="L4205" s="95"/>
      <c r="M4205" s="97"/>
      <c r="N4205" s="96"/>
    </row>
    <row r="4206" spans="10:14">
      <c r="J4206" s="95"/>
      <c r="K4206" s="95"/>
      <c r="L4206" s="95"/>
      <c r="M4206" s="97"/>
      <c r="N4206" s="96"/>
    </row>
    <row r="4207" spans="10:14">
      <c r="J4207" s="95"/>
      <c r="K4207" s="95"/>
      <c r="L4207" s="95"/>
      <c r="M4207" s="97"/>
      <c r="N4207" s="96"/>
    </row>
    <row r="4208" spans="10:14">
      <c r="J4208" s="95"/>
      <c r="K4208" s="95"/>
      <c r="L4208" s="95"/>
      <c r="M4208" s="97"/>
      <c r="N4208" s="96"/>
    </row>
    <row r="4209" spans="10:14">
      <c r="J4209" s="95"/>
      <c r="K4209" s="95"/>
      <c r="L4209" s="95"/>
      <c r="M4209" s="97"/>
      <c r="N4209" s="96"/>
    </row>
    <row r="4210" spans="10:14">
      <c r="J4210" s="95"/>
      <c r="K4210" s="95"/>
      <c r="L4210" s="95"/>
      <c r="M4210" s="97"/>
      <c r="N4210" s="96"/>
    </row>
    <row r="4211" spans="10:14">
      <c r="J4211" s="95"/>
      <c r="K4211" s="95"/>
      <c r="L4211" s="95"/>
      <c r="M4211" s="97"/>
      <c r="N4211" s="96"/>
    </row>
    <row r="4212" spans="10:14">
      <c r="J4212" s="95"/>
      <c r="K4212" s="95"/>
      <c r="L4212" s="95"/>
      <c r="M4212" s="97"/>
      <c r="N4212" s="96"/>
    </row>
    <row r="4213" spans="10:14">
      <c r="J4213" s="95"/>
      <c r="K4213" s="95"/>
      <c r="L4213" s="95"/>
      <c r="M4213" s="97"/>
      <c r="N4213" s="96"/>
    </row>
    <row r="4214" spans="10:14">
      <c r="J4214" s="95"/>
      <c r="K4214" s="95"/>
      <c r="L4214" s="95"/>
      <c r="M4214" s="97"/>
      <c r="N4214" s="96"/>
    </row>
    <row r="4215" spans="10:14">
      <c r="J4215" s="95"/>
      <c r="K4215" s="95"/>
      <c r="L4215" s="95"/>
      <c r="M4215" s="97"/>
      <c r="N4215" s="96"/>
    </row>
    <row r="4216" spans="10:14">
      <c r="J4216" s="95"/>
      <c r="K4216" s="95"/>
      <c r="L4216" s="95"/>
      <c r="M4216" s="97"/>
      <c r="N4216" s="96"/>
    </row>
    <row r="4217" spans="10:14">
      <c r="J4217" s="95"/>
      <c r="K4217" s="95"/>
      <c r="L4217" s="95"/>
      <c r="M4217" s="97"/>
      <c r="N4217" s="96"/>
    </row>
    <row r="4218" spans="10:14">
      <c r="J4218" s="95"/>
      <c r="K4218" s="95"/>
      <c r="L4218" s="95"/>
      <c r="M4218" s="97"/>
      <c r="N4218" s="96"/>
    </row>
    <row r="4219" spans="10:14">
      <c r="J4219" s="95"/>
      <c r="K4219" s="95"/>
      <c r="L4219" s="95"/>
      <c r="M4219" s="97"/>
      <c r="N4219" s="96"/>
    </row>
    <row r="4220" spans="10:14">
      <c r="J4220" s="95"/>
      <c r="K4220" s="95"/>
      <c r="L4220" s="95"/>
      <c r="M4220" s="97"/>
      <c r="N4220" s="96"/>
    </row>
    <row r="4221" spans="10:14">
      <c r="J4221" s="95"/>
      <c r="K4221" s="95"/>
      <c r="L4221" s="95"/>
      <c r="M4221" s="97"/>
      <c r="N4221" s="96"/>
    </row>
    <row r="4222" spans="10:14">
      <c r="J4222" s="95"/>
      <c r="K4222" s="95"/>
      <c r="L4222" s="95"/>
      <c r="M4222" s="97"/>
      <c r="N4222" s="96"/>
    </row>
    <row r="4223" spans="10:14">
      <c r="J4223" s="95"/>
      <c r="K4223" s="95"/>
      <c r="L4223" s="95"/>
      <c r="M4223" s="97"/>
      <c r="N4223" s="96"/>
    </row>
    <row r="4224" spans="10:14">
      <c r="J4224" s="95"/>
      <c r="K4224" s="95"/>
      <c r="L4224" s="95"/>
      <c r="M4224" s="97"/>
      <c r="N4224" s="96"/>
    </row>
    <row r="4225" spans="10:14">
      <c r="J4225" s="95"/>
      <c r="K4225" s="95"/>
      <c r="L4225" s="95"/>
      <c r="M4225" s="97"/>
      <c r="N4225" s="96"/>
    </row>
    <row r="4226" spans="10:14">
      <c r="J4226" s="95"/>
      <c r="K4226" s="95"/>
      <c r="L4226" s="95"/>
      <c r="M4226" s="97"/>
      <c r="N4226" s="96"/>
    </row>
    <row r="4227" spans="10:14">
      <c r="J4227" s="95"/>
      <c r="K4227" s="95"/>
      <c r="L4227" s="95"/>
      <c r="M4227" s="97"/>
      <c r="N4227" s="96"/>
    </row>
    <row r="4228" spans="10:14">
      <c r="J4228" s="95"/>
      <c r="K4228" s="95"/>
      <c r="L4228" s="95"/>
      <c r="M4228" s="97"/>
      <c r="N4228" s="96"/>
    </row>
    <row r="4229" spans="10:14">
      <c r="J4229" s="95"/>
      <c r="K4229" s="95"/>
      <c r="L4229" s="95"/>
      <c r="M4229" s="97"/>
      <c r="N4229" s="96"/>
    </row>
    <row r="4230" spans="10:14">
      <c r="J4230" s="95"/>
      <c r="K4230" s="95"/>
      <c r="L4230" s="95"/>
      <c r="M4230" s="97"/>
      <c r="N4230" s="96"/>
    </row>
    <row r="4231" spans="10:14">
      <c r="J4231" s="95"/>
      <c r="K4231" s="95"/>
      <c r="L4231" s="95"/>
      <c r="M4231" s="97"/>
      <c r="N4231" s="96"/>
    </row>
    <row r="4232" spans="10:14">
      <c r="J4232" s="95"/>
      <c r="K4232" s="95"/>
      <c r="L4232" s="95"/>
      <c r="M4232" s="97"/>
      <c r="N4232" s="96"/>
    </row>
    <row r="4233" spans="10:14">
      <c r="J4233" s="95"/>
      <c r="K4233" s="95"/>
      <c r="L4233" s="95"/>
      <c r="M4233" s="97"/>
      <c r="N4233" s="96"/>
    </row>
    <row r="4234" spans="10:14">
      <c r="J4234" s="95"/>
      <c r="K4234" s="95"/>
      <c r="L4234" s="95"/>
      <c r="M4234" s="97"/>
      <c r="N4234" s="96"/>
    </row>
    <row r="4235" spans="10:14">
      <c r="J4235" s="95"/>
      <c r="K4235" s="95"/>
      <c r="L4235" s="95"/>
      <c r="M4235" s="97"/>
      <c r="N4235" s="96"/>
    </row>
    <row r="4236" spans="10:14">
      <c r="J4236" s="95"/>
      <c r="K4236" s="95"/>
      <c r="L4236" s="95"/>
      <c r="M4236" s="97"/>
      <c r="N4236" s="96"/>
    </row>
    <row r="4237" spans="10:14">
      <c r="J4237" s="95"/>
      <c r="K4237" s="95"/>
      <c r="L4237" s="95"/>
      <c r="M4237" s="97"/>
      <c r="N4237" s="96"/>
    </row>
    <row r="4238" spans="10:14">
      <c r="J4238" s="95"/>
      <c r="K4238" s="95"/>
      <c r="L4238" s="95"/>
      <c r="M4238" s="97"/>
      <c r="N4238" s="96"/>
    </row>
    <row r="4239" spans="10:14">
      <c r="J4239" s="95"/>
      <c r="K4239" s="95"/>
      <c r="L4239" s="95"/>
      <c r="M4239" s="97"/>
      <c r="N4239" s="96"/>
    </row>
    <row r="4240" spans="10:14">
      <c r="J4240" s="95"/>
      <c r="K4240" s="95"/>
      <c r="L4240" s="95"/>
      <c r="M4240" s="97"/>
      <c r="N4240" s="96"/>
    </row>
    <row r="4241" spans="10:14">
      <c r="J4241" s="95"/>
      <c r="K4241" s="95"/>
      <c r="L4241" s="95"/>
      <c r="M4241" s="97"/>
      <c r="N4241" s="96"/>
    </row>
    <row r="4242" spans="10:14">
      <c r="J4242" s="95"/>
      <c r="K4242" s="95"/>
      <c r="L4242" s="95"/>
      <c r="M4242" s="97"/>
      <c r="N4242" s="96"/>
    </row>
    <row r="4243" spans="10:14">
      <c r="J4243" s="95"/>
      <c r="K4243" s="95"/>
      <c r="L4243" s="95"/>
      <c r="M4243" s="97"/>
      <c r="N4243" s="96"/>
    </row>
    <row r="4244" spans="10:14">
      <c r="J4244" s="95"/>
      <c r="K4244" s="95"/>
      <c r="L4244" s="95"/>
      <c r="M4244" s="97"/>
      <c r="N4244" s="96"/>
    </row>
    <row r="4245" spans="10:14">
      <c r="J4245" s="95"/>
      <c r="K4245" s="95"/>
      <c r="L4245" s="95"/>
      <c r="M4245" s="97"/>
      <c r="N4245" s="96"/>
    </row>
    <row r="4246" spans="10:14">
      <c r="J4246" s="95"/>
      <c r="K4246" s="95"/>
      <c r="L4246" s="95"/>
      <c r="M4246" s="97"/>
      <c r="N4246" s="96"/>
    </row>
    <row r="4247" spans="10:14">
      <c r="J4247" s="95"/>
      <c r="K4247" s="95"/>
      <c r="L4247" s="95"/>
      <c r="M4247" s="97"/>
      <c r="N4247" s="96"/>
    </row>
    <row r="4248" spans="10:14">
      <c r="J4248" s="95"/>
      <c r="K4248" s="95"/>
      <c r="L4248" s="95"/>
      <c r="M4248" s="97"/>
      <c r="N4248" s="96"/>
    </row>
    <row r="4249" spans="10:14">
      <c r="J4249" s="95"/>
      <c r="K4249" s="95"/>
      <c r="L4249" s="95"/>
      <c r="M4249" s="97"/>
      <c r="N4249" s="96"/>
    </row>
    <row r="4250" spans="10:14">
      <c r="J4250" s="95"/>
      <c r="K4250" s="95"/>
      <c r="L4250" s="95"/>
      <c r="M4250" s="97"/>
      <c r="N4250" s="96"/>
    </row>
    <row r="4251" spans="10:14">
      <c r="J4251" s="95"/>
      <c r="K4251" s="95"/>
      <c r="L4251" s="95"/>
      <c r="M4251" s="97"/>
      <c r="N4251" s="96"/>
    </row>
    <row r="4252" spans="10:14">
      <c r="J4252" s="95"/>
      <c r="K4252" s="95"/>
      <c r="L4252" s="95"/>
      <c r="M4252" s="97"/>
      <c r="N4252" s="96"/>
    </row>
    <row r="4253" spans="10:14">
      <c r="J4253" s="95"/>
      <c r="K4253" s="95"/>
      <c r="L4253" s="95"/>
      <c r="M4253" s="97"/>
      <c r="N4253" s="96"/>
    </row>
    <row r="4254" spans="10:14">
      <c r="J4254" s="95"/>
      <c r="K4254" s="95"/>
      <c r="L4254" s="95"/>
      <c r="M4254" s="97"/>
      <c r="N4254" s="96"/>
    </row>
    <row r="4255" spans="10:14">
      <c r="J4255" s="95"/>
      <c r="K4255" s="95"/>
      <c r="L4255" s="95"/>
      <c r="M4255" s="97"/>
      <c r="N4255" s="96"/>
    </row>
    <row r="4256" spans="10:14">
      <c r="J4256" s="95"/>
      <c r="K4256" s="95"/>
      <c r="L4256" s="95"/>
      <c r="M4256" s="97"/>
      <c r="N4256" s="96"/>
    </row>
    <row r="4257" spans="10:14">
      <c r="J4257" s="95"/>
      <c r="K4257" s="95"/>
      <c r="L4257" s="95"/>
      <c r="M4257" s="97"/>
      <c r="N4257" s="96"/>
    </row>
    <row r="4258" spans="10:14">
      <c r="J4258" s="95"/>
      <c r="K4258" s="95"/>
      <c r="L4258" s="95"/>
      <c r="M4258" s="97"/>
      <c r="N4258" s="96"/>
    </row>
    <row r="4259" spans="10:14">
      <c r="J4259" s="95"/>
      <c r="K4259" s="95"/>
      <c r="L4259" s="95"/>
      <c r="M4259" s="97"/>
      <c r="N4259" s="96"/>
    </row>
    <row r="4260" spans="10:14">
      <c r="J4260" s="95"/>
      <c r="K4260" s="95"/>
      <c r="L4260" s="95"/>
      <c r="M4260" s="97"/>
      <c r="N4260" s="96"/>
    </row>
    <row r="4261" spans="10:14">
      <c r="J4261" s="95"/>
      <c r="K4261" s="95"/>
      <c r="L4261" s="95"/>
      <c r="M4261" s="97"/>
      <c r="N4261" s="96"/>
    </row>
    <row r="4262" spans="10:14">
      <c r="J4262" s="95"/>
      <c r="K4262" s="95"/>
      <c r="L4262" s="95"/>
      <c r="M4262" s="97"/>
      <c r="N4262" s="96"/>
    </row>
    <row r="4263" spans="10:14">
      <c r="J4263" s="95"/>
      <c r="K4263" s="95"/>
      <c r="L4263" s="95"/>
      <c r="M4263" s="97"/>
      <c r="N4263" s="96"/>
    </row>
    <row r="4264" spans="10:14">
      <c r="J4264" s="95"/>
      <c r="K4264" s="95"/>
      <c r="L4264" s="95"/>
      <c r="M4264" s="97"/>
      <c r="N4264" s="96"/>
    </row>
    <row r="4265" spans="10:14">
      <c r="J4265" s="95"/>
      <c r="K4265" s="95"/>
      <c r="L4265" s="95"/>
      <c r="M4265" s="97"/>
      <c r="N4265" s="96"/>
    </row>
    <row r="4266" spans="10:14">
      <c r="J4266" s="95"/>
      <c r="K4266" s="95"/>
      <c r="L4266" s="95"/>
      <c r="M4266" s="97"/>
      <c r="N4266" s="96"/>
    </row>
    <row r="4267" spans="10:14">
      <c r="J4267" s="95"/>
      <c r="K4267" s="95"/>
      <c r="L4267" s="95"/>
      <c r="M4267" s="97"/>
      <c r="N4267" s="96"/>
    </row>
    <row r="4268" spans="10:14">
      <c r="J4268" s="95"/>
      <c r="K4268" s="95"/>
      <c r="L4268" s="95"/>
      <c r="M4268" s="97"/>
      <c r="N4268" s="96"/>
    </row>
    <row r="4269" spans="10:14">
      <c r="J4269" s="95"/>
      <c r="K4269" s="95"/>
      <c r="L4269" s="95"/>
      <c r="M4269" s="97"/>
      <c r="N4269" s="96"/>
    </row>
    <row r="4270" spans="10:14">
      <c r="J4270" s="95"/>
      <c r="K4270" s="95"/>
      <c r="L4270" s="95"/>
      <c r="M4270" s="97"/>
      <c r="N4270" s="96"/>
    </row>
    <row r="4271" spans="10:14">
      <c r="J4271" s="95"/>
      <c r="K4271" s="95"/>
      <c r="L4271" s="95"/>
      <c r="M4271" s="97"/>
      <c r="N4271" s="96"/>
    </row>
    <row r="4272" spans="10:14">
      <c r="J4272" s="95"/>
      <c r="K4272" s="95"/>
      <c r="L4272" s="95"/>
      <c r="M4272" s="97"/>
      <c r="N4272" s="96"/>
    </row>
    <row r="4273" spans="10:14">
      <c r="J4273" s="95"/>
      <c r="K4273" s="95"/>
      <c r="L4273" s="95"/>
      <c r="M4273" s="97"/>
      <c r="N4273" s="96"/>
    </row>
    <row r="4274" spans="10:14">
      <c r="J4274" s="95"/>
      <c r="K4274" s="95"/>
      <c r="L4274" s="95"/>
      <c r="M4274" s="97"/>
      <c r="N4274" s="96"/>
    </row>
    <row r="4275" spans="10:14">
      <c r="J4275" s="95"/>
      <c r="K4275" s="95"/>
      <c r="L4275" s="95"/>
      <c r="M4275" s="97"/>
      <c r="N4275" s="96"/>
    </row>
    <row r="4276" spans="10:14">
      <c r="J4276" s="95"/>
      <c r="K4276" s="95"/>
      <c r="L4276" s="95"/>
      <c r="M4276" s="97"/>
      <c r="N4276" s="96"/>
    </row>
    <row r="4277" spans="10:14">
      <c r="J4277" s="95"/>
      <c r="K4277" s="95"/>
      <c r="L4277" s="95"/>
      <c r="M4277" s="97"/>
      <c r="N4277" s="96"/>
    </row>
    <row r="4278" spans="10:14">
      <c r="J4278" s="95"/>
      <c r="K4278" s="95"/>
      <c r="L4278" s="95"/>
      <c r="M4278" s="97"/>
      <c r="N4278" s="96"/>
    </row>
    <row r="4279" spans="10:14">
      <c r="J4279" s="95"/>
      <c r="K4279" s="95"/>
      <c r="L4279" s="95"/>
      <c r="M4279" s="97"/>
      <c r="N4279" s="96"/>
    </row>
    <row r="4280" spans="10:14">
      <c r="J4280" s="95"/>
      <c r="K4280" s="95"/>
      <c r="L4280" s="95"/>
      <c r="M4280" s="97"/>
      <c r="N4280" s="96"/>
    </row>
    <row r="4281" spans="10:14">
      <c r="J4281" s="95"/>
      <c r="K4281" s="95"/>
      <c r="L4281" s="95"/>
      <c r="M4281" s="97"/>
      <c r="N4281" s="96"/>
    </row>
    <row r="4282" spans="10:14">
      <c r="J4282" s="95"/>
      <c r="K4282" s="95"/>
      <c r="L4282" s="95"/>
      <c r="M4282" s="97"/>
      <c r="N4282" s="96"/>
    </row>
    <row r="4283" spans="10:14">
      <c r="J4283" s="95"/>
      <c r="K4283" s="95"/>
      <c r="L4283" s="95"/>
      <c r="M4283" s="97"/>
      <c r="N4283" s="96"/>
    </row>
    <row r="4284" spans="10:14">
      <c r="J4284" s="95"/>
      <c r="K4284" s="95"/>
      <c r="L4284" s="95"/>
      <c r="M4284" s="97"/>
      <c r="N4284" s="96"/>
    </row>
    <row r="4285" spans="10:14">
      <c r="J4285" s="95"/>
      <c r="K4285" s="95"/>
      <c r="L4285" s="95"/>
      <c r="M4285" s="97"/>
      <c r="N4285" s="96"/>
    </row>
    <row r="4286" spans="10:14">
      <c r="J4286" s="95"/>
      <c r="K4286" s="95"/>
      <c r="L4286" s="95"/>
      <c r="M4286" s="97"/>
      <c r="N4286" s="96"/>
    </row>
    <row r="4287" spans="10:14">
      <c r="J4287" s="95"/>
      <c r="K4287" s="95"/>
      <c r="L4287" s="95"/>
      <c r="M4287" s="97"/>
      <c r="N4287" s="96"/>
    </row>
    <row r="4288" spans="10:14">
      <c r="J4288" s="95"/>
      <c r="K4288" s="95"/>
      <c r="L4288" s="95"/>
      <c r="M4288" s="97"/>
      <c r="N4288" s="96"/>
    </row>
    <row r="4289" spans="10:14">
      <c r="J4289" s="95"/>
      <c r="K4289" s="95"/>
      <c r="L4289" s="95"/>
      <c r="M4289" s="97"/>
      <c r="N4289" s="96"/>
    </row>
    <row r="4290" spans="10:14">
      <c r="J4290" s="95"/>
      <c r="K4290" s="95"/>
      <c r="L4290" s="95"/>
      <c r="M4290" s="97"/>
      <c r="N4290" s="96"/>
    </row>
    <row r="4291" spans="10:14">
      <c r="J4291" s="95"/>
      <c r="K4291" s="95"/>
      <c r="L4291" s="95"/>
      <c r="M4291" s="97"/>
      <c r="N4291" s="96"/>
    </row>
    <row r="4292" spans="10:14">
      <c r="J4292" s="95"/>
      <c r="K4292" s="95"/>
      <c r="L4292" s="95"/>
      <c r="M4292" s="97"/>
      <c r="N4292" s="96"/>
    </row>
    <row r="4293" spans="10:14">
      <c r="J4293" s="95"/>
      <c r="K4293" s="95"/>
      <c r="L4293" s="95"/>
      <c r="M4293" s="97"/>
      <c r="N4293" s="96"/>
    </row>
    <row r="4294" spans="10:14">
      <c r="J4294" s="95"/>
      <c r="K4294" s="95"/>
      <c r="L4294" s="95"/>
      <c r="M4294" s="97"/>
      <c r="N4294" s="96"/>
    </row>
    <row r="4295" spans="10:14">
      <c r="J4295" s="95"/>
      <c r="K4295" s="95"/>
      <c r="L4295" s="95"/>
      <c r="M4295" s="97"/>
      <c r="N4295" s="96"/>
    </row>
    <row r="4296" spans="10:14">
      <c r="J4296" s="95"/>
      <c r="K4296" s="95"/>
      <c r="L4296" s="95"/>
      <c r="M4296" s="97"/>
      <c r="N4296" s="96"/>
    </row>
    <row r="4297" spans="10:14">
      <c r="J4297" s="95"/>
      <c r="K4297" s="95"/>
      <c r="L4297" s="95"/>
      <c r="M4297" s="97"/>
      <c r="N4297" s="96"/>
    </row>
    <row r="4298" spans="10:14">
      <c r="J4298" s="95"/>
      <c r="K4298" s="95"/>
      <c r="L4298" s="95"/>
      <c r="M4298" s="97"/>
      <c r="N4298" s="96"/>
    </row>
    <row r="4299" spans="10:14">
      <c r="J4299" s="95"/>
      <c r="K4299" s="95"/>
      <c r="L4299" s="95"/>
      <c r="M4299" s="97"/>
      <c r="N4299" s="96"/>
    </row>
    <row r="4300" spans="10:14">
      <c r="J4300" s="95"/>
      <c r="K4300" s="95"/>
      <c r="L4300" s="95"/>
      <c r="M4300" s="97"/>
      <c r="N4300" s="96"/>
    </row>
    <row r="4301" spans="10:14">
      <c r="J4301" s="95"/>
      <c r="K4301" s="95"/>
      <c r="L4301" s="95"/>
      <c r="M4301" s="97"/>
      <c r="N4301" s="96"/>
    </row>
    <row r="4302" spans="10:14">
      <c r="J4302" s="95"/>
      <c r="K4302" s="95"/>
      <c r="L4302" s="95"/>
      <c r="M4302" s="97"/>
      <c r="N4302" s="96"/>
    </row>
    <row r="4303" spans="10:14">
      <c r="J4303" s="95"/>
      <c r="K4303" s="95"/>
      <c r="L4303" s="95"/>
      <c r="M4303" s="97"/>
      <c r="N4303" s="96"/>
    </row>
    <row r="4304" spans="10:14">
      <c r="J4304" s="95"/>
      <c r="K4304" s="95"/>
      <c r="L4304" s="95"/>
      <c r="M4304" s="97"/>
      <c r="N4304" s="96"/>
    </row>
    <row r="4305" spans="10:14">
      <c r="J4305" s="95"/>
      <c r="K4305" s="95"/>
      <c r="L4305" s="95"/>
      <c r="M4305" s="97"/>
      <c r="N4305" s="96"/>
    </row>
    <row r="4306" spans="10:14">
      <c r="J4306" s="95"/>
      <c r="K4306" s="95"/>
      <c r="L4306" s="95"/>
      <c r="M4306" s="97"/>
      <c r="N4306" s="96"/>
    </row>
    <row r="4307" spans="10:14">
      <c r="J4307" s="95"/>
      <c r="K4307" s="95"/>
      <c r="L4307" s="95"/>
      <c r="M4307" s="97"/>
      <c r="N4307" s="96"/>
    </row>
    <row r="4308" spans="10:14">
      <c r="J4308" s="95"/>
      <c r="K4308" s="95"/>
      <c r="L4308" s="95"/>
      <c r="M4308" s="97"/>
      <c r="N4308" s="96"/>
    </row>
    <row r="4309" spans="10:14">
      <c r="J4309" s="95"/>
      <c r="K4309" s="95"/>
      <c r="L4309" s="95"/>
      <c r="M4309" s="97"/>
      <c r="N4309" s="96"/>
    </row>
    <row r="4310" spans="10:14">
      <c r="J4310" s="95"/>
      <c r="K4310" s="95"/>
      <c r="L4310" s="95"/>
      <c r="M4310" s="97"/>
      <c r="N4310" s="96"/>
    </row>
    <row r="4311" spans="10:14">
      <c r="J4311" s="95"/>
      <c r="K4311" s="95"/>
      <c r="L4311" s="95"/>
      <c r="M4311" s="97"/>
      <c r="N4311" s="96"/>
    </row>
    <row r="4312" spans="10:14">
      <c r="J4312" s="95"/>
      <c r="K4312" s="95"/>
      <c r="L4312" s="95"/>
      <c r="M4312" s="97"/>
      <c r="N4312" s="96"/>
    </row>
    <row r="4313" spans="10:14">
      <c r="J4313" s="95"/>
      <c r="K4313" s="95"/>
      <c r="L4313" s="95"/>
      <c r="M4313" s="97"/>
      <c r="N4313" s="96"/>
    </row>
    <row r="4314" spans="10:14">
      <c r="J4314" s="95"/>
      <c r="K4314" s="95"/>
      <c r="L4314" s="95"/>
      <c r="M4314" s="97"/>
      <c r="N4314" s="96"/>
    </row>
    <row r="4315" spans="10:14">
      <c r="J4315" s="95"/>
      <c r="K4315" s="95"/>
      <c r="L4315" s="95"/>
      <c r="M4315" s="97"/>
      <c r="N4315" s="96"/>
    </row>
    <row r="4316" spans="10:14">
      <c r="J4316" s="95"/>
      <c r="K4316" s="95"/>
      <c r="L4316" s="95"/>
      <c r="M4316" s="97"/>
      <c r="N4316" s="96"/>
    </row>
    <row r="4317" spans="10:14">
      <c r="J4317" s="95"/>
      <c r="K4317" s="95"/>
      <c r="L4317" s="95"/>
      <c r="M4317" s="97"/>
      <c r="N4317" s="96"/>
    </row>
    <row r="4318" spans="10:14">
      <c r="J4318" s="95"/>
      <c r="K4318" s="95"/>
      <c r="L4318" s="95"/>
      <c r="M4318" s="97"/>
      <c r="N4318" s="96"/>
    </row>
    <row r="4319" spans="10:14">
      <c r="J4319" s="95"/>
      <c r="K4319" s="95"/>
      <c r="L4319" s="95"/>
      <c r="M4319" s="97"/>
      <c r="N4319" s="96"/>
    </row>
    <row r="4320" spans="10:14">
      <c r="J4320" s="95"/>
      <c r="K4320" s="95"/>
      <c r="L4320" s="95"/>
      <c r="M4320" s="97"/>
      <c r="N4320" s="96"/>
    </row>
    <row r="4321" spans="10:14">
      <c r="J4321" s="95"/>
      <c r="K4321" s="95"/>
      <c r="L4321" s="95"/>
      <c r="M4321" s="97"/>
      <c r="N4321" s="96"/>
    </row>
    <row r="4322" spans="10:14">
      <c r="J4322" s="95"/>
      <c r="K4322" s="95"/>
      <c r="L4322" s="95"/>
      <c r="M4322" s="97"/>
      <c r="N4322" s="96"/>
    </row>
    <row r="4323" spans="10:14">
      <c r="J4323" s="95"/>
      <c r="K4323" s="95"/>
      <c r="L4323" s="95"/>
      <c r="M4323" s="97"/>
      <c r="N4323" s="96"/>
    </row>
    <row r="4324" spans="10:14">
      <c r="J4324" s="95"/>
      <c r="K4324" s="95"/>
      <c r="L4324" s="95"/>
      <c r="M4324" s="97"/>
      <c r="N4324" s="96"/>
    </row>
    <row r="4325" spans="10:14">
      <c r="J4325" s="95"/>
      <c r="K4325" s="95"/>
      <c r="L4325" s="95"/>
      <c r="M4325" s="97"/>
      <c r="N4325" s="96"/>
    </row>
    <row r="4326" spans="10:14">
      <c r="J4326" s="95"/>
      <c r="K4326" s="95"/>
      <c r="L4326" s="95"/>
      <c r="M4326" s="97"/>
      <c r="N4326" s="96"/>
    </row>
    <row r="4327" spans="10:14">
      <c r="J4327" s="95"/>
      <c r="K4327" s="95"/>
      <c r="L4327" s="95"/>
      <c r="M4327" s="97"/>
      <c r="N4327" s="96"/>
    </row>
    <row r="4328" spans="10:14">
      <c r="J4328" s="95"/>
      <c r="K4328" s="95"/>
      <c r="L4328" s="95"/>
      <c r="M4328" s="97"/>
      <c r="N4328" s="96"/>
    </row>
    <row r="4329" spans="10:14">
      <c r="J4329" s="95"/>
      <c r="K4329" s="95"/>
      <c r="L4329" s="95"/>
      <c r="M4329" s="97"/>
      <c r="N4329" s="96"/>
    </row>
    <row r="4330" spans="10:14">
      <c r="J4330" s="95"/>
      <c r="K4330" s="95"/>
      <c r="L4330" s="95"/>
      <c r="M4330" s="97"/>
      <c r="N4330" s="96"/>
    </row>
    <row r="4331" spans="10:14">
      <c r="J4331" s="95"/>
      <c r="K4331" s="95"/>
      <c r="L4331" s="95"/>
      <c r="M4331" s="97"/>
      <c r="N4331" s="96"/>
    </row>
    <row r="4332" spans="10:14">
      <c r="J4332" s="95"/>
      <c r="K4332" s="95"/>
      <c r="L4332" s="95"/>
      <c r="M4332" s="97"/>
      <c r="N4332" s="96"/>
    </row>
    <row r="4333" spans="10:14">
      <c r="J4333" s="95"/>
      <c r="K4333" s="95"/>
      <c r="L4333" s="95"/>
      <c r="M4333" s="97"/>
      <c r="N4333" s="96"/>
    </row>
    <row r="4334" spans="10:14">
      <c r="J4334" s="95"/>
      <c r="K4334" s="95"/>
      <c r="L4334" s="95"/>
      <c r="M4334" s="97"/>
      <c r="N4334" s="96"/>
    </row>
    <row r="4335" spans="10:14">
      <c r="J4335" s="95"/>
      <c r="K4335" s="95"/>
      <c r="L4335" s="95"/>
      <c r="M4335" s="97"/>
      <c r="N4335" s="96"/>
    </row>
    <row r="4336" spans="10:14">
      <c r="J4336" s="95"/>
      <c r="K4336" s="95"/>
      <c r="L4336" s="95"/>
      <c r="M4336" s="97"/>
      <c r="N4336" s="96"/>
    </row>
    <row r="4337" spans="10:14">
      <c r="J4337" s="95"/>
      <c r="K4337" s="95"/>
      <c r="L4337" s="95"/>
      <c r="M4337" s="97"/>
      <c r="N4337" s="96"/>
    </row>
    <row r="4338" spans="10:14">
      <c r="J4338" s="95"/>
      <c r="K4338" s="95"/>
      <c r="L4338" s="95"/>
      <c r="M4338" s="97"/>
      <c r="N4338" s="96"/>
    </row>
    <row r="4339" spans="10:14">
      <c r="J4339" s="95"/>
      <c r="K4339" s="95"/>
      <c r="L4339" s="95"/>
      <c r="M4339" s="97"/>
      <c r="N4339" s="96"/>
    </row>
    <row r="4340" spans="10:14">
      <c r="J4340" s="95"/>
      <c r="K4340" s="95"/>
      <c r="L4340" s="95"/>
      <c r="M4340" s="97"/>
      <c r="N4340" s="96"/>
    </row>
    <row r="4341" spans="10:14">
      <c r="J4341" s="95"/>
      <c r="K4341" s="95"/>
      <c r="L4341" s="95"/>
      <c r="M4341" s="97"/>
      <c r="N4341" s="96"/>
    </row>
    <row r="4342" spans="10:14">
      <c r="J4342" s="95"/>
      <c r="K4342" s="95"/>
      <c r="L4342" s="95"/>
      <c r="M4342" s="97"/>
      <c r="N4342" s="96"/>
    </row>
    <row r="4343" spans="10:14">
      <c r="J4343" s="95"/>
      <c r="K4343" s="95"/>
      <c r="L4343" s="95"/>
      <c r="M4343" s="97"/>
      <c r="N4343" s="96"/>
    </row>
    <row r="4344" spans="10:14">
      <c r="J4344" s="95"/>
      <c r="K4344" s="95"/>
      <c r="L4344" s="95"/>
      <c r="M4344" s="97"/>
      <c r="N4344" s="96"/>
    </row>
    <row r="4345" spans="10:14">
      <c r="J4345" s="95"/>
      <c r="K4345" s="95"/>
      <c r="L4345" s="95"/>
      <c r="M4345" s="97"/>
      <c r="N4345" s="96"/>
    </row>
    <row r="4346" spans="10:14">
      <c r="J4346" s="95"/>
      <c r="K4346" s="95"/>
      <c r="L4346" s="95"/>
      <c r="M4346" s="97"/>
      <c r="N4346" s="96"/>
    </row>
    <row r="4347" spans="10:14">
      <c r="J4347" s="95"/>
      <c r="K4347" s="95"/>
      <c r="L4347" s="95"/>
      <c r="M4347" s="97"/>
      <c r="N4347" s="96"/>
    </row>
    <row r="4348" spans="10:14">
      <c r="J4348" s="95"/>
      <c r="K4348" s="95"/>
      <c r="L4348" s="95"/>
      <c r="M4348" s="97"/>
      <c r="N4348" s="96"/>
    </row>
    <row r="4349" spans="10:14">
      <c r="J4349" s="95"/>
      <c r="K4349" s="95"/>
      <c r="L4349" s="95"/>
      <c r="M4349" s="97"/>
      <c r="N4349" s="96"/>
    </row>
    <row r="4350" spans="10:14">
      <c r="J4350" s="95"/>
      <c r="K4350" s="95"/>
      <c r="L4350" s="95"/>
      <c r="M4350" s="97"/>
      <c r="N4350" s="96"/>
    </row>
    <row r="4351" spans="10:14">
      <c r="J4351" s="95"/>
      <c r="K4351" s="95"/>
      <c r="L4351" s="95"/>
      <c r="M4351" s="97"/>
      <c r="N4351" s="96"/>
    </row>
    <row r="4352" spans="10:14">
      <c r="J4352" s="95"/>
      <c r="K4352" s="95"/>
      <c r="L4352" s="95"/>
      <c r="M4352" s="97"/>
      <c r="N4352" s="96"/>
    </row>
    <row r="4353" spans="10:14">
      <c r="J4353" s="95"/>
      <c r="K4353" s="95"/>
      <c r="L4353" s="95"/>
      <c r="M4353" s="97"/>
      <c r="N4353" s="96"/>
    </row>
    <row r="4354" spans="10:14">
      <c r="J4354" s="95"/>
      <c r="K4354" s="95"/>
      <c r="L4354" s="95"/>
      <c r="M4354" s="97"/>
      <c r="N4354" s="96"/>
    </row>
    <row r="4355" spans="10:14">
      <c r="J4355" s="95"/>
      <c r="K4355" s="95"/>
      <c r="L4355" s="95"/>
      <c r="M4355" s="97"/>
      <c r="N4355" s="96"/>
    </row>
    <row r="4356" spans="10:14">
      <c r="J4356" s="95"/>
      <c r="K4356" s="95"/>
      <c r="L4356" s="95"/>
      <c r="M4356" s="97"/>
      <c r="N4356" s="96"/>
    </row>
    <row r="4357" spans="10:14">
      <c r="J4357" s="95"/>
      <c r="K4357" s="95"/>
      <c r="L4357" s="95"/>
      <c r="M4357" s="97"/>
      <c r="N4357" s="96"/>
    </row>
    <row r="4358" spans="10:14">
      <c r="J4358" s="95"/>
      <c r="K4358" s="95"/>
      <c r="L4358" s="95"/>
      <c r="M4358" s="97"/>
      <c r="N4358" s="96"/>
    </row>
    <row r="4359" spans="10:14">
      <c r="J4359" s="95"/>
      <c r="K4359" s="95"/>
      <c r="L4359" s="95"/>
      <c r="M4359" s="97"/>
      <c r="N4359" s="96"/>
    </row>
    <row r="4360" spans="10:14">
      <c r="J4360" s="95"/>
      <c r="K4360" s="95"/>
      <c r="L4360" s="95"/>
      <c r="M4360" s="97"/>
      <c r="N4360" s="96"/>
    </row>
    <row r="4361" spans="10:14">
      <c r="J4361" s="95"/>
      <c r="K4361" s="95"/>
      <c r="L4361" s="95"/>
      <c r="M4361" s="97"/>
      <c r="N4361" s="96"/>
    </row>
    <row r="4362" spans="10:14">
      <c r="J4362" s="95"/>
      <c r="K4362" s="95"/>
      <c r="L4362" s="95"/>
      <c r="M4362" s="97"/>
      <c r="N4362" s="96"/>
    </row>
    <row r="4363" spans="10:14">
      <c r="J4363" s="95"/>
      <c r="K4363" s="95"/>
      <c r="L4363" s="95"/>
      <c r="M4363" s="97"/>
      <c r="N4363" s="96"/>
    </row>
    <row r="4364" spans="10:14">
      <c r="J4364" s="95"/>
      <c r="K4364" s="95"/>
      <c r="L4364" s="95"/>
      <c r="M4364" s="97"/>
      <c r="N4364" s="96"/>
    </row>
    <row r="4365" spans="10:14">
      <c r="J4365" s="95"/>
      <c r="K4365" s="95"/>
      <c r="L4365" s="95"/>
      <c r="M4365" s="97"/>
      <c r="N4365" s="96"/>
    </row>
    <row r="4366" spans="10:14">
      <c r="J4366" s="95"/>
      <c r="K4366" s="95"/>
      <c r="L4366" s="95"/>
      <c r="M4366" s="97"/>
      <c r="N4366" s="96"/>
    </row>
    <row r="4367" spans="10:14">
      <c r="J4367" s="95"/>
      <c r="K4367" s="95"/>
      <c r="L4367" s="95"/>
      <c r="M4367" s="97"/>
      <c r="N4367" s="96"/>
    </row>
    <row r="4368" spans="10:14">
      <c r="J4368" s="95"/>
      <c r="K4368" s="95"/>
      <c r="L4368" s="95"/>
      <c r="M4368" s="97"/>
      <c r="N4368" s="96"/>
    </row>
    <row r="4369" spans="10:14">
      <c r="J4369" s="95"/>
      <c r="K4369" s="95"/>
      <c r="L4369" s="95"/>
      <c r="M4369" s="97"/>
      <c r="N4369" s="96"/>
    </row>
    <row r="4370" spans="10:14">
      <c r="J4370" s="95"/>
      <c r="K4370" s="95"/>
      <c r="L4370" s="95"/>
      <c r="M4370" s="97"/>
      <c r="N4370" s="96"/>
    </row>
    <row r="4371" spans="10:14">
      <c r="J4371" s="95"/>
      <c r="K4371" s="95"/>
      <c r="L4371" s="95"/>
      <c r="M4371" s="97"/>
      <c r="N4371" s="96"/>
    </row>
    <row r="4372" spans="10:14">
      <c r="J4372" s="95"/>
      <c r="K4372" s="95"/>
      <c r="L4372" s="95"/>
      <c r="M4372" s="97"/>
      <c r="N4372" s="96"/>
    </row>
    <row r="4373" spans="10:14">
      <c r="J4373" s="95"/>
      <c r="K4373" s="95"/>
      <c r="L4373" s="95"/>
      <c r="M4373" s="97"/>
      <c r="N4373" s="96"/>
    </row>
    <row r="4374" spans="10:14">
      <c r="J4374" s="95"/>
      <c r="K4374" s="95"/>
      <c r="L4374" s="95"/>
      <c r="M4374" s="97"/>
      <c r="N4374" s="96"/>
    </row>
    <row r="4375" spans="10:14">
      <c r="J4375" s="95"/>
      <c r="K4375" s="95"/>
      <c r="L4375" s="95"/>
      <c r="M4375" s="97"/>
      <c r="N4375" s="96"/>
    </row>
    <row r="4376" spans="10:14">
      <c r="J4376" s="95"/>
      <c r="K4376" s="95"/>
      <c r="L4376" s="95"/>
      <c r="M4376" s="97"/>
      <c r="N4376" s="96"/>
    </row>
    <row r="4377" spans="10:14">
      <c r="J4377" s="95"/>
      <c r="K4377" s="95"/>
      <c r="L4377" s="95"/>
      <c r="M4377" s="97"/>
      <c r="N4377" s="96"/>
    </row>
    <row r="4378" spans="10:14">
      <c r="J4378" s="95"/>
      <c r="K4378" s="95"/>
      <c r="L4378" s="95"/>
      <c r="M4378" s="97"/>
      <c r="N4378" s="96"/>
    </row>
    <row r="4379" spans="10:14">
      <c r="J4379" s="95"/>
      <c r="K4379" s="95"/>
      <c r="L4379" s="95"/>
      <c r="M4379" s="97"/>
      <c r="N4379" s="96"/>
    </row>
    <row r="4380" spans="10:14">
      <c r="J4380" s="95"/>
      <c r="K4380" s="95"/>
      <c r="L4380" s="95"/>
      <c r="M4380" s="97"/>
      <c r="N4380" s="96"/>
    </row>
    <row r="4381" spans="10:14">
      <c r="J4381" s="95"/>
      <c r="K4381" s="95"/>
      <c r="L4381" s="95"/>
      <c r="M4381" s="97"/>
      <c r="N4381" s="96"/>
    </row>
    <row r="4382" spans="10:14">
      <c r="J4382" s="95"/>
      <c r="K4382" s="95"/>
      <c r="L4382" s="95"/>
      <c r="M4382" s="97"/>
      <c r="N4382" s="96"/>
    </row>
    <row r="4383" spans="10:14">
      <c r="J4383" s="95"/>
      <c r="K4383" s="95"/>
      <c r="L4383" s="95"/>
      <c r="M4383" s="97"/>
      <c r="N4383" s="96"/>
    </row>
    <row r="4384" spans="10:14">
      <c r="J4384" s="95"/>
      <c r="K4384" s="95"/>
      <c r="L4384" s="95"/>
      <c r="M4384" s="97"/>
      <c r="N4384" s="96"/>
    </row>
    <row r="4385" spans="10:14">
      <c r="J4385" s="95"/>
      <c r="K4385" s="95"/>
      <c r="L4385" s="95"/>
      <c r="M4385" s="97"/>
      <c r="N4385" s="96"/>
    </row>
    <row r="4386" spans="10:14">
      <c r="J4386" s="95"/>
      <c r="K4386" s="95"/>
      <c r="L4386" s="95"/>
      <c r="M4386" s="97"/>
      <c r="N4386" s="96"/>
    </row>
    <row r="4387" spans="10:14">
      <c r="J4387" s="95"/>
      <c r="K4387" s="95"/>
      <c r="L4387" s="95"/>
      <c r="M4387" s="97"/>
      <c r="N4387" s="96"/>
    </row>
    <row r="4388" spans="10:14">
      <c r="J4388" s="95"/>
      <c r="K4388" s="95"/>
      <c r="L4388" s="95"/>
      <c r="M4388" s="97"/>
      <c r="N4388" s="96"/>
    </row>
    <row r="4389" spans="10:14">
      <c r="J4389" s="95"/>
      <c r="K4389" s="95"/>
      <c r="L4389" s="95"/>
      <c r="M4389" s="97"/>
      <c r="N4389" s="96"/>
    </row>
    <row r="4390" spans="10:14">
      <c r="J4390" s="95"/>
      <c r="K4390" s="95"/>
      <c r="L4390" s="95"/>
      <c r="M4390" s="97"/>
      <c r="N4390" s="96"/>
    </row>
    <row r="4391" spans="10:14">
      <c r="J4391" s="95"/>
      <c r="K4391" s="95"/>
      <c r="L4391" s="95"/>
      <c r="M4391" s="97"/>
      <c r="N4391" s="96"/>
    </row>
    <row r="4392" spans="10:14">
      <c r="J4392" s="95"/>
      <c r="K4392" s="95"/>
      <c r="L4392" s="95"/>
      <c r="M4392" s="97"/>
      <c r="N4392" s="96"/>
    </row>
    <row r="4393" spans="10:14">
      <c r="J4393" s="95"/>
      <c r="K4393" s="95"/>
      <c r="L4393" s="95"/>
      <c r="M4393" s="97"/>
      <c r="N4393" s="96"/>
    </row>
    <row r="4394" spans="10:14">
      <c r="J4394" s="95"/>
      <c r="K4394" s="95"/>
      <c r="L4394" s="95"/>
      <c r="M4394" s="97"/>
      <c r="N4394" s="96"/>
    </row>
    <row r="4395" spans="10:14">
      <c r="J4395" s="95"/>
      <c r="K4395" s="95"/>
      <c r="L4395" s="95"/>
      <c r="M4395" s="97"/>
      <c r="N4395" s="96"/>
    </row>
    <row r="4396" spans="10:14">
      <c r="J4396" s="95"/>
      <c r="K4396" s="95"/>
      <c r="L4396" s="95"/>
      <c r="M4396" s="97"/>
      <c r="N4396" s="96"/>
    </row>
    <row r="4397" spans="10:14">
      <c r="J4397" s="95"/>
      <c r="K4397" s="95"/>
      <c r="L4397" s="95"/>
      <c r="M4397" s="97"/>
      <c r="N4397" s="96"/>
    </row>
    <row r="4398" spans="10:14">
      <c r="J4398" s="95"/>
      <c r="K4398" s="95"/>
      <c r="L4398" s="95"/>
      <c r="M4398" s="97"/>
      <c r="N4398" s="96"/>
    </row>
    <row r="4399" spans="10:14">
      <c r="J4399" s="95"/>
      <c r="K4399" s="95"/>
      <c r="L4399" s="95"/>
      <c r="M4399" s="97"/>
      <c r="N4399" s="96"/>
    </row>
    <row r="4400" spans="10:14">
      <c r="J4400" s="95"/>
      <c r="K4400" s="95"/>
      <c r="L4400" s="95"/>
      <c r="M4400" s="97"/>
      <c r="N4400" s="96"/>
    </row>
    <row r="4401" spans="10:14">
      <c r="J4401" s="95"/>
      <c r="K4401" s="95"/>
      <c r="L4401" s="95"/>
      <c r="M4401" s="97"/>
      <c r="N4401" s="96"/>
    </row>
    <row r="4402" spans="10:14">
      <c r="J4402" s="95"/>
      <c r="K4402" s="95"/>
      <c r="L4402" s="95"/>
      <c r="M4402" s="97"/>
      <c r="N4402" s="96"/>
    </row>
    <row r="4403" spans="10:14">
      <c r="J4403" s="95"/>
      <c r="K4403" s="95"/>
      <c r="L4403" s="95"/>
      <c r="M4403" s="97"/>
      <c r="N4403" s="96"/>
    </row>
    <row r="4404" spans="10:14">
      <c r="J4404" s="95"/>
      <c r="K4404" s="95"/>
      <c r="L4404" s="95"/>
      <c r="M4404" s="97"/>
      <c r="N4404" s="96"/>
    </row>
    <row r="4405" spans="10:14">
      <c r="J4405" s="95"/>
      <c r="K4405" s="95"/>
      <c r="L4405" s="95"/>
      <c r="M4405" s="97"/>
      <c r="N4405" s="96"/>
    </row>
    <row r="4406" spans="10:14">
      <c r="J4406" s="95"/>
      <c r="K4406" s="95"/>
      <c r="L4406" s="95"/>
      <c r="M4406" s="97"/>
      <c r="N4406" s="96"/>
    </row>
    <row r="4407" spans="10:14">
      <c r="J4407" s="95"/>
      <c r="K4407" s="95"/>
      <c r="L4407" s="95"/>
      <c r="M4407" s="97"/>
      <c r="N4407" s="96"/>
    </row>
    <row r="4408" spans="10:14">
      <c r="J4408" s="95"/>
      <c r="K4408" s="95"/>
      <c r="L4408" s="95"/>
      <c r="M4408" s="97"/>
      <c r="N4408" s="96"/>
    </row>
    <row r="4409" spans="10:14">
      <c r="J4409" s="95"/>
      <c r="K4409" s="95"/>
      <c r="L4409" s="95"/>
      <c r="M4409" s="97"/>
      <c r="N4409" s="96"/>
    </row>
    <row r="4410" spans="10:14">
      <c r="J4410" s="95"/>
      <c r="K4410" s="95"/>
      <c r="L4410" s="95"/>
      <c r="M4410" s="97"/>
      <c r="N4410" s="96"/>
    </row>
    <row r="4411" spans="10:14">
      <c r="J4411" s="95"/>
      <c r="K4411" s="95"/>
      <c r="L4411" s="95"/>
      <c r="M4411" s="97"/>
      <c r="N4411" s="96"/>
    </row>
    <row r="4412" spans="10:14">
      <c r="J4412" s="95"/>
      <c r="K4412" s="95"/>
      <c r="L4412" s="95"/>
      <c r="M4412" s="97"/>
      <c r="N4412" s="96"/>
    </row>
    <row r="4413" spans="10:14">
      <c r="J4413" s="95"/>
      <c r="K4413" s="95"/>
      <c r="L4413" s="95"/>
      <c r="M4413" s="97"/>
      <c r="N4413" s="96"/>
    </row>
    <row r="4414" spans="10:14">
      <c r="J4414" s="95"/>
      <c r="K4414" s="95"/>
      <c r="L4414" s="95"/>
      <c r="M4414" s="97"/>
      <c r="N4414" s="96"/>
    </row>
    <row r="4415" spans="10:14">
      <c r="J4415" s="95"/>
      <c r="K4415" s="95"/>
      <c r="L4415" s="95"/>
      <c r="M4415" s="97"/>
      <c r="N4415" s="96"/>
    </row>
    <row r="4416" spans="10:14">
      <c r="J4416" s="95"/>
      <c r="K4416" s="95"/>
      <c r="L4416" s="95"/>
      <c r="M4416" s="97"/>
      <c r="N4416" s="96"/>
    </row>
    <row r="4417" spans="10:14">
      <c r="J4417" s="95"/>
      <c r="K4417" s="95"/>
      <c r="L4417" s="95"/>
      <c r="M4417" s="97"/>
      <c r="N4417" s="96"/>
    </row>
    <row r="4418" spans="10:14">
      <c r="J4418" s="95"/>
      <c r="K4418" s="95"/>
      <c r="L4418" s="95"/>
      <c r="M4418" s="97"/>
      <c r="N4418" s="96"/>
    </row>
    <row r="4419" spans="10:14">
      <c r="J4419" s="95"/>
      <c r="K4419" s="95"/>
      <c r="L4419" s="95"/>
      <c r="M4419" s="97"/>
      <c r="N4419" s="96"/>
    </row>
    <row r="4420" spans="10:14">
      <c r="J4420" s="95"/>
      <c r="K4420" s="95"/>
      <c r="L4420" s="95"/>
      <c r="M4420" s="97"/>
      <c r="N4420" s="96"/>
    </row>
    <row r="4421" spans="10:14">
      <c r="J4421" s="95"/>
      <c r="K4421" s="95"/>
      <c r="L4421" s="95"/>
      <c r="M4421" s="97"/>
      <c r="N4421" s="96"/>
    </row>
    <row r="4422" spans="10:14">
      <c r="J4422" s="95"/>
      <c r="K4422" s="95"/>
      <c r="L4422" s="95"/>
      <c r="M4422" s="97"/>
      <c r="N4422" s="96"/>
    </row>
    <row r="4423" spans="10:14">
      <c r="J4423" s="95"/>
      <c r="K4423" s="95"/>
      <c r="L4423" s="95"/>
      <c r="M4423" s="97"/>
      <c r="N4423" s="96"/>
    </row>
    <row r="4424" spans="10:14">
      <c r="J4424" s="95"/>
      <c r="K4424" s="95"/>
      <c r="L4424" s="95"/>
      <c r="M4424" s="97"/>
      <c r="N4424" s="96"/>
    </row>
    <row r="4425" spans="10:14">
      <c r="J4425" s="95"/>
      <c r="K4425" s="95"/>
      <c r="L4425" s="95"/>
      <c r="M4425" s="97"/>
      <c r="N4425" s="96"/>
    </row>
    <row r="4426" spans="10:14">
      <c r="J4426" s="95"/>
      <c r="K4426" s="95"/>
      <c r="L4426" s="95"/>
      <c r="M4426" s="97"/>
      <c r="N4426" s="96"/>
    </row>
    <row r="4427" spans="10:14">
      <c r="J4427" s="95"/>
      <c r="K4427" s="95"/>
      <c r="L4427" s="95"/>
      <c r="M4427" s="97"/>
      <c r="N4427" s="96"/>
    </row>
    <row r="4428" spans="10:14">
      <c r="J4428" s="95"/>
      <c r="K4428" s="95"/>
      <c r="L4428" s="95"/>
      <c r="M4428" s="97"/>
      <c r="N4428" s="96"/>
    </row>
    <row r="4429" spans="10:14">
      <c r="J4429" s="95"/>
      <c r="K4429" s="95"/>
      <c r="L4429" s="95"/>
      <c r="M4429" s="97"/>
      <c r="N4429" s="96"/>
    </row>
    <row r="4430" spans="10:14">
      <c r="J4430" s="95"/>
      <c r="K4430" s="95"/>
      <c r="L4430" s="95"/>
      <c r="M4430" s="97"/>
      <c r="N4430" s="96"/>
    </row>
    <row r="4431" spans="10:14">
      <c r="J4431" s="95"/>
      <c r="K4431" s="95"/>
      <c r="L4431" s="95"/>
      <c r="M4431" s="97"/>
      <c r="N4431" s="96"/>
    </row>
    <row r="4432" spans="10:14">
      <c r="J4432" s="95"/>
      <c r="K4432" s="95"/>
      <c r="L4432" s="95"/>
      <c r="M4432" s="97"/>
      <c r="N4432" s="96"/>
    </row>
    <row r="4433" spans="10:14">
      <c r="J4433" s="95"/>
      <c r="K4433" s="95"/>
      <c r="L4433" s="95"/>
      <c r="M4433" s="97"/>
      <c r="N4433" s="96"/>
    </row>
    <row r="4434" spans="10:14">
      <c r="J4434" s="95"/>
      <c r="K4434" s="95"/>
      <c r="L4434" s="95"/>
      <c r="M4434" s="97"/>
      <c r="N4434" s="96"/>
    </row>
    <row r="4435" spans="10:14">
      <c r="J4435" s="95"/>
      <c r="K4435" s="95"/>
      <c r="L4435" s="95"/>
      <c r="M4435" s="97"/>
      <c r="N4435" s="96"/>
    </row>
    <row r="4436" spans="10:14">
      <c r="J4436" s="95"/>
      <c r="K4436" s="95"/>
      <c r="L4436" s="95"/>
      <c r="M4436" s="97"/>
      <c r="N4436" s="96"/>
    </row>
    <row r="4437" spans="10:14">
      <c r="J4437" s="95"/>
      <c r="K4437" s="95"/>
      <c r="L4437" s="95"/>
      <c r="M4437" s="97"/>
      <c r="N4437" s="96"/>
    </row>
    <row r="4438" spans="10:14">
      <c r="J4438" s="95"/>
      <c r="K4438" s="95"/>
      <c r="L4438" s="95"/>
      <c r="M4438" s="97"/>
      <c r="N4438" s="96"/>
    </row>
    <row r="4439" spans="10:14">
      <c r="J4439" s="95"/>
      <c r="K4439" s="95"/>
      <c r="L4439" s="95"/>
      <c r="M4439" s="97"/>
      <c r="N4439" s="96"/>
    </row>
    <row r="4440" spans="10:14">
      <c r="J4440" s="95"/>
      <c r="K4440" s="95"/>
      <c r="L4440" s="95"/>
      <c r="M4440" s="97"/>
      <c r="N4440" s="96"/>
    </row>
    <row r="4441" spans="10:14">
      <c r="J4441" s="95"/>
      <c r="K4441" s="95"/>
      <c r="L4441" s="95"/>
      <c r="M4441" s="97"/>
      <c r="N4441" s="96"/>
    </row>
    <row r="4442" spans="10:14">
      <c r="J4442" s="95"/>
      <c r="K4442" s="95"/>
      <c r="L4442" s="95"/>
      <c r="M4442" s="97"/>
      <c r="N4442" s="96"/>
    </row>
    <row r="4443" spans="10:14">
      <c r="J4443" s="95"/>
      <c r="K4443" s="95"/>
      <c r="L4443" s="95"/>
      <c r="M4443" s="97"/>
      <c r="N4443" s="96"/>
    </row>
    <row r="4444" spans="10:14">
      <c r="J4444" s="95"/>
      <c r="K4444" s="95"/>
      <c r="L4444" s="95"/>
      <c r="M4444" s="97"/>
      <c r="N4444" s="96"/>
    </row>
    <row r="4445" spans="10:14">
      <c r="J4445" s="95"/>
      <c r="K4445" s="95"/>
      <c r="L4445" s="95"/>
      <c r="M4445" s="97"/>
      <c r="N4445" s="96"/>
    </row>
    <row r="4446" spans="10:14">
      <c r="J4446" s="95"/>
      <c r="K4446" s="95"/>
      <c r="L4446" s="95"/>
      <c r="M4446" s="97"/>
      <c r="N4446" s="96"/>
    </row>
    <row r="4447" spans="10:14">
      <c r="J4447" s="95"/>
      <c r="K4447" s="95"/>
      <c r="L4447" s="95"/>
      <c r="M4447" s="97"/>
      <c r="N4447" s="96"/>
    </row>
    <row r="4448" spans="10:14">
      <c r="J4448" s="95"/>
      <c r="K4448" s="95"/>
      <c r="L4448" s="95"/>
      <c r="M4448" s="97"/>
      <c r="N4448" s="96"/>
    </row>
    <row r="4449" spans="10:14">
      <c r="J4449" s="95"/>
      <c r="K4449" s="95"/>
      <c r="L4449" s="95"/>
      <c r="M4449" s="97"/>
      <c r="N4449" s="96"/>
    </row>
    <row r="4450" spans="10:14">
      <c r="J4450" s="95"/>
      <c r="K4450" s="95"/>
      <c r="L4450" s="95"/>
      <c r="M4450" s="97"/>
      <c r="N4450" s="96"/>
    </row>
    <row r="4451" spans="10:14">
      <c r="J4451" s="95"/>
      <c r="K4451" s="95"/>
      <c r="L4451" s="95"/>
      <c r="M4451" s="97"/>
      <c r="N4451" s="96"/>
    </row>
    <row r="4452" spans="10:14">
      <c r="J4452" s="95"/>
      <c r="K4452" s="95"/>
      <c r="L4452" s="95"/>
      <c r="M4452" s="97"/>
      <c r="N4452" s="96"/>
    </row>
    <row r="4453" spans="10:14">
      <c r="J4453" s="95"/>
      <c r="K4453" s="95"/>
      <c r="L4453" s="95"/>
      <c r="M4453" s="97"/>
      <c r="N4453" s="96"/>
    </row>
    <row r="4454" spans="10:14">
      <c r="J4454" s="95"/>
      <c r="K4454" s="95"/>
      <c r="L4454" s="95"/>
      <c r="M4454" s="97"/>
      <c r="N4454" s="96"/>
    </row>
    <row r="4455" spans="10:14">
      <c r="J4455" s="95"/>
      <c r="K4455" s="95"/>
      <c r="L4455" s="95"/>
      <c r="M4455" s="97"/>
      <c r="N4455" s="96"/>
    </row>
    <row r="4456" spans="10:14">
      <c r="J4456" s="95"/>
      <c r="K4456" s="95"/>
      <c r="L4456" s="95"/>
      <c r="M4456" s="97"/>
      <c r="N4456" s="96"/>
    </row>
    <row r="4457" spans="10:14">
      <c r="J4457" s="95"/>
      <c r="K4457" s="95"/>
      <c r="L4457" s="95"/>
      <c r="M4457" s="97"/>
      <c r="N4457" s="96"/>
    </row>
    <row r="4458" spans="10:14">
      <c r="J4458" s="95"/>
      <c r="K4458" s="95"/>
      <c r="L4458" s="95"/>
      <c r="M4458" s="97"/>
      <c r="N4458" s="96"/>
    </row>
    <row r="4459" spans="10:14">
      <c r="J4459" s="95"/>
      <c r="K4459" s="95"/>
      <c r="L4459" s="95"/>
      <c r="M4459" s="97"/>
      <c r="N4459" s="96"/>
    </row>
    <row r="4460" spans="10:14">
      <c r="J4460" s="95"/>
      <c r="K4460" s="95"/>
      <c r="L4460" s="95"/>
      <c r="M4460" s="97"/>
      <c r="N4460" s="96"/>
    </row>
    <row r="4461" spans="10:14">
      <c r="J4461" s="95"/>
      <c r="K4461" s="95"/>
      <c r="L4461" s="95"/>
      <c r="M4461" s="97"/>
      <c r="N4461" s="96"/>
    </row>
    <row r="4462" spans="10:14">
      <c r="J4462" s="95"/>
      <c r="K4462" s="95"/>
      <c r="L4462" s="95"/>
      <c r="M4462" s="97"/>
      <c r="N4462" s="96"/>
    </row>
    <row r="4463" spans="10:14">
      <c r="J4463" s="95"/>
      <c r="K4463" s="95"/>
      <c r="L4463" s="95"/>
      <c r="M4463" s="97"/>
      <c r="N4463" s="96"/>
    </row>
    <row r="4464" spans="10:14">
      <c r="J4464" s="95"/>
      <c r="K4464" s="95"/>
      <c r="L4464" s="95"/>
      <c r="M4464" s="97"/>
      <c r="N4464" s="96"/>
    </row>
    <row r="4465" spans="10:14">
      <c r="J4465" s="95"/>
      <c r="K4465" s="95"/>
      <c r="L4465" s="95"/>
      <c r="M4465" s="97"/>
      <c r="N4465" s="96"/>
    </row>
    <row r="4466" spans="10:14">
      <c r="J4466" s="95"/>
      <c r="K4466" s="95"/>
      <c r="L4466" s="95"/>
      <c r="M4466" s="97"/>
      <c r="N4466" s="96"/>
    </row>
    <row r="4467" spans="10:14">
      <c r="J4467" s="95"/>
      <c r="K4467" s="95"/>
      <c r="L4467" s="95"/>
      <c r="M4467" s="97"/>
      <c r="N4467" s="96"/>
    </row>
    <row r="4468" spans="10:14">
      <c r="J4468" s="95"/>
      <c r="K4468" s="95"/>
      <c r="L4468" s="95"/>
      <c r="M4468" s="97"/>
      <c r="N4468" s="96"/>
    </row>
    <row r="4469" spans="10:14">
      <c r="J4469" s="95"/>
      <c r="K4469" s="95"/>
      <c r="L4469" s="95"/>
      <c r="M4469" s="97"/>
      <c r="N4469" s="96"/>
    </row>
    <row r="4470" spans="10:14">
      <c r="J4470" s="95"/>
      <c r="K4470" s="95"/>
      <c r="L4470" s="95"/>
      <c r="M4470" s="97"/>
      <c r="N4470" s="96"/>
    </row>
    <row r="4471" spans="10:14">
      <c r="J4471" s="95"/>
      <c r="K4471" s="95"/>
      <c r="L4471" s="95"/>
      <c r="M4471" s="97"/>
      <c r="N4471" s="96"/>
    </row>
    <row r="4472" spans="10:14">
      <c r="J4472" s="95"/>
      <c r="K4472" s="95"/>
      <c r="L4472" s="95"/>
      <c r="M4472" s="97"/>
      <c r="N4472" s="96"/>
    </row>
    <row r="4473" spans="10:14">
      <c r="J4473" s="95"/>
      <c r="K4473" s="95"/>
      <c r="L4473" s="95"/>
      <c r="M4473" s="97"/>
      <c r="N4473" s="96"/>
    </row>
    <row r="4474" spans="10:14">
      <c r="J4474" s="95"/>
      <c r="K4474" s="95"/>
      <c r="L4474" s="95"/>
      <c r="M4474" s="97"/>
      <c r="N4474" s="96"/>
    </row>
    <row r="4475" spans="10:14">
      <c r="J4475" s="95"/>
      <c r="K4475" s="95"/>
      <c r="L4475" s="95"/>
      <c r="M4475" s="97"/>
      <c r="N4475" s="96"/>
    </row>
    <row r="4476" spans="10:14">
      <c r="J4476" s="95"/>
      <c r="K4476" s="95"/>
      <c r="L4476" s="95"/>
      <c r="M4476" s="97"/>
      <c r="N4476" s="96"/>
    </row>
    <row r="4477" spans="10:14">
      <c r="J4477" s="95"/>
      <c r="K4477" s="95"/>
      <c r="L4477" s="95"/>
      <c r="M4477" s="97"/>
      <c r="N4477" s="96"/>
    </row>
    <row r="4478" spans="10:14">
      <c r="J4478" s="95"/>
      <c r="K4478" s="95"/>
      <c r="L4478" s="95"/>
      <c r="M4478" s="97"/>
      <c r="N4478" s="96"/>
    </row>
    <row r="4479" spans="10:14">
      <c r="J4479" s="95"/>
      <c r="K4479" s="95"/>
      <c r="L4479" s="95"/>
      <c r="M4479" s="97"/>
      <c r="N4479" s="96"/>
    </row>
    <row r="4480" spans="10:14">
      <c r="J4480" s="95"/>
      <c r="K4480" s="95"/>
      <c r="L4480" s="95"/>
      <c r="M4480" s="97"/>
      <c r="N4480" s="96"/>
    </row>
    <row r="4481" spans="10:14">
      <c r="J4481" s="95"/>
      <c r="K4481" s="95"/>
      <c r="L4481" s="95"/>
      <c r="M4481" s="97"/>
      <c r="N4481" s="96"/>
    </row>
    <row r="4482" spans="10:14">
      <c r="J4482" s="95"/>
      <c r="K4482" s="95"/>
      <c r="L4482" s="95"/>
      <c r="M4482" s="97"/>
      <c r="N4482" s="96"/>
    </row>
    <row r="4483" spans="10:14">
      <c r="J4483" s="95"/>
      <c r="K4483" s="95"/>
      <c r="L4483" s="95"/>
      <c r="M4483" s="97"/>
      <c r="N4483" s="96"/>
    </row>
    <row r="4484" spans="10:14">
      <c r="J4484" s="95"/>
      <c r="K4484" s="95"/>
      <c r="L4484" s="95"/>
      <c r="M4484" s="97"/>
      <c r="N4484" s="96"/>
    </row>
    <row r="4485" spans="10:14">
      <c r="J4485" s="95"/>
      <c r="K4485" s="95"/>
      <c r="L4485" s="95"/>
      <c r="M4485" s="97"/>
      <c r="N4485" s="96"/>
    </row>
    <row r="4486" spans="10:14">
      <c r="J4486" s="95"/>
      <c r="K4486" s="95"/>
      <c r="L4486" s="95"/>
      <c r="M4486" s="97"/>
      <c r="N4486" s="96"/>
    </row>
    <row r="4487" spans="10:14">
      <c r="J4487" s="95"/>
      <c r="K4487" s="95"/>
      <c r="L4487" s="95"/>
      <c r="M4487" s="97"/>
      <c r="N4487" s="96"/>
    </row>
    <row r="4488" spans="10:14">
      <c r="J4488" s="95"/>
      <c r="K4488" s="95"/>
      <c r="L4488" s="95"/>
      <c r="M4488" s="97"/>
      <c r="N4488" s="96"/>
    </row>
    <row r="4489" spans="10:14">
      <c r="J4489" s="95"/>
      <c r="K4489" s="95"/>
      <c r="L4489" s="95"/>
      <c r="M4489" s="97"/>
      <c r="N4489" s="96"/>
    </row>
    <row r="4490" spans="10:14">
      <c r="J4490" s="95"/>
      <c r="K4490" s="95"/>
      <c r="L4490" s="95"/>
      <c r="M4490" s="97"/>
      <c r="N4490" s="96"/>
    </row>
    <row r="4491" spans="10:14">
      <c r="J4491" s="95"/>
      <c r="K4491" s="95"/>
      <c r="L4491" s="95"/>
      <c r="M4491" s="97"/>
      <c r="N4491" s="96"/>
    </row>
    <row r="4492" spans="10:14">
      <c r="J4492" s="95"/>
      <c r="K4492" s="95"/>
      <c r="L4492" s="95"/>
      <c r="M4492" s="97"/>
      <c r="N4492" s="96"/>
    </row>
    <row r="4493" spans="10:14">
      <c r="J4493" s="95"/>
      <c r="K4493" s="95"/>
      <c r="L4493" s="95"/>
      <c r="M4493" s="97"/>
      <c r="N4493" s="96"/>
    </row>
    <row r="4494" spans="10:14">
      <c r="J4494" s="95"/>
      <c r="K4494" s="95"/>
      <c r="L4494" s="95"/>
      <c r="M4494" s="97"/>
      <c r="N4494" s="96"/>
    </row>
    <row r="4495" spans="10:14">
      <c r="J4495" s="95"/>
      <c r="K4495" s="95"/>
      <c r="L4495" s="95"/>
      <c r="M4495" s="97"/>
      <c r="N4495" s="96"/>
    </row>
    <row r="4496" spans="10:14">
      <c r="J4496" s="95"/>
      <c r="K4496" s="95"/>
      <c r="L4496" s="95"/>
      <c r="M4496" s="97"/>
      <c r="N4496" s="96"/>
    </row>
    <row r="4497" spans="10:14">
      <c r="J4497" s="95"/>
      <c r="K4497" s="95"/>
      <c r="L4497" s="95"/>
      <c r="M4497" s="97"/>
      <c r="N4497" s="96"/>
    </row>
    <row r="4498" spans="10:14">
      <c r="J4498" s="95"/>
      <c r="K4498" s="95"/>
      <c r="L4498" s="95"/>
      <c r="M4498" s="97"/>
      <c r="N4498" s="96"/>
    </row>
    <row r="4499" spans="10:14">
      <c r="J4499" s="95"/>
      <c r="K4499" s="95"/>
      <c r="L4499" s="95"/>
      <c r="M4499" s="97"/>
      <c r="N4499" s="96"/>
    </row>
    <row r="4500" spans="10:14">
      <c r="J4500" s="95"/>
      <c r="K4500" s="95"/>
      <c r="L4500" s="95"/>
      <c r="M4500" s="97"/>
      <c r="N4500" s="96"/>
    </row>
    <row r="4501" spans="10:14">
      <c r="J4501" s="95"/>
      <c r="K4501" s="95"/>
      <c r="L4501" s="95"/>
      <c r="M4501" s="97"/>
      <c r="N4501" s="96"/>
    </row>
    <row r="4502" spans="10:14">
      <c r="J4502" s="95"/>
      <c r="K4502" s="95"/>
      <c r="L4502" s="95"/>
      <c r="M4502" s="97"/>
      <c r="N4502" s="96"/>
    </row>
    <row r="4503" spans="10:14">
      <c r="J4503" s="95"/>
      <c r="K4503" s="95"/>
      <c r="L4503" s="95"/>
      <c r="M4503" s="97"/>
      <c r="N4503" s="96"/>
    </row>
    <row r="4504" spans="10:14">
      <c r="J4504" s="95"/>
      <c r="K4504" s="95"/>
      <c r="L4504" s="95"/>
      <c r="M4504" s="97"/>
      <c r="N4504" s="96"/>
    </row>
    <row r="4505" spans="10:14">
      <c r="J4505" s="95"/>
      <c r="K4505" s="95"/>
      <c r="L4505" s="95"/>
      <c r="M4505" s="97"/>
      <c r="N4505" s="96"/>
    </row>
    <row r="4506" spans="10:14">
      <c r="J4506" s="95"/>
      <c r="K4506" s="95"/>
      <c r="L4506" s="95"/>
      <c r="M4506" s="97"/>
      <c r="N4506" s="96"/>
    </row>
    <row r="4507" spans="10:14">
      <c r="J4507" s="95"/>
      <c r="K4507" s="95"/>
      <c r="L4507" s="95"/>
      <c r="M4507" s="97"/>
      <c r="N4507" s="96"/>
    </row>
    <row r="4508" spans="10:14">
      <c r="J4508" s="95"/>
      <c r="K4508" s="95"/>
      <c r="L4508" s="95"/>
      <c r="M4508" s="97"/>
      <c r="N4508" s="96"/>
    </row>
    <row r="4509" spans="10:14">
      <c r="J4509" s="95"/>
      <c r="K4509" s="95"/>
      <c r="L4509" s="95"/>
      <c r="M4509" s="97"/>
      <c r="N4509" s="96"/>
    </row>
    <row r="4510" spans="10:14">
      <c r="J4510" s="95"/>
      <c r="K4510" s="95"/>
      <c r="L4510" s="95"/>
      <c r="M4510" s="97"/>
      <c r="N4510" s="96"/>
    </row>
    <row r="4511" spans="10:14">
      <c r="J4511" s="95"/>
      <c r="K4511" s="95"/>
      <c r="L4511" s="95"/>
      <c r="M4511" s="97"/>
      <c r="N4511" s="96"/>
    </row>
    <row r="4512" spans="10:14">
      <c r="J4512" s="95"/>
      <c r="K4512" s="95"/>
      <c r="L4512" s="95"/>
      <c r="M4512" s="97"/>
      <c r="N4512" s="96"/>
    </row>
    <row r="4513" spans="10:14">
      <c r="J4513" s="95"/>
      <c r="K4513" s="95"/>
      <c r="L4513" s="95"/>
      <c r="M4513" s="97"/>
      <c r="N4513" s="96"/>
    </row>
    <row r="4514" spans="10:14">
      <c r="J4514" s="95"/>
      <c r="K4514" s="95"/>
      <c r="L4514" s="95"/>
      <c r="M4514" s="97"/>
      <c r="N4514" s="96"/>
    </row>
    <row r="4515" spans="10:14">
      <c r="J4515" s="95"/>
      <c r="K4515" s="95"/>
      <c r="L4515" s="95"/>
      <c r="M4515" s="97"/>
      <c r="N4515" s="96"/>
    </row>
    <row r="4516" spans="10:14">
      <c r="J4516" s="95"/>
      <c r="K4516" s="95"/>
      <c r="L4516" s="95"/>
      <c r="M4516" s="97"/>
      <c r="N4516" s="96"/>
    </row>
    <row r="4517" spans="10:14">
      <c r="J4517" s="95"/>
      <c r="K4517" s="95"/>
      <c r="L4517" s="95"/>
      <c r="M4517" s="97"/>
      <c r="N4517" s="96"/>
    </row>
    <row r="4518" spans="10:14">
      <c r="J4518" s="95"/>
      <c r="K4518" s="95"/>
      <c r="L4518" s="95"/>
      <c r="M4518" s="97"/>
      <c r="N4518" s="96"/>
    </row>
    <row r="4519" spans="10:14">
      <c r="J4519" s="95"/>
      <c r="K4519" s="95"/>
      <c r="L4519" s="95"/>
      <c r="M4519" s="97"/>
      <c r="N4519" s="96"/>
    </row>
    <row r="4520" spans="10:14">
      <c r="J4520" s="95"/>
      <c r="K4520" s="95"/>
      <c r="L4520" s="95"/>
      <c r="M4520" s="97"/>
      <c r="N4520" s="96"/>
    </row>
    <row r="4521" spans="10:14">
      <c r="J4521" s="95"/>
      <c r="K4521" s="95"/>
      <c r="L4521" s="95"/>
      <c r="M4521" s="97"/>
      <c r="N4521" s="96"/>
    </row>
    <row r="4522" spans="10:14">
      <c r="J4522" s="95"/>
      <c r="K4522" s="95"/>
      <c r="L4522" s="95"/>
      <c r="M4522" s="97"/>
      <c r="N4522" s="96"/>
    </row>
    <row r="4523" spans="10:14">
      <c r="J4523" s="95"/>
      <c r="K4523" s="95"/>
      <c r="L4523" s="95"/>
      <c r="M4523" s="97"/>
      <c r="N4523" s="96"/>
    </row>
    <row r="4524" spans="10:14">
      <c r="J4524" s="95"/>
      <c r="K4524" s="95"/>
      <c r="L4524" s="95"/>
      <c r="M4524" s="97"/>
      <c r="N4524" s="96"/>
    </row>
    <row r="4525" spans="10:14">
      <c r="J4525" s="95"/>
      <c r="K4525" s="95"/>
      <c r="L4525" s="95"/>
      <c r="M4525" s="97"/>
      <c r="N4525" s="96"/>
    </row>
    <row r="4526" spans="10:14">
      <c r="J4526" s="95"/>
      <c r="K4526" s="95"/>
      <c r="L4526" s="95"/>
      <c r="M4526" s="97"/>
      <c r="N4526" s="96"/>
    </row>
    <row r="4527" spans="10:14">
      <c r="J4527" s="95"/>
      <c r="K4527" s="95"/>
      <c r="L4527" s="95"/>
      <c r="M4527" s="97"/>
      <c r="N4527" s="96"/>
    </row>
    <row r="4528" spans="10:14">
      <c r="J4528" s="95"/>
      <c r="K4528" s="95"/>
      <c r="L4528" s="95"/>
      <c r="M4528" s="97"/>
      <c r="N4528" s="96"/>
    </row>
    <row r="4529" spans="10:14">
      <c r="J4529" s="95"/>
      <c r="K4529" s="95"/>
      <c r="L4529" s="95"/>
      <c r="M4529" s="97"/>
      <c r="N4529" s="96"/>
    </row>
    <row r="4530" spans="10:14">
      <c r="J4530" s="95"/>
      <c r="K4530" s="95"/>
      <c r="L4530" s="95"/>
      <c r="M4530" s="97"/>
      <c r="N4530" s="96"/>
    </row>
    <row r="4531" spans="10:14">
      <c r="J4531" s="95"/>
      <c r="K4531" s="95"/>
      <c r="L4531" s="95"/>
      <c r="M4531" s="97"/>
      <c r="N4531" s="96"/>
    </row>
    <row r="4532" spans="10:14">
      <c r="J4532" s="95"/>
      <c r="K4532" s="95"/>
      <c r="L4532" s="95"/>
      <c r="M4532" s="97"/>
      <c r="N4532" s="96"/>
    </row>
    <row r="4533" spans="10:14">
      <c r="J4533" s="95"/>
      <c r="K4533" s="95"/>
      <c r="L4533" s="95"/>
      <c r="M4533" s="97"/>
      <c r="N4533" s="96"/>
    </row>
    <row r="4534" spans="10:14">
      <c r="J4534" s="95"/>
      <c r="K4534" s="95"/>
      <c r="L4534" s="95"/>
      <c r="M4534" s="97"/>
      <c r="N4534" s="96"/>
    </row>
    <row r="4535" spans="10:14">
      <c r="J4535" s="95"/>
      <c r="K4535" s="95"/>
      <c r="L4535" s="95"/>
      <c r="M4535" s="97"/>
      <c r="N4535" s="96"/>
    </row>
    <row r="4536" spans="10:14">
      <c r="J4536" s="95"/>
      <c r="K4536" s="95"/>
      <c r="L4536" s="95"/>
      <c r="M4536" s="97"/>
      <c r="N4536" s="96"/>
    </row>
    <row r="4537" spans="10:14">
      <c r="J4537" s="95"/>
      <c r="K4537" s="95"/>
      <c r="L4537" s="95"/>
      <c r="M4537" s="97"/>
      <c r="N4537" s="96"/>
    </row>
    <row r="4538" spans="10:14">
      <c r="J4538" s="95"/>
      <c r="K4538" s="95"/>
      <c r="L4538" s="95"/>
      <c r="M4538" s="97"/>
      <c r="N4538" s="96"/>
    </row>
    <row r="4539" spans="10:14">
      <c r="J4539" s="95"/>
      <c r="K4539" s="95"/>
      <c r="L4539" s="95"/>
      <c r="M4539" s="97"/>
      <c r="N4539" s="96"/>
    </row>
    <row r="4540" spans="10:14">
      <c r="J4540" s="95"/>
      <c r="K4540" s="95"/>
      <c r="L4540" s="95"/>
      <c r="M4540" s="97"/>
      <c r="N4540" s="96"/>
    </row>
    <row r="4541" spans="10:14">
      <c r="J4541" s="95"/>
      <c r="K4541" s="95"/>
      <c r="L4541" s="95"/>
      <c r="M4541" s="97"/>
      <c r="N4541" s="96"/>
    </row>
    <row r="4542" spans="10:14">
      <c r="J4542" s="95"/>
      <c r="K4542" s="95"/>
      <c r="L4542" s="95"/>
      <c r="M4542" s="97"/>
      <c r="N4542" s="96"/>
    </row>
    <row r="4543" spans="10:14">
      <c r="J4543" s="95"/>
      <c r="K4543" s="95"/>
      <c r="L4543" s="95"/>
      <c r="M4543" s="97"/>
      <c r="N4543" s="96"/>
    </row>
    <row r="4544" spans="10:14">
      <c r="J4544" s="95"/>
      <c r="K4544" s="95"/>
      <c r="L4544" s="95"/>
      <c r="M4544" s="97"/>
      <c r="N4544" s="96"/>
    </row>
    <row r="4545" spans="10:14">
      <c r="J4545" s="95"/>
      <c r="K4545" s="95"/>
      <c r="L4545" s="95"/>
      <c r="M4545" s="97"/>
      <c r="N4545" s="96"/>
    </row>
    <row r="4546" spans="10:14">
      <c r="J4546" s="95"/>
      <c r="K4546" s="95"/>
      <c r="L4546" s="95"/>
      <c r="M4546" s="97"/>
      <c r="N4546" s="96"/>
    </row>
    <row r="4547" spans="10:14">
      <c r="J4547" s="95"/>
      <c r="K4547" s="95"/>
      <c r="L4547" s="95"/>
      <c r="M4547" s="97"/>
      <c r="N4547" s="96"/>
    </row>
    <row r="4548" spans="10:14">
      <c r="J4548" s="95"/>
      <c r="K4548" s="95"/>
      <c r="L4548" s="95"/>
      <c r="M4548" s="97"/>
      <c r="N4548" s="96"/>
    </row>
    <row r="4549" spans="10:14">
      <c r="J4549" s="95"/>
      <c r="K4549" s="95"/>
      <c r="L4549" s="95"/>
      <c r="M4549" s="97"/>
      <c r="N4549" s="96"/>
    </row>
    <row r="4550" spans="10:14">
      <c r="J4550" s="95"/>
      <c r="K4550" s="95"/>
      <c r="L4550" s="95"/>
      <c r="M4550" s="97"/>
      <c r="N4550" s="96"/>
    </row>
    <row r="4551" spans="10:14">
      <c r="J4551" s="95"/>
      <c r="K4551" s="95"/>
      <c r="L4551" s="95"/>
      <c r="M4551" s="97"/>
      <c r="N4551" s="96"/>
    </row>
    <row r="4552" spans="10:14">
      <c r="J4552" s="95"/>
      <c r="K4552" s="95"/>
      <c r="L4552" s="95"/>
      <c r="M4552" s="97"/>
      <c r="N4552" s="96"/>
    </row>
    <row r="4553" spans="10:14">
      <c r="J4553" s="95"/>
      <c r="K4553" s="95"/>
      <c r="L4553" s="95"/>
      <c r="M4553" s="97"/>
      <c r="N4553" s="96"/>
    </row>
    <row r="4554" spans="10:14">
      <c r="J4554" s="95"/>
      <c r="K4554" s="95"/>
      <c r="L4554" s="95"/>
      <c r="M4554" s="97"/>
      <c r="N4554" s="96"/>
    </row>
    <row r="4555" spans="10:14">
      <c r="J4555" s="95"/>
      <c r="K4555" s="95"/>
      <c r="L4555" s="95"/>
      <c r="M4555" s="97"/>
      <c r="N4555" s="96"/>
    </row>
    <row r="4556" spans="10:14">
      <c r="J4556" s="95"/>
      <c r="K4556" s="95"/>
      <c r="L4556" s="95"/>
      <c r="M4556" s="97"/>
      <c r="N4556" s="96"/>
    </row>
    <row r="4557" spans="10:14">
      <c r="J4557" s="95"/>
      <c r="K4557" s="95"/>
      <c r="L4557" s="95"/>
      <c r="M4557" s="97"/>
      <c r="N4557" s="96"/>
    </row>
    <row r="4558" spans="10:14">
      <c r="J4558" s="95"/>
      <c r="K4558" s="95"/>
      <c r="L4558" s="95"/>
      <c r="M4558" s="97"/>
      <c r="N4558" s="96"/>
    </row>
    <row r="4559" spans="10:14">
      <c r="J4559" s="95"/>
      <c r="K4559" s="95"/>
      <c r="L4559" s="95"/>
      <c r="M4559" s="97"/>
      <c r="N4559" s="96"/>
    </row>
    <row r="4560" spans="10:14">
      <c r="J4560" s="95"/>
      <c r="K4560" s="95"/>
      <c r="L4560" s="95"/>
      <c r="M4560" s="97"/>
      <c r="N4560" s="96"/>
    </row>
    <row r="4561" spans="10:14">
      <c r="J4561" s="95"/>
      <c r="K4561" s="95"/>
      <c r="L4561" s="95"/>
      <c r="M4561" s="97"/>
      <c r="N4561" s="96"/>
    </row>
    <row r="4562" spans="10:14">
      <c r="J4562" s="95"/>
      <c r="K4562" s="95"/>
      <c r="L4562" s="95"/>
      <c r="M4562" s="97"/>
      <c r="N4562" s="96"/>
    </row>
    <row r="4563" spans="10:14">
      <c r="J4563" s="95"/>
      <c r="K4563" s="95"/>
      <c r="L4563" s="95"/>
      <c r="M4563" s="97"/>
      <c r="N4563" s="96"/>
    </row>
    <row r="4564" spans="10:14">
      <c r="J4564" s="95"/>
      <c r="K4564" s="95"/>
      <c r="L4564" s="95"/>
      <c r="M4564" s="97"/>
      <c r="N4564" s="96"/>
    </row>
    <row r="4565" spans="10:14">
      <c r="J4565" s="95"/>
      <c r="K4565" s="95"/>
      <c r="L4565" s="95"/>
      <c r="M4565" s="97"/>
      <c r="N4565" s="96"/>
    </row>
    <row r="4566" spans="10:14">
      <c r="J4566" s="95"/>
      <c r="K4566" s="95"/>
      <c r="L4566" s="95"/>
      <c r="M4566" s="97"/>
      <c r="N4566" s="96"/>
    </row>
    <row r="4567" spans="10:14">
      <c r="J4567" s="95"/>
      <c r="K4567" s="95"/>
      <c r="L4567" s="95"/>
      <c r="M4567" s="97"/>
      <c r="N4567" s="96"/>
    </row>
    <row r="4568" spans="10:14">
      <c r="J4568" s="95"/>
      <c r="K4568" s="95"/>
      <c r="L4568" s="95"/>
      <c r="M4568" s="97"/>
      <c r="N4568" s="96"/>
    </row>
    <row r="4569" spans="10:14">
      <c r="J4569" s="95"/>
      <c r="K4569" s="95"/>
      <c r="L4569" s="95"/>
      <c r="M4569" s="97"/>
      <c r="N4569" s="96"/>
    </row>
    <row r="4570" spans="10:14">
      <c r="J4570" s="95"/>
      <c r="K4570" s="95"/>
      <c r="L4570" s="95"/>
      <c r="M4570" s="97"/>
      <c r="N4570" s="96"/>
    </row>
    <row r="4571" spans="10:14">
      <c r="J4571" s="95"/>
      <c r="K4571" s="95"/>
      <c r="L4571" s="95"/>
      <c r="M4571" s="97"/>
      <c r="N4571" s="96"/>
    </row>
    <row r="4572" spans="10:14">
      <c r="J4572" s="95"/>
      <c r="K4572" s="95"/>
      <c r="L4572" s="95"/>
      <c r="M4572" s="97"/>
      <c r="N4572" s="96"/>
    </row>
    <row r="4573" spans="10:14">
      <c r="J4573" s="95"/>
      <c r="K4573" s="95"/>
      <c r="L4573" s="95"/>
      <c r="M4573" s="97"/>
      <c r="N4573" s="96"/>
    </row>
    <row r="4574" spans="10:14">
      <c r="J4574" s="95"/>
      <c r="K4574" s="95"/>
      <c r="L4574" s="95"/>
      <c r="M4574" s="97"/>
      <c r="N4574" s="96"/>
    </row>
    <row r="4575" spans="10:14">
      <c r="J4575" s="95"/>
      <c r="K4575" s="95"/>
      <c r="L4575" s="95"/>
      <c r="M4575" s="97"/>
      <c r="N4575" s="96"/>
    </row>
    <row r="4576" spans="10:14">
      <c r="J4576" s="95"/>
      <c r="K4576" s="95"/>
      <c r="L4576" s="95"/>
      <c r="M4576" s="97"/>
      <c r="N4576" s="96"/>
    </row>
    <row r="4577" spans="10:14">
      <c r="J4577" s="95"/>
      <c r="K4577" s="95"/>
      <c r="L4577" s="95"/>
      <c r="M4577" s="97"/>
      <c r="N4577" s="96"/>
    </row>
    <row r="4578" spans="10:14">
      <c r="J4578" s="95"/>
      <c r="K4578" s="95"/>
      <c r="L4578" s="95"/>
      <c r="M4578" s="97"/>
      <c r="N4578" s="96"/>
    </row>
    <row r="4579" spans="10:14">
      <c r="J4579" s="95"/>
      <c r="K4579" s="95"/>
      <c r="L4579" s="95"/>
      <c r="M4579" s="97"/>
      <c r="N4579" s="96"/>
    </row>
    <row r="4580" spans="10:14">
      <c r="J4580" s="95"/>
      <c r="K4580" s="95"/>
      <c r="L4580" s="95"/>
      <c r="M4580" s="97"/>
      <c r="N4580" s="96"/>
    </row>
    <row r="4581" spans="10:14">
      <c r="J4581" s="95"/>
      <c r="K4581" s="95"/>
      <c r="L4581" s="95"/>
      <c r="M4581" s="97"/>
      <c r="N4581" s="96"/>
    </row>
    <row r="4582" spans="10:14">
      <c r="J4582" s="95"/>
      <c r="K4582" s="95"/>
      <c r="L4582" s="95"/>
      <c r="M4582" s="97"/>
      <c r="N4582" s="96"/>
    </row>
    <row r="4583" spans="10:14">
      <c r="J4583" s="95"/>
      <c r="K4583" s="95"/>
      <c r="L4583" s="95"/>
      <c r="M4583" s="97"/>
      <c r="N4583" s="96"/>
    </row>
    <row r="4584" spans="10:14">
      <c r="J4584" s="95"/>
      <c r="K4584" s="95"/>
      <c r="L4584" s="95"/>
      <c r="M4584" s="97"/>
      <c r="N4584" s="96"/>
    </row>
    <row r="4585" spans="10:14">
      <c r="J4585" s="95"/>
      <c r="K4585" s="95"/>
      <c r="L4585" s="95"/>
      <c r="M4585" s="97"/>
      <c r="N4585" s="96"/>
    </row>
    <row r="4586" spans="10:14">
      <c r="J4586" s="95"/>
      <c r="K4586" s="95"/>
      <c r="L4586" s="95"/>
      <c r="M4586" s="97"/>
      <c r="N4586" s="96"/>
    </row>
    <row r="4587" spans="10:14">
      <c r="J4587" s="95"/>
      <c r="K4587" s="95"/>
      <c r="L4587" s="95"/>
      <c r="M4587" s="97"/>
      <c r="N4587" s="96"/>
    </row>
    <row r="4588" spans="10:14">
      <c r="J4588" s="95"/>
      <c r="K4588" s="95"/>
      <c r="L4588" s="95"/>
      <c r="M4588" s="97"/>
      <c r="N4588" s="96"/>
    </row>
    <row r="4589" spans="10:14">
      <c r="J4589" s="95"/>
      <c r="K4589" s="95"/>
      <c r="L4589" s="95"/>
      <c r="M4589" s="97"/>
      <c r="N4589" s="96"/>
    </row>
    <row r="4590" spans="10:14">
      <c r="J4590" s="95"/>
      <c r="K4590" s="95"/>
      <c r="L4590" s="95"/>
      <c r="M4590" s="97"/>
      <c r="N4590" s="96"/>
    </row>
    <row r="4591" spans="10:14">
      <c r="J4591" s="95"/>
      <c r="K4591" s="95"/>
      <c r="L4591" s="95"/>
      <c r="M4591" s="97"/>
      <c r="N4591" s="96"/>
    </row>
    <row r="4592" spans="10:14">
      <c r="J4592" s="95"/>
      <c r="K4592" s="95"/>
      <c r="L4592" s="95"/>
      <c r="M4592" s="97"/>
      <c r="N4592" s="96"/>
    </row>
    <row r="4593" spans="10:14">
      <c r="J4593" s="95"/>
      <c r="K4593" s="95"/>
      <c r="L4593" s="95"/>
      <c r="M4593" s="97"/>
      <c r="N4593" s="96"/>
    </row>
    <row r="4594" spans="10:14">
      <c r="J4594" s="95"/>
      <c r="K4594" s="95"/>
      <c r="L4594" s="95"/>
      <c r="M4594" s="97"/>
      <c r="N4594" s="96"/>
    </row>
    <row r="4595" spans="10:14">
      <c r="J4595" s="95"/>
      <c r="K4595" s="95"/>
      <c r="L4595" s="95"/>
      <c r="M4595" s="97"/>
      <c r="N4595" s="96"/>
    </row>
    <row r="4596" spans="10:14">
      <c r="J4596" s="95"/>
      <c r="K4596" s="95"/>
      <c r="L4596" s="95"/>
      <c r="M4596" s="97"/>
      <c r="N4596" s="96"/>
    </row>
    <row r="4597" spans="10:14">
      <c r="J4597" s="95"/>
      <c r="K4597" s="95"/>
      <c r="L4597" s="95"/>
      <c r="M4597" s="97"/>
      <c r="N4597" s="96"/>
    </row>
    <row r="4598" spans="10:14">
      <c r="J4598" s="95"/>
      <c r="K4598" s="95"/>
      <c r="L4598" s="95"/>
      <c r="M4598" s="97"/>
      <c r="N4598" s="96"/>
    </row>
    <row r="4599" spans="10:14">
      <c r="J4599" s="95"/>
      <c r="K4599" s="95"/>
      <c r="L4599" s="95"/>
      <c r="M4599" s="97"/>
      <c r="N4599" s="96"/>
    </row>
    <row r="4600" spans="10:14">
      <c r="J4600" s="95"/>
      <c r="K4600" s="95"/>
      <c r="L4600" s="95"/>
      <c r="M4600" s="97"/>
      <c r="N4600" s="96"/>
    </row>
    <row r="4601" spans="10:14">
      <c r="J4601" s="95"/>
      <c r="K4601" s="95"/>
      <c r="L4601" s="95"/>
      <c r="M4601" s="97"/>
      <c r="N4601" s="96"/>
    </row>
    <row r="4602" spans="10:14">
      <c r="J4602" s="95"/>
      <c r="K4602" s="95"/>
      <c r="L4602" s="95"/>
      <c r="M4602" s="97"/>
      <c r="N4602" s="96"/>
    </row>
    <row r="4603" spans="10:14">
      <c r="J4603" s="95"/>
      <c r="K4603" s="95"/>
      <c r="L4603" s="95"/>
      <c r="M4603" s="97"/>
      <c r="N4603" s="96"/>
    </row>
    <row r="4604" spans="10:14">
      <c r="J4604" s="95"/>
      <c r="K4604" s="95"/>
      <c r="L4604" s="95"/>
      <c r="M4604" s="97"/>
      <c r="N4604" s="96"/>
    </row>
    <row r="4605" spans="10:14">
      <c r="J4605" s="95"/>
      <c r="K4605" s="95"/>
      <c r="L4605" s="95"/>
      <c r="M4605" s="97"/>
      <c r="N4605" s="96"/>
    </row>
    <row r="4606" spans="10:14">
      <c r="J4606" s="95"/>
      <c r="K4606" s="95"/>
      <c r="L4606" s="95"/>
      <c r="M4606" s="97"/>
      <c r="N4606" s="96"/>
    </row>
    <row r="4607" spans="10:14">
      <c r="J4607" s="95"/>
      <c r="K4607" s="95"/>
      <c r="L4607" s="95"/>
      <c r="M4607" s="97"/>
      <c r="N4607" s="96"/>
    </row>
    <row r="4608" spans="10:14">
      <c r="J4608" s="95"/>
      <c r="K4608" s="95"/>
      <c r="L4608" s="95"/>
      <c r="M4608" s="97"/>
      <c r="N4608" s="96"/>
    </row>
    <row r="4609" spans="10:14">
      <c r="J4609" s="95"/>
      <c r="K4609" s="95"/>
      <c r="L4609" s="95"/>
      <c r="M4609" s="97"/>
      <c r="N4609" s="96"/>
    </row>
    <row r="4610" spans="10:14">
      <c r="J4610" s="95"/>
      <c r="K4610" s="95"/>
      <c r="L4610" s="95"/>
      <c r="M4610" s="97"/>
      <c r="N4610" s="96"/>
    </row>
    <row r="4611" spans="10:14">
      <c r="J4611" s="95"/>
      <c r="K4611" s="95"/>
      <c r="L4611" s="95"/>
      <c r="M4611" s="97"/>
      <c r="N4611" s="96"/>
    </row>
    <row r="4612" spans="10:14">
      <c r="J4612" s="95"/>
      <c r="K4612" s="95"/>
      <c r="L4612" s="95"/>
      <c r="M4612" s="97"/>
      <c r="N4612" s="96"/>
    </row>
    <row r="4613" spans="10:14">
      <c r="J4613" s="95"/>
      <c r="K4613" s="95"/>
      <c r="L4613" s="95"/>
      <c r="M4613" s="97"/>
      <c r="N4613" s="96"/>
    </row>
    <row r="4614" spans="10:14">
      <c r="J4614" s="95"/>
      <c r="K4614" s="95"/>
      <c r="L4614" s="95"/>
      <c r="M4614" s="97"/>
      <c r="N4614" s="96"/>
    </row>
    <row r="4615" spans="10:14">
      <c r="J4615" s="95"/>
      <c r="K4615" s="95"/>
      <c r="L4615" s="95"/>
      <c r="M4615" s="97"/>
      <c r="N4615" s="96"/>
    </row>
    <row r="4616" spans="10:14">
      <c r="J4616" s="95"/>
      <c r="K4616" s="95"/>
      <c r="L4616" s="95"/>
      <c r="M4616" s="97"/>
      <c r="N4616" s="96"/>
    </row>
    <row r="4617" spans="10:14">
      <c r="J4617" s="95"/>
      <c r="K4617" s="95"/>
      <c r="L4617" s="95"/>
      <c r="M4617" s="97"/>
      <c r="N4617" s="96"/>
    </row>
    <row r="4618" spans="10:14">
      <c r="J4618" s="95"/>
      <c r="K4618" s="95"/>
      <c r="L4618" s="95"/>
      <c r="M4618" s="97"/>
      <c r="N4618" s="96"/>
    </row>
    <row r="4619" spans="10:14">
      <c r="J4619" s="95"/>
      <c r="K4619" s="95"/>
      <c r="L4619" s="95"/>
      <c r="M4619" s="97"/>
      <c r="N4619" s="96"/>
    </row>
    <row r="4620" spans="10:14">
      <c r="J4620" s="95"/>
      <c r="K4620" s="95"/>
      <c r="L4620" s="95"/>
      <c r="M4620" s="97"/>
      <c r="N4620" s="96"/>
    </row>
    <row r="4621" spans="10:14">
      <c r="J4621" s="95"/>
      <c r="K4621" s="95"/>
      <c r="L4621" s="95"/>
      <c r="M4621" s="97"/>
      <c r="N4621" s="96"/>
    </row>
    <row r="4622" spans="10:14">
      <c r="J4622" s="95"/>
      <c r="K4622" s="95"/>
      <c r="L4622" s="95"/>
      <c r="M4622" s="97"/>
      <c r="N4622" s="96"/>
    </row>
    <row r="4623" spans="10:14">
      <c r="J4623" s="95"/>
      <c r="K4623" s="95"/>
      <c r="L4623" s="95"/>
      <c r="M4623" s="97"/>
      <c r="N4623" s="96"/>
    </row>
    <row r="4624" spans="10:14">
      <c r="J4624" s="95"/>
      <c r="K4624" s="95"/>
      <c r="L4624" s="95"/>
      <c r="M4624" s="97"/>
      <c r="N4624" s="96"/>
    </row>
    <row r="4625" spans="10:14">
      <c r="J4625" s="95"/>
      <c r="K4625" s="95"/>
      <c r="L4625" s="95"/>
      <c r="M4625" s="97"/>
      <c r="N4625" s="96"/>
    </row>
    <row r="4626" spans="10:14">
      <c r="J4626" s="95"/>
      <c r="K4626" s="95"/>
      <c r="L4626" s="95"/>
      <c r="M4626" s="97"/>
      <c r="N4626" s="96"/>
    </row>
    <row r="4627" spans="10:14">
      <c r="J4627" s="95"/>
      <c r="K4627" s="95"/>
      <c r="L4627" s="95"/>
      <c r="M4627" s="97"/>
      <c r="N4627" s="96"/>
    </row>
    <row r="4628" spans="10:14">
      <c r="J4628" s="95"/>
      <c r="K4628" s="95"/>
      <c r="L4628" s="95"/>
      <c r="M4628" s="97"/>
      <c r="N4628" s="96"/>
    </row>
    <row r="4629" spans="10:14">
      <c r="J4629" s="95"/>
      <c r="K4629" s="95"/>
      <c r="L4629" s="95"/>
      <c r="M4629" s="97"/>
      <c r="N4629" s="96"/>
    </row>
    <row r="4630" spans="10:14">
      <c r="J4630" s="95"/>
      <c r="K4630" s="95"/>
      <c r="L4630" s="95"/>
      <c r="M4630" s="97"/>
      <c r="N4630" s="96"/>
    </row>
    <row r="4631" spans="10:14">
      <c r="J4631" s="95"/>
      <c r="K4631" s="95"/>
      <c r="L4631" s="95"/>
      <c r="M4631" s="97"/>
      <c r="N4631" s="96"/>
    </row>
    <row r="4632" spans="10:14">
      <c r="J4632" s="95"/>
      <c r="K4632" s="95"/>
      <c r="L4632" s="95"/>
      <c r="M4632" s="97"/>
      <c r="N4632" s="96"/>
    </row>
    <row r="4633" spans="10:14">
      <c r="J4633" s="95"/>
      <c r="K4633" s="95"/>
      <c r="L4633" s="95"/>
      <c r="M4633" s="97"/>
      <c r="N4633" s="96"/>
    </row>
    <row r="4634" spans="10:14">
      <c r="J4634" s="95"/>
      <c r="K4634" s="95"/>
      <c r="L4634" s="95"/>
      <c r="M4634" s="97"/>
      <c r="N4634" s="96"/>
    </row>
    <row r="4635" spans="10:14">
      <c r="J4635" s="95"/>
      <c r="K4635" s="95"/>
      <c r="L4635" s="95"/>
      <c r="M4635" s="97"/>
      <c r="N4635" s="96"/>
    </row>
    <row r="4636" spans="10:14">
      <c r="J4636" s="95"/>
      <c r="K4636" s="95"/>
      <c r="L4636" s="95"/>
      <c r="M4636" s="97"/>
      <c r="N4636" s="96"/>
    </row>
    <row r="4637" spans="10:14">
      <c r="J4637" s="95"/>
      <c r="K4637" s="95"/>
      <c r="L4637" s="95"/>
      <c r="M4637" s="97"/>
      <c r="N4637" s="96"/>
    </row>
    <row r="4638" spans="10:14">
      <c r="J4638" s="95"/>
      <c r="K4638" s="95"/>
      <c r="L4638" s="95"/>
      <c r="M4638" s="97"/>
      <c r="N4638" s="96"/>
    </row>
    <row r="4639" spans="10:14">
      <c r="J4639" s="95"/>
      <c r="K4639" s="95"/>
      <c r="L4639" s="95"/>
      <c r="M4639" s="97"/>
      <c r="N4639" s="96"/>
    </row>
    <row r="4640" spans="10:14">
      <c r="J4640" s="95"/>
      <c r="K4640" s="95"/>
      <c r="L4640" s="95"/>
      <c r="M4640" s="97"/>
      <c r="N4640" s="96"/>
    </row>
    <row r="4641" spans="10:14">
      <c r="J4641" s="95"/>
      <c r="K4641" s="95"/>
      <c r="L4641" s="95"/>
      <c r="M4641" s="97"/>
      <c r="N4641" s="96"/>
    </row>
    <row r="4642" spans="10:14">
      <c r="J4642" s="95"/>
      <c r="K4642" s="95"/>
      <c r="L4642" s="95"/>
      <c r="M4642" s="97"/>
      <c r="N4642" s="96"/>
    </row>
    <row r="4643" spans="10:14">
      <c r="J4643" s="95"/>
      <c r="K4643" s="95"/>
      <c r="L4643" s="95"/>
      <c r="M4643" s="97"/>
      <c r="N4643" s="96"/>
    </row>
    <row r="4644" spans="10:14">
      <c r="J4644" s="95"/>
      <c r="K4644" s="95"/>
      <c r="L4644" s="95"/>
      <c r="M4644" s="97"/>
      <c r="N4644" s="96"/>
    </row>
    <row r="4645" spans="10:14">
      <c r="J4645" s="95"/>
      <c r="K4645" s="95"/>
      <c r="L4645" s="95"/>
      <c r="M4645" s="97"/>
      <c r="N4645" s="96"/>
    </row>
    <row r="4646" spans="10:14">
      <c r="J4646" s="95"/>
      <c r="K4646" s="95"/>
      <c r="L4646" s="95"/>
      <c r="M4646" s="97"/>
      <c r="N4646" s="96"/>
    </row>
    <row r="4647" spans="10:14">
      <c r="J4647" s="95"/>
      <c r="K4647" s="95"/>
      <c r="L4647" s="95"/>
      <c r="M4647" s="97"/>
      <c r="N4647" s="96"/>
    </row>
    <row r="4648" spans="10:14">
      <c r="J4648" s="95"/>
      <c r="K4648" s="95"/>
      <c r="L4648" s="95"/>
      <c r="M4648" s="97"/>
      <c r="N4648" s="96"/>
    </row>
    <row r="4649" spans="10:14">
      <c r="J4649" s="95"/>
      <c r="K4649" s="95"/>
      <c r="L4649" s="95"/>
      <c r="M4649" s="97"/>
      <c r="N4649" s="96"/>
    </row>
    <row r="4650" spans="10:14">
      <c r="J4650" s="95"/>
      <c r="K4650" s="95"/>
      <c r="L4650" s="95"/>
      <c r="M4650" s="97"/>
      <c r="N4650" s="96"/>
    </row>
    <row r="4651" spans="10:14">
      <c r="J4651" s="95"/>
      <c r="K4651" s="95"/>
      <c r="L4651" s="95"/>
      <c r="M4651" s="97"/>
      <c r="N4651" s="96"/>
    </row>
    <row r="4652" spans="10:14">
      <c r="J4652" s="95"/>
      <c r="K4652" s="95"/>
      <c r="L4652" s="95"/>
      <c r="M4652" s="97"/>
      <c r="N4652" s="96"/>
    </row>
    <row r="4653" spans="10:14">
      <c r="J4653" s="95"/>
      <c r="K4653" s="95"/>
      <c r="L4653" s="95"/>
      <c r="M4653" s="97"/>
      <c r="N4653" s="96"/>
    </row>
    <row r="4654" spans="10:14">
      <c r="J4654" s="95"/>
      <c r="K4654" s="95"/>
      <c r="L4654" s="95"/>
      <c r="M4654" s="97"/>
      <c r="N4654" s="96"/>
    </row>
    <row r="4655" spans="10:14">
      <c r="J4655" s="95"/>
      <c r="K4655" s="95"/>
      <c r="L4655" s="95"/>
      <c r="M4655" s="97"/>
      <c r="N4655" s="96"/>
    </row>
    <row r="4656" spans="10:14">
      <c r="J4656" s="95"/>
      <c r="K4656" s="95"/>
      <c r="L4656" s="95"/>
      <c r="M4656" s="97"/>
      <c r="N4656" s="96"/>
    </row>
    <row r="4657" spans="10:14">
      <c r="J4657" s="95"/>
      <c r="K4657" s="95"/>
      <c r="L4657" s="95"/>
      <c r="M4657" s="97"/>
      <c r="N4657" s="96"/>
    </row>
    <row r="4658" spans="10:14">
      <c r="J4658" s="95"/>
      <c r="K4658" s="95"/>
      <c r="L4658" s="95"/>
      <c r="M4658" s="97"/>
      <c r="N4658" s="96"/>
    </row>
    <row r="4659" spans="10:14">
      <c r="J4659" s="95"/>
      <c r="K4659" s="95"/>
      <c r="L4659" s="95"/>
      <c r="M4659" s="97"/>
      <c r="N4659" s="96"/>
    </row>
    <row r="4660" spans="10:14">
      <c r="J4660" s="95"/>
      <c r="K4660" s="95"/>
      <c r="L4660" s="95"/>
      <c r="M4660" s="97"/>
      <c r="N4660" s="96"/>
    </row>
    <row r="4661" spans="10:14">
      <c r="J4661" s="95"/>
      <c r="K4661" s="95"/>
      <c r="L4661" s="95"/>
      <c r="M4661" s="97"/>
      <c r="N4661" s="96"/>
    </row>
    <row r="4662" spans="10:14">
      <c r="J4662" s="95"/>
      <c r="K4662" s="95"/>
      <c r="L4662" s="95"/>
      <c r="M4662" s="97"/>
      <c r="N4662" s="96"/>
    </row>
    <row r="4663" spans="10:14">
      <c r="J4663" s="95"/>
      <c r="K4663" s="95"/>
      <c r="L4663" s="95"/>
      <c r="M4663" s="97"/>
      <c r="N4663" s="96"/>
    </row>
    <row r="4664" spans="10:14">
      <c r="J4664" s="95"/>
      <c r="K4664" s="95"/>
      <c r="L4664" s="95"/>
      <c r="M4664" s="97"/>
      <c r="N4664" s="96"/>
    </row>
    <row r="4665" spans="10:14">
      <c r="J4665" s="95"/>
      <c r="K4665" s="95"/>
      <c r="L4665" s="95"/>
      <c r="M4665" s="97"/>
      <c r="N4665" s="96"/>
    </row>
    <row r="4666" spans="10:14">
      <c r="J4666" s="95"/>
      <c r="K4666" s="95"/>
      <c r="L4666" s="95"/>
      <c r="M4666" s="97"/>
      <c r="N4666" s="96"/>
    </row>
    <row r="4667" spans="10:14">
      <c r="J4667" s="95"/>
      <c r="K4667" s="95"/>
      <c r="L4667" s="95"/>
      <c r="M4667" s="97"/>
      <c r="N4667" s="96"/>
    </row>
    <row r="4668" spans="10:14">
      <c r="J4668" s="95"/>
      <c r="K4668" s="95"/>
      <c r="L4668" s="95"/>
      <c r="M4668" s="97"/>
      <c r="N4668" s="96"/>
    </row>
    <row r="4669" spans="10:14">
      <c r="J4669" s="95"/>
      <c r="K4669" s="95"/>
      <c r="L4669" s="95"/>
      <c r="M4669" s="97"/>
      <c r="N4669" s="96"/>
    </row>
    <row r="4670" spans="10:14">
      <c r="J4670" s="95"/>
      <c r="K4670" s="95"/>
      <c r="L4670" s="95"/>
      <c r="M4670" s="97"/>
      <c r="N4670" s="96"/>
    </row>
    <row r="4671" spans="10:14">
      <c r="J4671" s="95"/>
      <c r="K4671" s="95"/>
      <c r="L4671" s="95"/>
      <c r="M4671" s="97"/>
      <c r="N4671" s="96"/>
    </row>
    <row r="4672" spans="10:14">
      <c r="J4672" s="95"/>
      <c r="K4672" s="95"/>
      <c r="L4672" s="95"/>
      <c r="M4672" s="97"/>
      <c r="N4672" s="96"/>
    </row>
    <row r="4673" spans="10:14">
      <c r="J4673" s="95"/>
      <c r="K4673" s="95"/>
      <c r="L4673" s="95"/>
      <c r="M4673" s="97"/>
      <c r="N4673" s="96"/>
    </row>
    <row r="4674" spans="10:14">
      <c r="J4674" s="95"/>
      <c r="K4674" s="95"/>
      <c r="L4674" s="95"/>
      <c r="M4674" s="97"/>
      <c r="N4674" s="96"/>
    </row>
    <row r="4675" spans="10:14">
      <c r="J4675" s="95"/>
      <c r="K4675" s="95"/>
      <c r="L4675" s="95"/>
      <c r="M4675" s="97"/>
      <c r="N4675" s="96"/>
    </row>
    <row r="4676" spans="10:14">
      <c r="J4676" s="95"/>
      <c r="K4676" s="95"/>
      <c r="L4676" s="95"/>
      <c r="M4676" s="97"/>
      <c r="N4676" s="96"/>
    </row>
    <row r="4677" spans="10:14">
      <c r="J4677" s="95"/>
      <c r="K4677" s="95"/>
      <c r="L4677" s="95"/>
      <c r="M4677" s="97"/>
      <c r="N4677" s="96"/>
    </row>
    <row r="4678" spans="10:14">
      <c r="J4678" s="95"/>
      <c r="K4678" s="95"/>
      <c r="L4678" s="95"/>
      <c r="M4678" s="97"/>
      <c r="N4678" s="96"/>
    </row>
    <row r="4679" spans="10:14">
      <c r="J4679" s="95"/>
      <c r="K4679" s="95"/>
      <c r="L4679" s="95"/>
      <c r="M4679" s="97"/>
      <c r="N4679" s="96"/>
    </row>
    <row r="4680" spans="10:14">
      <c r="J4680" s="95"/>
      <c r="K4680" s="95"/>
      <c r="L4680" s="95"/>
      <c r="M4680" s="97"/>
      <c r="N4680" s="96"/>
    </row>
    <row r="4681" spans="10:14">
      <c r="J4681" s="95"/>
      <c r="K4681" s="95"/>
      <c r="L4681" s="95"/>
      <c r="M4681" s="97"/>
      <c r="N4681" s="96"/>
    </row>
    <row r="4682" spans="10:14">
      <c r="J4682" s="95"/>
      <c r="K4682" s="95"/>
      <c r="L4682" s="95"/>
      <c r="M4682" s="97"/>
      <c r="N4682" s="96"/>
    </row>
    <row r="4683" spans="10:14">
      <c r="J4683" s="95"/>
      <c r="K4683" s="95"/>
      <c r="L4683" s="95"/>
      <c r="M4683" s="97"/>
      <c r="N4683" s="96"/>
    </row>
    <row r="4684" spans="10:14">
      <c r="J4684" s="95"/>
      <c r="K4684" s="95"/>
      <c r="L4684" s="95"/>
      <c r="M4684" s="97"/>
      <c r="N4684" s="96"/>
    </row>
    <row r="4685" spans="10:14">
      <c r="J4685" s="95"/>
      <c r="K4685" s="95"/>
      <c r="L4685" s="95"/>
      <c r="M4685" s="97"/>
      <c r="N4685" s="96"/>
    </row>
    <row r="4686" spans="10:14">
      <c r="J4686" s="95"/>
      <c r="K4686" s="95"/>
      <c r="L4686" s="95"/>
      <c r="M4686" s="97"/>
      <c r="N4686" s="96"/>
    </row>
    <row r="4687" spans="10:14">
      <c r="J4687" s="95"/>
      <c r="K4687" s="95"/>
      <c r="L4687" s="95"/>
      <c r="M4687" s="97"/>
      <c r="N4687" s="96"/>
    </row>
    <row r="4688" spans="10:14">
      <c r="J4688" s="95"/>
      <c r="K4688" s="95"/>
      <c r="L4688" s="95"/>
      <c r="M4688" s="97"/>
      <c r="N4688" s="96"/>
    </row>
    <row r="4689" spans="10:14">
      <c r="J4689" s="95"/>
      <c r="K4689" s="95"/>
      <c r="L4689" s="95"/>
      <c r="M4689" s="97"/>
      <c r="N4689" s="96"/>
    </row>
    <row r="4690" spans="10:14">
      <c r="J4690" s="95"/>
      <c r="K4690" s="95"/>
      <c r="L4690" s="95"/>
      <c r="M4690" s="97"/>
      <c r="N4690" s="96"/>
    </row>
    <row r="4691" spans="10:14">
      <c r="J4691" s="95"/>
      <c r="K4691" s="95"/>
      <c r="L4691" s="95"/>
      <c r="M4691" s="97"/>
      <c r="N4691" s="96"/>
    </row>
    <row r="4692" spans="10:14">
      <c r="J4692" s="95"/>
      <c r="K4692" s="95"/>
      <c r="L4692" s="95"/>
      <c r="M4692" s="97"/>
      <c r="N4692" s="96"/>
    </row>
    <row r="4693" spans="10:14">
      <c r="J4693" s="95"/>
      <c r="K4693" s="95"/>
      <c r="L4693" s="95"/>
      <c r="M4693" s="97"/>
      <c r="N4693" s="96"/>
    </row>
    <row r="4694" spans="10:14">
      <c r="J4694" s="95"/>
      <c r="K4694" s="95"/>
      <c r="L4694" s="95"/>
      <c r="M4694" s="97"/>
      <c r="N4694" s="96"/>
    </row>
    <row r="4695" spans="10:14">
      <c r="J4695" s="95"/>
      <c r="K4695" s="95"/>
      <c r="L4695" s="95"/>
      <c r="M4695" s="97"/>
      <c r="N4695" s="96"/>
    </row>
    <row r="4696" spans="10:14">
      <c r="J4696" s="95"/>
      <c r="K4696" s="95"/>
      <c r="L4696" s="95"/>
      <c r="M4696" s="97"/>
      <c r="N4696" s="96"/>
    </row>
    <row r="4697" spans="10:14">
      <c r="J4697" s="95"/>
      <c r="K4697" s="95"/>
      <c r="L4697" s="95"/>
      <c r="M4697" s="97"/>
      <c r="N4697" s="96"/>
    </row>
    <row r="4698" spans="10:14">
      <c r="J4698" s="95"/>
      <c r="K4698" s="95"/>
      <c r="L4698" s="95"/>
      <c r="M4698" s="97"/>
      <c r="N4698" s="96"/>
    </row>
    <row r="4699" spans="10:14">
      <c r="J4699" s="95"/>
      <c r="K4699" s="95"/>
      <c r="L4699" s="95"/>
      <c r="M4699" s="97"/>
      <c r="N4699" s="96"/>
    </row>
    <row r="4700" spans="10:14">
      <c r="J4700" s="95"/>
      <c r="K4700" s="95"/>
      <c r="L4700" s="95"/>
      <c r="M4700" s="97"/>
      <c r="N4700" s="96"/>
    </row>
    <row r="4701" spans="10:14">
      <c r="J4701" s="95"/>
      <c r="K4701" s="95"/>
      <c r="L4701" s="95"/>
      <c r="M4701" s="97"/>
      <c r="N4701" s="96"/>
    </row>
    <row r="4702" spans="10:14">
      <c r="J4702" s="95"/>
      <c r="K4702" s="95"/>
      <c r="L4702" s="95"/>
      <c r="M4702" s="97"/>
      <c r="N4702" s="96"/>
    </row>
    <row r="4703" spans="10:14">
      <c r="J4703" s="95"/>
      <c r="K4703" s="95"/>
      <c r="L4703" s="95"/>
      <c r="M4703" s="97"/>
      <c r="N4703" s="96"/>
    </row>
    <row r="4704" spans="10:14">
      <c r="J4704" s="95"/>
      <c r="K4704" s="95"/>
      <c r="L4704" s="95"/>
      <c r="M4704" s="97"/>
      <c r="N4704" s="96"/>
    </row>
    <row r="4705" spans="10:14">
      <c r="J4705" s="95"/>
      <c r="K4705" s="95"/>
      <c r="L4705" s="95"/>
      <c r="M4705" s="97"/>
      <c r="N4705" s="96"/>
    </row>
    <row r="4706" spans="10:14">
      <c r="J4706" s="95"/>
      <c r="K4706" s="95"/>
      <c r="L4706" s="95"/>
      <c r="M4706" s="97"/>
      <c r="N4706" s="96"/>
    </row>
    <row r="4707" spans="10:14">
      <c r="J4707" s="95"/>
      <c r="K4707" s="95"/>
      <c r="L4707" s="95"/>
      <c r="M4707" s="97"/>
      <c r="N4707" s="96"/>
    </row>
    <row r="4708" spans="10:14">
      <c r="J4708" s="95"/>
      <c r="K4708" s="95"/>
      <c r="L4708" s="95"/>
      <c r="M4708" s="97"/>
      <c r="N4708" s="96"/>
    </row>
    <row r="4709" spans="10:14">
      <c r="J4709" s="95"/>
      <c r="K4709" s="95"/>
      <c r="L4709" s="95"/>
      <c r="M4709" s="97"/>
      <c r="N4709" s="96"/>
    </row>
    <row r="4710" spans="10:14">
      <c r="J4710" s="95"/>
      <c r="K4710" s="95"/>
      <c r="L4710" s="95"/>
      <c r="M4710" s="97"/>
      <c r="N4710" s="96"/>
    </row>
    <row r="4711" spans="10:14">
      <c r="J4711" s="95"/>
      <c r="K4711" s="95"/>
      <c r="L4711" s="95"/>
      <c r="M4711" s="97"/>
      <c r="N4711" s="96"/>
    </row>
    <row r="4712" spans="10:14">
      <c r="J4712" s="95"/>
      <c r="K4712" s="95"/>
      <c r="L4712" s="95"/>
      <c r="M4712" s="97"/>
      <c r="N4712" s="96"/>
    </row>
    <row r="4713" spans="10:14">
      <c r="J4713" s="95"/>
      <c r="K4713" s="95"/>
      <c r="L4713" s="95"/>
      <c r="M4713" s="97"/>
      <c r="N4713" s="96"/>
    </row>
    <row r="4714" spans="10:14">
      <c r="J4714" s="95"/>
      <c r="K4714" s="95"/>
      <c r="L4714" s="95"/>
      <c r="M4714" s="97"/>
      <c r="N4714" s="96"/>
    </row>
    <row r="4715" spans="10:14">
      <c r="J4715" s="95"/>
      <c r="K4715" s="95"/>
      <c r="L4715" s="95"/>
      <c r="M4715" s="97"/>
      <c r="N4715" s="96"/>
    </row>
    <row r="4716" spans="10:14">
      <c r="J4716" s="95"/>
      <c r="K4716" s="95"/>
      <c r="L4716" s="95"/>
      <c r="M4716" s="97"/>
      <c r="N4716" s="96"/>
    </row>
    <row r="4717" spans="10:14">
      <c r="J4717" s="95"/>
      <c r="K4717" s="95"/>
      <c r="L4717" s="95"/>
      <c r="M4717" s="97"/>
      <c r="N4717" s="96"/>
    </row>
    <row r="4718" spans="10:14">
      <c r="J4718" s="95"/>
      <c r="K4718" s="95"/>
      <c r="L4718" s="95"/>
      <c r="M4718" s="97"/>
      <c r="N4718" s="96"/>
    </row>
    <row r="4719" spans="10:14">
      <c r="J4719" s="95"/>
      <c r="K4719" s="95"/>
      <c r="L4719" s="95"/>
      <c r="M4719" s="97"/>
      <c r="N4719" s="96"/>
    </row>
    <row r="4720" spans="10:14">
      <c r="J4720" s="95"/>
      <c r="K4720" s="95"/>
      <c r="L4720" s="95"/>
      <c r="M4720" s="97"/>
      <c r="N4720" s="96"/>
    </row>
    <row r="4721" spans="10:14">
      <c r="J4721" s="95"/>
      <c r="K4721" s="95"/>
      <c r="L4721" s="95"/>
      <c r="M4721" s="97"/>
      <c r="N4721" s="96"/>
    </row>
    <row r="4722" spans="10:14">
      <c r="J4722" s="95"/>
      <c r="K4722" s="95"/>
      <c r="L4722" s="95"/>
      <c r="M4722" s="97"/>
      <c r="N4722" s="96"/>
    </row>
    <row r="4723" spans="10:14">
      <c r="J4723" s="95"/>
      <c r="K4723" s="95"/>
      <c r="L4723" s="95"/>
      <c r="M4723" s="97"/>
      <c r="N4723" s="96"/>
    </row>
    <row r="4724" spans="10:14">
      <c r="J4724" s="95"/>
      <c r="K4724" s="95"/>
      <c r="L4724" s="95"/>
      <c r="M4724" s="97"/>
      <c r="N4724" s="96"/>
    </row>
    <row r="4725" spans="10:14">
      <c r="J4725" s="95"/>
      <c r="K4725" s="95"/>
      <c r="L4725" s="95"/>
      <c r="M4725" s="97"/>
      <c r="N4725" s="96"/>
    </row>
    <row r="4726" spans="10:14">
      <c r="J4726" s="95"/>
      <c r="K4726" s="95"/>
      <c r="L4726" s="95"/>
      <c r="M4726" s="97"/>
      <c r="N4726" s="96"/>
    </row>
    <row r="4727" spans="10:14">
      <c r="J4727" s="95"/>
      <c r="K4727" s="95"/>
      <c r="L4727" s="95"/>
      <c r="M4727" s="97"/>
      <c r="N4727" s="96"/>
    </row>
    <row r="4728" spans="10:14">
      <c r="J4728" s="95"/>
      <c r="K4728" s="95"/>
      <c r="L4728" s="95"/>
      <c r="M4728" s="97"/>
      <c r="N4728" s="96"/>
    </row>
    <row r="4729" spans="10:14">
      <c r="J4729" s="95"/>
      <c r="K4729" s="95"/>
      <c r="L4729" s="95"/>
      <c r="M4729" s="97"/>
      <c r="N4729" s="96"/>
    </row>
    <row r="4730" spans="10:14">
      <c r="J4730" s="95"/>
      <c r="K4730" s="95"/>
      <c r="L4730" s="95"/>
      <c r="M4730" s="97"/>
      <c r="N4730" s="96"/>
    </row>
    <row r="4731" spans="10:14">
      <c r="J4731" s="95"/>
      <c r="K4731" s="95"/>
      <c r="L4731" s="95"/>
      <c r="M4731" s="97"/>
      <c r="N4731" s="96"/>
    </row>
    <row r="4732" spans="10:14">
      <c r="J4732" s="95"/>
      <c r="K4732" s="95"/>
      <c r="L4732" s="95"/>
      <c r="M4732" s="97"/>
      <c r="N4732" s="96"/>
    </row>
    <row r="4733" spans="10:14">
      <c r="J4733" s="95"/>
      <c r="K4733" s="95"/>
      <c r="L4733" s="95"/>
      <c r="M4733" s="97"/>
      <c r="N4733" s="96"/>
    </row>
    <row r="4734" spans="10:14">
      <c r="J4734" s="95"/>
      <c r="K4734" s="95"/>
      <c r="L4734" s="95"/>
      <c r="M4734" s="97"/>
      <c r="N4734" s="96"/>
    </row>
    <row r="4735" spans="10:14">
      <c r="J4735" s="95"/>
      <c r="K4735" s="95"/>
      <c r="L4735" s="95"/>
      <c r="M4735" s="97"/>
      <c r="N4735" s="96"/>
    </row>
    <row r="4736" spans="10:14">
      <c r="J4736" s="95"/>
      <c r="K4736" s="95"/>
      <c r="L4736" s="95"/>
      <c r="M4736" s="97"/>
      <c r="N4736" s="96"/>
    </row>
    <row r="4737" spans="10:14">
      <c r="J4737" s="95"/>
      <c r="K4737" s="95"/>
      <c r="L4737" s="95"/>
      <c r="M4737" s="97"/>
      <c r="N4737" s="96"/>
    </row>
    <row r="4738" spans="10:14">
      <c r="J4738" s="95"/>
      <c r="K4738" s="95"/>
      <c r="L4738" s="95"/>
      <c r="M4738" s="97"/>
      <c r="N4738" s="96"/>
    </row>
    <row r="4739" spans="10:14">
      <c r="J4739" s="95"/>
      <c r="K4739" s="95"/>
      <c r="L4739" s="95"/>
      <c r="M4739" s="97"/>
      <c r="N4739" s="96"/>
    </row>
    <row r="4740" spans="10:14">
      <c r="J4740" s="95"/>
      <c r="K4740" s="95"/>
      <c r="L4740" s="95"/>
      <c r="M4740" s="97"/>
      <c r="N4740" s="96"/>
    </row>
    <row r="4741" spans="10:14">
      <c r="J4741" s="95"/>
      <c r="K4741" s="95"/>
      <c r="L4741" s="95"/>
      <c r="M4741" s="97"/>
      <c r="N4741" s="96"/>
    </row>
    <row r="4742" spans="10:14">
      <c r="J4742" s="95"/>
      <c r="K4742" s="95"/>
      <c r="L4742" s="95"/>
      <c r="M4742" s="97"/>
      <c r="N4742" s="96"/>
    </row>
    <row r="4743" spans="10:14">
      <c r="J4743" s="95"/>
      <c r="K4743" s="95"/>
      <c r="L4743" s="95"/>
      <c r="M4743" s="97"/>
      <c r="N4743" s="96"/>
    </row>
    <row r="4744" spans="10:14">
      <c r="J4744" s="95"/>
      <c r="K4744" s="95"/>
      <c r="L4744" s="95"/>
      <c r="M4744" s="97"/>
      <c r="N4744" s="96"/>
    </row>
    <row r="4745" spans="10:14">
      <c r="J4745" s="95"/>
      <c r="K4745" s="95"/>
      <c r="L4745" s="95"/>
      <c r="M4745" s="97"/>
      <c r="N4745" s="96"/>
    </row>
    <row r="4746" spans="10:14">
      <c r="J4746" s="95"/>
      <c r="K4746" s="95"/>
      <c r="L4746" s="95"/>
      <c r="M4746" s="97"/>
      <c r="N4746" s="96"/>
    </row>
    <row r="4747" spans="10:14">
      <c r="J4747" s="95"/>
      <c r="K4747" s="95"/>
      <c r="L4747" s="95"/>
      <c r="M4747" s="97"/>
      <c r="N4747" s="96"/>
    </row>
    <row r="4748" spans="10:14">
      <c r="J4748" s="95"/>
      <c r="K4748" s="95"/>
      <c r="L4748" s="95"/>
      <c r="M4748" s="97"/>
      <c r="N4748" s="96"/>
    </row>
    <row r="4749" spans="10:14">
      <c r="J4749" s="95"/>
      <c r="K4749" s="95"/>
      <c r="L4749" s="95"/>
      <c r="M4749" s="97"/>
      <c r="N4749" s="96"/>
    </row>
    <row r="4750" spans="10:14">
      <c r="J4750" s="95"/>
      <c r="K4750" s="95"/>
      <c r="L4750" s="95"/>
      <c r="M4750" s="97"/>
      <c r="N4750" s="96"/>
    </row>
    <row r="4751" spans="10:14">
      <c r="J4751" s="95"/>
      <c r="K4751" s="95"/>
      <c r="L4751" s="95"/>
      <c r="M4751" s="97"/>
      <c r="N4751" s="96"/>
    </row>
    <row r="4752" spans="10:14">
      <c r="J4752" s="95"/>
      <c r="K4752" s="95"/>
      <c r="L4752" s="95"/>
      <c r="M4752" s="97"/>
      <c r="N4752" s="96"/>
    </row>
    <row r="4753" spans="10:14">
      <c r="J4753" s="95"/>
      <c r="K4753" s="95"/>
      <c r="L4753" s="95"/>
      <c r="M4753" s="97"/>
      <c r="N4753" s="96"/>
    </row>
    <row r="4754" spans="10:14">
      <c r="J4754" s="95"/>
      <c r="K4754" s="95"/>
      <c r="L4754" s="95"/>
      <c r="M4754" s="97"/>
      <c r="N4754" s="96"/>
    </row>
    <row r="4755" spans="10:14">
      <c r="J4755" s="95"/>
      <c r="K4755" s="95"/>
      <c r="L4755" s="95"/>
      <c r="M4755" s="97"/>
      <c r="N4755" s="96"/>
    </row>
    <row r="4756" spans="10:14">
      <c r="J4756" s="95"/>
      <c r="K4756" s="95"/>
      <c r="L4756" s="95"/>
      <c r="M4756" s="97"/>
      <c r="N4756" s="96"/>
    </row>
    <row r="4757" spans="10:14">
      <c r="J4757" s="95"/>
      <c r="K4757" s="95"/>
      <c r="L4757" s="95"/>
      <c r="M4757" s="97"/>
      <c r="N4757" s="96"/>
    </row>
    <row r="4758" spans="10:14">
      <c r="J4758" s="95"/>
      <c r="K4758" s="95"/>
      <c r="L4758" s="95"/>
      <c r="M4758" s="97"/>
      <c r="N4758" s="96"/>
    </row>
    <row r="4759" spans="10:14">
      <c r="J4759" s="95"/>
      <c r="K4759" s="95"/>
      <c r="L4759" s="95"/>
      <c r="M4759" s="97"/>
      <c r="N4759" s="96"/>
    </row>
    <row r="4760" spans="10:14">
      <c r="J4760" s="95"/>
      <c r="K4760" s="95"/>
      <c r="L4760" s="95"/>
      <c r="M4760" s="97"/>
      <c r="N4760" s="96"/>
    </row>
    <row r="4761" spans="10:14">
      <c r="J4761" s="95"/>
      <c r="K4761" s="95"/>
      <c r="L4761" s="95"/>
      <c r="M4761" s="97"/>
      <c r="N4761" s="96"/>
    </row>
    <row r="4762" spans="10:14">
      <c r="J4762" s="95"/>
      <c r="K4762" s="95"/>
      <c r="L4762" s="95"/>
      <c r="M4762" s="97"/>
      <c r="N4762" s="96"/>
    </row>
    <row r="4763" spans="10:14">
      <c r="J4763" s="95"/>
      <c r="K4763" s="95"/>
      <c r="L4763" s="95"/>
      <c r="M4763" s="97"/>
      <c r="N4763" s="96"/>
    </row>
    <row r="4764" spans="10:14">
      <c r="J4764" s="95"/>
      <c r="K4764" s="95"/>
      <c r="L4764" s="95"/>
      <c r="M4764" s="97"/>
      <c r="N4764" s="96"/>
    </row>
    <row r="4765" spans="10:14">
      <c r="J4765" s="95"/>
      <c r="K4765" s="95"/>
      <c r="L4765" s="95"/>
      <c r="M4765" s="97"/>
      <c r="N4765" s="96"/>
    </row>
    <row r="4766" spans="10:14">
      <c r="J4766" s="95"/>
      <c r="K4766" s="95"/>
      <c r="L4766" s="95"/>
      <c r="M4766" s="97"/>
      <c r="N4766" s="96"/>
    </row>
    <row r="4767" spans="10:14">
      <c r="J4767" s="95"/>
      <c r="K4767" s="95"/>
      <c r="L4767" s="95"/>
      <c r="M4767" s="97"/>
      <c r="N4767" s="96"/>
    </row>
    <row r="4768" spans="10:14">
      <c r="J4768" s="95"/>
      <c r="K4768" s="95"/>
      <c r="L4768" s="95"/>
      <c r="M4768" s="97"/>
      <c r="N4768" s="96"/>
    </row>
    <row r="4769" spans="10:14">
      <c r="J4769" s="95"/>
      <c r="K4769" s="95"/>
      <c r="L4769" s="95"/>
      <c r="M4769" s="97"/>
      <c r="N4769" s="96"/>
    </row>
    <row r="4770" spans="10:14">
      <c r="J4770" s="95"/>
      <c r="K4770" s="95"/>
      <c r="L4770" s="95"/>
      <c r="M4770" s="97"/>
      <c r="N4770" s="96"/>
    </row>
    <row r="4771" spans="10:14">
      <c r="J4771" s="95"/>
      <c r="K4771" s="95"/>
      <c r="L4771" s="95"/>
      <c r="M4771" s="97"/>
      <c r="N4771" s="96"/>
    </row>
    <row r="4772" spans="10:14">
      <c r="J4772" s="95"/>
      <c r="K4772" s="95"/>
      <c r="L4772" s="95"/>
      <c r="M4772" s="97"/>
      <c r="N4772" s="96"/>
    </row>
    <row r="4773" spans="10:14">
      <c r="J4773" s="95"/>
      <c r="K4773" s="95"/>
      <c r="L4773" s="95"/>
      <c r="M4773" s="97"/>
      <c r="N4773" s="96"/>
    </row>
    <row r="4774" spans="10:14">
      <c r="J4774" s="95"/>
      <c r="K4774" s="95"/>
      <c r="L4774" s="95"/>
      <c r="M4774" s="97"/>
      <c r="N4774" s="96"/>
    </row>
    <row r="4775" spans="10:14">
      <c r="J4775" s="95"/>
      <c r="K4775" s="95"/>
      <c r="L4775" s="95"/>
      <c r="M4775" s="97"/>
      <c r="N4775" s="96"/>
    </row>
    <row r="4776" spans="10:14">
      <c r="J4776" s="95"/>
      <c r="K4776" s="95"/>
      <c r="L4776" s="95"/>
      <c r="M4776" s="97"/>
      <c r="N4776" s="96"/>
    </row>
    <row r="4777" spans="10:14">
      <c r="J4777" s="95"/>
      <c r="K4777" s="95"/>
      <c r="L4777" s="95"/>
      <c r="M4777" s="97"/>
      <c r="N4777" s="96"/>
    </row>
    <row r="4778" spans="10:14">
      <c r="J4778" s="95"/>
      <c r="K4778" s="95"/>
      <c r="L4778" s="95"/>
      <c r="M4778" s="97"/>
      <c r="N4778" s="96"/>
    </row>
    <row r="4779" spans="10:14">
      <c r="J4779" s="95"/>
      <c r="K4779" s="95"/>
      <c r="L4779" s="95"/>
      <c r="M4779" s="97"/>
      <c r="N4779" s="96"/>
    </row>
    <row r="4780" spans="10:14">
      <c r="J4780" s="95"/>
      <c r="K4780" s="95"/>
      <c r="L4780" s="95"/>
      <c r="M4780" s="97"/>
      <c r="N4780" s="96"/>
    </row>
    <row r="4781" spans="10:14">
      <c r="J4781" s="95"/>
      <c r="K4781" s="95"/>
      <c r="L4781" s="95"/>
      <c r="M4781" s="97"/>
      <c r="N4781" s="96"/>
    </row>
    <row r="4782" spans="10:14">
      <c r="J4782" s="95"/>
      <c r="K4782" s="95"/>
      <c r="L4782" s="95"/>
      <c r="M4782" s="97"/>
      <c r="N4782" s="96"/>
    </row>
    <row r="4783" spans="10:14">
      <c r="J4783" s="95"/>
      <c r="K4783" s="95"/>
      <c r="L4783" s="95"/>
      <c r="M4783" s="97"/>
      <c r="N4783" s="96"/>
    </row>
    <row r="4784" spans="10:14">
      <c r="J4784" s="95"/>
      <c r="K4784" s="95"/>
      <c r="L4784" s="95"/>
      <c r="M4784" s="97"/>
      <c r="N4784" s="96"/>
    </row>
    <row r="4785" spans="10:14">
      <c r="J4785" s="95"/>
      <c r="K4785" s="95"/>
      <c r="L4785" s="95"/>
      <c r="M4785" s="97"/>
      <c r="N4785" s="96"/>
    </row>
    <row r="4786" spans="10:14">
      <c r="J4786" s="95"/>
      <c r="K4786" s="95"/>
      <c r="L4786" s="95"/>
      <c r="M4786" s="97"/>
      <c r="N4786" s="96"/>
    </row>
    <row r="4787" spans="10:14">
      <c r="J4787" s="95"/>
      <c r="K4787" s="95"/>
      <c r="L4787" s="95"/>
      <c r="M4787" s="97"/>
      <c r="N4787" s="96"/>
    </row>
    <row r="4788" spans="10:14">
      <c r="J4788" s="95"/>
      <c r="K4788" s="95"/>
      <c r="L4788" s="95"/>
      <c r="M4788" s="97"/>
      <c r="N4788" s="96"/>
    </row>
    <row r="4789" spans="10:14">
      <c r="J4789" s="95"/>
      <c r="K4789" s="95"/>
      <c r="L4789" s="95"/>
      <c r="M4789" s="97"/>
      <c r="N4789" s="96"/>
    </row>
    <row r="4790" spans="10:14">
      <c r="J4790" s="95"/>
      <c r="K4790" s="95"/>
      <c r="L4790" s="95"/>
      <c r="M4790" s="97"/>
      <c r="N4790" s="96"/>
    </row>
    <row r="4791" spans="10:14">
      <c r="J4791" s="95"/>
      <c r="K4791" s="95"/>
      <c r="L4791" s="95"/>
      <c r="M4791" s="97"/>
      <c r="N4791" s="96"/>
    </row>
    <row r="4792" spans="10:14">
      <c r="J4792" s="95"/>
      <c r="K4792" s="95"/>
      <c r="L4792" s="95"/>
      <c r="M4792" s="97"/>
      <c r="N4792" s="96"/>
    </row>
    <row r="4793" spans="10:14">
      <c r="J4793" s="95"/>
      <c r="K4793" s="95"/>
      <c r="L4793" s="95"/>
      <c r="M4793" s="97"/>
      <c r="N4793" s="96"/>
    </row>
    <row r="4794" spans="10:14">
      <c r="J4794" s="95"/>
      <c r="K4794" s="95"/>
      <c r="L4794" s="95"/>
      <c r="M4794" s="97"/>
      <c r="N4794" s="96"/>
    </row>
    <row r="4795" spans="10:14">
      <c r="J4795" s="95"/>
      <c r="K4795" s="95"/>
      <c r="L4795" s="95"/>
      <c r="M4795" s="97"/>
      <c r="N4795" s="96"/>
    </row>
    <row r="4796" spans="10:14">
      <c r="J4796" s="95"/>
      <c r="K4796" s="95"/>
      <c r="L4796" s="95"/>
      <c r="M4796" s="97"/>
      <c r="N4796" s="96"/>
    </row>
    <row r="4797" spans="10:14">
      <c r="J4797" s="95"/>
      <c r="K4797" s="95"/>
      <c r="L4797" s="95"/>
      <c r="M4797" s="97"/>
      <c r="N4797" s="96"/>
    </row>
    <row r="4798" spans="10:14">
      <c r="J4798" s="95"/>
      <c r="K4798" s="95"/>
      <c r="L4798" s="95"/>
      <c r="M4798" s="97"/>
      <c r="N4798" s="96"/>
    </row>
    <row r="4799" spans="10:14">
      <c r="J4799" s="95"/>
      <c r="K4799" s="95"/>
      <c r="L4799" s="95"/>
      <c r="M4799" s="97"/>
      <c r="N4799" s="96"/>
    </row>
    <row r="4800" spans="10:14">
      <c r="J4800" s="95"/>
      <c r="K4800" s="95"/>
      <c r="L4800" s="95"/>
      <c r="M4800" s="97"/>
      <c r="N4800" s="96"/>
    </row>
    <row r="4801" spans="10:14">
      <c r="J4801" s="95"/>
      <c r="K4801" s="95"/>
      <c r="L4801" s="95"/>
      <c r="M4801" s="97"/>
      <c r="N4801" s="96"/>
    </row>
    <row r="4802" spans="10:14">
      <c r="J4802" s="95"/>
      <c r="K4802" s="95"/>
      <c r="L4802" s="95"/>
      <c r="M4802" s="97"/>
      <c r="N4802" s="96"/>
    </row>
    <row r="4803" spans="10:14">
      <c r="J4803" s="95"/>
      <c r="K4803" s="95"/>
      <c r="L4803" s="95"/>
      <c r="M4803" s="97"/>
      <c r="N4803" s="96"/>
    </row>
    <row r="4804" spans="10:14">
      <c r="J4804" s="95"/>
      <c r="K4804" s="95"/>
      <c r="L4804" s="95"/>
      <c r="M4804" s="97"/>
      <c r="N4804" s="96"/>
    </row>
    <row r="4805" spans="10:14">
      <c r="J4805" s="95"/>
      <c r="K4805" s="95"/>
      <c r="L4805" s="95"/>
      <c r="M4805" s="97"/>
      <c r="N4805" s="96"/>
    </row>
    <row r="4806" spans="10:14">
      <c r="J4806" s="95"/>
      <c r="K4806" s="95"/>
      <c r="L4806" s="95"/>
      <c r="M4806" s="97"/>
      <c r="N4806" s="96"/>
    </row>
    <row r="4807" spans="10:14">
      <c r="J4807" s="95"/>
      <c r="K4807" s="95"/>
      <c r="L4807" s="95"/>
      <c r="M4807" s="97"/>
      <c r="N4807" s="96"/>
    </row>
    <row r="4808" spans="10:14">
      <c r="J4808" s="95"/>
      <c r="K4808" s="95"/>
      <c r="L4808" s="95"/>
      <c r="M4808" s="97"/>
      <c r="N4808" s="96"/>
    </row>
    <row r="4809" spans="10:14">
      <c r="J4809" s="95"/>
      <c r="K4809" s="95"/>
      <c r="L4809" s="95"/>
      <c r="M4809" s="97"/>
      <c r="N4809" s="96"/>
    </row>
    <row r="4810" spans="10:14">
      <c r="J4810" s="95"/>
      <c r="K4810" s="95"/>
      <c r="L4810" s="95"/>
      <c r="M4810" s="97"/>
      <c r="N4810" s="96"/>
    </row>
    <row r="4811" spans="10:14">
      <c r="J4811" s="95"/>
      <c r="K4811" s="95"/>
      <c r="L4811" s="95"/>
      <c r="M4811" s="97"/>
      <c r="N4811" s="96"/>
    </row>
    <row r="4812" spans="10:14">
      <c r="J4812" s="95"/>
      <c r="K4812" s="95"/>
      <c r="L4812" s="95"/>
      <c r="M4812" s="97"/>
      <c r="N4812" s="96"/>
    </row>
    <row r="4813" spans="10:14">
      <c r="J4813" s="95"/>
      <c r="K4813" s="95"/>
      <c r="L4813" s="95"/>
      <c r="M4813" s="97"/>
      <c r="N4813" s="96"/>
    </row>
    <row r="4814" spans="10:14">
      <c r="J4814" s="95"/>
      <c r="K4814" s="95"/>
      <c r="L4814" s="95"/>
      <c r="M4814" s="97"/>
      <c r="N4814" s="96"/>
    </row>
    <row r="4815" spans="10:14">
      <c r="J4815" s="95"/>
      <c r="K4815" s="95"/>
      <c r="L4815" s="95"/>
      <c r="M4815" s="97"/>
      <c r="N4815" s="96"/>
    </row>
    <row r="4816" spans="10:14">
      <c r="J4816" s="95"/>
      <c r="K4816" s="95"/>
      <c r="L4816" s="95"/>
      <c r="M4816" s="97"/>
      <c r="N4816" s="96"/>
    </row>
    <row r="4817" spans="10:14">
      <c r="J4817" s="95"/>
      <c r="K4817" s="95"/>
      <c r="L4817" s="95"/>
      <c r="M4817" s="97"/>
      <c r="N4817" s="96"/>
    </row>
    <row r="4818" spans="10:14">
      <c r="J4818" s="95"/>
      <c r="K4818" s="95"/>
      <c r="L4818" s="95"/>
      <c r="M4818" s="97"/>
      <c r="N4818" s="96"/>
    </row>
    <row r="4819" spans="10:14">
      <c r="J4819" s="95"/>
      <c r="K4819" s="95"/>
      <c r="L4819" s="95"/>
      <c r="M4819" s="97"/>
      <c r="N4819" s="96"/>
    </row>
    <row r="4820" spans="10:14">
      <c r="J4820" s="95"/>
      <c r="K4820" s="95"/>
      <c r="L4820" s="95"/>
      <c r="M4820" s="97"/>
      <c r="N4820" s="96"/>
    </row>
    <row r="4821" spans="10:14">
      <c r="J4821" s="95"/>
      <c r="K4821" s="95"/>
      <c r="L4821" s="95"/>
      <c r="M4821" s="97"/>
      <c r="N4821" s="96"/>
    </row>
    <row r="4822" spans="10:14">
      <c r="J4822" s="95"/>
      <c r="K4822" s="95"/>
      <c r="L4822" s="95"/>
      <c r="M4822" s="97"/>
      <c r="N4822" s="96"/>
    </row>
    <row r="4823" spans="10:14">
      <c r="J4823" s="95"/>
      <c r="K4823" s="95"/>
      <c r="L4823" s="95"/>
      <c r="M4823" s="97"/>
      <c r="N4823" s="96"/>
    </row>
    <row r="4824" spans="10:14">
      <c r="J4824" s="95"/>
      <c r="K4824" s="95"/>
      <c r="L4824" s="95"/>
      <c r="M4824" s="97"/>
      <c r="N4824" s="96"/>
    </row>
    <row r="4825" spans="10:14">
      <c r="J4825" s="95"/>
      <c r="K4825" s="95"/>
      <c r="L4825" s="95"/>
      <c r="M4825" s="97"/>
      <c r="N4825" s="96"/>
    </row>
    <row r="4826" spans="10:14">
      <c r="J4826" s="95"/>
      <c r="K4826" s="95"/>
      <c r="L4826" s="95"/>
      <c r="M4826" s="97"/>
      <c r="N4826" s="96"/>
    </row>
    <row r="4827" spans="10:14">
      <c r="J4827" s="95"/>
      <c r="K4827" s="95"/>
      <c r="L4827" s="95"/>
      <c r="M4827" s="97"/>
      <c r="N4827" s="96"/>
    </row>
    <row r="4828" spans="10:14">
      <c r="J4828" s="95"/>
      <c r="K4828" s="95"/>
      <c r="L4828" s="95"/>
      <c r="M4828" s="97"/>
      <c r="N4828" s="96"/>
    </row>
    <row r="4829" spans="10:14">
      <c r="J4829" s="95"/>
      <c r="K4829" s="95"/>
      <c r="L4829" s="95"/>
      <c r="M4829" s="97"/>
      <c r="N4829" s="96"/>
    </row>
    <row r="4830" spans="10:14">
      <c r="J4830" s="95"/>
      <c r="K4830" s="95"/>
      <c r="L4830" s="95"/>
      <c r="M4830" s="97"/>
      <c r="N4830" s="96"/>
    </row>
    <row r="4831" spans="10:14">
      <c r="J4831" s="95"/>
      <c r="K4831" s="95"/>
      <c r="L4831" s="95"/>
      <c r="M4831" s="97"/>
      <c r="N4831" s="96"/>
    </row>
    <row r="4832" spans="10:14">
      <c r="J4832" s="95"/>
      <c r="K4832" s="95"/>
      <c r="L4832" s="95"/>
      <c r="M4832" s="97"/>
      <c r="N4832" s="96"/>
    </row>
    <row r="4833" spans="10:14">
      <c r="J4833" s="95"/>
      <c r="K4833" s="95"/>
      <c r="L4833" s="95"/>
      <c r="M4833" s="97"/>
      <c r="N4833" s="96"/>
    </row>
    <row r="4834" spans="10:14">
      <c r="J4834" s="95"/>
      <c r="K4834" s="95"/>
      <c r="L4834" s="95"/>
      <c r="M4834" s="97"/>
      <c r="N4834" s="96"/>
    </row>
    <row r="4835" spans="10:14">
      <c r="J4835" s="95"/>
      <c r="K4835" s="95"/>
      <c r="L4835" s="95"/>
      <c r="M4835" s="97"/>
      <c r="N4835" s="96"/>
    </row>
    <row r="4836" spans="10:14">
      <c r="J4836" s="95"/>
      <c r="K4836" s="95"/>
      <c r="L4836" s="95"/>
      <c r="M4836" s="97"/>
      <c r="N4836" s="96"/>
    </row>
    <row r="4837" spans="10:14">
      <c r="J4837" s="95"/>
      <c r="K4837" s="95"/>
      <c r="L4837" s="95"/>
      <c r="M4837" s="97"/>
      <c r="N4837" s="96"/>
    </row>
    <row r="4838" spans="10:14">
      <c r="J4838" s="95"/>
      <c r="K4838" s="95"/>
      <c r="L4838" s="95"/>
      <c r="M4838" s="97"/>
      <c r="N4838" s="96"/>
    </row>
    <row r="4839" spans="10:14">
      <c r="J4839" s="95"/>
      <c r="K4839" s="95"/>
      <c r="L4839" s="95"/>
      <c r="M4839" s="97"/>
      <c r="N4839" s="96"/>
    </row>
    <row r="4840" spans="10:14">
      <c r="J4840" s="95"/>
      <c r="K4840" s="95"/>
      <c r="L4840" s="95"/>
      <c r="M4840" s="97"/>
      <c r="N4840" s="96"/>
    </row>
    <row r="4841" spans="10:14">
      <c r="J4841" s="95"/>
      <c r="K4841" s="95"/>
      <c r="L4841" s="95"/>
      <c r="M4841" s="97"/>
      <c r="N4841" s="96"/>
    </row>
    <row r="4842" spans="10:14">
      <c r="J4842" s="95"/>
      <c r="K4842" s="95"/>
      <c r="L4842" s="95"/>
      <c r="M4842" s="97"/>
      <c r="N4842" s="96"/>
    </row>
    <row r="4843" spans="10:14">
      <c r="J4843" s="95"/>
      <c r="K4843" s="95"/>
      <c r="L4843" s="95"/>
      <c r="M4843" s="97"/>
      <c r="N4843" s="96"/>
    </row>
    <row r="4844" spans="10:14">
      <c r="J4844" s="95"/>
      <c r="K4844" s="95"/>
      <c r="L4844" s="95"/>
      <c r="M4844" s="97"/>
      <c r="N4844" s="96"/>
    </row>
    <row r="4845" spans="10:14">
      <c r="J4845" s="95"/>
      <c r="K4845" s="95"/>
      <c r="L4845" s="95"/>
      <c r="M4845" s="97"/>
      <c r="N4845" s="96"/>
    </row>
    <row r="4846" spans="10:14">
      <c r="J4846" s="95"/>
      <c r="K4846" s="95"/>
      <c r="L4846" s="95"/>
      <c r="M4846" s="97"/>
      <c r="N4846" s="96"/>
    </row>
    <row r="4847" spans="10:14">
      <c r="J4847" s="95"/>
      <c r="K4847" s="95"/>
      <c r="L4847" s="95"/>
      <c r="M4847" s="97"/>
      <c r="N4847" s="96"/>
    </row>
    <row r="4848" spans="10:14">
      <c r="J4848" s="95"/>
      <c r="K4848" s="95"/>
      <c r="L4848" s="95"/>
      <c r="M4848" s="97"/>
      <c r="N4848" s="96"/>
    </row>
    <row r="4849" spans="10:14">
      <c r="J4849" s="95"/>
      <c r="K4849" s="95"/>
      <c r="L4849" s="95"/>
      <c r="M4849" s="97"/>
      <c r="N4849" s="96"/>
    </row>
    <row r="4850" spans="10:14">
      <c r="J4850" s="95"/>
      <c r="K4850" s="95"/>
      <c r="L4850" s="95"/>
      <c r="M4850" s="97"/>
      <c r="N4850" s="96"/>
    </row>
    <row r="4851" spans="10:14">
      <c r="J4851" s="95"/>
      <c r="K4851" s="95"/>
      <c r="L4851" s="95"/>
      <c r="M4851" s="97"/>
      <c r="N4851" s="96"/>
    </row>
    <row r="4852" spans="10:14">
      <c r="J4852" s="95"/>
      <c r="K4852" s="95"/>
      <c r="L4852" s="95"/>
      <c r="M4852" s="97"/>
      <c r="N4852" s="96"/>
    </row>
    <row r="4853" spans="10:14">
      <c r="J4853" s="95"/>
      <c r="K4853" s="95"/>
      <c r="L4853" s="95"/>
      <c r="M4853" s="97"/>
      <c r="N4853" s="96"/>
    </row>
    <row r="4854" spans="10:14">
      <c r="J4854" s="95"/>
      <c r="K4854" s="95"/>
      <c r="L4854" s="95"/>
      <c r="M4854" s="97"/>
      <c r="N4854" s="96"/>
    </row>
    <row r="4855" spans="10:14">
      <c r="J4855" s="95"/>
      <c r="K4855" s="95"/>
      <c r="L4855" s="95"/>
      <c r="M4855" s="97"/>
      <c r="N4855" s="96"/>
    </row>
    <row r="4856" spans="10:14">
      <c r="J4856" s="95"/>
      <c r="K4856" s="95"/>
      <c r="L4856" s="95"/>
      <c r="M4856" s="97"/>
      <c r="N4856" s="96"/>
    </row>
    <row r="4857" spans="10:14">
      <c r="J4857" s="95"/>
      <c r="K4857" s="95"/>
      <c r="L4857" s="95"/>
      <c r="M4857" s="97"/>
      <c r="N4857" s="96"/>
    </row>
    <row r="4858" spans="10:14">
      <c r="J4858" s="95"/>
      <c r="K4858" s="95"/>
      <c r="L4858" s="95"/>
      <c r="M4858" s="97"/>
      <c r="N4858" s="96"/>
    </row>
    <row r="4859" spans="10:14">
      <c r="J4859" s="95"/>
      <c r="K4859" s="95"/>
      <c r="L4859" s="95"/>
      <c r="M4859" s="97"/>
      <c r="N4859" s="96"/>
    </row>
    <row r="4860" spans="10:14">
      <c r="J4860" s="95"/>
      <c r="K4860" s="95"/>
      <c r="L4860" s="95"/>
      <c r="M4860" s="97"/>
      <c r="N4860" s="96"/>
    </row>
    <row r="4861" spans="10:14">
      <c r="J4861" s="95"/>
      <c r="K4861" s="95"/>
      <c r="L4861" s="95"/>
      <c r="M4861" s="97"/>
      <c r="N4861" s="96"/>
    </row>
    <row r="4862" spans="10:14">
      <c r="J4862" s="95"/>
      <c r="K4862" s="95"/>
      <c r="L4862" s="95"/>
      <c r="M4862" s="97"/>
      <c r="N4862" s="96"/>
    </row>
    <row r="4863" spans="10:14">
      <c r="J4863" s="95"/>
      <c r="K4863" s="95"/>
      <c r="L4863" s="95"/>
      <c r="M4863" s="97"/>
      <c r="N4863" s="96"/>
    </row>
    <row r="4864" spans="10:14">
      <c r="J4864" s="95"/>
      <c r="K4864" s="95"/>
      <c r="L4864" s="95"/>
      <c r="M4864" s="97"/>
      <c r="N4864" s="96"/>
    </row>
    <row r="4865" spans="10:14">
      <c r="J4865" s="95"/>
      <c r="K4865" s="95"/>
      <c r="L4865" s="95"/>
      <c r="M4865" s="97"/>
      <c r="N4865" s="96"/>
    </row>
    <row r="4866" spans="10:14">
      <c r="J4866" s="95"/>
      <c r="K4866" s="95"/>
      <c r="L4866" s="95"/>
      <c r="M4866" s="97"/>
      <c r="N4866" s="96"/>
    </row>
    <row r="4867" spans="10:14">
      <c r="J4867" s="95"/>
      <c r="K4867" s="95"/>
      <c r="L4867" s="95"/>
      <c r="M4867" s="97"/>
      <c r="N4867" s="96"/>
    </row>
    <row r="4868" spans="10:14">
      <c r="J4868" s="95"/>
      <c r="K4868" s="95"/>
      <c r="L4868" s="95"/>
      <c r="M4868" s="97"/>
      <c r="N4868" s="96"/>
    </row>
    <row r="4869" spans="10:14">
      <c r="J4869" s="95"/>
      <c r="K4869" s="95"/>
      <c r="L4869" s="95"/>
      <c r="M4869" s="97"/>
      <c r="N4869" s="96"/>
    </row>
    <row r="4870" spans="10:14">
      <c r="J4870" s="95"/>
      <c r="K4870" s="95"/>
      <c r="L4870" s="95"/>
      <c r="M4870" s="97"/>
      <c r="N4870" s="96"/>
    </row>
    <row r="4871" spans="10:14">
      <c r="J4871" s="95"/>
      <c r="K4871" s="95"/>
      <c r="L4871" s="95"/>
      <c r="M4871" s="97"/>
      <c r="N4871" s="96"/>
    </row>
    <row r="4872" spans="10:14">
      <c r="J4872" s="95"/>
      <c r="K4872" s="95"/>
      <c r="L4872" s="95"/>
      <c r="M4872" s="97"/>
      <c r="N4872" s="96"/>
    </row>
    <row r="4873" spans="10:14">
      <c r="J4873" s="95"/>
      <c r="K4873" s="95"/>
      <c r="L4873" s="95"/>
      <c r="M4873" s="97"/>
      <c r="N4873" s="96"/>
    </row>
    <row r="4874" spans="10:14">
      <c r="J4874" s="95"/>
      <c r="K4874" s="95"/>
      <c r="L4874" s="95"/>
      <c r="M4874" s="97"/>
      <c r="N4874" s="96"/>
    </row>
    <row r="4875" spans="10:14">
      <c r="J4875" s="95"/>
      <c r="K4875" s="95"/>
      <c r="L4875" s="95"/>
      <c r="M4875" s="97"/>
      <c r="N4875" s="96"/>
    </row>
    <row r="4876" spans="10:14">
      <c r="J4876" s="95"/>
      <c r="K4876" s="95"/>
      <c r="L4876" s="95"/>
      <c r="M4876" s="97"/>
      <c r="N4876" s="96"/>
    </row>
    <row r="4877" spans="10:14">
      <c r="J4877" s="95"/>
      <c r="K4877" s="95"/>
      <c r="L4877" s="95"/>
      <c r="M4877" s="97"/>
      <c r="N4877" s="96"/>
    </row>
    <row r="4878" spans="10:14">
      <c r="J4878" s="95"/>
      <c r="K4878" s="95"/>
      <c r="L4878" s="95"/>
      <c r="M4878" s="97"/>
      <c r="N4878" s="96"/>
    </row>
    <row r="4879" spans="10:14">
      <c r="J4879" s="95"/>
      <c r="K4879" s="95"/>
      <c r="L4879" s="95"/>
      <c r="M4879" s="97"/>
      <c r="N4879" s="96"/>
    </row>
    <row r="4880" spans="10:14">
      <c r="J4880" s="95"/>
      <c r="K4880" s="95"/>
      <c r="L4880" s="95"/>
      <c r="M4880" s="97"/>
      <c r="N4880" s="96"/>
    </row>
    <row r="4881" spans="10:14">
      <c r="J4881" s="95"/>
      <c r="K4881" s="95"/>
      <c r="L4881" s="95"/>
      <c r="M4881" s="97"/>
      <c r="N4881" s="96"/>
    </row>
    <row r="4882" spans="10:14">
      <c r="J4882" s="95"/>
      <c r="K4882" s="95"/>
      <c r="L4882" s="95"/>
      <c r="M4882" s="97"/>
      <c r="N4882" s="96"/>
    </row>
    <row r="4883" spans="10:14">
      <c r="J4883" s="95"/>
      <c r="K4883" s="95"/>
      <c r="L4883" s="95"/>
      <c r="M4883" s="97"/>
      <c r="N4883" s="96"/>
    </row>
    <row r="4884" spans="10:14">
      <c r="J4884" s="95"/>
      <c r="K4884" s="95"/>
      <c r="L4884" s="95"/>
      <c r="M4884" s="97"/>
      <c r="N4884" s="96"/>
    </row>
    <row r="4885" spans="10:14">
      <c r="J4885" s="95"/>
      <c r="K4885" s="95"/>
      <c r="L4885" s="95"/>
      <c r="M4885" s="97"/>
      <c r="N4885" s="96"/>
    </row>
    <row r="4886" spans="10:14">
      <c r="J4886" s="95"/>
      <c r="K4886" s="95"/>
      <c r="L4886" s="95"/>
      <c r="M4886" s="97"/>
      <c r="N4886" s="96"/>
    </row>
    <row r="4887" spans="10:14">
      <c r="J4887" s="95"/>
      <c r="K4887" s="95"/>
      <c r="L4887" s="95"/>
      <c r="M4887" s="97"/>
      <c r="N4887" s="96"/>
    </row>
    <row r="4888" spans="10:14">
      <c r="J4888" s="95"/>
      <c r="K4888" s="95"/>
      <c r="L4888" s="95"/>
      <c r="M4888" s="97"/>
      <c r="N4888" s="96"/>
    </row>
    <row r="4889" spans="10:14">
      <c r="J4889" s="95"/>
      <c r="K4889" s="95"/>
      <c r="L4889" s="95"/>
      <c r="M4889" s="97"/>
      <c r="N4889" s="96"/>
    </row>
    <row r="4890" spans="10:14">
      <c r="J4890" s="95"/>
      <c r="K4890" s="95"/>
      <c r="L4890" s="95"/>
      <c r="M4890" s="97"/>
      <c r="N4890" s="96"/>
    </row>
    <row r="4891" spans="10:14">
      <c r="J4891" s="95"/>
      <c r="K4891" s="95"/>
      <c r="L4891" s="95"/>
      <c r="M4891" s="97"/>
      <c r="N4891" s="96"/>
    </row>
    <row r="4892" spans="10:14">
      <c r="J4892" s="95"/>
      <c r="K4892" s="95"/>
      <c r="L4892" s="95"/>
      <c r="M4892" s="97"/>
      <c r="N4892" s="96"/>
    </row>
    <row r="4893" spans="10:14">
      <c r="J4893" s="95"/>
      <c r="K4893" s="95"/>
      <c r="L4893" s="95"/>
      <c r="M4893" s="97"/>
      <c r="N4893" s="96"/>
    </row>
    <row r="4894" spans="10:14">
      <c r="J4894" s="95"/>
      <c r="K4894" s="95"/>
      <c r="L4894" s="95"/>
      <c r="M4894" s="97"/>
      <c r="N4894" s="96"/>
    </row>
    <row r="4895" spans="10:14">
      <c r="J4895" s="95"/>
      <c r="K4895" s="95"/>
      <c r="L4895" s="95"/>
      <c r="M4895" s="97"/>
      <c r="N4895" s="96"/>
    </row>
    <row r="4896" spans="10:14">
      <c r="J4896" s="95"/>
      <c r="K4896" s="95"/>
      <c r="L4896" s="95"/>
      <c r="M4896" s="97"/>
      <c r="N4896" s="96"/>
    </row>
    <row r="4897" spans="10:14">
      <c r="J4897" s="95"/>
      <c r="K4897" s="95"/>
      <c r="L4897" s="95"/>
      <c r="M4897" s="97"/>
      <c r="N4897" s="96"/>
    </row>
    <row r="4898" spans="10:14">
      <c r="J4898" s="95"/>
      <c r="K4898" s="95"/>
      <c r="L4898" s="95"/>
      <c r="M4898" s="97"/>
      <c r="N4898" s="96"/>
    </row>
    <row r="4899" spans="10:14">
      <c r="J4899" s="95"/>
      <c r="K4899" s="95"/>
      <c r="L4899" s="95"/>
      <c r="M4899" s="97"/>
      <c r="N4899" s="96"/>
    </row>
    <row r="4900" spans="10:14">
      <c r="J4900" s="95"/>
      <c r="K4900" s="95"/>
      <c r="L4900" s="95"/>
      <c r="M4900" s="97"/>
      <c r="N4900" s="96"/>
    </row>
    <row r="4901" spans="10:14">
      <c r="J4901" s="95"/>
      <c r="K4901" s="95"/>
      <c r="L4901" s="95"/>
      <c r="M4901" s="97"/>
      <c r="N4901" s="96"/>
    </row>
    <row r="4902" spans="10:14">
      <c r="J4902" s="95"/>
      <c r="K4902" s="95"/>
      <c r="L4902" s="95"/>
      <c r="M4902" s="97"/>
      <c r="N4902" s="96"/>
    </row>
    <row r="4903" spans="10:14">
      <c r="J4903" s="95"/>
      <c r="K4903" s="95"/>
      <c r="L4903" s="95"/>
      <c r="M4903" s="97"/>
      <c r="N4903" s="96"/>
    </row>
    <row r="4904" spans="10:14">
      <c r="J4904" s="95"/>
      <c r="K4904" s="95"/>
      <c r="L4904" s="95"/>
      <c r="M4904" s="97"/>
      <c r="N4904" s="96"/>
    </row>
    <row r="4905" spans="10:14">
      <c r="J4905" s="95"/>
      <c r="K4905" s="95"/>
      <c r="L4905" s="95"/>
      <c r="M4905" s="97"/>
      <c r="N4905" s="96"/>
    </row>
    <row r="4906" spans="10:14">
      <c r="J4906" s="95"/>
      <c r="K4906" s="95"/>
      <c r="L4906" s="95"/>
      <c r="M4906" s="97"/>
      <c r="N4906" s="96"/>
    </row>
    <row r="4907" spans="10:14">
      <c r="J4907" s="95"/>
      <c r="K4907" s="95"/>
      <c r="L4907" s="95"/>
      <c r="M4907" s="97"/>
      <c r="N4907" s="96"/>
    </row>
    <row r="4908" spans="10:14">
      <c r="J4908" s="95"/>
      <c r="K4908" s="95"/>
      <c r="L4908" s="95"/>
      <c r="M4908" s="97"/>
      <c r="N4908" s="96"/>
    </row>
    <row r="4909" spans="10:14">
      <c r="J4909" s="95"/>
      <c r="K4909" s="95"/>
      <c r="L4909" s="95"/>
      <c r="M4909" s="97"/>
      <c r="N4909" s="96"/>
    </row>
    <row r="4910" spans="10:14">
      <c r="J4910" s="95"/>
      <c r="K4910" s="95"/>
      <c r="L4910" s="95"/>
      <c r="M4910" s="97"/>
      <c r="N4910" s="96"/>
    </row>
    <row r="4911" spans="10:14">
      <c r="J4911" s="95"/>
      <c r="K4911" s="95"/>
      <c r="L4911" s="95"/>
      <c r="M4911" s="97"/>
      <c r="N4911" s="96"/>
    </row>
    <row r="4912" spans="10:14">
      <c r="J4912" s="95"/>
      <c r="K4912" s="95"/>
      <c r="L4912" s="95"/>
      <c r="M4912" s="97"/>
      <c r="N4912" s="96"/>
    </row>
    <row r="4913" spans="10:14">
      <c r="J4913" s="95"/>
      <c r="K4913" s="95"/>
      <c r="L4913" s="95"/>
      <c r="M4913" s="97"/>
      <c r="N4913" s="96"/>
    </row>
    <row r="4914" spans="10:14">
      <c r="J4914" s="95"/>
      <c r="K4914" s="95"/>
      <c r="L4914" s="95"/>
      <c r="M4914" s="97"/>
      <c r="N4914" s="96"/>
    </row>
    <row r="4915" spans="10:14">
      <c r="J4915" s="95"/>
      <c r="K4915" s="95"/>
      <c r="L4915" s="95"/>
      <c r="M4915" s="97"/>
      <c r="N4915" s="96"/>
    </row>
    <row r="4916" spans="10:14">
      <c r="J4916" s="95"/>
      <c r="K4916" s="95"/>
      <c r="L4916" s="95"/>
      <c r="M4916" s="97"/>
      <c r="N4916" s="96"/>
    </row>
    <row r="4917" spans="10:14">
      <c r="J4917" s="95"/>
      <c r="K4917" s="95"/>
      <c r="L4917" s="95"/>
      <c r="M4917" s="97"/>
      <c r="N4917" s="96"/>
    </row>
    <row r="4918" spans="10:14">
      <c r="J4918" s="95"/>
      <c r="K4918" s="95"/>
      <c r="L4918" s="95"/>
      <c r="M4918" s="97"/>
      <c r="N4918" s="96"/>
    </row>
    <row r="4919" spans="10:14">
      <c r="J4919" s="95"/>
      <c r="K4919" s="95"/>
      <c r="L4919" s="95"/>
      <c r="M4919" s="97"/>
      <c r="N4919" s="96"/>
    </row>
    <row r="4920" spans="10:14">
      <c r="J4920" s="95"/>
      <c r="K4920" s="95"/>
      <c r="L4920" s="95"/>
      <c r="M4920" s="97"/>
      <c r="N4920" s="96"/>
    </row>
    <row r="4921" spans="10:14">
      <c r="J4921" s="95"/>
      <c r="K4921" s="95"/>
      <c r="L4921" s="95"/>
      <c r="M4921" s="97"/>
      <c r="N4921" s="96"/>
    </row>
    <row r="4922" spans="10:14">
      <c r="J4922" s="95"/>
      <c r="K4922" s="95"/>
      <c r="L4922" s="95"/>
      <c r="M4922" s="97"/>
      <c r="N4922" s="96"/>
    </row>
    <row r="4923" spans="10:14">
      <c r="J4923" s="95"/>
      <c r="K4923" s="95"/>
      <c r="L4923" s="95"/>
      <c r="M4923" s="97"/>
      <c r="N4923" s="96"/>
    </row>
    <row r="4924" spans="10:14">
      <c r="J4924" s="95"/>
      <c r="K4924" s="95"/>
      <c r="L4924" s="95"/>
      <c r="M4924" s="97"/>
      <c r="N4924" s="96"/>
    </row>
    <row r="4925" spans="10:14">
      <c r="J4925" s="95"/>
      <c r="K4925" s="95"/>
      <c r="L4925" s="95"/>
      <c r="M4925" s="97"/>
      <c r="N4925" s="96"/>
    </row>
    <row r="4926" spans="10:14">
      <c r="J4926" s="95"/>
      <c r="K4926" s="95"/>
      <c r="L4926" s="95"/>
      <c r="M4926" s="97"/>
      <c r="N4926" s="96"/>
    </row>
    <row r="4927" spans="10:14">
      <c r="J4927" s="95"/>
      <c r="K4927" s="95"/>
      <c r="L4927" s="95"/>
      <c r="M4927" s="97"/>
      <c r="N4927" s="96"/>
    </row>
    <row r="4928" spans="10:14">
      <c r="J4928" s="95"/>
      <c r="K4928" s="95"/>
      <c r="L4928" s="95"/>
      <c r="M4928" s="97"/>
      <c r="N4928" s="96"/>
    </row>
    <row r="4929" spans="10:14">
      <c r="J4929" s="95"/>
      <c r="K4929" s="95"/>
      <c r="L4929" s="95"/>
      <c r="M4929" s="97"/>
      <c r="N4929" s="96"/>
    </row>
    <row r="4930" spans="10:14">
      <c r="J4930" s="95"/>
      <c r="K4930" s="95"/>
      <c r="L4930" s="95"/>
      <c r="M4930" s="97"/>
      <c r="N4930" s="96"/>
    </row>
    <row r="4931" spans="10:14">
      <c r="J4931" s="95"/>
      <c r="K4931" s="95"/>
      <c r="L4931" s="95"/>
      <c r="M4931" s="97"/>
      <c r="N4931" s="96"/>
    </row>
    <row r="4932" spans="10:14">
      <c r="J4932" s="95"/>
      <c r="K4932" s="95"/>
      <c r="L4932" s="95"/>
      <c r="M4932" s="97"/>
      <c r="N4932" s="96"/>
    </row>
    <row r="4933" spans="10:14">
      <c r="J4933" s="95"/>
      <c r="K4933" s="95"/>
      <c r="L4933" s="95"/>
      <c r="M4933" s="97"/>
      <c r="N4933" s="96"/>
    </row>
    <row r="4934" spans="10:14">
      <c r="J4934" s="95"/>
      <c r="K4934" s="95"/>
      <c r="L4934" s="95"/>
      <c r="M4934" s="97"/>
      <c r="N4934" s="96"/>
    </row>
    <row r="4935" spans="10:14">
      <c r="J4935" s="95"/>
      <c r="K4935" s="95"/>
      <c r="L4935" s="95"/>
      <c r="M4935" s="97"/>
      <c r="N4935" s="96"/>
    </row>
    <row r="4936" spans="10:14">
      <c r="J4936" s="95"/>
      <c r="K4936" s="95"/>
      <c r="L4936" s="95"/>
      <c r="M4936" s="97"/>
      <c r="N4936" s="96"/>
    </row>
    <row r="4937" spans="10:14">
      <c r="J4937" s="95"/>
      <c r="K4937" s="95"/>
      <c r="L4937" s="95"/>
      <c r="M4937" s="97"/>
      <c r="N4937" s="96"/>
    </row>
    <row r="4938" spans="10:14">
      <c r="J4938" s="95"/>
      <c r="K4938" s="95"/>
      <c r="L4938" s="95"/>
      <c r="M4938" s="97"/>
      <c r="N4938" s="96"/>
    </row>
    <row r="4939" spans="10:14">
      <c r="J4939" s="95"/>
      <c r="K4939" s="95"/>
      <c r="L4939" s="95"/>
      <c r="M4939" s="97"/>
      <c r="N4939" s="96"/>
    </row>
    <row r="4940" spans="10:14">
      <c r="J4940" s="95"/>
      <c r="K4940" s="95"/>
      <c r="L4940" s="95"/>
      <c r="M4940" s="97"/>
      <c r="N4940" s="96"/>
    </row>
    <row r="4941" spans="10:14">
      <c r="J4941" s="95"/>
      <c r="K4941" s="95"/>
      <c r="L4941" s="95"/>
      <c r="M4941" s="97"/>
      <c r="N4941" s="96"/>
    </row>
    <row r="4942" spans="10:14">
      <c r="J4942" s="95"/>
      <c r="K4942" s="95"/>
      <c r="L4942" s="95"/>
      <c r="M4942" s="97"/>
      <c r="N4942" s="96"/>
    </row>
    <row r="4943" spans="10:14">
      <c r="J4943" s="95"/>
      <c r="K4943" s="95"/>
      <c r="L4943" s="95"/>
      <c r="M4943" s="97"/>
      <c r="N4943" s="96"/>
    </row>
    <row r="4944" spans="10:14">
      <c r="J4944" s="95"/>
      <c r="K4944" s="95"/>
      <c r="L4944" s="95"/>
      <c r="M4944" s="97"/>
      <c r="N4944" s="96"/>
    </row>
    <row r="4945" spans="10:14">
      <c r="J4945" s="95"/>
      <c r="K4945" s="95"/>
      <c r="L4945" s="95"/>
      <c r="M4945" s="97"/>
      <c r="N4945" s="96"/>
    </row>
    <row r="4946" spans="10:14">
      <c r="J4946" s="95"/>
      <c r="K4946" s="95"/>
      <c r="L4946" s="95"/>
      <c r="M4946" s="97"/>
      <c r="N4946" s="96"/>
    </row>
    <row r="4947" spans="10:14">
      <c r="J4947" s="95"/>
      <c r="K4947" s="95"/>
      <c r="L4947" s="95"/>
      <c r="M4947" s="97"/>
      <c r="N4947" s="96"/>
    </row>
    <row r="4948" spans="10:14">
      <c r="J4948" s="95"/>
      <c r="K4948" s="95"/>
      <c r="L4948" s="95"/>
      <c r="M4948" s="97"/>
      <c r="N4948" s="96"/>
    </row>
    <row r="4949" spans="10:14">
      <c r="J4949" s="95"/>
      <c r="K4949" s="95"/>
      <c r="L4949" s="95"/>
      <c r="M4949" s="97"/>
      <c r="N4949" s="96"/>
    </row>
    <row r="4950" spans="10:14">
      <c r="J4950" s="95"/>
      <c r="K4950" s="95"/>
      <c r="L4950" s="95"/>
      <c r="M4950" s="97"/>
      <c r="N4950" s="96"/>
    </row>
    <row r="4951" spans="10:14">
      <c r="J4951" s="95"/>
      <c r="K4951" s="95"/>
      <c r="L4951" s="95"/>
      <c r="M4951" s="97"/>
      <c r="N4951" s="96"/>
    </row>
    <row r="4952" spans="10:14">
      <c r="J4952" s="95"/>
      <c r="K4952" s="95"/>
      <c r="L4952" s="95"/>
      <c r="M4952" s="97"/>
      <c r="N4952" s="96"/>
    </row>
    <row r="4953" spans="10:14">
      <c r="J4953" s="95"/>
      <c r="K4953" s="95"/>
      <c r="L4953" s="95"/>
      <c r="M4953" s="97"/>
      <c r="N4953" s="96"/>
    </row>
    <row r="4954" spans="10:14">
      <c r="J4954" s="95"/>
      <c r="K4954" s="95"/>
      <c r="L4954" s="95"/>
      <c r="M4954" s="97"/>
      <c r="N4954" s="96"/>
    </row>
    <row r="4955" spans="10:14">
      <c r="J4955" s="95"/>
      <c r="K4955" s="95"/>
      <c r="L4955" s="95"/>
      <c r="M4955" s="97"/>
      <c r="N4955" s="96"/>
    </row>
    <row r="4956" spans="10:14">
      <c r="J4956" s="95"/>
      <c r="K4956" s="95"/>
      <c r="L4956" s="95"/>
      <c r="M4956" s="97"/>
      <c r="N4956" s="96"/>
    </row>
    <row r="4957" spans="10:14">
      <c r="J4957" s="95"/>
      <c r="K4957" s="95"/>
      <c r="L4957" s="95"/>
      <c r="M4957" s="97"/>
      <c r="N4957" s="96"/>
    </row>
    <row r="4958" spans="10:14">
      <c r="J4958" s="95"/>
      <c r="K4958" s="95"/>
      <c r="L4958" s="95"/>
      <c r="M4958" s="97"/>
      <c r="N4958" s="96"/>
    </row>
    <row r="4959" spans="10:14">
      <c r="J4959" s="95"/>
      <c r="K4959" s="95"/>
      <c r="L4959" s="95"/>
      <c r="M4959" s="97"/>
      <c r="N4959" s="96"/>
    </row>
    <row r="4960" spans="10:14">
      <c r="J4960" s="95"/>
      <c r="K4960" s="95"/>
      <c r="L4960" s="95"/>
      <c r="M4960" s="97"/>
      <c r="N4960" s="96"/>
    </row>
    <row r="4961" spans="10:14">
      <c r="J4961" s="95"/>
      <c r="K4961" s="95"/>
      <c r="L4961" s="95"/>
      <c r="M4961" s="97"/>
      <c r="N4961" s="96"/>
    </row>
    <row r="4962" spans="10:14">
      <c r="J4962" s="95"/>
      <c r="K4962" s="95"/>
      <c r="L4962" s="95"/>
      <c r="M4962" s="97"/>
      <c r="N4962" s="96"/>
    </row>
    <row r="4963" spans="10:14">
      <c r="J4963" s="95"/>
      <c r="K4963" s="95"/>
      <c r="L4963" s="95"/>
      <c r="M4963" s="97"/>
      <c r="N4963" s="96"/>
    </row>
    <row r="4964" spans="10:14">
      <c r="J4964" s="95"/>
      <c r="K4964" s="95"/>
      <c r="L4964" s="95"/>
      <c r="M4964" s="97"/>
      <c r="N4964" s="96"/>
    </row>
    <row r="4965" spans="10:14">
      <c r="J4965" s="95"/>
      <c r="K4965" s="95"/>
      <c r="L4965" s="95"/>
      <c r="M4965" s="97"/>
      <c r="N4965" s="96"/>
    </row>
    <row r="4966" spans="10:14">
      <c r="J4966" s="95"/>
      <c r="K4966" s="95"/>
      <c r="L4966" s="95"/>
      <c r="M4966" s="97"/>
      <c r="N4966" s="96"/>
    </row>
    <row r="4967" spans="10:14">
      <c r="J4967" s="95"/>
      <c r="K4967" s="95"/>
      <c r="L4967" s="95"/>
      <c r="M4967" s="97"/>
      <c r="N4967" s="96"/>
    </row>
    <row r="4968" spans="10:14">
      <c r="J4968" s="95"/>
      <c r="K4968" s="95"/>
      <c r="L4968" s="95"/>
      <c r="M4968" s="97"/>
      <c r="N4968" s="96"/>
    </row>
    <row r="4969" spans="10:14">
      <c r="J4969" s="95"/>
      <c r="K4969" s="95"/>
      <c r="L4969" s="95"/>
      <c r="M4969" s="97"/>
      <c r="N4969" s="96"/>
    </row>
    <row r="4970" spans="10:14">
      <c r="J4970" s="95"/>
      <c r="K4970" s="95"/>
      <c r="L4970" s="95"/>
      <c r="M4970" s="97"/>
      <c r="N4970" s="96"/>
    </row>
    <row r="4971" spans="10:14">
      <c r="J4971" s="95"/>
      <c r="K4971" s="95"/>
      <c r="L4971" s="95"/>
      <c r="M4971" s="97"/>
      <c r="N4971" s="96"/>
    </row>
    <row r="4972" spans="10:14">
      <c r="J4972" s="95"/>
      <c r="K4972" s="95"/>
      <c r="L4972" s="95"/>
      <c r="M4972" s="97"/>
      <c r="N4972" s="96"/>
    </row>
    <row r="4973" spans="10:14">
      <c r="J4973" s="95"/>
      <c r="K4973" s="95"/>
      <c r="L4973" s="95"/>
      <c r="M4973" s="97"/>
      <c r="N4973" s="96"/>
    </row>
    <row r="4974" spans="10:14">
      <c r="J4974" s="95"/>
      <c r="K4974" s="95"/>
      <c r="L4974" s="95"/>
      <c r="M4974" s="97"/>
      <c r="N4974" s="96"/>
    </row>
    <row r="4975" spans="10:14">
      <c r="J4975" s="95"/>
      <c r="K4975" s="95"/>
      <c r="L4975" s="95"/>
      <c r="M4975" s="97"/>
      <c r="N4975" s="96"/>
    </row>
    <row r="4976" spans="10:14">
      <c r="J4976" s="95"/>
      <c r="K4976" s="95"/>
      <c r="L4976" s="95"/>
      <c r="M4976" s="97"/>
      <c r="N4976" s="96"/>
    </row>
    <row r="4977" spans="10:14">
      <c r="J4977" s="95"/>
      <c r="K4977" s="95"/>
      <c r="L4977" s="95"/>
      <c r="M4977" s="97"/>
      <c r="N4977" s="96"/>
    </row>
    <row r="4978" spans="10:14">
      <c r="J4978" s="95"/>
      <c r="K4978" s="95"/>
      <c r="L4978" s="95"/>
      <c r="M4978" s="97"/>
      <c r="N4978" s="96"/>
    </row>
    <row r="4979" spans="10:14">
      <c r="J4979" s="95"/>
      <c r="K4979" s="95"/>
      <c r="L4979" s="95"/>
      <c r="M4979" s="97"/>
      <c r="N4979" s="96"/>
    </row>
    <row r="4980" spans="10:14">
      <c r="J4980" s="95"/>
      <c r="K4980" s="95"/>
      <c r="L4980" s="95"/>
      <c r="M4980" s="97"/>
      <c r="N4980" s="96"/>
    </row>
    <row r="4981" spans="10:14">
      <c r="J4981" s="95"/>
      <c r="K4981" s="95"/>
      <c r="L4981" s="95"/>
      <c r="M4981" s="97"/>
      <c r="N4981" s="96"/>
    </row>
    <row r="4982" spans="10:14">
      <c r="J4982" s="95"/>
      <c r="K4982" s="95"/>
      <c r="L4982" s="95"/>
      <c r="M4982" s="97"/>
      <c r="N4982" s="96"/>
    </row>
    <row r="4983" spans="10:14">
      <c r="J4983" s="95"/>
      <c r="K4983" s="95"/>
      <c r="L4983" s="95"/>
      <c r="M4983" s="97"/>
      <c r="N4983" s="96"/>
    </row>
    <row r="4984" spans="10:14">
      <c r="J4984" s="95"/>
      <c r="K4984" s="95"/>
      <c r="L4984" s="95"/>
      <c r="M4984" s="97"/>
      <c r="N4984" s="96"/>
    </row>
    <row r="4985" spans="10:14">
      <c r="J4985" s="95"/>
      <c r="K4985" s="95"/>
      <c r="L4985" s="95"/>
      <c r="M4985" s="97"/>
      <c r="N4985" s="96"/>
    </row>
    <row r="4986" spans="10:14">
      <c r="J4986" s="95"/>
      <c r="K4986" s="95"/>
      <c r="L4986" s="95"/>
      <c r="M4986" s="97"/>
      <c r="N4986" s="96"/>
    </row>
    <row r="4987" spans="10:14">
      <c r="J4987" s="95"/>
      <c r="K4987" s="95"/>
      <c r="L4987" s="95"/>
      <c r="M4987" s="97"/>
      <c r="N4987" s="96"/>
    </row>
    <row r="4988" spans="10:14">
      <c r="J4988" s="95"/>
      <c r="K4988" s="95"/>
      <c r="L4988" s="95"/>
      <c r="M4988" s="97"/>
      <c r="N4988" s="96"/>
    </row>
    <row r="4989" spans="10:14">
      <c r="J4989" s="95"/>
      <c r="K4989" s="95"/>
      <c r="L4989" s="95"/>
      <c r="M4989" s="97"/>
      <c r="N4989" s="96"/>
    </row>
    <row r="4990" spans="10:14">
      <c r="J4990" s="95"/>
      <c r="K4990" s="95"/>
      <c r="L4990" s="95"/>
      <c r="M4990" s="97"/>
      <c r="N4990" s="96"/>
    </row>
    <row r="4991" spans="10:14">
      <c r="J4991" s="95"/>
      <c r="K4991" s="95"/>
      <c r="L4991" s="95"/>
      <c r="M4991" s="97"/>
      <c r="N4991" s="96"/>
    </row>
    <row r="4992" spans="10:14">
      <c r="J4992" s="95"/>
      <c r="K4992" s="95"/>
      <c r="L4992" s="95"/>
      <c r="M4992" s="97"/>
      <c r="N4992" s="96"/>
    </row>
    <row r="4993" spans="10:14">
      <c r="J4993" s="95"/>
      <c r="K4993" s="95"/>
      <c r="L4993" s="95"/>
      <c r="M4993" s="97"/>
      <c r="N4993" s="96"/>
    </row>
    <row r="4994" spans="10:14">
      <c r="J4994" s="95"/>
      <c r="K4994" s="95"/>
      <c r="L4994" s="95"/>
      <c r="M4994" s="97"/>
      <c r="N4994" s="96"/>
    </row>
    <row r="4995" spans="10:14">
      <c r="J4995" s="95"/>
      <c r="K4995" s="95"/>
      <c r="L4995" s="95"/>
      <c r="M4995" s="97"/>
      <c r="N4995" s="96"/>
    </row>
    <row r="4996" spans="10:14">
      <c r="J4996" s="95"/>
      <c r="K4996" s="95"/>
      <c r="L4996" s="95"/>
      <c r="M4996" s="97"/>
      <c r="N4996" s="96"/>
    </row>
    <row r="4997" spans="10:14">
      <c r="J4997" s="95"/>
      <c r="K4997" s="95"/>
      <c r="L4997" s="95"/>
      <c r="M4997" s="97"/>
      <c r="N4997" s="96"/>
    </row>
    <row r="4998" spans="10:14">
      <c r="J4998" s="95"/>
      <c r="K4998" s="95"/>
      <c r="L4998" s="95"/>
      <c r="M4998" s="97"/>
      <c r="N4998" s="96"/>
    </row>
    <row r="4999" spans="10:14">
      <c r="J4999" s="95"/>
      <c r="K4999" s="95"/>
      <c r="L4999" s="95"/>
      <c r="M4999" s="97"/>
      <c r="N4999" s="96"/>
    </row>
    <row r="5000" spans="10:14">
      <c r="J5000" s="95"/>
      <c r="K5000" s="95"/>
      <c r="L5000" s="95"/>
      <c r="M5000" s="97"/>
      <c r="N5000" s="96"/>
    </row>
    <row r="5001" spans="10:14">
      <c r="J5001" s="95"/>
      <c r="K5001" s="95"/>
      <c r="L5001" s="95"/>
      <c r="M5001" s="97"/>
      <c r="N5001" s="96"/>
    </row>
    <row r="5002" spans="10:14">
      <c r="J5002" s="95"/>
      <c r="K5002" s="95"/>
      <c r="L5002" s="95"/>
      <c r="M5002" s="97"/>
      <c r="N5002" s="96"/>
    </row>
    <row r="5003" spans="10:14">
      <c r="J5003" s="95"/>
      <c r="K5003" s="95"/>
      <c r="L5003" s="95"/>
      <c r="M5003" s="97"/>
      <c r="N5003" s="96"/>
    </row>
    <row r="5004" spans="10:14">
      <c r="J5004" s="95"/>
      <c r="K5004" s="95"/>
      <c r="L5004" s="95"/>
      <c r="M5004" s="97"/>
      <c r="N5004" s="96"/>
    </row>
    <row r="5005" spans="10:14">
      <c r="J5005" s="95"/>
      <c r="K5005" s="95"/>
      <c r="L5005" s="95"/>
      <c r="M5005" s="97"/>
      <c r="N5005" s="96"/>
    </row>
    <row r="5006" spans="10:14">
      <c r="J5006" s="95"/>
      <c r="K5006" s="95"/>
      <c r="L5006" s="95"/>
      <c r="M5006" s="97"/>
      <c r="N5006" s="96"/>
    </row>
    <row r="5007" spans="10:14">
      <c r="J5007" s="95"/>
      <c r="K5007" s="95"/>
      <c r="L5007" s="95"/>
      <c r="M5007" s="97"/>
      <c r="N5007" s="96"/>
    </row>
    <row r="5008" spans="10:14">
      <c r="J5008" s="95"/>
      <c r="K5008" s="95"/>
      <c r="L5008" s="95"/>
      <c r="M5008" s="97"/>
      <c r="N5008" s="96"/>
    </row>
    <row r="5009" spans="10:14">
      <c r="J5009" s="95"/>
      <c r="K5009" s="95"/>
      <c r="L5009" s="95"/>
      <c r="M5009" s="97"/>
      <c r="N5009" s="96"/>
    </row>
    <row r="5010" spans="10:14">
      <c r="J5010" s="95"/>
      <c r="K5010" s="95"/>
      <c r="L5010" s="95"/>
      <c r="M5010" s="97"/>
      <c r="N5010" s="96"/>
    </row>
    <row r="5011" spans="10:14">
      <c r="J5011" s="95"/>
      <c r="K5011" s="95"/>
      <c r="L5011" s="95"/>
      <c r="M5011" s="97"/>
      <c r="N5011" s="96"/>
    </row>
    <row r="5012" spans="10:14">
      <c r="J5012" s="95"/>
      <c r="K5012" s="95"/>
      <c r="L5012" s="95"/>
      <c r="M5012" s="97"/>
      <c r="N5012" s="96"/>
    </row>
    <row r="5013" spans="10:14">
      <c r="J5013" s="95"/>
      <c r="K5013" s="95"/>
      <c r="L5013" s="95"/>
      <c r="M5013" s="97"/>
      <c r="N5013" s="96"/>
    </row>
    <row r="5014" spans="10:14">
      <c r="J5014" s="95"/>
      <c r="K5014" s="95"/>
      <c r="L5014" s="95"/>
      <c r="M5014" s="97"/>
      <c r="N5014" s="96"/>
    </row>
    <row r="5015" spans="10:14">
      <c r="J5015" s="95"/>
      <c r="K5015" s="95"/>
      <c r="L5015" s="95"/>
      <c r="M5015" s="97"/>
      <c r="N5015" s="96"/>
    </row>
    <row r="5016" spans="10:14">
      <c r="J5016" s="95"/>
      <c r="K5016" s="95"/>
      <c r="L5016" s="95"/>
      <c r="M5016" s="97"/>
      <c r="N5016" s="96"/>
    </row>
    <row r="5017" spans="10:14">
      <c r="J5017" s="95"/>
      <c r="K5017" s="95"/>
      <c r="L5017" s="95"/>
      <c r="M5017" s="97"/>
      <c r="N5017" s="96"/>
    </row>
    <row r="5018" spans="10:14">
      <c r="J5018" s="95"/>
      <c r="K5018" s="95"/>
      <c r="L5018" s="95"/>
      <c r="M5018" s="97"/>
      <c r="N5018" s="96"/>
    </row>
    <row r="5019" spans="10:14">
      <c r="J5019" s="95"/>
      <c r="K5019" s="95"/>
      <c r="L5019" s="95"/>
      <c r="M5019" s="97"/>
      <c r="N5019" s="96"/>
    </row>
    <row r="5020" spans="10:14">
      <c r="J5020" s="95"/>
      <c r="K5020" s="95"/>
      <c r="L5020" s="95"/>
      <c r="M5020" s="97"/>
      <c r="N5020" s="96"/>
    </row>
    <row r="5021" spans="10:14">
      <c r="J5021" s="95"/>
      <c r="K5021" s="95"/>
      <c r="L5021" s="95"/>
      <c r="M5021" s="97"/>
      <c r="N5021" s="96"/>
    </row>
    <row r="5022" spans="10:14">
      <c r="J5022" s="95"/>
      <c r="K5022" s="95"/>
      <c r="L5022" s="95"/>
      <c r="M5022" s="97"/>
      <c r="N5022" s="96"/>
    </row>
    <row r="5023" spans="10:14">
      <c r="J5023" s="95"/>
      <c r="K5023" s="95"/>
      <c r="L5023" s="95"/>
      <c r="M5023" s="97"/>
      <c r="N5023" s="96"/>
    </row>
    <row r="5024" spans="10:14">
      <c r="J5024" s="95"/>
      <c r="K5024" s="95"/>
      <c r="L5024" s="95"/>
      <c r="M5024" s="97"/>
      <c r="N5024" s="96"/>
    </row>
    <row r="5025" spans="10:14">
      <c r="J5025" s="95"/>
      <c r="K5025" s="95"/>
      <c r="L5025" s="95"/>
      <c r="M5025" s="97"/>
      <c r="N5025" s="96"/>
    </row>
    <row r="5026" spans="10:14">
      <c r="J5026" s="95"/>
      <c r="K5026" s="95"/>
      <c r="L5026" s="95"/>
      <c r="M5026" s="97"/>
      <c r="N5026" s="96"/>
    </row>
    <row r="5027" spans="10:14">
      <c r="J5027" s="95"/>
      <c r="K5027" s="95"/>
      <c r="L5027" s="95"/>
      <c r="M5027" s="97"/>
      <c r="N5027" s="96"/>
    </row>
    <row r="5028" spans="10:14">
      <c r="J5028" s="95"/>
      <c r="K5028" s="95"/>
      <c r="L5028" s="95"/>
      <c r="M5028" s="97"/>
      <c r="N5028" s="96"/>
    </row>
    <row r="5029" spans="10:14">
      <c r="J5029" s="95"/>
      <c r="K5029" s="95"/>
      <c r="L5029" s="95"/>
      <c r="M5029" s="97"/>
      <c r="N5029" s="96"/>
    </row>
    <row r="5030" spans="10:14">
      <c r="J5030" s="95"/>
      <c r="K5030" s="95"/>
      <c r="L5030" s="95"/>
      <c r="M5030" s="97"/>
      <c r="N5030" s="96"/>
    </row>
    <row r="5031" spans="10:14">
      <c r="J5031" s="95"/>
      <c r="K5031" s="95"/>
      <c r="L5031" s="95"/>
      <c r="M5031" s="97"/>
      <c r="N5031" s="96"/>
    </row>
    <row r="5032" spans="10:14">
      <c r="J5032" s="95"/>
      <c r="K5032" s="95"/>
      <c r="L5032" s="95"/>
      <c r="M5032" s="97"/>
      <c r="N5032" s="96"/>
    </row>
    <row r="5033" spans="10:14">
      <c r="J5033" s="95"/>
      <c r="K5033" s="95"/>
      <c r="L5033" s="95"/>
      <c r="M5033" s="97"/>
      <c r="N5033" s="96"/>
    </row>
    <row r="5034" spans="10:14">
      <c r="J5034" s="95"/>
      <c r="K5034" s="95"/>
      <c r="L5034" s="95"/>
      <c r="M5034" s="97"/>
      <c r="N5034" s="96"/>
    </row>
    <row r="5035" spans="10:14">
      <c r="J5035" s="95"/>
      <c r="K5035" s="95"/>
      <c r="L5035" s="95"/>
      <c r="M5035" s="97"/>
      <c r="N5035" s="96"/>
    </row>
    <row r="5036" spans="10:14">
      <c r="J5036" s="95"/>
      <c r="K5036" s="95"/>
      <c r="L5036" s="95"/>
      <c r="M5036" s="97"/>
      <c r="N5036" s="96"/>
    </row>
    <row r="5037" spans="10:14">
      <c r="J5037" s="95"/>
      <c r="K5037" s="95"/>
      <c r="L5037" s="95"/>
      <c r="M5037" s="97"/>
      <c r="N5037" s="96"/>
    </row>
    <row r="5038" spans="10:14">
      <c r="J5038" s="95"/>
      <c r="K5038" s="95"/>
      <c r="L5038" s="95"/>
      <c r="M5038" s="97"/>
      <c r="N5038" s="96"/>
    </row>
    <row r="5039" spans="10:14">
      <c r="J5039" s="95"/>
      <c r="K5039" s="95"/>
      <c r="L5039" s="95"/>
      <c r="M5039" s="97"/>
      <c r="N5039" s="96"/>
    </row>
    <row r="5040" spans="10:14">
      <c r="J5040" s="95"/>
      <c r="K5040" s="95"/>
      <c r="L5040" s="95"/>
      <c r="M5040" s="97"/>
      <c r="N5040" s="96"/>
    </row>
    <row r="5041" spans="10:14">
      <c r="J5041" s="95"/>
      <c r="K5041" s="95"/>
      <c r="L5041" s="95"/>
      <c r="M5041" s="97"/>
      <c r="N5041" s="96"/>
    </row>
    <row r="5042" spans="10:14">
      <c r="J5042" s="95"/>
      <c r="K5042" s="95"/>
      <c r="L5042" s="95"/>
      <c r="M5042" s="97"/>
      <c r="N5042" s="96"/>
    </row>
    <row r="5043" spans="10:14">
      <c r="J5043" s="95"/>
      <c r="K5043" s="95"/>
      <c r="L5043" s="95"/>
      <c r="M5043" s="97"/>
      <c r="N5043" s="96"/>
    </row>
    <row r="5044" spans="10:14">
      <c r="J5044" s="95"/>
      <c r="K5044" s="95"/>
      <c r="L5044" s="95"/>
      <c r="M5044" s="97"/>
      <c r="N5044" s="96"/>
    </row>
    <row r="5045" spans="10:14">
      <c r="J5045" s="95"/>
      <c r="K5045" s="95"/>
      <c r="L5045" s="95"/>
      <c r="M5045" s="97"/>
      <c r="N5045" s="96"/>
    </row>
    <row r="5046" spans="10:14">
      <c r="J5046" s="95"/>
      <c r="K5046" s="95"/>
      <c r="L5046" s="95"/>
      <c r="M5046" s="97"/>
      <c r="N5046" s="96"/>
    </row>
    <row r="5047" spans="10:14">
      <c r="J5047" s="95"/>
      <c r="K5047" s="95"/>
      <c r="L5047" s="95"/>
      <c r="M5047" s="97"/>
      <c r="N5047" s="96"/>
    </row>
    <row r="5048" spans="10:14">
      <c r="J5048" s="95"/>
      <c r="K5048" s="95"/>
      <c r="L5048" s="95"/>
      <c r="M5048" s="97"/>
      <c r="N5048" s="96"/>
    </row>
    <row r="5049" spans="10:14">
      <c r="J5049" s="95"/>
      <c r="K5049" s="95"/>
      <c r="L5049" s="95"/>
      <c r="M5049" s="97"/>
      <c r="N5049" s="96"/>
    </row>
    <row r="5050" spans="10:14">
      <c r="J5050" s="95"/>
      <c r="K5050" s="95"/>
      <c r="L5050" s="95"/>
      <c r="M5050" s="97"/>
      <c r="N5050" s="96"/>
    </row>
    <row r="5051" spans="10:14">
      <c r="J5051" s="95"/>
      <c r="K5051" s="95"/>
      <c r="L5051" s="95"/>
      <c r="M5051" s="97"/>
      <c r="N5051" s="96"/>
    </row>
    <row r="5052" spans="10:14">
      <c r="J5052" s="95"/>
      <c r="K5052" s="95"/>
      <c r="L5052" s="95"/>
      <c r="M5052" s="97"/>
      <c r="N5052" s="96"/>
    </row>
    <row r="5053" spans="10:14">
      <c r="J5053" s="95"/>
      <c r="K5053" s="95"/>
      <c r="L5053" s="95"/>
      <c r="M5053" s="97"/>
      <c r="N5053" s="96"/>
    </row>
    <row r="5054" spans="10:14">
      <c r="J5054" s="95"/>
      <c r="K5054" s="95"/>
      <c r="L5054" s="95"/>
      <c r="M5054" s="97"/>
      <c r="N5054" s="96"/>
    </row>
    <row r="5055" spans="10:14">
      <c r="J5055" s="95"/>
      <c r="K5055" s="95"/>
      <c r="L5055" s="95"/>
      <c r="M5055" s="97"/>
      <c r="N5055" s="96"/>
    </row>
    <row r="5056" spans="10:14">
      <c r="J5056" s="95"/>
      <c r="K5056" s="95"/>
      <c r="L5056" s="95"/>
      <c r="M5056" s="97"/>
      <c r="N5056" s="96"/>
    </row>
    <row r="5057" spans="10:14">
      <c r="J5057" s="95"/>
      <c r="K5057" s="95"/>
      <c r="L5057" s="95"/>
      <c r="M5057" s="97"/>
      <c r="N5057" s="96"/>
    </row>
    <row r="5058" spans="10:14">
      <c r="J5058" s="95"/>
      <c r="K5058" s="95"/>
      <c r="L5058" s="95"/>
      <c r="M5058" s="97"/>
      <c r="N5058" s="96"/>
    </row>
    <row r="5059" spans="10:14">
      <c r="J5059" s="95"/>
      <c r="K5059" s="95"/>
      <c r="L5059" s="95"/>
      <c r="M5059" s="97"/>
      <c r="N5059" s="96"/>
    </row>
    <row r="5060" spans="10:14">
      <c r="J5060" s="95"/>
      <c r="K5060" s="95"/>
      <c r="L5060" s="95"/>
      <c r="M5060" s="97"/>
      <c r="N5060" s="96"/>
    </row>
    <row r="5061" spans="10:14">
      <c r="J5061" s="95"/>
      <c r="K5061" s="95"/>
      <c r="L5061" s="95"/>
      <c r="M5061" s="97"/>
      <c r="N5061" s="96"/>
    </row>
    <row r="5062" spans="10:14">
      <c r="J5062" s="95"/>
      <c r="K5062" s="95"/>
      <c r="L5062" s="95"/>
      <c r="M5062" s="97"/>
      <c r="N5062" s="96"/>
    </row>
    <row r="5063" spans="10:14">
      <c r="J5063" s="95"/>
      <c r="K5063" s="95"/>
      <c r="L5063" s="95"/>
      <c r="M5063" s="97"/>
      <c r="N5063" s="96"/>
    </row>
    <row r="5064" spans="10:14">
      <c r="J5064" s="95"/>
      <c r="K5064" s="95"/>
      <c r="L5064" s="95"/>
      <c r="M5064" s="97"/>
      <c r="N5064" s="96"/>
    </row>
    <row r="5065" spans="10:14">
      <c r="J5065" s="95"/>
      <c r="K5065" s="95"/>
      <c r="L5065" s="95"/>
      <c r="M5065" s="97"/>
      <c r="N5065" s="96"/>
    </row>
    <row r="5066" spans="10:14">
      <c r="J5066" s="95"/>
      <c r="K5066" s="95"/>
      <c r="L5066" s="95"/>
      <c r="M5066" s="97"/>
      <c r="N5066" s="96"/>
    </row>
    <row r="5067" spans="10:14">
      <c r="J5067" s="95"/>
      <c r="K5067" s="95"/>
      <c r="L5067" s="95"/>
      <c r="M5067" s="97"/>
      <c r="N5067" s="96"/>
    </row>
    <row r="5068" spans="10:14">
      <c r="J5068" s="95"/>
      <c r="K5068" s="95"/>
      <c r="L5068" s="95"/>
      <c r="M5068" s="97"/>
      <c r="N5068" s="96"/>
    </row>
    <row r="5069" spans="10:14">
      <c r="J5069" s="95"/>
      <c r="K5069" s="95"/>
      <c r="L5069" s="95"/>
      <c r="M5069" s="97"/>
      <c r="N5069" s="96"/>
    </row>
    <row r="5070" spans="10:14">
      <c r="J5070" s="95"/>
      <c r="K5070" s="95"/>
      <c r="L5070" s="95"/>
      <c r="M5070" s="97"/>
      <c r="N5070" s="96"/>
    </row>
    <row r="5071" spans="10:14">
      <c r="J5071" s="95"/>
      <c r="K5071" s="95"/>
      <c r="L5071" s="95"/>
      <c r="M5071" s="97"/>
      <c r="N5071" s="96"/>
    </row>
    <row r="5072" spans="10:14">
      <c r="J5072" s="95"/>
      <c r="K5072" s="95"/>
      <c r="L5072" s="95"/>
      <c r="M5072" s="97"/>
      <c r="N5072" s="96"/>
    </row>
    <row r="5073" spans="10:14">
      <c r="J5073" s="95"/>
      <c r="K5073" s="95"/>
      <c r="L5073" s="95"/>
      <c r="M5073" s="97"/>
      <c r="N5073" s="96"/>
    </row>
    <row r="5074" spans="10:14">
      <c r="J5074" s="95"/>
      <c r="K5074" s="95"/>
      <c r="L5074" s="95"/>
      <c r="M5074" s="97"/>
      <c r="N5074" s="96"/>
    </row>
    <row r="5075" spans="10:14">
      <c r="J5075" s="95"/>
      <c r="K5075" s="95"/>
      <c r="L5075" s="95"/>
      <c r="M5075" s="97"/>
      <c r="N5075" s="96"/>
    </row>
    <row r="5076" spans="10:14">
      <c r="J5076" s="95"/>
      <c r="K5076" s="95"/>
      <c r="L5076" s="95"/>
      <c r="M5076" s="97"/>
      <c r="N5076" s="96"/>
    </row>
    <row r="5077" spans="10:14">
      <c r="J5077" s="95"/>
      <c r="K5077" s="95"/>
      <c r="L5077" s="95"/>
      <c r="M5077" s="97"/>
      <c r="N5077" s="96"/>
    </row>
    <row r="5078" spans="10:14">
      <c r="J5078" s="95"/>
      <c r="K5078" s="95"/>
      <c r="L5078" s="95"/>
      <c r="M5078" s="97"/>
      <c r="N5078" s="96"/>
    </row>
    <row r="5079" spans="10:14">
      <c r="J5079" s="95"/>
      <c r="K5079" s="95"/>
      <c r="L5079" s="95"/>
      <c r="M5079" s="97"/>
      <c r="N5079" s="96"/>
    </row>
    <row r="5080" spans="10:14">
      <c r="J5080" s="95"/>
      <c r="K5080" s="95"/>
      <c r="L5080" s="95"/>
      <c r="M5080" s="97"/>
      <c r="N5080" s="96"/>
    </row>
    <row r="5081" spans="10:14">
      <c r="J5081" s="95"/>
      <c r="K5081" s="95"/>
      <c r="L5081" s="95"/>
      <c r="M5081" s="97"/>
      <c r="N5081" s="96"/>
    </row>
    <row r="5082" spans="10:14">
      <c r="J5082" s="95"/>
      <c r="K5082" s="95"/>
      <c r="L5082" s="95"/>
      <c r="M5082" s="97"/>
      <c r="N5082" s="96"/>
    </row>
    <row r="5083" spans="10:14">
      <c r="J5083" s="95"/>
      <c r="K5083" s="95"/>
      <c r="L5083" s="95"/>
      <c r="M5083" s="97"/>
      <c r="N5083" s="96"/>
    </row>
    <row r="5084" spans="10:14">
      <c r="J5084" s="95"/>
      <c r="K5084" s="95"/>
      <c r="L5084" s="95"/>
      <c r="M5084" s="97"/>
      <c r="N5084" s="96"/>
    </row>
    <row r="5085" spans="10:14">
      <c r="J5085" s="95"/>
      <c r="K5085" s="95"/>
      <c r="L5085" s="95"/>
      <c r="M5085" s="97"/>
      <c r="N5085" s="96"/>
    </row>
    <row r="5086" spans="10:14">
      <c r="J5086" s="95"/>
      <c r="K5086" s="95"/>
      <c r="L5086" s="95"/>
      <c r="M5086" s="97"/>
      <c r="N5086" s="96"/>
    </row>
    <row r="5087" spans="10:14">
      <c r="J5087" s="95"/>
      <c r="K5087" s="95"/>
      <c r="L5087" s="95"/>
      <c r="M5087" s="97"/>
      <c r="N5087" s="96"/>
    </row>
    <row r="5088" spans="10:14">
      <c r="J5088" s="95"/>
      <c r="K5088" s="95"/>
      <c r="L5088" s="95"/>
      <c r="M5088" s="97"/>
      <c r="N5088" s="96"/>
    </row>
    <row r="5089" spans="10:14">
      <c r="J5089" s="95"/>
      <c r="K5089" s="95"/>
      <c r="L5089" s="95"/>
      <c r="M5089" s="97"/>
      <c r="N5089" s="96"/>
    </row>
    <row r="5090" spans="10:14">
      <c r="J5090" s="95"/>
      <c r="K5090" s="95"/>
      <c r="L5090" s="95"/>
      <c r="M5090" s="97"/>
      <c r="N5090" s="96"/>
    </row>
    <row r="5091" spans="10:14">
      <c r="J5091" s="95"/>
      <c r="K5091" s="95"/>
      <c r="L5091" s="95"/>
      <c r="M5091" s="97"/>
      <c r="N5091" s="96"/>
    </row>
    <row r="5092" spans="10:14">
      <c r="J5092" s="95"/>
      <c r="K5092" s="95"/>
      <c r="L5092" s="95"/>
      <c r="M5092" s="97"/>
      <c r="N5092" s="96"/>
    </row>
    <row r="5093" spans="10:14">
      <c r="J5093" s="95"/>
      <c r="K5093" s="95"/>
      <c r="L5093" s="95"/>
      <c r="M5093" s="97"/>
      <c r="N5093" s="96"/>
    </row>
    <row r="5094" spans="10:14">
      <c r="J5094" s="95"/>
      <c r="K5094" s="95"/>
      <c r="L5094" s="95"/>
      <c r="M5094" s="97"/>
      <c r="N5094" s="96"/>
    </row>
    <row r="5095" spans="10:14">
      <c r="J5095" s="95"/>
      <c r="K5095" s="95"/>
      <c r="L5095" s="95"/>
      <c r="M5095" s="97"/>
      <c r="N5095" s="96"/>
    </row>
    <row r="5096" spans="10:14">
      <c r="J5096" s="95"/>
      <c r="K5096" s="95"/>
      <c r="L5096" s="95"/>
      <c r="M5096" s="97"/>
      <c r="N5096" s="96"/>
    </row>
    <row r="5097" spans="10:14">
      <c r="J5097" s="95"/>
      <c r="K5097" s="95"/>
      <c r="L5097" s="95"/>
      <c r="M5097" s="97"/>
      <c r="N5097" s="96"/>
    </row>
    <row r="5098" spans="10:14">
      <c r="J5098" s="95"/>
      <c r="K5098" s="95"/>
      <c r="L5098" s="95"/>
      <c r="M5098" s="97"/>
      <c r="N5098" s="96"/>
    </row>
    <row r="5099" spans="10:14">
      <c r="J5099" s="95"/>
      <c r="K5099" s="95"/>
      <c r="L5099" s="95"/>
      <c r="M5099" s="97"/>
      <c r="N5099" s="96"/>
    </row>
    <row r="5100" spans="10:14">
      <c r="J5100" s="95"/>
      <c r="K5100" s="95"/>
      <c r="L5100" s="95"/>
      <c r="M5100" s="97"/>
      <c r="N5100" s="96"/>
    </row>
    <row r="5101" spans="10:14">
      <c r="J5101" s="95"/>
      <c r="K5101" s="95"/>
      <c r="L5101" s="95"/>
      <c r="M5101" s="97"/>
      <c r="N5101" s="96"/>
    </row>
    <row r="5102" spans="10:14">
      <c r="J5102" s="95"/>
      <c r="K5102" s="95"/>
      <c r="L5102" s="95"/>
      <c r="M5102" s="97"/>
      <c r="N5102" s="96"/>
    </row>
    <row r="5103" spans="10:14">
      <c r="J5103" s="95"/>
      <c r="K5103" s="95"/>
      <c r="L5103" s="95"/>
      <c r="M5103" s="97"/>
      <c r="N5103" s="96"/>
    </row>
    <row r="5104" spans="10:14">
      <c r="J5104" s="95"/>
      <c r="K5104" s="95"/>
      <c r="L5104" s="95"/>
      <c r="M5104" s="97"/>
      <c r="N5104" s="96"/>
    </row>
    <row r="5105" spans="10:14">
      <c r="J5105" s="95"/>
      <c r="K5105" s="95"/>
      <c r="L5105" s="95"/>
      <c r="M5105" s="97"/>
      <c r="N5105" s="96"/>
    </row>
    <row r="5106" spans="10:14">
      <c r="J5106" s="95"/>
      <c r="K5106" s="95"/>
      <c r="L5106" s="95"/>
      <c r="M5106" s="97"/>
      <c r="N5106" s="96"/>
    </row>
    <row r="5107" spans="10:14">
      <c r="J5107" s="95"/>
      <c r="K5107" s="95"/>
      <c r="L5107" s="95"/>
      <c r="M5107" s="97"/>
      <c r="N5107" s="96"/>
    </row>
    <row r="5108" spans="10:14">
      <c r="J5108" s="95"/>
      <c r="K5108" s="95"/>
      <c r="L5108" s="95"/>
      <c r="M5108" s="97"/>
      <c r="N5108" s="96"/>
    </row>
    <row r="5109" spans="10:14">
      <c r="J5109" s="95"/>
      <c r="K5109" s="95"/>
      <c r="L5109" s="95"/>
      <c r="M5109" s="97"/>
      <c r="N5109" s="96"/>
    </row>
    <row r="5110" spans="10:14">
      <c r="J5110" s="95"/>
      <c r="K5110" s="95"/>
      <c r="L5110" s="95"/>
      <c r="M5110" s="97"/>
      <c r="N5110" s="96"/>
    </row>
    <row r="5111" spans="10:14">
      <c r="J5111" s="95"/>
      <c r="K5111" s="95"/>
      <c r="L5111" s="95"/>
      <c r="M5111" s="97"/>
      <c r="N5111" s="96"/>
    </row>
    <row r="5112" spans="10:14">
      <c r="J5112" s="95"/>
      <c r="K5112" s="95"/>
      <c r="L5112" s="95"/>
      <c r="M5112" s="97"/>
      <c r="N5112" s="96"/>
    </row>
    <row r="5113" spans="10:14">
      <c r="J5113" s="95"/>
      <c r="K5113" s="95"/>
      <c r="L5113" s="95"/>
      <c r="M5113" s="97"/>
      <c r="N5113" s="96"/>
    </row>
    <row r="5114" spans="10:14">
      <c r="J5114" s="95"/>
      <c r="K5114" s="95"/>
      <c r="L5114" s="95"/>
      <c r="M5114" s="97"/>
      <c r="N5114" s="96"/>
    </row>
    <row r="5115" spans="10:14">
      <c r="J5115" s="95"/>
      <c r="K5115" s="95"/>
      <c r="L5115" s="95"/>
      <c r="M5115" s="97"/>
      <c r="N5115" s="96"/>
    </row>
    <row r="5116" spans="10:14">
      <c r="J5116" s="95"/>
      <c r="K5116" s="95"/>
      <c r="L5116" s="95"/>
      <c r="M5116" s="97"/>
      <c r="N5116" s="96"/>
    </row>
    <row r="5117" spans="10:14">
      <c r="J5117" s="95"/>
      <c r="K5117" s="95"/>
      <c r="L5117" s="95"/>
      <c r="M5117" s="97"/>
      <c r="N5117" s="96"/>
    </row>
    <row r="5118" spans="10:14">
      <c r="J5118" s="95"/>
      <c r="K5118" s="95"/>
      <c r="L5118" s="95"/>
      <c r="M5118" s="97"/>
      <c r="N5118" s="96"/>
    </row>
    <row r="5119" spans="10:14">
      <c r="J5119" s="95"/>
      <c r="K5119" s="95"/>
      <c r="L5119" s="95"/>
      <c r="M5119" s="97"/>
      <c r="N5119" s="96"/>
    </row>
    <row r="5120" spans="10:14">
      <c r="J5120" s="95"/>
      <c r="K5120" s="95"/>
      <c r="L5120" s="95"/>
      <c r="M5120" s="97"/>
      <c r="N5120" s="96"/>
    </row>
    <row r="5121" spans="10:14">
      <c r="J5121" s="95"/>
      <c r="K5121" s="95"/>
      <c r="L5121" s="95"/>
      <c r="M5121" s="97"/>
      <c r="N5121" s="96"/>
    </row>
    <row r="5122" spans="10:14">
      <c r="J5122" s="95"/>
      <c r="K5122" s="95"/>
      <c r="L5122" s="95"/>
      <c r="M5122" s="97"/>
      <c r="N5122" s="96"/>
    </row>
    <row r="5123" spans="10:14">
      <c r="J5123" s="95"/>
      <c r="K5123" s="95"/>
      <c r="L5123" s="95"/>
      <c r="M5123" s="97"/>
      <c r="N5123" s="96"/>
    </row>
    <row r="5124" spans="10:14">
      <c r="J5124" s="95"/>
      <c r="K5124" s="95"/>
      <c r="L5124" s="95"/>
      <c r="M5124" s="97"/>
      <c r="N5124" s="96"/>
    </row>
    <row r="5125" spans="10:14">
      <c r="J5125" s="95"/>
      <c r="K5125" s="95"/>
      <c r="L5125" s="95"/>
      <c r="M5125" s="97"/>
      <c r="N5125" s="96"/>
    </row>
    <row r="5126" spans="10:14">
      <c r="J5126" s="95"/>
      <c r="K5126" s="95"/>
      <c r="L5126" s="95"/>
      <c r="M5126" s="97"/>
      <c r="N5126" s="96"/>
    </row>
    <row r="5127" spans="10:14">
      <c r="J5127" s="95"/>
      <c r="K5127" s="95"/>
      <c r="L5127" s="95"/>
      <c r="M5127" s="97"/>
      <c r="N5127" s="96"/>
    </row>
    <row r="5128" spans="10:14">
      <c r="J5128" s="95"/>
      <c r="K5128" s="95"/>
      <c r="L5128" s="95"/>
      <c r="M5128" s="97"/>
      <c r="N5128" s="96"/>
    </row>
    <row r="5129" spans="10:14">
      <c r="J5129" s="95"/>
      <c r="K5129" s="95"/>
      <c r="L5129" s="95"/>
      <c r="M5129" s="97"/>
      <c r="N5129" s="96"/>
    </row>
    <row r="5130" spans="10:14">
      <c r="J5130" s="95"/>
      <c r="K5130" s="95"/>
      <c r="L5130" s="95"/>
      <c r="M5130" s="97"/>
      <c r="N5130" s="96"/>
    </row>
    <row r="5131" spans="10:14">
      <c r="J5131" s="95"/>
      <c r="K5131" s="95"/>
      <c r="L5131" s="95"/>
      <c r="M5131" s="97"/>
      <c r="N5131" s="96"/>
    </row>
    <row r="5132" spans="10:14">
      <c r="J5132" s="95"/>
      <c r="K5132" s="95"/>
      <c r="L5132" s="95"/>
      <c r="M5132" s="97"/>
      <c r="N5132" s="96"/>
    </row>
    <row r="5133" spans="10:14">
      <c r="J5133" s="95"/>
      <c r="K5133" s="95"/>
      <c r="L5133" s="95"/>
      <c r="M5133" s="97"/>
      <c r="N5133" s="96"/>
    </row>
    <row r="5134" spans="10:14">
      <c r="J5134" s="95"/>
      <c r="K5134" s="95"/>
      <c r="L5134" s="95"/>
      <c r="M5134" s="97"/>
      <c r="N5134" s="96"/>
    </row>
    <row r="5135" spans="10:14">
      <c r="J5135" s="95"/>
      <c r="K5135" s="95"/>
      <c r="L5135" s="95"/>
      <c r="M5135" s="97"/>
      <c r="N5135" s="96"/>
    </row>
    <row r="5136" spans="10:14">
      <c r="J5136" s="95"/>
      <c r="K5136" s="95"/>
      <c r="L5136" s="95"/>
      <c r="M5136" s="97"/>
      <c r="N5136" s="96"/>
    </row>
    <row r="5137" spans="10:14">
      <c r="J5137" s="95"/>
      <c r="K5137" s="95"/>
      <c r="L5137" s="95"/>
      <c r="M5137" s="97"/>
      <c r="N5137" s="96"/>
    </row>
    <row r="5138" spans="10:14">
      <c r="J5138" s="95"/>
      <c r="K5138" s="95"/>
      <c r="L5138" s="95"/>
      <c r="M5138" s="97"/>
      <c r="N5138" s="96"/>
    </row>
    <row r="5139" spans="10:14">
      <c r="J5139" s="95"/>
      <c r="K5139" s="95"/>
      <c r="L5139" s="95"/>
      <c r="M5139" s="97"/>
      <c r="N5139" s="96"/>
    </row>
    <row r="5140" spans="10:14">
      <c r="J5140" s="95"/>
      <c r="K5140" s="95"/>
      <c r="L5140" s="95"/>
      <c r="M5140" s="97"/>
      <c r="N5140" s="96"/>
    </row>
    <row r="5141" spans="10:14">
      <c r="J5141" s="95"/>
      <c r="K5141" s="95"/>
      <c r="L5141" s="95"/>
      <c r="M5141" s="97"/>
      <c r="N5141" s="96"/>
    </row>
    <row r="5142" spans="10:14">
      <c r="J5142" s="95"/>
      <c r="K5142" s="95"/>
      <c r="L5142" s="95"/>
      <c r="M5142" s="97"/>
      <c r="N5142" s="96"/>
    </row>
    <row r="5143" spans="10:14">
      <c r="J5143" s="95"/>
      <c r="K5143" s="95"/>
      <c r="L5143" s="95"/>
      <c r="M5143" s="97"/>
      <c r="N5143" s="96"/>
    </row>
    <row r="5144" spans="10:14">
      <c r="J5144" s="95"/>
      <c r="K5144" s="95"/>
      <c r="L5144" s="95"/>
      <c r="M5144" s="97"/>
      <c r="N5144" s="96"/>
    </row>
    <row r="5145" spans="10:14">
      <c r="J5145" s="95"/>
      <c r="K5145" s="95"/>
      <c r="L5145" s="95"/>
      <c r="M5145" s="97"/>
      <c r="N5145" s="96"/>
    </row>
    <row r="5146" spans="10:14">
      <c r="J5146" s="95"/>
      <c r="K5146" s="95"/>
      <c r="L5146" s="95"/>
      <c r="M5146" s="97"/>
      <c r="N5146" s="96"/>
    </row>
    <row r="5147" spans="10:14">
      <c r="J5147" s="95"/>
      <c r="K5147" s="95"/>
      <c r="L5147" s="95"/>
      <c r="M5147" s="97"/>
      <c r="N5147" s="96"/>
    </row>
    <row r="5148" spans="10:14">
      <c r="J5148" s="95"/>
      <c r="K5148" s="95"/>
      <c r="L5148" s="95"/>
      <c r="M5148" s="97"/>
      <c r="N5148" s="96"/>
    </row>
    <row r="5149" spans="10:14">
      <c r="J5149" s="95"/>
      <c r="K5149" s="95"/>
      <c r="L5149" s="95"/>
      <c r="M5149" s="97"/>
      <c r="N5149" s="96"/>
    </row>
    <row r="5150" spans="10:14">
      <c r="J5150" s="95"/>
      <c r="K5150" s="95"/>
      <c r="L5150" s="95"/>
      <c r="M5150" s="97"/>
      <c r="N5150" s="96"/>
    </row>
    <row r="5151" spans="10:14">
      <c r="J5151" s="95"/>
      <c r="K5151" s="95"/>
      <c r="L5151" s="95"/>
      <c r="M5151" s="97"/>
      <c r="N5151" s="96"/>
    </row>
    <row r="5152" spans="10:14">
      <c r="J5152" s="95"/>
      <c r="K5152" s="95"/>
      <c r="L5152" s="95"/>
      <c r="M5152" s="97"/>
      <c r="N5152" s="96"/>
    </row>
    <row r="5153" spans="10:14">
      <c r="J5153" s="95"/>
      <c r="K5153" s="95"/>
      <c r="L5153" s="95"/>
      <c r="M5153" s="97"/>
      <c r="N5153" s="96"/>
    </row>
    <row r="5154" spans="10:14">
      <c r="J5154" s="95"/>
      <c r="K5154" s="95"/>
      <c r="L5154" s="95"/>
      <c r="M5154" s="97"/>
      <c r="N5154" s="96"/>
    </row>
    <row r="5155" spans="10:14">
      <c r="J5155" s="95"/>
      <c r="K5155" s="95"/>
      <c r="L5155" s="95"/>
      <c r="M5155" s="97"/>
      <c r="N5155" s="96"/>
    </row>
    <row r="5156" spans="10:14">
      <c r="J5156" s="95"/>
      <c r="K5156" s="95"/>
      <c r="L5156" s="95"/>
      <c r="M5156" s="97"/>
      <c r="N5156" s="96"/>
    </row>
    <row r="5157" spans="10:14">
      <c r="J5157" s="95"/>
      <c r="K5157" s="95"/>
      <c r="L5157" s="95"/>
      <c r="M5157" s="97"/>
      <c r="N5157" s="96"/>
    </row>
    <row r="5158" spans="10:14">
      <c r="J5158" s="95"/>
      <c r="K5158" s="95"/>
      <c r="L5158" s="95"/>
      <c r="M5158" s="97"/>
      <c r="N5158" s="96"/>
    </row>
    <row r="5159" spans="10:14">
      <c r="J5159" s="95"/>
      <c r="K5159" s="95"/>
      <c r="L5159" s="95"/>
      <c r="M5159" s="97"/>
      <c r="N5159" s="96"/>
    </row>
    <row r="5160" spans="10:14">
      <c r="J5160" s="95"/>
      <c r="K5160" s="95"/>
      <c r="L5160" s="95"/>
      <c r="M5160" s="97"/>
      <c r="N5160" s="96"/>
    </row>
    <row r="5161" spans="10:14">
      <c r="J5161" s="95"/>
      <c r="K5161" s="95"/>
      <c r="L5161" s="95"/>
      <c r="M5161" s="97"/>
      <c r="N5161" s="96"/>
    </row>
    <row r="5162" spans="10:14">
      <c r="J5162" s="95"/>
      <c r="K5162" s="95"/>
      <c r="L5162" s="95"/>
      <c r="M5162" s="97"/>
      <c r="N5162" s="96"/>
    </row>
    <row r="5163" spans="10:14">
      <c r="J5163" s="95"/>
      <c r="K5163" s="95"/>
      <c r="L5163" s="95"/>
      <c r="M5163" s="97"/>
      <c r="N5163" s="96"/>
    </row>
    <row r="5164" spans="10:14">
      <c r="J5164" s="95"/>
      <c r="K5164" s="95"/>
      <c r="L5164" s="95"/>
      <c r="M5164" s="97"/>
      <c r="N5164" s="96"/>
    </row>
    <row r="5165" spans="10:14">
      <c r="J5165" s="95"/>
      <c r="K5165" s="95"/>
      <c r="L5165" s="95"/>
      <c r="M5165" s="97"/>
      <c r="N5165" s="96"/>
    </row>
    <row r="5166" spans="10:14">
      <c r="J5166" s="95"/>
      <c r="K5166" s="95"/>
      <c r="L5166" s="95"/>
      <c r="M5166" s="97"/>
      <c r="N5166" s="96"/>
    </row>
    <row r="5167" spans="10:14">
      <c r="J5167" s="95"/>
      <c r="K5167" s="95"/>
      <c r="L5167" s="95"/>
      <c r="M5167" s="97"/>
      <c r="N5167" s="96"/>
    </row>
    <row r="5168" spans="10:14">
      <c r="J5168" s="95"/>
      <c r="K5168" s="95"/>
      <c r="L5168" s="95"/>
      <c r="M5168" s="97"/>
      <c r="N5168" s="96"/>
    </row>
    <row r="5169" spans="10:14">
      <c r="J5169" s="95"/>
      <c r="K5169" s="95"/>
      <c r="L5169" s="95"/>
      <c r="M5169" s="97"/>
      <c r="N5169" s="96"/>
    </row>
    <row r="5170" spans="10:14">
      <c r="J5170" s="95"/>
      <c r="K5170" s="95"/>
      <c r="L5170" s="95"/>
      <c r="M5170" s="97"/>
      <c r="N5170" s="96"/>
    </row>
    <row r="5171" spans="10:14">
      <c r="J5171" s="95"/>
      <c r="K5171" s="95"/>
      <c r="L5171" s="95"/>
      <c r="M5171" s="97"/>
      <c r="N5171" s="96"/>
    </row>
    <row r="5172" spans="10:14">
      <c r="J5172" s="95"/>
      <c r="K5172" s="95"/>
      <c r="L5172" s="95"/>
      <c r="M5172" s="97"/>
      <c r="N5172" s="96"/>
    </row>
    <row r="5173" spans="10:14">
      <c r="J5173" s="95"/>
      <c r="K5173" s="95"/>
      <c r="L5173" s="95"/>
      <c r="M5173" s="97"/>
      <c r="N5173" s="96"/>
    </row>
    <row r="5174" spans="10:14">
      <c r="J5174" s="95"/>
      <c r="K5174" s="95"/>
      <c r="L5174" s="95"/>
      <c r="M5174" s="97"/>
      <c r="N5174" s="96"/>
    </row>
    <row r="5175" spans="10:14">
      <c r="J5175" s="95"/>
      <c r="K5175" s="95"/>
      <c r="L5175" s="95"/>
      <c r="M5175" s="97"/>
      <c r="N5175" s="96"/>
    </row>
    <row r="5176" spans="10:14">
      <c r="J5176" s="95"/>
      <c r="K5176" s="95"/>
      <c r="L5176" s="95"/>
      <c r="M5176" s="97"/>
      <c r="N5176" s="96"/>
    </row>
    <row r="5177" spans="10:14">
      <c r="J5177" s="95"/>
      <c r="K5177" s="95"/>
      <c r="L5177" s="95"/>
      <c r="M5177" s="97"/>
      <c r="N5177" s="96"/>
    </row>
    <row r="5178" spans="10:14">
      <c r="J5178" s="95"/>
      <c r="K5178" s="95"/>
      <c r="L5178" s="95"/>
      <c r="M5178" s="97"/>
      <c r="N5178" s="96"/>
    </row>
    <row r="5179" spans="10:14">
      <c r="J5179" s="95"/>
      <c r="K5179" s="95"/>
      <c r="L5179" s="95"/>
      <c r="M5179" s="97"/>
      <c r="N5179" s="96"/>
    </row>
    <row r="5180" spans="10:14">
      <c r="J5180" s="95"/>
      <c r="K5180" s="95"/>
      <c r="L5180" s="95"/>
      <c r="M5180" s="97"/>
      <c r="N5180" s="96"/>
    </row>
    <row r="5181" spans="10:14">
      <c r="J5181" s="95"/>
      <c r="K5181" s="95"/>
      <c r="L5181" s="95"/>
      <c r="M5181" s="97"/>
      <c r="N5181" s="96"/>
    </row>
    <row r="5182" spans="10:14">
      <c r="J5182" s="95"/>
      <c r="K5182" s="95"/>
      <c r="L5182" s="95"/>
      <c r="M5182" s="97"/>
      <c r="N5182" s="96"/>
    </row>
    <row r="5183" spans="10:14">
      <c r="J5183" s="95"/>
      <c r="K5183" s="95"/>
      <c r="L5183" s="95"/>
      <c r="M5183" s="97"/>
      <c r="N5183" s="96"/>
    </row>
    <row r="5184" spans="10:14">
      <c r="J5184" s="95"/>
      <c r="K5184" s="95"/>
      <c r="L5184" s="95"/>
      <c r="M5184" s="97"/>
      <c r="N5184" s="96"/>
    </row>
    <row r="5185" spans="10:14">
      <c r="J5185" s="95"/>
      <c r="K5185" s="95"/>
      <c r="L5185" s="95"/>
      <c r="M5185" s="97"/>
      <c r="N5185" s="96"/>
    </row>
    <row r="5186" spans="10:14">
      <c r="J5186" s="95"/>
      <c r="K5186" s="95"/>
      <c r="L5186" s="95"/>
      <c r="M5186" s="97"/>
      <c r="N5186" s="96"/>
    </row>
    <row r="5187" spans="10:14">
      <c r="J5187" s="95"/>
      <c r="K5187" s="95"/>
      <c r="L5187" s="95"/>
      <c r="M5187" s="97"/>
      <c r="N5187" s="96"/>
    </row>
    <row r="5188" spans="10:14">
      <c r="J5188" s="95"/>
      <c r="K5188" s="95"/>
      <c r="L5188" s="95"/>
      <c r="M5188" s="97"/>
      <c r="N5188" s="96"/>
    </row>
    <row r="5189" spans="10:14">
      <c r="J5189" s="95"/>
      <c r="K5189" s="95"/>
      <c r="L5189" s="95"/>
      <c r="M5189" s="97"/>
      <c r="N5189" s="96"/>
    </row>
    <row r="5190" spans="10:14">
      <c r="J5190" s="95"/>
      <c r="K5190" s="95"/>
      <c r="L5190" s="95"/>
      <c r="M5190" s="97"/>
      <c r="N5190" s="96"/>
    </row>
    <row r="5191" spans="10:14">
      <c r="J5191" s="95"/>
      <c r="K5191" s="95"/>
      <c r="L5191" s="95"/>
      <c r="M5191" s="97"/>
      <c r="N5191" s="96"/>
    </row>
    <row r="5192" spans="10:14">
      <c r="J5192" s="95"/>
      <c r="K5192" s="95"/>
      <c r="L5192" s="95"/>
      <c r="M5192" s="97"/>
      <c r="N5192" s="96"/>
    </row>
    <row r="5193" spans="10:14">
      <c r="J5193" s="95"/>
      <c r="K5193" s="95"/>
      <c r="L5193" s="95"/>
      <c r="M5193" s="97"/>
      <c r="N5193" s="96"/>
    </row>
    <row r="5194" spans="10:14">
      <c r="J5194" s="95"/>
      <c r="K5194" s="95"/>
      <c r="L5194" s="95"/>
      <c r="M5194" s="97"/>
      <c r="N5194" s="96"/>
    </row>
    <row r="5195" spans="10:14">
      <c r="J5195" s="95"/>
      <c r="K5195" s="95"/>
      <c r="L5195" s="95"/>
      <c r="M5195" s="97"/>
      <c r="N5195" s="96"/>
    </row>
    <row r="5196" spans="10:14">
      <c r="J5196" s="95"/>
      <c r="K5196" s="95"/>
      <c r="L5196" s="95"/>
      <c r="M5196" s="97"/>
      <c r="N5196" s="96"/>
    </row>
    <row r="5197" spans="10:14">
      <c r="J5197" s="95"/>
      <c r="K5197" s="95"/>
      <c r="L5197" s="95"/>
      <c r="M5197" s="97"/>
      <c r="N5197" s="96"/>
    </row>
    <row r="5198" spans="10:14">
      <c r="J5198" s="95"/>
      <c r="K5198" s="95"/>
      <c r="L5198" s="95"/>
      <c r="M5198" s="97"/>
      <c r="N5198" s="96"/>
    </row>
    <row r="5199" spans="10:14">
      <c r="J5199" s="95"/>
      <c r="K5199" s="95"/>
      <c r="L5199" s="95"/>
      <c r="M5199" s="97"/>
      <c r="N5199" s="96"/>
    </row>
    <row r="5200" spans="10:14">
      <c r="J5200" s="95"/>
      <c r="K5200" s="95"/>
      <c r="L5200" s="95"/>
      <c r="M5200" s="97"/>
      <c r="N5200" s="96"/>
    </row>
    <row r="5201" spans="10:14">
      <c r="J5201" s="95"/>
      <c r="K5201" s="95"/>
      <c r="L5201" s="95"/>
      <c r="M5201" s="97"/>
      <c r="N5201" s="96"/>
    </row>
    <row r="5202" spans="10:14">
      <c r="J5202" s="95"/>
      <c r="K5202" s="95"/>
      <c r="L5202" s="95"/>
      <c r="M5202" s="97"/>
      <c r="N5202" s="96"/>
    </row>
    <row r="5203" spans="10:14">
      <c r="J5203" s="95"/>
      <c r="K5203" s="95"/>
      <c r="L5203" s="95"/>
      <c r="M5203" s="97"/>
      <c r="N5203" s="96"/>
    </row>
    <row r="5204" spans="10:14">
      <c r="J5204" s="95"/>
      <c r="K5204" s="95"/>
      <c r="L5204" s="95"/>
      <c r="M5204" s="97"/>
      <c r="N5204" s="96"/>
    </row>
    <row r="5205" spans="10:14">
      <c r="J5205" s="95"/>
      <c r="K5205" s="95"/>
      <c r="L5205" s="95"/>
      <c r="M5205" s="97"/>
      <c r="N5205" s="96"/>
    </row>
    <row r="5206" spans="10:14">
      <c r="J5206" s="95"/>
      <c r="K5206" s="95"/>
      <c r="L5206" s="95"/>
      <c r="M5206" s="97"/>
      <c r="N5206" s="96"/>
    </row>
    <row r="5207" spans="10:14">
      <c r="J5207" s="95"/>
      <c r="K5207" s="95"/>
      <c r="L5207" s="95"/>
      <c r="M5207" s="97"/>
      <c r="N5207" s="96"/>
    </row>
    <row r="5208" spans="10:14">
      <c r="J5208" s="95"/>
      <c r="K5208" s="95"/>
      <c r="L5208" s="95"/>
      <c r="M5208" s="97"/>
      <c r="N5208" s="96"/>
    </row>
    <row r="5209" spans="10:14">
      <c r="J5209" s="95"/>
      <c r="K5209" s="95"/>
      <c r="L5209" s="95"/>
      <c r="M5209" s="97"/>
      <c r="N5209" s="96"/>
    </row>
    <row r="5210" spans="10:14">
      <c r="J5210" s="95"/>
      <c r="K5210" s="95"/>
      <c r="L5210" s="95"/>
      <c r="M5210" s="97"/>
      <c r="N5210" s="96"/>
    </row>
    <row r="5211" spans="10:14">
      <c r="J5211" s="95"/>
      <c r="K5211" s="95"/>
      <c r="L5211" s="95"/>
      <c r="M5211" s="97"/>
      <c r="N5211" s="96"/>
    </row>
    <row r="5212" spans="10:14">
      <c r="J5212" s="95"/>
      <c r="K5212" s="95"/>
      <c r="L5212" s="95"/>
      <c r="M5212" s="97"/>
      <c r="N5212" s="96"/>
    </row>
    <row r="5213" spans="10:14">
      <c r="J5213" s="95"/>
      <c r="K5213" s="95"/>
      <c r="L5213" s="95"/>
      <c r="M5213" s="97"/>
      <c r="N5213" s="96"/>
    </row>
    <row r="5214" spans="10:14">
      <c r="J5214" s="95"/>
      <c r="K5214" s="95"/>
      <c r="L5214" s="95"/>
      <c r="M5214" s="97"/>
      <c r="N5214" s="96"/>
    </row>
    <row r="5215" spans="10:14">
      <c r="J5215" s="95"/>
      <c r="K5215" s="95"/>
      <c r="L5215" s="95"/>
      <c r="M5215" s="97"/>
      <c r="N5215" s="96"/>
    </row>
    <row r="5216" spans="10:14">
      <c r="J5216" s="95"/>
      <c r="K5216" s="95"/>
      <c r="L5216" s="95"/>
      <c r="M5216" s="97"/>
      <c r="N5216" s="96"/>
    </row>
    <row r="5217" spans="10:14">
      <c r="J5217" s="95"/>
      <c r="K5217" s="95"/>
      <c r="L5217" s="95"/>
      <c r="M5217" s="97"/>
      <c r="N5217" s="96"/>
    </row>
    <row r="5218" spans="10:14">
      <c r="J5218" s="95"/>
      <c r="K5218" s="95"/>
      <c r="L5218" s="95"/>
      <c r="M5218" s="97"/>
      <c r="N5218" s="96"/>
    </row>
    <row r="5219" spans="10:14">
      <c r="J5219" s="95"/>
      <c r="K5219" s="95"/>
      <c r="L5219" s="95"/>
      <c r="M5219" s="97"/>
      <c r="N5219" s="96"/>
    </row>
    <row r="5220" spans="10:14">
      <c r="J5220" s="95"/>
      <c r="K5220" s="95"/>
      <c r="L5220" s="95"/>
      <c r="M5220" s="97"/>
      <c r="N5220" s="96"/>
    </row>
    <row r="5221" spans="10:14">
      <c r="J5221" s="95"/>
      <c r="K5221" s="95"/>
      <c r="L5221" s="95"/>
      <c r="M5221" s="97"/>
      <c r="N5221" s="96"/>
    </row>
    <row r="5222" spans="10:14">
      <c r="J5222" s="95"/>
      <c r="K5222" s="95"/>
      <c r="L5222" s="95"/>
      <c r="M5222" s="97"/>
      <c r="N5222" s="96"/>
    </row>
    <row r="5223" spans="10:14">
      <c r="J5223" s="95"/>
      <c r="K5223" s="95"/>
      <c r="L5223" s="95"/>
      <c r="M5223" s="97"/>
      <c r="N5223" s="96"/>
    </row>
    <row r="5224" spans="10:14">
      <c r="J5224" s="95"/>
      <c r="K5224" s="95"/>
      <c r="L5224" s="95"/>
      <c r="M5224" s="97"/>
      <c r="N5224" s="96"/>
    </row>
    <row r="5225" spans="10:14">
      <c r="J5225" s="95"/>
      <c r="K5225" s="95"/>
      <c r="L5225" s="95"/>
      <c r="M5225" s="97"/>
      <c r="N5225" s="96"/>
    </row>
    <row r="5226" spans="10:14">
      <c r="J5226" s="95"/>
      <c r="K5226" s="95"/>
      <c r="L5226" s="95"/>
      <c r="M5226" s="97"/>
      <c r="N5226" s="96"/>
    </row>
    <row r="5227" spans="10:14">
      <c r="J5227" s="95"/>
      <c r="K5227" s="95"/>
      <c r="L5227" s="95"/>
      <c r="M5227" s="97"/>
      <c r="N5227" s="96"/>
    </row>
    <row r="5228" spans="10:14">
      <c r="J5228" s="95"/>
      <c r="K5228" s="95"/>
      <c r="L5228" s="95"/>
      <c r="M5228" s="97"/>
      <c r="N5228" s="96"/>
    </row>
    <row r="5229" spans="10:14">
      <c r="J5229" s="95"/>
      <c r="K5229" s="95"/>
      <c r="L5229" s="95"/>
      <c r="M5229" s="97"/>
      <c r="N5229" s="96"/>
    </row>
    <row r="5230" spans="10:14">
      <c r="J5230" s="95"/>
      <c r="K5230" s="95"/>
      <c r="L5230" s="95"/>
      <c r="M5230" s="97"/>
      <c r="N5230" s="96"/>
    </row>
    <row r="5231" spans="10:14">
      <c r="J5231" s="95"/>
      <c r="K5231" s="95"/>
      <c r="L5231" s="95"/>
      <c r="M5231" s="97"/>
      <c r="N5231" s="96"/>
    </row>
    <row r="5232" spans="10:14">
      <c r="J5232" s="95"/>
      <c r="K5232" s="95"/>
      <c r="L5232" s="95"/>
      <c r="M5232" s="97"/>
      <c r="N5232" s="96"/>
    </row>
    <row r="5233" spans="10:14">
      <c r="J5233" s="95"/>
      <c r="K5233" s="95"/>
      <c r="L5233" s="95"/>
      <c r="M5233" s="97"/>
      <c r="N5233" s="96"/>
    </row>
    <row r="5234" spans="10:14">
      <c r="J5234" s="95"/>
      <c r="K5234" s="95"/>
      <c r="L5234" s="95"/>
      <c r="M5234" s="97"/>
      <c r="N5234" s="96"/>
    </row>
    <row r="5235" spans="10:14">
      <c r="J5235" s="95"/>
      <c r="K5235" s="95"/>
      <c r="L5235" s="95"/>
      <c r="M5235" s="97"/>
      <c r="N5235" s="96"/>
    </row>
    <row r="5236" spans="10:14">
      <c r="J5236" s="95"/>
      <c r="K5236" s="95"/>
      <c r="L5236" s="95"/>
      <c r="M5236" s="97"/>
      <c r="N5236" s="96"/>
    </row>
    <row r="5237" spans="10:14">
      <c r="J5237" s="95"/>
      <c r="K5237" s="95"/>
      <c r="L5237" s="95"/>
      <c r="M5237" s="97"/>
      <c r="N5237" s="96"/>
    </row>
    <row r="5238" spans="10:14">
      <c r="J5238" s="95"/>
      <c r="K5238" s="95"/>
      <c r="L5238" s="95"/>
      <c r="M5238" s="97"/>
      <c r="N5238" s="96"/>
    </row>
    <row r="5239" spans="10:14">
      <c r="J5239" s="95"/>
      <c r="K5239" s="95"/>
      <c r="L5239" s="95"/>
      <c r="M5239" s="97"/>
      <c r="N5239" s="96"/>
    </row>
    <row r="5240" spans="10:14">
      <c r="J5240" s="95"/>
      <c r="K5240" s="95"/>
      <c r="L5240" s="95"/>
      <c r="M5240" s="97"/>
      <c r="N5240" s="96"/>
    </row>
    <row r="5241" spans="10:14">
      <c r="J5241" s="95"/>
      <c r="K5241" s="95"/>
      <c r="L5241" s="95"/>
      <c r="M5241" s="97"/>
      <c r="N5241" s="96"/>
    </row>
    <row r="5242" spans="10:14">
      <c r="J5242" s="95"/>
      <c r="K5242" s="95"/>
      <c r="L5242" s="95"/>
      <c r="M5242" s="97"/>
      <c r="N5242" s="96"/>
    </row>
    <row r="5243" spans="10:14">
      <c r="J5243" s="95"/>
      <c r="K5243" s="95"/>
      <c r="L5243" s="95"/>
      <c r="M5243" s="97"/>
      <c r="N5243" s="96"/>
    </row>
    <row r="5244" spans="10:14">
      <c r="J5244" s="95"/>
      <c r="K5244" s="95"/>
      <c r="L5244" s="95"/>
      <c r="M5244" s="97"/>
      <c r="N5244" s="96"/>
    </row>
    <row r="5245" spans="10:14">
      <c r="J5245" s="95"/>
      <c r="K5245" s="95"/>
      <c r="L5245" s="95"/>
      <c r="M5245" s="97"/>
      <c r="N5245" s="96"/>
    </row>
    <row r="5246" spans="10:14">
      <c r="J5246" s="95"/>
      <c r="K5246" s="95"/>
      <c r="L5246" s="95"/>
      <c r="M5246" s="97"/>
      <c r="N5246" s="96"/>
    </row>
    <row r="5247" spans="10:14">
      <c r="J5247" s="95"/>
      <c r="K5247" s="95"/>
      <c r="L5247" s="95"/>
      <c r="M5247" s="97"/>
      <c r="N5247" s="96"/>
    </row>
    <row r="5248" spans="10:14">
      <c r="J5248" s="95"/>
      <c r="K5248" s="95"/>
      <c r="L5248" s="95"/>
      <c r="M5248" s="97"/>
      <c r="N5248" s="96"/>
    </row>
    <row r="5249" spans="10:14">
      <c r="J5249" s="95"/>
      <c r="K5249" s="95"/>
      <c r="L5249" s="95"/>
      <c r="M5249" s="97"/>
      <c r="N5249" s="96"/>
    </row>
    <row r="5250" spans="10:14">
      <c r="J5250" s="95"/>
      <c r="K5250" s="95"/>
      <c r="L5250" s="95"/>
      <c r="M5250" s="97"/>
      <c r="N5250" s="96"/>
    </row>
    <row r="5251" spans="10:14">
      <c r="J5251" s="95"/>
      <c r="K5251" s="95"/>
      <c r="L5251" s="95"/>
      <c r="M5251" s="97"/>
      <c r="N5251" s="96"/>
    </row>
    <row r="5252" spans="10:14">
      <c r="J5252" s="95"/>
      <c r="K5252" s="95"/>
      <c r="L5252" s="95"/>
      <c r="M5252" s="97"/>
      <c r="N5252" s="96"/>
    </row>
    <row r="5253" spans="10:14">
      <c r="J5253" s="95"/>
      <c r="K5253" s="95"/>
      <c r="L5253" s="95"/>
      <c r="M5253" s="97"/>
      <c r="N5253" s="96"/>
    </row>
    <row r="5254" spans="10:14">
      <c r="J5254" s="95"/>
      <c r="K5254" s="95"/>
      <c r="L5254" s="95"/>
      <c r="M5254" s="97"/>
      <c r="N5254" s="96"/>
    </row>
    <row r="5255" spans="10:14">
      <c r="J5255" s="95"/>
      <c r="K5255" s="95"/>
      <c r="L5255" s="95"/>
      <c r="M5255" s="97"/>
      <c r="N5255" s="96"/>
    </row>
    <row r="5256" spans="10:14">
      <c r="J5256" s="95"/>
      <c r="K5256" s="95"/>
      <c r="L5256" s="95"/>
      <c r="M5256" s="97"/>
      <c r="N5256" s="96"/>
    </row>
    <row r="5257" spans="10:14">
      <c r="J5257" s="95"/>
      <c r="K5257" s="95"/>
      <c r="L5257" s="95"/>
      <c r="M5257" s="97"/>
      <c r="N5257" s="96"/>
    </row>
    <row r="5258" spans="10:14">
      <c r="J5258" s="95"/>
      <c r="K5258" s="95"/>
      <c r="L5258" s="95"/>
      <c r="M5258" s="97"/>
      <c r="N5258" s="96"/>
    </row>
    <row r="5259" spans="10:14">
      <c r="J5259" s="95"/>
      <c r="K5259" s="95"/>
      <c r="L5259" s="95"/>
      <c r="M5259" s="97"/>
      <c r="N5259" s="96"/>
    </row>
    <row r="5260" spans="10:14">
      <c r="J5260" s="95"/>
      <c r="K5260" s="95"/>
      <c r="L5260" s="95"/>
      <c r="M5260" s="97"/>
      <c r="N5260" s="96"/>
    </row>
    <row r="5261" spans="10:14">
      <c r="J5261" s="95"/>
      <c r="K5261" s="95"/>
      <c r="L5261" s="95"/>
      <c r="M5261" s="97"/>
      <c r="N5261" s="96"/>
    </row>
    <row r="5262" spans="10:14">
      <c r="J5262" s="95"/>
      <c r="K5262" s="95"/>
      <c r="L5262" s="95"/>
      <c r="M5262" s="97"/>
      <c r="N5262" s="96"/>
    </row>
    <row r="5263" spans="10:14">
      <c r="J5263" s="95"/>
      <c r="K5263" s="95"/>
      <c r="L5263" s="95"/>
      <c r="M5263" s="97"/>
      <c r="N5263" s="96"/>
    </row>
    <row r="5264" spans="10:14">
      <c r="J5264" s="95"/>
      <c r="K5264" s="95"/>
      <c r="L5264" s="95"/>
      <c r="M5264" s="97"/>
      <c r="N5264" s="96"/>
    </row>
    <row r="5265" spans="10:14">
      <c r="J5265" s="95"/>
      <c r="K5265" s="95"/>
      <c r="L5265" s="95"/>
      <c r="M5265" s="97"/>
      <c r="N5265" s="96"/>
    </row>
    <row r="5266" spans="10:14">
      <c r="J5266" s="95"/>
      <c r="K5266" s="95"/>
      <c r="L5266" s="95"/>
      <c r="M5266" s="97"/>
      <c r="N5266" s="96"/>
    </row>
    <row r="5267" spans="10:14">
      <c r="J5267" s="95"/>
      <c r="K5267" s="95"/>
      <c r="L5267" s="95"/>
      <c r="M5267" s="97"/>
      <c r="N5267" s="96"/>
    </row>
    <row r="5268" spans="10:14">
      <c r="J5268" s="95"/>
      <c r="K5268" s="95"/>
      <c r="L5268" s="95"/>
      <c r="M5268" s="97"/>
      <c r="N5268" s="96"/>
    </row>
    <row r="5269" spans="10:14">
      <c r="J5269" s="95"/>
      <c r="K5269" s="95"/>
      <c r="L5269" s="95"/>
      <c r="M5269" s="97"/>
      <c r="N5269" s="96"/>
    </row>
    <row r="5270" spans="10:14">
      <c r="J5270" s="95"/>
      <c r="K5270" s="95"/>
      <c r="L5270" s="95"/>
      <c r="M5270" s="97"/>
      <c r="N5270" s="96"/>
    </row>
    <row r="5271" spans="10:14">
      <c r="J5271" s="95"/>
      <c r="K5271" s="95"/>
      <c r="L5271" s="95"/>
      <c r="M5271" s="97"/>
      <c r="N5271" s="96"/>
    </row>
    <row r="5272" spans="10:14">
      <c r="J5272" s="95"/>
      <c r="K5272" s="95"/>
      <c r="L5272" s="95"/>
      <c r="M5272" s="97"/>
      <c r="N5272" s="96"/>
    </row>
    <row r="5273" spans="10:14">
      <c r="J5273" s="95"/>
      <c r="K5273" s="95"/>
      <c r="L5273" s="95"/>
      <c r="M5273" s="97"/>
      <c r="N5273" s="96"/>
    </row>
    <row r="5274" spans="10:14">
      <c r="J5274" s="95"/>
      <c r="K5274" s="95"/>
      <c r="L5274" s="95"/>
      <c r="M5274" s="97"/>
      <c r="N5274" s="96"/>
    </row>
    <row r="5275" spans="10:14">
      <c r="J5275" s="95"/>
      <c r="K5275" s="95"/>
      <c r="L5275" s="95"/>
      <c r="M5275" s="97"/>
      <c r="N5275" s="96"/>
    </row>
    <row r="5276" spans="10:14">
      <c r="J5276" s="95"/>
      <c r="K5276" s="95"/>
      <c r="L5276" s="95"/>
      <c r="M5276" s="97"/>
      <c r="N5276" s="96"/>
    </row>
    <row r="5277" spans="10:14">
      <c r="J5277" s="95"/>
      <c r="K5277" s="95"/>
      <c r="L5277" s="95"/>
      <c r="M5277" s="97"/>
      <c r="N5277" s="96"/>
    </row>
    <row r="5278" spans="10:14">
      <c r="J5278" s="95"/>
      <c r="K5278" s="95"/>
      <c r="L5278" s="95"/>
      <c r="M5278" s="97"/>
      <c r="N5278" s="96"/>
    </row>
    <row r="5279" spans="10:14">
      <c r="J5279" s="95"/>
      <c r="K5279" s="95"/>
      <c r="L5279" s="95"/>
      <c r="M5279" s="97"/>
      <c r="N5279" s="96"/>
    </row>
    <row r="5280" spans="10:14">
      <c r="J5280" s="95"/>
      <c r="K5280" s="95"/>
      <c r="L5280" s="95"/>
      <c r="M5280" s="97"/>
      <c r="N5280" s="96"/>
    </row>
    <row r="5281" spans="10:14">
      <c r="J5281" s="95"/>
      <c r="K5281" s="95"/>
      <c r="L5281" s="95"/>
      <c r="M5281" s="97"/>
      <c r="N5281" s="96"/>
    </row>
    <row r="5282" spans="10:14">
      <c r="J5282" s="95"/>
      <c r="K5282" s="95"/>
      <c r="L5282" s="95"/>
      <c r="M5282" s="97"/>
      <c r="N5282" s="96"/>
    </row>
    <row r="5283" spans="10:14">
      <c r="J5283" s="95"/>
      <c r="K5283" s="95"/>
      <c r="L5283" s="95"/>
      <c r="M5283" s="97"/>
      <c r="N5283" s="96"/>
    </row>
    <row r="5284" spans="10:14">
      <c r="J5284" s="95"/>
      <c r="K5284" s="95"/>
      <c r="L5284" s="95"/>
      <c r="M5284" s="97"/>
      <c r="N5284" s="96"/>
    </row>
    <row r="5285" spans="10:14">
      <c r="J5285" s="95"/>
      <c r="K5285" s="95"/>
      <c r="L5285" s="95"/>
      <c r="M5285" s="97"/>
      <c r="N5285" s="96"/>
    </row>
    <row r="5286" spans="10:14">
      <c r="J5286" s="95"/>
      <c r="K5286" s="95"/>
      <c r="L5286" s="95"/>
      <c r="M5286" s="97"/>
      <c r="N5286" s="96"/>
    </row>
    <row r="5287" spans="10:14">
      <c r="J5287" s="95"/>
      <c r="K5287" s="95"/>
      <c r="L5287" s="95"/>
      <c r="M5287" s="97"/>
      <c r="N5287" s="96"/>
    </row>
    <row r="5288" spans="10:14">
      <c r="J5288" s="95"/>
      <c r="K5288" s="95"/>
      <c r="L5288" s="95"/>
      <c r="M5288" s="97"/>
      <c r="N5288" s="96"/>
    </row>
    <row r="5289" spans="10:14">
      <c r="J5289" s="95"/>
      <c r="K5289" s="95"/>
      <c r="L5289" s="95"/>
      <c r="M5289" s="97"/>
      <c r="N5289" s="96"/>
    </row>
    <row r="5290" spans="10:14">
      <c r="J5290" s="95"/>
      <c r="K5290" s="95"/>
      <c r="L5290" s="95"/>
      <c r="M5290" s="97"/>
      <c r="N5290" s="96"/>
    </row>
    <row r="5291" spans="10:14">
      <c r="J5291" s="95"/>
      <c r="K5291" s="95"/>
      <c r="L5291" s="95"/>
      <c r="M5291" s="97"/>
      <c r="N5291" s="96"/>
    </row>
    <row r="5292" spans="10:14">
      <c r="J5292" s="95"/>
      <c r="K5292" s="95"/>
      <c r="L5292" s="95"/>
      <c r="M5292" s="97"/>
      <c r="N5292" s="96"/>
    </row>
    <row r="5293" spans="10:14">
      <c r="J5293" s="95"/>
      <c r="K5293" s="95"/>
      <c r="L5293" s="95"/>
      <c r="M5293" s="97"/>
      <c r="N5293" s="96"/>
    </row>
    <row r="5294" spans="10:14">
      <c r="J5294" s="95"/>
      <c r="K5294" s="95"/>
      <c r="L5294" s="95"/>
      <c r="M5294" s="97"/>
      <c r="N5294" s="96"/>
    </row>
    <row r="5295" spans="10:14">
      <c r="J5295" s="95"/>
      <c r="K5295" s="95"/>
      <c r="L5295" s="95"/>
      <c r="M5295" s="97"/>
      <c r="N5295" s="96"/>
    </row>
    <row r="5296" spans="10:14">
      <c r="J5296" s="95"/>
      <c r="K5296" s="95"/>
      <c r="L5296" s="95"/>
      <c r="M5296" s="97"/>
      <c r="N5296" s="96"/>
    </row>
    <row r="5297" spans="10:14">
      <c r="J5297" s="95"/>
      <c r="K5297" s="95"/>
      <c r="L5297" s="95"/>
      <c r="M5297" s="97"/>
      <c r="N5297" s="96"/>
    </row>
    <row r="5298" spans="10:14">
      <c r="J5298" s="95"/>
      <c r="K5298" s="95"/>
      <c r="L5298" s="95"/>
      <c r="M5298" s="97"/>
      <c r="N5298" s="96"/>
    </row>
    <row r="5299" spans="10:14">
      <c r="J5299" s="95"/>
      <c r="K5299" s="95"/>
      <c r="L5299" s="95"/>
      <c r="M5299" s="97"/>
      <c r="N5299" s="96"/>
    </row>
    <row r="5300" spans="10:14">
      <c r="J5300" s="95"/>
      <c r="K5300" s="95"/>
      <c r="L5300" s="95"/>
      <c r="M5300" s="97"/>
      <c r="N5300" s="96"/>
    </row>
    <row r="5301" spans="10:14">
      <c r="J5301" s="95"/>
      <c r="K5301" s="95"/>
      <c r="L5301" s="95"/>
      <c r="M5301" s="97"/>
      <c r="N5301" s="96"/>
    </row>
    <row r="5302" spans="10:14">
      <c r="J5302" s="95"/>
      <c r="K5302" s="95"/>
      <c r="L5302" s="95"/>
      <c r="M5302" s="97"/>
      <c r="N5302" s="96"/>
    </row>
    <row r="5303" spans="10:14">
      <c r="J5303" s="95"/>
      <c r="K5303" s="95"/>
      <c r="L5303" s="95"/>
      <c r="M5303" s="97"/>
      <c r="N5303" s="96"/>
    </row>
    <row r="5304" spans="10:14">
      <c r="J5304" s="95"/>
      <c r="K5304" s="95"/>
      <c r="L5304" s="95"/>
      <c r="M5304" s="97"/>
      <c r="N5304" s="96"/>
    </row>
    <row r="5305" spans="10:14">
      <c r="J5305" s="95"/>
      <c r="K5305" s="95"/>
      <c r="L5305" s="95"/>
      <c r="M5305" s="97"/>
      <c r="N5305" s="96"/>
    </row>
    <row r="5306" spans="10:14">
      <c r="J5306" s="95"/>
      <c r="K5306" s="95"/>
      <c r="L5306" s="95"/>
      <c r="M5306" s="97"/>
      <c r="N5306" s="96"/>
    </row>
    <row r="5307" spans="10:14">
      <c r="J5307" s="95"/>
      <c r="K5307" s="95"/>
      <c r="L5307" s="95"/>
      <c r="M5307" s="97"/>
      <c r="N5307" s="96"/>
    </row>
    <row r="5308" spans="10:14">
      <c r="J5308" s="95"/>
      <c r="K5308" s="95"/>
      <c r="L5308" s="95"/>
      <c r="M5308" s="97"/>
      <c r="N5308" s="96"/>
    </row>
    <row r="5309" spans="10:14">
      <c r="J5309" s="95"/>
      <c r="K5309" s="95"/>
      <c r="L5309" s="95"/>
      <c r="M5309" s="97"/>
      <c r="N5309" s="96"/>
    </row>
    <row r="5310" spans="10:14">
      <c r="J5310" s="95"/>
      <c r="K5310" s="95"/>
      <c r="L5310" s="95"/>
      <c r="M5310" s="97"/>
      <c r="N5310" s="96"/>
    </row>
    <row r="5311" spans="10:14">
      <c r="J5311" s="95"/>
      <c r="K5311" s="95"/>
      <c r="L5311" s="95"/>
      <c r="M5311" s="97"/>
      <c r="N5311" s="96"/>
    </row>
    <row r="5312" spans="10:14">
      <c r="J5312" s="95"/>
      <c r="K5312" s="95"/>
      <c r="L5312" s="95"/>
      <c r="M5312" s="97"/>
      <c r="N5312" s="96"/>
    </row>
    <row r="5313" spans="10:14">
      <c r="J5313" s="95"/>
      <c r="K5313" s="95"/>
      <c r="L5313" s="95"/>
      <c r="M5313" s="97"/>
      <c r="N5313" s="96"/>
    </row>
    <row r="5314" spans="10:14">
      <c r="J5314" s="95"/>
      <c r="K5314" s="95"/>
      <c r="L5314" s="95"/>
      <c r="M5314" s="97"/>
      <c r="N5314" s="96"/>
    </row>
    <row r="5315" spans="10:14">
      <c r="J5315" s="95"/>
      <c r="K5315" s="95"/>
      <c r="L5315" s="95"/>
      <c r="M5315" s="97"/>
      <c r="N5315" s="96"/>
    </row>
    <row r="5316" spans="10:14">
      <c r="J5316" s="95"/>
      <c r="K5316" s="95"/>
      <c r="L5316" s="95"/>
      <c r="M5316" s="97"/>
      <c r="N5316" s="96"/>
    </row>
    <row r="5317" spans="10:14">
      <c r="J5317" s="95"/>
      <c r="K5317" s="95"/>
      <c r="L5317" s="95"/>
      <c r="M5317" s="97"/>
      <c r="N5317" s="96"/>
    </row>
    <row r="5318" spans="10:14">
      <c r="J5318" s="95"/>
      <c r="K5318" s="95"/>
      <c r="L5318" s="95"/>
      <c r="M5318" s="97"/>
      <c r="N5318" s="96"/>
    </row>
    <row r="5319" spans="10:14">
      <c r="J5319" s="95"/>
      <c r="K5319" s="95"/>
      <c r="L5319" s="95"/>
      <c r="M5319" s="97"/>
      <c r="N5319" s="96"/>
    </row>
    <row r="5320" spans="10:14">
      <c r="J5320" s="95"/>
      <c r="K5320" s="95"/>
      <c r="L5320" s="95"/>
      <c r="M5320" s="97"/>
      <c r="N5320" s="96"/>
    </row>
    <row r="5321" spans="10:14">
      <c r="J5321" s="95"/>
      <c r="K5321" s="95"/>
      <c r="L5321" s="95"/>
      <c r="M5321" s="97"/>
      <c r="N5321" s="96"/>
    </row>
    <row r="5322" spans="10:14">
      <c r="J5322" s="95"/>
      <c r="K5322" s="95"/>
      <c r="L5322" s="95"/>
      <c r="M5322" s="97"/>
      <c r="N5322" s="96"/>
    </row>
    <row r="5323" spans="10:14">
      <c r="J5323" s="95"/>
      <c r="K5323" s="95"/>
      <c r="L5323" s="95"/>
      <c r="M5323" s="97"/>
      <c r="N5323" s="96"/>
    </row>
    <row r="5324" spans="10:14">
      <c r="J5324" s="95"/>
      <c r="K5324" s="95"/>
      <c r="L5324" s="95"/>
      <c r="M5324" s="97"/>
      <c r="N5324" s="96"/>
    </row>
    <row r="5325" spans="10:14">
      <c r="J5325" s="95"/>
      <c r="K5325" s="95"/>
      <c r="L5325" s="95"/>
      <c r="M5325" s="97"/>
      <c r="N5325" s="96"/>
    </row>
    <row r="5326" spans="10:14">
      <c r="J5326" s="95"/>
      <c r="K5326" s="95"/>
      <c r="L5326" s="95"/>
      <c r="M5326" s="97"/>
      <c r="N5326" s="96"/>
    </row>
    <row r="5327" spans="10:14">
      <c r="J5327" s="95"/>
      <c r="K5327" s="95"/>
      <c r="L5327" s="95"/>
      <c r="M5327" s="97"/>
      <c r="N5327" s="96"/>
    </row>
    <row r="5328" spans="10:14">
      <c r="J5328" s="95"/>
      <c r="K5328" s="95"/>
      <c r="L5328" s="95"/>
      <c r="M5328" s="97"/>
      <c r="N5328" s="96"/>
    </row>
    <row r="5329" spans="10:14">
      <c r="J5329" s="95"/>
      <c r="K5329" s="95"/>
      <c r="L5329" s="95"/>
      <c r="M5329" s="97"/>
      <c r="N5329" s="96"/>
    </row>
    <row r="5330" spans="10:14">
      <c r="J5330" s="95"/>
      <c r="K5330" s="95"/>
      <c r="L5330" s="95"/>
      <c r="M5330" s="97"/>
      <c r="N5330" s="96"/>
    </row>
    <row r="5331" spans="10:14">
      <c r="J5331" s="95"/>
      <c r="K5331" s="95"/>
      <c r="L5331" s="95"/>
      <c r="M5331" s="97"/>
      <c r="N5331" s="96"/>
    </row>
    <row r="5332" spans="10:14">
      <c r="J5332" s="95"/>
      <c r="K5332" s="95"/>
      <c r="L5332" s="95"/>
      <c r="M5332" s="97"/>
      <c r="N5332" s="96"/>
    </row>
    <row r="5333" spans="10:14">
      <c r="J5333" s="95"/>
      <c r="K5333" s="95"/>
      <c r="L5333" s="95"/>
      <c r="M5333" s="97"/>
      <c r="N5333" s="96"/>
    </row>
    <row r="5334" spans="10:14">
      <c r="J5334" s="95"/>
      <c r="K5334" s="95"/>
      <c r="L5334" s="95"/>
      <c r="M5334" s="97"/>
      <c r="N5334" s="96"/>
    </row>
    <row r="5335" spans="10:14">
      <c r="J5335" s="95"/>
      <c r="K5335" s="95"/>
      <c r="L5335" s="95"/>
      <c r="M5335" s="97"/>
      <c r="N5335" s="96"/>
    </row>
    <row r="5336" spans="10:14">
      <c r="J5336" s="95"/>
      <c r="K5336" s="95"/>
      <c r="L5336" s="95"/>
      <c r="M5336" s="97"/>
      <c r="N5336" s="96"/>
    </row>
    <row r="5337" spans="10:14">
      <c r="J5337" s="95"/>
      <c r="K5337" s="95"/>
      <c r="L5337" s="95"/>
      <c r="M5337" s="97"/>
      <c r="N5337" s="96"/>
    </row>
    <row r="5338" spans="10:14">
      <c r="J5338" s="95"/>
      <c r="K5338" s="95"/>
      <c r="L5338" s="95"/>
      <c r="M5338" s="97"/>
      <c r="N5338" s="96"/>
    </row>
    <row r="5339" spans="10:14">
      <c r="J5339" s="95"/>
      <c r="K5339" s="95"/>
      <c r="L5339" s="95"/>
      <c r="M5339" s="97"/>
      <c r="N5339" s="96"/>
    </row>
    <row r="5340" spans="10:14">
      <c r="J5340" s="95"/>
      <c r="K5340" s="95"/>
      <c r="L5340" s="95"/>
      <c r="M5340" s="97"/>
      <c r="N5340" s="96"/>
    </row>
    <row r="5341" spans="10:14">
      <c r="J5341" s="95"/>
      <c r="K5341" s="95"/>
      <c r="L5341" s="95"/>
      <c r="M5341" s="97"/>
      <c r="N5341" s="96"/>
    </row>
    <row r="5342" spans="10:14">
      <c r="J5342" s="95"/>
      <c r="K5342" s="95"/>
      <c r="L5342" s="95"/>
      <c r="M5342" s="97"/>
      <c r="N5342" s="96"/>
    </row>
    <row r="5343" spans="10:14">
      <c r="J5343" s="95"/>
      <c r="K5343" s="95"/>
      <c r="L5343" s="95"/>
      <c r="M5343" s="97"/>
      <c r="N5343" s="96"/>
    </row>
    <row r="5344" spans="10:14">
      <c r="J5344" s="95"/>
      <c r="K5344" s="95"/>
      <c r="L5344" s="95"/>
      <c r="M5344" s="97"/>
      <c r="N5344" s="96"/>
    </row>
    <row r="5345" spans="10:14">
      <c r="J5345" s="95"/>
      <c r="K5345" s="95"/>
      <c r="L5345" s="95"/>
      <c r="M5345" s="97"/>
      <c r="N5345" s="96"/>
    </row>
    <row r="5346" spans="10:14">
      <c r="J5346" s="95"/>
      <c r="K5346" s="95"/>
      <c r="L5346" s="95"/>
      <c r="M5346" s="97"/>
      <c r="N5346" s="96"/>
    </row>
    <row r="5347" spans="10:14">
      <c r="J5347" s="95"/>
      <c r="K5347" s="95"/>
      <c r="L5347" s="95"/>
      <c r="M5347" s="97"/>
      <c r="N5347" s="96"/>
    </row>
    <row r="5348" spans="10:14">
      <c r="J5348" s="95"/>
      <c r="K5348" s="95"/>
      <c r="L5348" s="95"/>
      <c r="M5348" s="97"/>
      <c r="N5348" s="96"/>
    </row>
    <row r="5349" spans="10:14">
      <c r="J5349" s="95"/>
      <c r="K5349" s="95"/>
      <c r="L5349" s="95"/>
      <c r="M5349" s="97"/>
      <c r="N5349" s="96"/>
    </row>
    <row r="5350" spans="10:14">
      <c r="J5350" s="95"/>
      <c r="K5350" s="95"/>
      <c r="L5350" s="95"/>
      <c r="M5350" s="97"/>
      <c r="N5350" s="96"/>
    </row>
    <row r="5351" spans="10:14">
      <c r="J5351" s="95"/>
      <c r="K5351" s="95"/>
      <c r="L5351" s="95"/>
      <c r="M5351" s="97"/>
      <c r="N5351" s="96"/>
    </row>
    <row r="5352" spans="10:14">
      <c r="J5352" s="95"/>
      <c r="K5352" s="95"/>
      <c r="L5352" s="95"/>
      <c r="M5352" s="97"/>
      <c r="N5352" s="96"/>
    </row>
    <row r="5353" spans="10:14">
      <c r="J5353" s="95"/>
      <c r="K5353" s="95"/>
      <c r="L5353" s="95"/>
      <c r="M5353" s="97"/>
      <c r="N5353" s="96"/>
    </row>
    <row r="5354" spans="10:14">
      <c r="J5354" s="95"/>
      <c r="K5354" s="95"/>
      <c r="L5354" s="95"/>
      <c r="M5354" s="97"/>
      <c r="N5354" s="96"/>
    </row>
    <row r="5355" spans="10:14">
      <c r="J5355" s="95"/>
      <c r="K5355" s="95"/>
      <c r="L5355" s="95"/>
      <c r="M5355" s="97"/>
      <c r="N5355" s="96"/>
    </row>
    <row r="5356" spans="10:14">
      <c r="J5356" s="95"/>
      <c r="K5356" s="95"/>
      <c r="L5356" s="95"/>
      <c r="M5356" s="97"/>
      <c r="N5356" s="96"/>
    </row>
    <row r="5357" spans="10:14">
      <c r="J5357" s="95"/>
      <c r="K5357" s="95"/>
      <c r="L5357" s="95"/>
      <c r="M5357" s="97"/>
      <c r="N5357" s="96"/>
    </row>
    <row r="5358" spans="10:14">
      <c r="J5358" s="95"/>
      <c r="K5358" s="95"/>
      <c r="L5358" s="95"/>
      <c r="M5358" s="97"/>
      <c r="N5358" s="96"/>
    </row>
    <row r="5359" spans="10:14">
      <c r="J5359" s="95"/>
      <c r="K5359" s="95"/>
      <c r="L5359" s="95"/>
      <c r="M5359" s="97"/>
      <c r="N5359" s="96"/>
    </row>
    <row r="5360" spans="10:14">
      <c r="J5360" s="95"/>
      <c r="K5360" s="95"/>
      <c r="L5360" s="95"/>
      <c r="M5360" s="97"/>
      <c r="N5360" s="96"/>
    </row>
    <row r="5361" spans="10:14">
      <c r="J5361" s="95"/>
      <c r="K5361" s="95"/>
      <c r="L5361" s="95"/>
      <c r="M5361" s="97"/>
      <c r="N5361" s="96"/>
    </row>
    <row r="5362" spans="10:14">
      <c r="J5362" s="95"/>
      <c r="K5362" s="95"/>
      <c r="L5362" s="95"/>
      <c r="M5362" s="97"/>
      <c r="N5362" s="96"/>
    </row>
    <row r="5363" spans="10:14">
      <c r="J5363" s="95"/>
      <c r="K5363" s="95"/>
      <c r="L5363" s="95"/>
      <c r="M5363" s="97"/>
      <c r="N5363" s="96"/>
    </row>
    <row r="5364" spans="10:14">
      <c r="J5364" s="95"/>
      <c r="K5364" s="95"/>
      <c r="L5364" s="95"/>
      <c r="M5364" s="97"/>
      <c r="N5364" s="96"/>
    </row>
    <row r="5365" spans="10:14">
      <c r="J5365" s="95"/>
      <c r="K5365" s="95"/>
      <c r="L5365" s="95"/>
      <c r="M5365" s="97"/>
      <c r="N5365" s="96"/>
    </row>
    <row r="5366" spans="10:14">
      <c r="J5366" s="95"/>
      <c r="K5366" s="95"/>
      <c r="L5366" s="95"/>
      <c r="M5366" s="97"/>
      <c r="N5366" s="96"/>
    </row>
    <row r="5367" spans="10:14">
      <c r="J5367" s="95"/>
      <c r="K5367" s="95"/>
      <c r="L5367" s="95"/>
      <c r="M5367" s="97"/>
      <c r="N5367" s="96"/>
    </row>
    <row r="5368" spans="10:14">
      <c r="J5368" s="95"/>
      <c r="K5368" s="95"/>
      <c r="L5368" s="95"/>
      <c r="M5368" s="97"/>
      <c r="N5368" s="96"/>
    </row>
    <row r="5369" spans="10:14">
      <c r="J5369" s="95"/>
      <c r="K5369" s="95"/>
      <c r="L5369" s="95"/>
      <c r="M5369" s="97"/>
      <c r="N5369" s="96"/>
    </row>
    <row r="5370" spans="10:14">
      <c r="J5370" s="95"/>
      <c r="K5370" s="95"/>
      <c r="L5370" s="95"/>
      <c r="M5370" s="97"/>
      <c r="N5370" s="96"/>
    </row>
    <row r="5371" spans="10:14">
      <c r="J5371" s="95"/>
      <c r="K5371" s="95"/>
      <c r="L5371" s="95"/>
      <c r="M5371" s="97"/>
      <c r="N5371" s="96"/>
    </row>
    <row r="5372" spans="10:14">
      <c r="J5372" s="95"/>
      <c r="K5372" s="95"/>
      <c r="L5372" s="95"/>
      <c r="M5372" s="97"/>
      <c r="N5372" s="96"/>
    </row>
    <row r="5373" spans="10:14">
      <c r="J5373" s="95"/>
      <c r="K5373" s="95"/>
      <c r="L5373" s="95"/>
      <c r="M5373" s="97"/>
      <c r="N5373" s="96"/>
    </row>
    <row r="5374" spans="10:14">
      <c r="J5374" s="95"/>
      <c r="K5374" s="95"/>
      <c r="L5374" s="95"/>
      <c r="M5374" s="97"/>
      <c r="N5374" s="96"/>
    </row>
    <row r="5375" spans="10:14">
      <c r="J5375" s="95"/>
      <c r="K5375" s="95"/>
      <c r="L5375" s="95"/>
      <c r="M5375" s="97"/>
      <c r="N5375" s="96"/>
    </row>
    <row r="5376" spans="10:14">
      <c r="J5376" s="95"/>
      <c r="K5376" s="95"/>
      <c r="L5376" s="95"/>
      <c r="M5376" s="97"/>
      <c r="N5376" s="96"/>
    </row>
    <row r="5377" spans="10:14">
      <c r="J5377" s="95"/>
      <c r="K5377" s="95"/>
      <c r="L5377" s="95"/>
      <c r="M5377" s="97"/>
      <c r="N5377" s="96"/>
    </row>
    <row r="5378" spans="10:14">
      <c r="J5378" s="95"/>
      <c r="K5378" s="95"/>
      <c r="L5378" s="95"/>
      <c r="M5378" s="97"/>
      <c r="N5378" s="96"/>
    </row>
    <row r="5379" spans="10:14">
      <c r="J5379" s="95"/>
      <c r="K5379" s="95"/>
      <c r="L5379" s="95"/>
      <c r="M5379" s="97"/>
      <c r="N5379" s="96"/>
    </row>
    <row r="5380" spans="10:14">
      <c r="J5380" s="95"/>
      <c r="K5380" s="95"/>
      <c r="L5380" s="95"/>
      <c r="M5380" s="97"/>
      <c r="N5380" s="96"/>
    </row>
    <row r="5381" spans="10:14">
      <c r="J5381" s="95"/>
      <c r="K5381" s="95"/>
      <c r="L5381" s="95"/>
      <c r="M5381" s="97"/>
      <c r="N5381" s="96"/>
    </row>
    <row r="5382" spans="10:14">
      <c r="J5382" s="95"/>
      <c r="K5382" s="95"/>
      <c r="L5382" s="95"/>
      <c r="M5382" s="97"/>
      <c r="N5382" s="96"/>
    </row>
    <row r="5383" spans="10:14">
      <c r="J5383" s="95"/>
      <c r="K5383" s="95"/>
      <c r="L5383" s="95"/>
      <c r="M5383" s="97"/>
      <c r="N5383" s="96"/>
    </row>
    <row r="5384" spans="10:14">
      <c r="J5384" s="95"/>
      <c r="K5384" s="95"/>
      <c r="L5384" s="95"/>
      <c r="M5384" s="97"/>
      <c r="N5384" s="96"/>
    </row>
    <row r="5385" spans="10:14">
      <c r="J5385" s="95"/>
      <c r="K5385" s="95"/>
      <c r="L5385" s="95"/>
      <c r="M5385" s="97"/>
      <c r="N5385" s="96"/>
    </row>
    <row r="5386" spans="10:14">
      <c r="J5386" s="95"/>
      <c r="K5386" s="95"/>
      <c r="L5386" s="95"/>
      <c r="M5386" s="97"/>
      <c r="N5386" s="96"/>
    </row>
    <row r="5387" spans="10:14">
      <c r="J5387" s="95"/>
      <c r="K5387" s="95"/>
      <c r="L5387" s="95"/>
      <c r="M5387" s="97"/>
      <c r="N5387" s="96"/>
    </row>
    <row r="5388" spans="10:14">
      <c r="J5388" s="95"/>
      <c r="K5388" s="95"/>
      <c r="L5388" s="95"/>
      <c r="M5388" s="97"/>
      <c r="N5388" s="96"/>
    </row>
    <row r="5389" spans="10:14">
      <c r="J5389" s="95"/>
      <c r="K5389" s="95"/>
      <c r="L5389" s="95"/>
      <c r="M5389" s="97"/>
      <c r="N5389" s="96"/>
    </row>
    <row r="5390" spans="10:14">
      <c r="J5390" s="95"/>
      <c r="K5390" s="95"/>
      <c r="L5390" s="95"/>
      <c r="M5390" s="97"/>
      <c r="N5390" s="96"/>
    </row>
    <row r="5391" spans="10:14">
      <c r="J5391" s="95"/>
      <c r="K5391" s="95"/>
      <c r="L5391" s="95"/>
      <c r="M5391" s="97"/>
      <c r="N5391" s="96"/>
    </row>
    <row r="5392" spans="10:14">
      <c r="J5392" s="95"/>
      <c r="K5392" s="95"/>
      <c r="L5392" s="95"/>
      <c r="M5392" s="97"/>
      <c r="N5392" s="96"/>
    </row>
    <row r="5393" spans="10:14">
      <c r="J5393" s="95"/>
      <c r="K5393" s="95"/>
      <c r="L5393" s="95"/>
      <c r="M5393" s="97"/>
      <c r="N5393" s="96"/>
    </row>
    <row r="5394" spans="10:14">
      <c r="J5394" s="95"/>
      <c r="K5394" s="95"/>
      <c r="L5394" s="95"/>
      <c r="M5394" s="97"/>
      <c r="N5394" s="96"/>
    </row>
    <row r="5395" spans="10:14">
      <c r="J5395" s="95"/>
      <c r="K5395" s="95"/>
      <c r="L5395" s="95"/>
      <c r="M5395" s="97"/>
      <c r="N5395" s="96"/>
    </row>
    <row r="5396" spans="10:14">
      <c r="J5396" s="95"/>
      <c r="K5396" s="95"/>
      <c r="L5396" s="95"/>
      <c r="M5396" s="97"/>
      <c r="N5396" s="96"/>
    </row>
    <row r="5397" spans="10:14">
      <c r="J5397" s="95"/>
      <c r="K5397" s="95"/>
      <c r="L5397" s="95"/>
      <c r="M5397" s="97"/>
      <c r="N5397" s="96"/>
    </row>
    <row r="5398" spans="10:14">
      <c r="J5398" s="95"/>
      <c r="K5398" s="95"/>
      <c r="L5398" s="95"/>
      <c r="M5398" s="97"/>
      <c r="N5398" s="96"/>
    </row>
    <row r="5399" spans="10:14">
      <c r="J5399" s="95"/>
      <c r="K5399" s="95"/>
      <c r="L5399" s="95"/>
      <c r="M5399" s="97"/>
      <c r="N5399" s="96"/>
    </row>
    <row r="5400" spans="10:14">
      <c r="J5400" s="95"/>
      <c r="K5400" s="95"/>
      <c r="L5400" s="95"/>
      <c r="M5400" s="97"/>
      <c r="N5400" s="96"/>
    </row>
    <row r="5401" spans="10:14">
      <c r="J5401" s="95"/>
      <c r="K5401" s="95"/>
      <c r="L5401" s="95"/>
      <c r="M5401" s="97"/>
      <c r="N5401" s="96"/>
    </row>
    <row r="5402" spans="10:14">
      <c r="J5402" s="95"/>
      <c r="K5402" s="95"/>
      <c r="L5402" s="95"/>
      <c r="M5402" s="97"/>
      <c r="N5402" s="96"/>
    </row>
    <row r="5403" spans="10:14">
      <c r="J5403" s="95"/>
      <c r="K5403" s="95"/>
      <c r="L5403" s="95"/>
      <c r="M5403" s="97"/>
      <c r="N5403" s="96"/>
    </row>
    <row r="5404" spans="10:14">
      <c r="J5404" s="95"/>
      <c r="K5404" s="95"/>
      <c r="L5404" s="95"/>
      <c r="M5404" s="97"/>
      <c r="N5404" s="96"/>
    </row>
    <row r="5405" spans="10:14">
      <c r="J5405" s="95"/>
      <c r="K5405" s="95"/>
      <c r="L5405" s="95"/>
      <c r="M5405" s="97"/>
      <c r="N5405" s="96"/>
    </row>
    <row r="5406" spans="10:14">
      <c r="J5406" s="95"/>
      <c r="K5406" s="95"/>
      <c r="L5406" s="95"/>
      <c r="M5406" s="97"/>
      <c r="N5406" s="96"/>
    </row>
    <row r="5407" spans="10:14">
      <c r="J5407" s="95"/>
      <c r="K5407" s="95"/>
      <c r="L5407" s="95"/>
      <c r="M5407" s="97"/>
      <c r="N5407" s="96"/>
    </row>
    <row r="5408" spans="10:14">
      <c r="J5408" s="95"/>
      <c r="K5408" s="95"/>
      <c r="L5408" s="95"/>
      <c r="M5408" s="97"/>
      <c r="N5408" s="96"/>
    </row>
    <row r="5409" spans="10:14">
      <c r="J5409" s="95"/>
      <c r="K5409" s="95"/>
      <c r="L5409" s="95"/>
      <c r="M5409" s="97"/>
      <c r="N5409" s="96"/>
    </row>
    <row r="5410" spans="10:14">
      <c r="J5410" s="95"/>
      <c r="K5410" s="95"/>
      <c r="L5410" s="95"/>
      <c r="M5410" s="97"/>
      <c r="N5410" s="96"/>
    </row>
    <row r="5411" spans="10:14">
      <c r="J5411" s="95"/>
      <c r="K5411" s="95"/>
      <c r="L5411" s="95"/>
      <c r="M5411" s="97"/>
      <c r="N5411" s="96"/>
    </row>
    <row r="5412" spans="10:14">
      <c r="J5412" s="95"/>
      <c r="K5412" s="95"/>
      <c r="L5412" s="95"/>
      <c r="M5412" s="97"/>
      <c r="N5412" s="96"/>
    </row>
    <row r="5413" spans="10:14">
      <c r="J5413" s="95"/>
      <c r="K5413" s="95"/>
      <c r="L5413" s="95"/>
      <c r="M5413" s="97"/>
      <c r="N5413" s="96"/>
    </row>
    <row r="5414" spans="10:14">
      <c r="J5414" s="95"/>
      <c r="K5414" s="95"/>
      <c r="L5414" s="95"/>
      <c r="M5414" s="97"/>
      <c r="N5414" s="96"/>
    </row>
    <row r="5415" spans="10:14">
      <c r="J5415" s="95"/>
      <c r="K5415" s="95"/>
      <c r="L5415" s="95"/>
      <c r="M5415" s="97"/>
      <c r="N5415" s="96"/>
    </row>
    <row r="5416" spans="10:14">
      <c r="J5416" s="95"/>
      <c r="K5416" s="95"/>
      <c r="L5416" s="95"/>
      <c r="M5416" s="97"/>
      <c r="N5416" s="96"/>
    </row>
    <row r="5417" spans="10:14">
      <c r="J5417" s="95"/>
      <c r="K5417" s="95"/>
      <c r="L5417" s="95"/>
      <c r="M5417" s="97"/>
      <c r="N5417" s="96"/>
    </row>
    <row r="5418" spans="10:14">
      <c r="J5418" s="95"/>
      <c r="K5418" s="95"/>
      <c r="L5418" s="95"/>
      <c r="M5418" s="97"/>
      <c r="N5418" s="96"/>
    </row>
    <row r="5419" spans="10:14">
      <c r="J5419" s="95"/>
      <c r="K5419" s="95"/>
      <c r="L5419" s="95"/>
      <c r="M5419" s="97"/>
      <c r="N5419" s="96"/>
    </row>
    <row r="5420" spans="10:14">
      <c r="J5420" s="95"/>
      <c r="K5420" s="95"/>
      <c r="L5420" s="95"/>
      <c r="M5420" s="97"/>
      <c r="N5420" s="96"/>
    </row>
    <row r="5421" spans="10:14">
      <c r="J5421" s="95"/>
      <c r="K5421" s="95"/>
      <c r="L5421" s="95"/>
      <c r="M5421" s="97"/>
      <c r="N5421" s="96"/>
    </row>
    <row r="5422" spans="10:14">
      <c r="J5422" s="95"/>
      <c r="K5422" s="95"/>
      <c r="L5422" s="95"/>
      <c r="M5422" s="97"/>
      <c r="N5422" s="96"/>
    </row>
    <row r="5423" spans="10:14">
      <c r="J5423" s="95"/>
      <c r="K5423" s="95"/>
      <c r="L5423" s="95"/>
      <c r="M5423" s="97"/>
      <c r="N5423" s="96"/>
    </row>
    <row r="5424" spans="10:14">
      <c r="J5424" s="95"/>
      <c r="K5424" s="95"/>
      <c r="L5424" s="95"/>
      <c r="M5424" s="97"/>
      <c r="N5424" s="96"/>
    </row>
    <row r="5425" spans="10:14">
      <c r="J5425" s="95"/>
      <c r="K5425" s="95"/>
      <c r="L5425" s="95"/>
      <c r="M5425" s="97"/>
      <c r="N5425" s="96"/>
    </row>
    <row r="5426" spans="10:14">
      <c r="J5426" s="95"/>
      <c r="K5426" s="95"/>
      <c r="L5426" s="95"/>
      <c r="M5426" s="97"/>
      <c r="N5426" s="96"/>
    </row>
    <row r="5427" spans="10:14">
      <c r="J5427" s="95"/>
      <c r="K5427" s="95"/>
      <c r="L5427" s="95"/>
      <c r="M5427" s="97"/>
      <c r="N5427" s="96"/>
    </row>
    <row r="5428" spans="10:14">
      <c r="J5428" s="95"/>
      <c r="K5428" s="95"/>
      <c r="L5428" s="95"/>
      <c r="M5428" s="97"/>
      <c r="N5428" s="96"/>
    </row>
    <row r="5429" spans="10:14">
      <c r="J5429" s="95"/>
      <c r="K5429" s="95"/>
      <c r="L5429" s="95"/>
      <c r="M5429" s="97"/>
      <c r="N5429" s="96"/>
    </row>
    <row r="5430" spans="10:14">
      <c r="J5430" s="95"/>
      <c r="K5430" s="95"/>
      <c r="L5430" s="95"/>
      <c r="M5430" s="97"/>
      <c r="N5430" s="96"/>
    </row>
    <row r="5431" spans="10:14">
      <c r="J5431" s="95"/>
      <c r="K5431" s="95"/>
      <c r="L5431" s="95"/>
      <c r="M5431" s="97"/>
      <c r="N5431" s="96"/>
    </row>
    <row r="5432" spans="10:14">
      <c r="J5432" s="95"/>
      <c r="K5432" s="95"/>
      <c r="L5432" s="95"/>
      <c r="M5432" s="97"/>
      <c r="N5432" s="96"/>
    </row>
    <row r="5433" spans="10:14">
      <c r="J5433" s="95"/>
      <c r="K5433" s="95"/>
      <c r="L5433" s="95"/>
      <c r="M5433" s="97"/>
      <c r="N5433" s="96"/>
    </row>
    <row r="5434" spans="10:14">
      <c r="J5434" s="95"/>
      <c r="K5434" s="95"/>
      <c r="L5434" s="95"/>
      <c r="M5434" s="97"/>
      <c r="N5434" s="96"/>
    </row>
    <row r="5435" spans="10:14">
      <c r="J5435" s="95"/>
      <c r="K5435" s="95"/>
      <c r="L5435" s="95"/>
      <c r="M5435" s="97"/>
      <c r="N5435" s="96"/>
    </row>
    <row r="5436" spans="10:14">
      <c r="J5436" s="95"/>
      <c r="K5436" s="95"/>
      <c r="L5436" s="95"/>
      <c r="M5436" s="97"/>
      <c r="N5436" s="96"/>
    </row>
    <row r="5437" spans="10:14">
      <c r="J5437" s="95"/>
      <c r="K5437" s="95"/>
      <c r="L5437" s="95"/>
      <c r="M5437" s="97"/>
      <c r="N5437" s="96"/>
    </row>
    <row r="5438" spans="10:14">
      <c r="J5438" s="95"/>
      <c r="K5438" s="95"/>
      <c r="L5438" s="95"/>
      <c r="M5438" s="97"/>
      <c r="N5438" s="96"/>
    </row>
    <row r="5439" spans="10:14">
      <c r="J5439" s="95"/>
      <c r="K5439" s="95"/>
      <c r="L5439" s="95"/>
      <c r="M5439" s="97"/>
      <c r="N5439" s="96"/>
    </row>
    <row r="5440" spans="10:14">
      <c r="J5440" s="95"/>
      <c r="K5440" s="95"/>
      <c r="L5440" s="95"/>
      <c r="M5440" s="97"/>
      <c r="N5440" s="96"/>
    </row>
    <row r="5441" spans="10:14">
      <c r="J5441" s="95"/>
      <c r="K5441" s="95"/>
      <c r="L5441" s="95"/>
      <c r="M5441" s="97"/>
      <c r="N5441" s="96"/>
    </row>
    <row r="5442" spans="10:14">
      <c r="J5442" s="95"/>
      <c r="K5442" s="95"/>
      <c r="L5442" s="95"/>
      <c r="M5442" s="97"/>
      <c r="N5442" s="96"/>
    </row>
    <row r="5443" spans="10:14">
      <c r="J5443" s="95"/>
      <c r="K5443" s="95"/>
      <c r="L5443" s="95"/>
      <c r="M5443" s="97"/>
      <c r="N5443" s="96"/>
    </row>
    <row r="5444" spans="10:14">
      <c r="J5444" s="95"/>
      <c r="K5444" s="95"/>
      <c r="L5444" s="95"/>
      <c r="M5444" s="97"/>
      <c r="N5444" s="96"/>
    </row>
    <row r="5445" spans="10:14">
      <c r="J5445" s="95"/>
      <c r="K5445" s="95"/>
      <c r="L5445" s="95"/>
      <c r="M5445" s="97"/>
      <c r="N5445" s="96"/>
    </row>
    <row r="5446" spans="10:14">
      <c r="J5446" s="95"/>
      <c r="K5446" s="95"/>
      <c r="L5446" s="95"/>
      <c r="M5446" s="97"/>
      <c r="N5446" s="96"/>
    </row>
    <row r="5447" spans="10:14">
      <c r="J5447" s="95"/>
      <c r="K5447" s="95"/>
      <c r="L5447" s="95"/>
      <c r="M5447" s="97"/>
      <c r="N5447" s="96"/>
    </row>
    <row r="5448" spans="10:14">
      <c r="J5448" s="95"/>
      <c r="K5448" s="95"/>
      <c r="L5448" s="95"/>
      <c r="M5448" s="97"/>
      <c r="N5448" s="96"/>
    </row>
    <row r="5449" spans="10:14">
      <c r="J5449" s="95"/>
      <c r="K5449" s="95"/>
      <c r="L5449" s="95"/>
      <c r="M5449" s="97"/>
      <c r="N5449" s="96"/>
    </row>
    <row r="5450" spans="10:14">
      <c r="J5450" s="95"/>
      <c r="K5450" s="95"/>
      <c r="L5450" s="95"/>
      <c r="M5450" s="97"/>
      <c r="N5450" s="96"/>
    </row>
    <row r="5451" spans="10:14">
      <c r="J5451" s="95"/>
      <c r="K5451" s="95"/>
      <c r="L5451" s="95"/>
      <c r="M5451" s="97"/>
      <c r="N5451" s="96"/>
    </row>
    <row r="5452" spans="10:14">
      <c r="J5452" s="95"/>
      <c r="K5452" s="95"/>
      <c r="L5452" s="95"/>
      <c r="M5452" s="97"/>
      <c r="N5452" s="96"/>
    </row>
    <row r="5453" spans="10:14">
      <c r="J5453" s="95"/>
      <c r="K5453" s="95"/>
      <c r="L5453" s="95"/>
      <c r="M5453" s="97"/>
      <c r="N5453" s="96"/>
    </row>
    <row r="5454" spans="10:14">
      <c r="J5454" s="95"/>
      <c r="K5454" s="95"/>
      <c r="L5454" s="95"/>
      <c r="M5454" s="97"/>
      <c r="N5454" s="96"/>
    </row>
    <row r="5455" spans="10:14">
      <c r="J5455" s="95"/>
      <c r="K5455" s="95"/>
      <c r="L5455" s="95"/>
      <c r="M5455" s="97"/>
      <c r="N5455" s="96"/>
    </row>
    <row r="5456" spans="10:14">
      <c r="J5456" s="95"/>
      <c r="K5456" s="95"/>
      <c r="L5456" s="95"/>
      <c r="M5456" s="97"/>
      <c r="N5456" s="96"/>
    </row>
    <row r="5457" spans="10:14">
      <c r="J5457" s="95"/>
      <c r="K5457" s="95"/>
      <c r="L5457" s="95"/>
      <c r="M5457" s="97"/>
      <c r="N5457" s="96"/>
    </row>
    <row r="5458" spans="10:14">
      <c r="J5458" s="95"/>
      <c r="K5458" s="95"/>
      <c r="L5458" s="95"/>
      <c r="M5458" s="97"/>
      <c r="N5458" s="96"/>
    </row>
    <row r="5459" spans="10:14">
      <c r="J5459" s="95"/>
      <c r="K5459" s="95"/>
      <c r="L5459" s="95"/>
      <c r="M5459" s="97"/>
      <c r="N5459" s="96"/>
    </row>
    <row r="5460" spans="10:14">
      <c r="J5460" s="95"/>
      <c r="K5460" s="95"/>
      <c r="L5460" s="95"/>
      <c r="M5460" s="97"/>
      <c r="N5460" s="96"/>
    </row>
    <row r="5461" spans="10:14">
      <c r="J5461" s="95"/>
      <c r="K5461" s="95"/>
      <c r="L5461" s="95"/>
      <c r="M5461" s="97"/>
      <c r="N5461" s="96"/>
    </row>
    <row r="5462" spans="10:14">
      <c r="J5462" s="95"/>
      <c r="K5462" s="95"/>
      <c r="L5462" s="95"/>
      <c r="M5462" s="97"/>
      <c r="N5462" s="96"/>
    </row>
    <row r="5463" spans="10:14">
      <c r="J5463" s="95"/>
      <c r="K5463" s="95"/>
      <c r="L5463" s="95"/>
      <c r="M5463" s="97"/>
      <c r="N5463" s="96"/>
    </row>
    <row r="5464" spans="10:14">
      <c r="J5464" s="95"/>
      <c r="K5464" s="95"/>
      <c r="L5464" s="95"/>
      <c r="M5464" s="97"/>
      <c r="N5464" s="96"/>
    </row>
    <row r="5465" spans="10:14">
      <c r="J5465" s="95"/>
      <c r="K5465" s="95"/>
      <c r="L5465" s="95"/>
      <c r="M5465" s="97"/>
      <c r="N5465" s="96"/>
    </row>
    <row r="5466" spans="10:14">
      <c r="J5466" s="95"/>
      <c r="K5466" s="95"/>
      <c r="L5466" s="95"/>
      <c r="M5466" s="97"/>
      <c r="N5466" s="96"/>
    </row>
    <row r="5467" spans="10:14">
      <c r="J5467" s="95"/>
      <c r="K5467" s="95"/>
      <c r="L5467" s="95"/>
      <c r="M5467" s="97"/>
      <c r="N5467" s="96"/>
    </row>
    <row r="5468" spans="10:14">
      <c r="J5468" s="95"/>
      <c r="K5468" s="95"/>
      <c r="L5468" s="95"/>
      <c r="M5468" s="97"/>
      <c r="N5468" s="96"/>
    </row>
    <row r="5469" spans="10:14">
      <c r="J5469" s="95"/>
      <c r="K5469" s="95"/>
      <c r="L5469" s="95"/>
      <c r="M5469" s="97"/>
      <c r="N5469" s="96"/>
    </row>
    <row r="5470" spans="10:14">
      <c r="J5470" s="95"/>
      <c r="K5470" s="95"/>
      <c r="L5470" s="95"/>
      <c r="M5470" s="97"/>
      <c r="N5470" s="96"/>
    </row>
    <row r="5471" spans="10:14">
      <c r="J5471" s="95"/>
      <c r="K5471" s="95"/>
      <c r="L5471" s="95"/>
      <c r="M5471" s="97"/>
      <c r="N5471" s="96"/>
    </row>
    <row r="5472" spans="10:14">
      <c r="J5472" s="95"/>
      <c r="K5472" s="95"/>
      <c r="L5472" s="95"/>
      <c r="M5472" s="97"/>
      <c r="N5472" s="96"/>
    </row>
    <row r="5473" spans="10:14">
      <c r="J5473" s="95"/>
      <c r="K5473" s="95"/>
      <c r="L5473" s="95"/>
      <c r="M5473" s="97"/>
      <c r="N5473" s="96"/>
    </row>
    <row r="5474" spans="10:14">
      <c r="J5474" s="95"/>
      <c r="K5474" s="95"/>
      <c r="L5474" s="95"/>
      <c r="M5474" s="97"/>
      <c r="N5474" s="96"/>
    </row>
    <row r="5475" spans="10:14">
      <c r="J5475" s="95"/>
      <c r="K5475" s="95"/>
      <c r="L5475" s="95"/>
      <c r="M5475" s="97"/>
      <c r="N5475" s="96"/>
    </row>
    <row r="5476" spans="10:14">
      <c r="J5476" s="95"/>
      <c r="K5476" s="95"/>
      <c r="L5476" s="95"/>
      <c r="M5476" s="97"/>
      <c r="N5476" s="96"/>
    </row>
    <row r="5477" spans="10:14">
      <c r="J5477" s="95"/>
      <c r="K5477" s="95"/>
      <c r="L5477" s="95"/>
      <c r="M5477" s="97"/>
      <c r="N5477" s="96"/>
    </row>
    <row r="5478" spans="10:14">
      <c r="J5478" s="95"/>
      <c r="K5478" s="95"/>
      <c r="L5478" s="95"/>
      <c r="M5478" s="97"/>
      <c r="N5478" s="96"/>
    </row>
    <row r="5479" spans="10:14">
      <c r="J5479" s="95"/>
      <c r="K5479" s="95"/>
      <c r="L5479" s="95"/>
      <c r="M5479" s="97"/>
      <c r="N5479" s="96"/>
    </row>
    <row r="5480" spans="10:14">
      <c r="J5480" s="95"/>
      <c r="K5480" s="95"/>
      <c r="L5480" s="95"/>
      <c r="M5480" s="97"/>
      <c r="N5480" s="96"/>
    </row>
    <row r="5481" spans="10:14">
      <c r="J5481" s="95"/>
      <c r="K5481" s="95"/>
      <c r="L5481" s="95"/>
      <c r="M5481" s="97"/>
      <c r="N5481" s="96"/>
    </row>
    <row r="5482" spans="10:14">
      <c r="J5482" s="95"/>
      <c r="K5482" s="95"/>
      <c r="L5482" s="95"/>
      <c r="M5482" s="97"/>
      <c r="N5482" s="96"/>
    </row>
    <row r="5483" spans="10:14">
      <c r="J5483" s="95"/>
      <c r="K5483" s="95"/>
      <c r="L5483" s="95"/>
      <c r="M5483" s="97"/>
      <c r="N5483" s="96"/>
    </row>
    <row r="5484" spans="10:14">
      <c r="J5484" s="95"/>
      <c r="K5484" s="95"/>
      <c r="L5484" s="95"/>
      <c r="M5484" s="97"/>
      <c r="N5484" s="96"/>
    </row>
    <row r="5485" spans="10:14">
      <c r="J5485" s="95"/>
      <c r="K5485" s="95"/>
      <c r="L5485" s="95"/>
      <c r="M5485" s="97"/>
      <c r="N5485" s="96"/>
    </row>
    <row r="5486" spans="10:14">
      <c r="J5486" s="95"/>
      <c r="K5486" s="95"/>
      <c r="L5486" s="95"/>
      <c r="M5486" s="97"/>
      <c r="N5486" s="96"/>
    </row>
    <row r="5487" spans="10:14">
      <c r="J5487" s="95"/>
      <c r="K5487" s="95"/>
      <c r="L5487" s="95"/>
      <c r="M5487" s="97"/>
      <c r="N5487" s="96"/>
    </row>
    <row r="5488" spans="10:14">
      <c r="J5488" s="95"/>
      <c r="K5488" s="95"/>
      <c r="L5488" s="95"/>
      <c r="M5488" s="97"/>
      <c r="N5488" s="96"/>
    </row>
    <row r="5489" spans="10:14">
      <c r="J5489" s="95"/>
      <c r="K5489" s="95"/>
      <c r="L5489" s="95"/>
      <c r="M5489" s="97"/>
      <c r="N5489" s="96"/>
    </row>
    <row r="5490" spans="10:14">
      <c r="J5490" s="95"/>
      <c r="K5490" s="95"/>
      <c r="L5490" s="95"/>
      <c r="M5490" s="97"/>
      <c r="N5490" s="96"/>
    </row>
    <row r="5491" spans="10:14">
      <c r="J5491" s="95"/>
      <c r="K5491" s="95"/>
      <c r="L5491" s="95"/>
      <c r="M5491" s="97"/>
      <c r="N5491" s="96"/>
    </row>
    <row r="5492" spans="10:14">
      <c r="J5492" s="95"/>
      <c r="K5492" s="95"/>
      <c r="L5492" s="95"/>
      <c r="M5492" s="97"/>
      <c r="N5492" s="96"/>
    </row>
    <row r="5493" spans="10:14">
      <c r="J5493" s="95"/>
      <c r="K5493" s="95"/>
      <c r="L5493" s="95"/>
      <c r="M5493" s="97"/>
      <c r="N5493" s="96"/>
    </row>
    <row r="5494" spans="10:14">
      <c r="J5494" s="95"/>
      <c r="K5494" s="95"/>
      <c r="L5494" s="95"/>
      <c r="M5494" s="97"/>
      <c r="N5494" s="96"/>
    </row>
    <row r="5495" spans="10:14">
      <c r="J5495" s="95"/>
      <c r="K5495" s="95"/>
      <c r="L5495" s="95"/>
      <c r="M5495" s="97"/>
      <c r="N5495" s="96"/>
    </row>
    <row r="5496" spans="10:14">
      <c r="J5496" s="95"/>
      <c r="K5496" s="95"/>
      <c r="L5496" s="95"/>
      <c r="M5496" s="97"/>
      <c r="N5496" s="96"/>
    </row>
    <row r="5497" spans="10:14">
      <c r="J5497" s="95"/>
      <c r="K5497" s="95"/>
      <c r="L5497" s="95"/>
      <c r="M5497" s="97"/>
      <c r="N5497" s="96"/>
    </row>
    <row r="5498" spans="10:14">
      <c r="J5498" s="95"/>
      <c r="K5498" s="95"/>
      <c r="L5498" s="95"/>
      <c r="M5498" s="97"/>
      <c r="N5498" s="96"/>
    </row>
    <row r="5499" spans="10:14">
      <c r="J5499" s="95"/>
      <c r="K5499" s="95"/>
      <c r="L5499" s="95"/>
      <c r="M5499" s="97"/>
      <c r="N5499" s="96"/>
    </row>
    <row r="5500" spans="10:14">
      <c r="J5500" s="95"/>
      <c r="K5500" s="95"/>
      <c r="L5500" s="95"/>
      <c r="M5500" s="97"/>
      <c r="N5500" s="96"/>
    </row>
    <row r="5501" spans="10:14">
      <c r="J5501" s="95"/>
      <c r="K5501" s="95"/>
      <c r="L5501" s="95"/>
      <c r="M5501" s="97"/>
      <c r="N5501" s="96"/>
    </row>
    <row r="5502" spans="10:14">
      <c r="J5502" s="95"/>
      <c r="K5502" s="95"/>
      <c r="L5502" s="95"/>
      <c r="M5502" s="97"/>
      <c r="N5502" s="96"/>
    </row>
    <row r="5503" spans="10:14">
      <c r="J5503" s="95"/>
      <c r="K5503" s="95"/>
      <c r="L5503" s="95"/>
      <c r="M5503" s="97"/>
      <c r="N5503" s="96"/>
    </row>
    <row r="5504" spans="10:14">
      <c r="J5504" s="95"/>
      <c r="K5504" s="95"/>
      <c r="L5504" s="95"/>
      <c r="M5504" s="97"/>
      <c r="N5504" s="96"/>
    </row>
    <row r="5505" spans="10:14">
      <c r="J5505" s="95"/>
      <c r="K5505" s="95"/>
      <c r="L5505" s="95"/>
      <c r="M5505" s="97"/>
      <c r="N5505" s="96"/>
    </row>
    <row r="5506" spans="10:14">
      <c r="J5506" s="95"/>
      <c r="K5506" s="95"/>
      <c r="L5506" s="95"/>
      <c r="M5506" s="97"/>
      <c r="N5506" s="96"/>
    </row>
    <row r="5507" spans="10:14">
      <c r="J5507" s="95"/>
      <c r="K5507" s="95"/>
      <c r="L5507" s="95"/>
      <c r="M5507" s="97"/>
      <c r="N5507" s="96"/>
    </row>
    <row r="5508" spans="10:14">
      <c r="J5508" s="95"/>
      <c r="K5508" s="95"/>
      <c r="L5508" s="95"/>
      <c r="M5508" s="97"/>
      <c r="N5508" s="96"/>
    </row>
    <row r="5509" spans="10:14">
      <c r="J5509" s="95"/>
      <c r="K5509" s="95"/>
      <c r="L5509" s="95"/>
      <c r="M5509" s="97"/>
      <c r="N5509" s="96"/>
    </row>
    <row r="5510" spans="10:14">
      <c r="J5510" s="95"/>
      <c r="K5510" s="95"/>
      <c r="L5510" s="95"/>
      <c r="M5510" s="97"/>
      <c r="N5510" s="96"/>
    </row>
    <row r="5511" spans="10:14">
      <c r="J5511" s="95"/>
      <c r="K5511" s="95"/>
      <c r="L5511" s="95"/>
      <c r="M5511" s="97"/>
      <c r="N5511" s="96"/>
    </row>
    <row r="5512" spans="10:14">
      <c r="J5512" s="95"/>
      <c r="K5512" s="95"/>
      <c r="L5512" s="95"/>
      <c r="M5512" s="97"/>
      <c r="N5512" s="96"/>
    </row>
    <row r="5513" spans="10:14">
      <c r="J5513" s="95"/>
      <c r="K5513" s="95"/>
      <c r="L5513" s="95"/>
      <c r="M5513" s="97"/>
      <c r="N5513" s="96"/>
    </row>
    <row r="5514" spans="10:14">
      <c r="J5514" s="95"/>
      <c r="K5514" s="95"/>
      <c r="L5514" s="95"/>
      <c r="M5514" s="97"/>
      <c r="N5514" s="96"/>
    </row>
    <row r="5515" spans="10:14">
      <c r="J5515" s="95"/>
      <c r="K5515" s="95"/>
      <c r="L5515" s="95"/>
      <c r="M5515" s="97"/>
      <c r="N5515" s="96"/>
    </row>
    <row r="5516" spans="10:14">
      <c r="J5516" s="95"/>
      <c r="K5516" s="95"/>
      <c r="L5516" s="95"/>
      <c r="M5516" s="97"/>
      <c r="N5516" s="96"/>
    </row>
    <row r="5517" spans="10:14">
      <c r="J5517" s="95"/>
      <c r="K5517" s="95"/>
      <c r="L5517" s="95"/>
      <c r="M5517" s="97"/>
      <c r="N5517" s="96"/>
    </row>
    <row r="5518" spans="10:14">
      <c r="J5518" s="95"/>
      <c r="K5518" s="95"/>
      <c r="L5518" s="95"/>
      <c r="M5518" s="97"/>
      <c r="N5518" s="96"/>
    </row>
    <row r="5519" spans="10:14">
      <c r="J5519" s="95"/>
      <c r="K5519" s="95"/>
      <c r="L5519" s="95"/>
      <c r="M5519" s="97"/>
      <c r="N5519" s="96"/>
    </row>
    <row r="5520" spans="10:14">
      <c r="J5520" s="95"/>
      <c r="K5520" s="95"/>
      <c r="L5520" s="95"/>
      <c r="M5520" s="97"/>
      <c r="N5520" s="96"/>
    </row>
    <row r="5521" spans="10:14">
      <c r="J5521" s="95"/>
      <c r="K5521" s="95"/>
      <c r="L5521" s="95"/>
      <c r="M5521" s="97"/>
      <c r="N5521" s="96"/>
    </row>
    <row r="5522" spans="10:14">
      <c r="J5522" s="95"/>
      <c r="K5522" s="95"/>
      <c r="L5522" s="95"/>
      <c r="M5522" s="97"/>
      <c r="N5522" s="96"/>
    </row>
    <row r="5523" spans="10:14">
      <c r="J5523" s="95"/>
      <c r="K5523" s="95"/>
      <c r="L5523" s="95"/>
      <c r="M5523" s="97"/>
      <c r="N5523" s="96"/>
    </row>
    <row r="5524" spans="10:14">
      <c r="J5524" s="95"/>
      <c r="K5524" s="95"/>
      <c r="L5524" s="95"/>
      <c r="M5524" s="97"/>
      <c r="N5524" s="96"/>
    </row>
    <row r="5525" spans="10:14">
      <c r="J5525" s="95"/>
      <c r="K5525" s="95"/>
      <c r="L5525" s="95"/>
      <c r="M5525" s="97"/>
      <c r="N5525" s="96"/>
    </row>
    <row r="5526" spans="10:14">
      <c r="J5526" s="95"/>
      <c r="K5526" s="95"/>
      <c r="L5526" s="95"/>
      <c r="M5526" s="97"/>
      <c r="N5526" s="96"/>
    </row>
    <row r="5527" spans="10:14">
      <c r="J5527" s="95"/>
      <c r="K5527" s="95"/>
      <c r="L5527" s="95"/>
      <c r="M5527" s="97"/>
      <c r="N5527" s="96"/>
    </row>
    <row r="5528" spans="10:14">
      <c r="J5528" s="95"/>
      <c r="K5528" s="95"/>
      <c r="L5528" s="95"/>
      <c r="M5528" s="97"/>
      <c r="N5528" s="96"/>
    </row>
    <row r="5529" spans="10:14">
      <c r="J5529" s="95"/>
      <c r="K5529" s="95"/>
      <c r="L5529" s="95"/>
      <c r="M5529" s="97"/>
      <c r="N5529" s="96"/>
    </row>
    <row r="5530" spans="10:14">
      <c r="J5530" s="95"/>
      <c r="K5530" s="95"/>
      <c r="L5530" s="95"/>
      <c r="M5530" s="97"/>
      <c r="N5530" s="96"/>
    </row>
    <row r="5531" spans="10:14">
      <c r="J5531" s="95"/>
      <c r="K5531" s="95"/>
      <c r="L5531" s="95"/>
      <c r="M5531" s="97"/>
      <c r="N5531" s="96"/>
    </row>
    <row r="5532" spans="10:14">
      <c r="J5532" s="95"/>
      <c r="K5532" s="95"/>
      <c r="L5532" s="95"/>
      <c r="M5532" s="97"/>
      <c r="N5532" s="96"/>
    </row>
    <row r="5533" spans="10:14">
      <c r="J5533" s="95"/>
      <c r="K5533" s="95"/>
      <c r="L5533" s="95"/>
      <c r="M5533" s="97"/>
      <c r="N5533" s="96"/>
    </row>
    <row r="5534" spans="10:14">
      <c r="J5534" s="95"/>
      <c r="K5534" s="95"/>
      <c r="L5534" s="95"/>
      <c r="M5534" s="97"/>
      <c r="N5534" s="96"/>
    </row>
    <row r="5535" spans="10:14">
      <c r="J5535" s="95"/>
      <c r="K5535" s="95"/>
      <c r="L5535" s="95"/>
      <c r="M5535" s="97"/>
      <c r="N5535" s="96"/>
    </row>
    <row r="5536" spans="10:14">
      <c r="J5536" s="95"/>
      <c r="K5536" s="95"/>
      <c r="L5536" s="95"/>
      <c r="M5536" s="97"/>
      <c r="N5536" s="96"/>
    </row>
    <row r="5537" spans="10:14">
      <c r="J5537" s="95"/>
      <c r="K5537" s="95"/>
      <c r="L5537" s="95"/>
      <c r="M5537" s="97"/>
      <c r="N5537" s="96"/>
    </row>
    <row r="5538" spans="10:14">
      <c r="J5538" s="95"/>
      <c r="K5538" s="95"/>
      <c r="L5538" s="95"/>
      <c r="M5538" s="97"/>
      <c r="N5538" s="96"/>
    </row>
    <row r="5539" spans="10:14">
      <c r="J5539" s="95"/>
      <c r="K5539" s="95"/>
      <c r="L5539" s="95"/>
      <c r="M5539" s="97"/>
      <c r="N5539" s="96"/>
    </row>
    <row r="5540" spans="10:14">
      <c r="J5540" s="95"/>
      <c r="K5540" s="95"/>
      <c r="L5540" s="95"/>
      <c r="M5540" s="97"/>
      <c r="N5540" s="96"/>
    </row>
    <row r="5541" spans="10:14">
      <c r="J5541" s="95"/>
      <c r="K5541" s="95"/>
      <c r="L5541" s="95"/>
      <c r="M5541" s="97"/>
      <c r="N5541" s="96"/>
    </row>
    <row r="5542" spans="10:14">
      <c r="J5542" s="95"/>
      <c r="K5542" s="95"/>
      <c r="L5542" s="95"/>
      <c r="M5542" s="97"/>
      <c r="N5542" s="96"/>
    </row>
    <row r="5543" spans="10:14">
      <c r="J5543" s="95"/>
      <c r="K5543" s="95"/>
      <c r="L5543" s="95"/>
      <c r="M5543" s="97"/>
      <c r="N5543" s="96"/>
    </row>
    <row r="5544" spans="10:14">
      <c r="J5544" s="95"/>
      <c r="K5544" s="95"/>
      <c r="L5544" s="95"/>
      <c r="M5544" s="97"/>
      <c r="N5544" s="96"/>
    </row>
    <row r="5545" spans="10:14">
      <c r="J5545" s="95"/>
      <c r="K5545" s="95"/>
      <c r="L5545" s="95"/>
      <c r="M5545" s="97"/>
      <c r="N5545" s="96"/>
    </row>
    <row r="5546" spans="10:14">
      <c r="J5546" s="95"/>
      <c r="K5546" s="95"/>
      <c r="L5546" s="95"/>
      <c r="M5546" s="97"/>
      <c r="N5546" s="96"/>
    </row>
    <row r="5547" spans="10:14">
      <c r="J5547" s="95"/>
      <c r="K5547" s="95"/>
      <c r="L5547" s="95"/>
      <c r="M5547" s="97"/>
      <c r="N5547" s="96"/>
    </row>
    <row r="5548" spans="10:14">
      <c r="J5548" s="95"/>
      <c r="K5548" s="95"/>
      <c r="L5548" s="95"/>
      <c r="M5548" s="97"/>
      <c r="N5548" s="96"/>
    </row>
    <row r="5549" spans="10:14">
      <c r="J5549" s="95"/>
      <c r="K5549" s="95"/>
      <c r="L5549" s="95"/>
      <c r="M5549" s="97"/>
      <c r="N5549" s="96"/>
    </row>
    <row r="5550" spans="10:14">
      <c r="J5550" s="95"/>
      <c r="K5550" s="95"/>
      <c r="L5550" s="95"/>
      <c r="M5550" s="97"/>
      <c r="N5550" s="96"/>
    </row>
    <row r="5551" spans="10:14">
      <c r="J5551" s="95"/>
      <c r="K5551" s="95"/>
      <c r="L5551" s="95"/>
      <c r="M5551" s="97"/>
      <c r="N5551" s="96"/>
    </row>
    <row r="5552" spans="10:14">
      <c r="J5552" s="95"/>
      <c r="K5552" s="95"/>
      <c r="L5552" s="95"/>
      <c r="M5552" s="97"/>
      <c r="N5552" s="96"/>
    </row>
    <row r="5553" spans="10:14">
      <c r="J5553" s="95"/>
      <c r="K5553" s="95"/>
      <c r="L5553" s="95"/>
      <c r="M5553" s="97"/>
      <c r="N5553" s="96"/>
    </row>
    <row r="5554" spans="10:14">
      <c r="J5554" s="95"/>
      <c r="K5554" s="95"/>
      <c r="L5554" s="95"/>
      <c r="M5554" s="97"/>
      <c r="N5554" s="96"/>
    </row>
    <row r="5555" spans="10:14">
      <c r="J5555" s="95"/>
      <c r="K5555" s="95"/>
      <c r="L5555" s="95"/>
      <c r="M5555" s="97"/>
      <c r="N5555" s="96"/>
    </row>
    <row r="5556" spans="10:14">
      <c r="J5556" s="95"/>
      <c r="K5556" s="95"/>
      <c r="L5556" s="95"/>
      <c r="M5556" s="97"/>
      <c r="N5556" s="96"/>
    </row>
    <row r="5557" spans="10:14">
      <c r="J5557" s="95"/>
      <c r="K5557" s="95"/>
      <c r="L5557" s="95"/>
      <c r="M5557" s="97"/>
      <c r="N5557" s="96"/>
    </row>
    <row r="5558" spans="10:14">
      <c r="J5558" s="95"/>
      <c r="K5558" s="95"/>
      <c r="L5558" s="95"/>
      <c r="M5558" s="97"/>
      <c r="N5558" s="96"/>
    </row>
    <row r="5559" spans="10:14">
      <c r="J5559" s="95"/>
      <c r="K5559" s="95"/>
      <c r="L5559" s="95"/>
      <c r="M5559" s="97"/>
      <c r="N5559" s="96"/>
    </row>
    <row r="5560" spans="10:14">
      <c r="J5560" s="95"/>
      <c r="K5560" s="95"/>
      <c r="L5560" s="95"/>
      <c r="M5560" s="97"/>
      <c r="N5560" s="96"/>
    </row>
    <row r="5561" spans="10:14">
      <c r="J5561" s="95"/>
      <c r="K5561" s="95"/>
      <c r="L5561" s="95"/>
      <c r="M5561" s="97"/>
      <c r="N5561" s="96"/>
    </row>
    <row r="5562" spans="10:14">
      <c r="J5562" s="95"/>
      <c r="K5562" s="95"/>
      <c r="L5562" s="95"/>
      <c r="M5562" s="97"/>
      <c r="N5562" s="96"/>
    </row>
    <row r="5563" spans="10:14">
      <c r="J5563" s="95"/>
      <c r="K5563" s="95"/>
      <c r="L5563" s="95"/>
      <c r="M5563" s="97"/>
      <c r="N5563" s="96"/>
    </row>
    <row r="5564" spans="10:14">
      <c r="J5564" s="95"/>
      <c r="K5564" s="95"/>
      <c r="L5564" s="95"/>
      <c r="M5564" s="97"/>
      <c r="N5564" s="96"/>
    </row>
    <row r="5565" spans="10:14">
      <c r="J5565" s="95"/>
      <c r="K5565" s="95"/>
      <c r="L5565" s="95"/>
      <c r="M5565" s="97"/>
      <c r="N5565" s="96"/>
    </row>
    <row r="5566" spans="10:14">
      <c r="J5566" s="95"/>
      <c r="K5566" s="95"/>
      <c r="L5566" s="95"/>
      <c r="M5566" s="97"/>
      <c r="N5566" s="96"/>
    </row>
    <row r="5567" spans="10:14">
      <c r="J5567" s="95"/>
      <c r="K5567" s="95"/>
      <c r="L5567" s="95"/>
      <c r="M5567" s="97"/>
      <c r="N5567" s="96"/>
    </row>
    <row r="5568" spans="10:14">
      <c r="J5568" s="95"/>
      <c r="K5568" s="95"/>
      <c r="L5568" s="95"/>
      <c r="M5568" s="97"/>
      <c r="N5568" s="96"/>
    </row>
    <row r="5569" spans="10:14">
      <c r="J5569" s="95"/>
      <c r="K5569" s="95"/>
      <c r="L5569" s="95"/>
      <c r="M5569" s="97"/>
      <c r="N5569" s="96"/>
    </row>
    <row r="5570" spans="10:14">
      <c r="J5570" s="95"/>
      <c r="K5570" s="95"/>
      <c r="L5570" s="95"/>
      <c r="M5570" s="97"/>
      <c r="N5570" s="96"/>
    </row>
    <row r="5571" spans="10:14">
      <c r="J5571" s="95"/>
      <c r="K5571" s="95"/>
      <c r="L5571" s="95"/>
      <c r="M5571" s="97"/>
      <c r="N5571" s="96"/>
    </row>
    <row r="5572" spans="10:14">
      <c r="J5572" s="95"/>
      <c r="K5572" s="95"/>
      <c r="L5572" s="95"/>
      <c r="M5572" s="97"/>
      <c r="N5572" s="96"/>
    </row>
    <row r="5573" spans="10:14">
      <c r="J5573" s="95"/>
      <c r="K5573" s="95"/>
      <c r="L5573" s="95"/>
      <c r="M5573" s="97"/>
      <c r="N5573" s="96"/>
    </row>
    <row r="5574" spans="10:14">
      <c r="J5574" s="95"/>
      <c r="K5574" s="95"/>
      <c r="L5574" s="95"/>
      <c r="M5574" s="97"/>
      <c r="N5574" s="96"/>
    </row>
    <row r="5575" spans="10:14">
      <c r="J5575" s="95"/>
      <c r="K5575" s="95"/>
      <c r="L5575" s="95"/>
      <c r="M5575" s="97"/>
      <c r="N5575" s="96"/>
    </row>
    <row r="5576" spans="10:14">
      <c r="J5576" s="95"/>
      <c r="K5576" s="95"/>
      <c r="L5576" s="95"/>
      <c r="M5576" s="97"/>
      <c r="N5576" s="96"/>
    </row>
    <row r="5577" spans="10:14">
      <c r="J5577" s="95"/>
      <c r="K5577" s="95"/>
      <c r="L5577" s="95"/>
      <c r="M5577" s="97"/>
      <c r="N5577" s="96"/>
    </row>
    <row r="5578" spans="10:14">
      <c r="J5578" s="95"/>
      <c r="K5578" s="95"/>
      <c r="L5578" s="95"/>
      <c r="M5578" s="97"/>
      <c r="N5578" s="96"/>
    </row>
    <row r="5579" spans="10:14">
      <c r="J5579" s="95"/>
      <c r="K5579" s="95"/>
      <c r="L5579" s="95"/>
      <c r="M5579" s="97"/>
      <c r="N5579" s="96"/>
    </row>
    <row r="5580" spans="10:14">
      <c r="J5580" s="95"/>
      <c r="K5580" s="95"/>
      <c r="L5580" s="95"/>
      <c r="M5580" s="97"/>
      <c r="N5580" s="96"/>
    </row>
    <row r="5581" spans="10:14">
      <c r="J5581" s="95"/>
      <c r="K5581" s="95"/>
      <c r="L5581" s="95"/>
      <c r="M5581" s="97"/>
      <c r="N5581" s="96"/>
    </row>
    <row r="5582" spans="10:14">
      <c r="J5582" s="95"/>
      <c r="K5582" s="95"/>
      <c r="L5582" s="95"/>
      <c r="M5582" s="97"/>
      <c r="N5582" s="96"/>
    </row>
    <row r="5583" spans="10:14">
      <c r="J5583" s="95"/>
      <c r="K5583" s="95"/>
      <c r="L5583" s="95"/>
      <c r="M5583" s="97"/>
      <c r="N5583" s="96"/>
    </row>
    <row r="5584" spans="10:14">
      <c r="J5584" s="95"/>
      <c r="K5584" s="95"/>
      <c r="L5584" s="95"/>
      <c r="M5584" s="97"/>
      <c r="N5584" s="96"/>
    </row>
    <row r="5585" spans="10:14">
      <c r="J5585" s="95"/>
      <c r="K5585" s="95"/>
      <c r="L5585" s="95"/>
      <c r="M5585" s="97"/>
      <c r="N5585" s="96"/>
    </row>
    <row r="5586" spans="10:14">
      <c r="J5586" s="95"/>
      <c r="K5586" s="95"/>
      <c r="L5586" s="95"/>
      <c r="M5586" s="97"/>
      <c r="N5586" s="96"/>
    </row>
    <row r="5587" spans="10:14">
      <c r="J5587" s="95"/>
      <c r="K5587" s="95"/>
      <c r="L5587" s="95"/>
      <c r="M5587" s="97"/>
      <c r="N5587" s="96"/>
    </row>
    <row r="5588" spans="10:14">
      <c r="J5588" s="95"/>
      <c r="K5588" s="95"/>
      <c r="L5588" s="95"/>
      <c r="M5588" s="97"/>
      <c r="N5588" s="96"/>
    </row>
    <row r="5589" spans="10:14">
      <c r="J5589" s="95"/>
      <c r="K5589" s="95"/>
      <c r="L5589" s="95"/>
      <c r="M5589" s="97"/>
      <c r="N5589" s="96"/>
    </row>
    <row r="5590" spans="10:14">
      <c r="J5590" s="95"/>
      <c r="K5590" s="95"/>
      <c r="L5590" s="95"/>
      <c r="M5590" s="97"/>
      <c r="N5590" s="96"/>
    </row>
    <row r="5591" spans="10:14">
      <c r="J5591" s="95"/>
      <c r="K5591" s="95"/>
      <c r="L5591" s="95"/>
      <c r="M5591" s="97"/>
      <c r="N5591" s="96"/>
    </row>
    <row r="5592" spans="10:14">
      <c r="J5592" s="95"/>
      <c r="K5592" s="95"/>
      <c r="L5592" s="95"/>
      <c r="M5592" s="97"/>
      <c r="N5592" s="96"/>
    </row>
    <row r="5593" spans="10:14">
      <c r="J5593" s="95"/>
      <c r="K5593" s="95"/>
      <c r="L5593" s="95"/>
      <c r="M5593" s="97"/>
      <c r="N5593" s="96"/>
    </row>
    <row r="5594" spans="10:14">
      <c r="J5594" s="95"/>
      <c r="K5594" s="95"/>
      <c r="L5594" s="95"/>
      <c r="M5594" s="97"/>
      <c r="N5594" s="96"/>
    </row>
    <row r="5595" spans="10:14">
      <c r="J5595" s="95"/>
      <c r="K5595" s="95"/>
      <c r="L5595" s="95"/>
      <c r="M5595" s="97"/>
      <c r="N5595" s="96"/>
    </row>
    <row r="5596" spans="10:14">
      <c r="J5596" s="95"/>
      <c r="K5596" s="95"/>
      <c r="L5596" s="95"/>
      <c r="M5596" s="97"/>
      <c r="N5596" s="96"/>
    </row>
    <row r="5597" spans="10:14">
      <c r="J5597" s="95"/>
      <c r="K5597" s="95"/>
      <c r="L5597" s="95"/>
      <c r="M5597" s="97"/>
      <c r="N5597" s="96"/>
    </row>
    <row r="5598" spans="10:14">
      <c r="J5598" s="95"/>
      <c r="K5598" s="95"/>
      <c r="L5598" s="95"/>
      <c r="M5598" s="97"/>
      <c r="N5598" s="96"/>
    </row>
    <row r="5599" spans="10:14">
      <c r="J5599" s="95"/>
      <c r="K5599" s="95"/>
      <c r="L5599" s="95"/>
      <c r="M5599" s="97"/>
      <c r="N5599" s="96"/>
    </row>
    <row r="5600" spans="10:14">
      <c r="J5600" s="95"/>
      <c r="K5600" s="95"/>
      <c r="L5600" s="95"/>
      <c r="M5600" s="97"/>
      <c r="N5600" s="96"/>
    </row>
    <row r="5601" spans="10:14">
      <c r="J5601" s="95"/>
      <c r="K5601" s="95"/>
      <c r="L5601" s="95"/>
      <c r="M5601" s="97"/>
      <c r="N5601" s="96"/>
    </row>
    <row r="5602" spans="10:14">
      <c r="J5602" s="95"/>
      <c r="K5602" s="95"/>
      <c r="L5602" s="95"/>
      <c r="M5602" s="97"/>
      <c r="N5602" s="96"/>
    </row>
    <row r="5603" spans="10:14">
      <c r="J5603" s="95"/>
      <c r="K5603" s="95"/>
      <c r="L5603" s="95"/>
      <c r="M5603" s="97"/>
      <c r="N5603" s="96"/>
    </row>
    <row r="5604" spans="10:14">
      <c r="J5604" s="95"/>
      <c r="K5604" s="95"/>
      <c r="L5604" s="95"/>
      <c r="M5604" s="97"/>
      <c r="N5604" s="96"/>
    </row>
    <row r="5605" spans="10:14">
      <c r="J5605" s="95"/>
      <c r="K5605" s="95"/>
      <c r="L5605" s="95"/>
      <c r="M5605" s="97"/>
      <c r="N5605" s="96"/>
    </row>
    <row r="5606" spans="10:14">
      <c r="J5606" s="95"/>
      <c r="K5606" s="95"/>
      <c r="L5606" s="95"/>
      <c r="M5606" s="97"/>
      <c r="N5606" s="96"/>
    </row>
    <row r="5607" spans="10:14">
      <c r="J5607" s="95"/>
      <c r="K5607" s="95"/>
      <c r="L5607" s="95"/>
      <c r="M5607" s="97"/>
      <c r="N5607" s="96"/>
    </row>
    <row r="5608" spans="10:14">
      <c r="J5608" s="95"/>
      <c r="K5608" s="95"/>
      <c r="L5608" s="95"/>
      <c r="M5608" s="97"/>
      <c r="N5608" s="96"/>
    </row>
    <row r="5609" spans="10:14">
      <c r="J5609" s="95"/>
      <c r="K5609" s="95"/>
      <c r="L5609" s="95"/>
      <c r="M5609" s="97"/>
      <c r="N5609" s="96"/>
    </row>
    <row r="5610" spans="10:14">
      <c r="J5610" s="95"/>
      <c r="K5610" s="95"/>
      <c r="L5610" s="95"/>
      <c r="M5610" s="97"/>
      <c r="N5610" s="96"/>
    </row>
    <row r="5611" spans="10:14">
      <c r="J5611" s="95"/>
      <c r="K5611" s="95"/>
      <c r="L5611" s="95"/>
      <c r="M5611" s="97"/>
      <c r="N5611" s="96"/>
    </row>
    <row r="5612" spans="10:14">
      <c r="J5612" s="95"/>
      <c r="K5612" s="95"/>
      <c r="L5612" s="95"/>
      <c r="M5612" s="97"/>
      <c r="N5612" s="96"/>
    </row>
    <row r="5613" spans="10:14">
      <c r="J5613" s="95"/>
      <c r="K5613" s="95"/>
      <c r="L5613" s="95"/>
      <c r="M5613" s="97"/>
      <c r="N5613" s="96"/>
    </row>
    <row r="5614" spans="10:14">
      <c r="J5614" s="95"/>
      <c r="K5614" s="95"/>
      <c r="L5614" s="95"/>
      <c r="M5614" s="97"/>
      <c r="N5614" s="96"/>
    </row>
    <row r="5615" spans="10:14">
      <c r="J5615" s="95"/>
      <c r="K5615" s="95"/>
      <c r="L5615" s="95"/>
      <c r="M5615" s="97"/>
      <c r="N5615" s="96"/>
    </row>
    <row r="5616" spans="10:14">
      <c r="J5616" s="95"/>
      <c r="K5616" s="95"/>
      <c r="L5616" s="95"/>
      <c r="M5616" s="97"/>
      <c r="N5616" s="96"/>
    </row>
    <row r="5617" spans="10:14">
      <c r="J5617" s="95"/>
      <c r="K5617" s="95"/>
      <c r="L5617" s="95"/>
      <c r="M5617" s="97"/>
      <c r="N5617" s="96"/>
    </row>
    <row r="5618" spans="10:14">
      <c r="J5618" s="95"/>
      <c r="K5618" s="95"/>
      <c r="L5618" s="95"/>
      <c r="M5618" s="97"/>
      <c r="N5618" s="96"/>
    </row>
    <row r="5619" spans="10:14">
      <c r="J5619" s="95"/>
      <c r="K5619" s="95"/>
      <c r="L5619" s="95"/>
      <c r="M5619" s="97"/>
      <c r="N5619" s="96"/>
    </row>
    <row r="5620" spans="10:14">
      <c r="J5620" s="95"/>
      <c r="K5620" s="95"/>
      <c r="L5620" s="95"/>
      <c r="M5620" s="97"/>
      <c r="N5620" s="96"/>
    </row>
    <row r="5621" spans="10:14">
      <c r="J5621" s="95"/>
      <c r="K5621" s="95"/>
      <c r="L5621" s="95"/>
      <c r="M5621" s="97"/>
      <c r="N5621" s="96"/>
    </row>
    <row r="5622" spans="10:14">
      <c r="J5622" s="95"/>
      <c r="K5622" s="95"/>
      <c r="L5622" s="95"/>
      <c r="M5622" s="97"/>
      <c r="N5622" s="96"/>
    </row>
    <row r="5623" spans="10:14">
      <c r="J5623" s="95"/>
      <c r="K5623" s="95"/>
      <c r="L5623" s="95"/>
      <c r="M5623" s="97"/>
      <c r="N5623" s="96"/>
    </row>
    <row r="5624" spans="10:14">
      <c r="J5624" s="95"/>
      <c r="K5624" s="95"/>
      <c r="L5624" s="95"/>
      <c r="M5624" s="97"/>
      <c r="N5624" s="96"/>
    </row>
    <row r="5625" spans="10:14">
      <c r="J5625" s="95"/>
      <c r="K5625" s="95"/>
      <c r="L5625" s="95"/>
      <c r="M5625" s="97"/>
      <c r="N5625" s="96"/>
    </row>
    <row r="5626" spans="10:14">
      <c r="J5626" s="95"/>
      <c r="K5626" s="95"/>
      <c r="L5626" s="95"/>
      <c r="M5626" s="97"/>
      <c r="N5626" s="96"/>
    </row>
    <row r="5627" spans="10:14">
      <c r="J5627" s="95"/>
      <c r="K5627" s="95"/>
      <c r="L5627" s="95"/>
      <c r="M5627" s="97"/>
      <c r="N5627" s="96"/>
    </row>
    <row r="5628" spans="10:14">
      <c r="J5628" s="95"/>
      <c r="K5628" s="95"/>
      <c r="L5628" s="95"/>
      <c r="M5628" s="97"/>
      <c r="N5628" s="96"/>
    </row>
    <row r="5629" spans="10:14">
      <c r="J5629" s="95"/>
      <c r="K5629" s="95"/>
      <c r="L5629" s="95"/>
      <c r="M5629" s="97"/>
      <c r="N5629" s="96"/>
    </row>
    <row r="5630" spans="10:14">
      <c r="J5630" s="95"/>
      <c r="K5630" s="95"/>
      <c r="L5630" s="95"/>
      <c r="M5630" s="97"/>
      <c r="N5630" s="96"/>
    </row>
    <row r="5631" spans="10:14">
      <c r="J5631" s="95"/>
      <c r="K5631" s="95"/>
      <c r="L5631" s="95"/>
      <c r="M5631" s="97"/>
      <c r="N5631" s="96"/>
    </row>
    <row r="5632" spans="10:14">
      <c r="J5632" s="95"/>
      <c r="K5632" s="95"/>
      <c r="L5632" s="95"/>
      <c r="M5632" s="97"/>
      <c r="N5632" s="96"/>
    </row>
    <row r="5633" spans="10:14">
      <c r="J5633" s="95"/>
      <c r="K5633" s="95"/>
      <c r="L5633" s="95"/>
      <c r="M5633" s="97"/>
      <c r="N5633" s="96"/>
    </row>
    <row r="5634" spans="10:14">
      <c r="J5634" s="95"/>
      <c r="K5634" s="95"/>
      <c r="L5634" s="95"/>
      <c r="M5634" s="97"/>
      <c r="N5634" s="96"/>
    </row>
    <row r="5635" spans="10:14">
      <c r="J5635" s="95"/>
      <c r="K5635" s="95"/>
      <c r="L5635" s="95"/>
      <c r="M5635" s="97"/>
      <c r="N5635" s="96"/>
    </row>
    <row r="5636" spans="10:14">
      <c r="J5636" s="95"/>
      <c r="K5636" s="95"/>
      <c r="L5636" s="95"/>
      <c r="M5636" s="97"/>
      <c r="N5636" s="96"/>
    </row>
    <row r="5637" spans="10:14">
      <c r="J5637" s="95"/>
      <c r="K5637" s="95"/>
      <c r="L5637" s="95"/>
      <c r="M5637" s="97"/>
      <c r="N5637" s="96"/>
    </row>
    <row r="5638" spans="10:14">
      <c r="J5638" s="95"/>
      <c r="K5638" s="95"/>
      <c r="L5638" s="95"/>
      <c r="M5638" s="97"/>
      <c r="N5638" s="96"/>
    </row>
    <row r="5639" spans="10:14">
      <c r="J5639" s="95"/>
      <c r="K5639" s="95"/>
      <c r="L5639" s="95"/>
      <c r="M5639" s="97"/>
      <c r="N5639" s="96"/>
    </row>
    <row r="5640" spans="10:14">
      <c r="J5640" s="95"/>
      <c r="K5640" s="95"/>
      <c r="L5640" s="95"/>
      <c r="M5640" s="97"/>
      <c r="N5640" s="96"/>
    </row>
    <row r="5641" spans="10:14">
      <c r="J5641" s="95"/>
      <c r="K5641" s="95"/>
      <c r="L5641" s="95"/>
      <c r="M5641" s="97"/>
      <c r="N5641" s="96"/>
    </row>
    <row r="5642" spans="10:14">
      <c r="J5642" s="95"/>
      <c r="K5642" s="95"/>
      <c r="L5642" s="95"/>
      <c r="M5642" s="97"/>
      <c r="N5642" s="96"/>
    </row>
    <row r="5643" spans="10:14">
      <c r="J5643" s="95"/>
      <c r="K5643" s="95"/>
      <c r="L5643" s="95"/>
      <c r="M5643" s="97"/>
      <c r="N5643" s="96"/>
    </row>
    <row r="5644" spans="10:14">
      <c r="J5644" s="95"/>
      <c r="K5644" s="95"/>
      <c r="L5644" s="95"/>
      <c r="M5644" s="97"/>
      <c r="N5644" s="96"/>
    </row>
    <row r="5645" spans="10:14">
      <c r="J5645" s="95"/>
      <c r="K5645" s="95"/>
      <c r="L5645" s="95"/>
      <c r="M5645" s="97"/>
      <c r="N5645" s="96"/>
    </row>
    <row r="5646" spans="10:14">
      <c r="J5646" s="95"/>
      <c r="K5646" s="95"/>
      <c r="L5646" s="95"/>
      <c r="M5646" s="97"/>
      <c r="N5646" s="96"/>
    </row>
    <row r="5647" spans="10:14">
      <c r="J5647" s="95"/>
      <c r="K5647" s="95"/>
      <c r="L5647" s="95"/>
      <c r="M5647" s="97"/>
      <c r="N5647" s="96"/>
    </row>
    <row r="5648" spans="10:14">
      <c r="J5648" s="95"/>
      <c r="K5648" s="95"/>
      <c r="L5648" s="95"/>
      <c r="M5648" s="97"/>
      <c r="N5648" s="96"/>
    </row>
    <row r="5649" spans="10:14">
      <c r="J5649" s="95"/>
      <c r="K5649" s="95"/>
      <c r="L5649" s="95"/>
      <c r="M5649" s="97"/>
      <c r="N5649" s="96"/>
    </row>
    <row r="5650" spans="10:14">
      <c r="J5650" s="95"/>
      <c r="K5650" s="95"/>
      <c r="L5650" s="95"/>
      <c r="M5650" s="97"/>
      <c r="N5650" s="96"/>
    </row>
    <row r="5651" spans="10:14">
      <c r="J5651" s="95"/>
      <c r="K5651" s="95"/>
      <c r="L5651" s="95"/>
      <c r="M5651" s="97"/>
      <c r="N5651" s="96"/>
    </row>
    <row r="5652" spans="10:14">
      <c r="J5652" s="95"/>
      <c r="K5652" s="95"/>
      <c r="L5652" s="95"/>
      <c r="M5652" s="97"/>
      <c r="N5652" s="96"/>
    </row>
    <row r="5653" spans="10:14">
      <c r="J5653" s="95"/>
      <c r="K5653" s="95"/>
      <c r="L5653" s="95"/>
      <c r="M5653" s="97"/>
      <c r="N5653" s="96"/>
    </row>
    <row r="5654" spans="10:14">
      <c r="J5654" s="95"/>
      <c r="K5654" s="95"/>
      <c r="L5654" s="95"/>
      <c r="M5654" s="97"/>
      <c r="N5654" s="96"/>
    </row>
    <row r="5655" spans="10:14">
      <c r="J5655" s="95"/>
      <c r="K5655" s="95"/>
      <c r="L5655" s="95"/>
      <c r="M5655" s="97"/>
      <c r="N5655" s="96"/>
    </row>
    <row r="5656" spans="10:14">
      <c r="J5656" s="95"/>
      <c r="K5656" s="95"/>
      <c r="L5656" s="95"/>
      <c r="M5656" s="97"/>
      <c r="N5656" s="96"/>
    </row>
    <row r="5657" spans="10:14">
      <c r="J5657" s="95"/>
      <c r="K5657" s="95"/>
      <c r="L5657" s="95"/>
      <c r="M5657" s="97"/>
      <c r="N5657" s="96"/>
    </row>
    <row r="5658" spans="10:14">
      <c r="J5658" s="95"/>
      <c r="K5658" s="95"/>
      <c r="L5658" s="95"/>
      <c r="M5658" s="97"/>
      <c r="N5658" s="96"/>
    </row>
    <row r="5659" spans="10:14">
      <c r="J5659" s="95"/>
      <c r="K5659" s="95"/>
      <c r="L5659" s="95"/>
      <c r="M5659" s="97"/>
      <c r="N5659" s="96"/>
    </row>
    <row r="5660" spans="10:14">
      <c r="J5660" s="95"/>
      <c r="K5660" s="95"/>
      <c r="L5660" s="95"/>
      <c r="M5660" s="97"/>
      <c r="N5660" s="96"/>
    </row>
    <row r="5661" spans="10:14">
      <c r="J5661" s="95"/>
      <c r="K5661" s="95"/>
      <c r="L5661" s="95"/>
      <c r="M5661" s="97"/>
      <c r="N5661" s="96"/>
    </row>
    <row r="5662" spans="10:14">
      <c r="J5662" s="95"/>
      <c r="K5662" s="95"/>
      <c r="L5662" s="95"/>
      <c r="M5662" s="97"/>
      <c r="N5662" s="96"/>
    </row>
    <row r="5663" spans="10:14">
      <c r="J5663" s="95"/>
      <c r="K5663" s="95"/>
      <c r="L5663" s="95"/>
      <c r="M5663" s="97"/>
      <c r="N5663" s="96"/>
    </row>
    <row r="5664" spans="10:14">
      <c r="J5664" s="95"/>
      <c r="K5664" s="95"/>
      <c r="L5664" s="95"/>
      <c r="M5664" s="97"/>
      <c r="N5664" s="96"/>
    </row>
    <row r="5665" spans="10:14">
      <c r="J5665" s="95"/>
      <c r="K5665" s="95"/>
      <c r="L5665" s="95"/>
      <c r="M5665" s="97"/>
      <c r="N5665" s="96"/>
    </row>
    <row r="5666" spans="10:14">
      <c r="J5666" s="95"/>
      <c r="K5666" s="95"/>
      <c r="L5666" s="95"/>
      <c r="M5666" s="97"/>
      <c r="N5666" s="96"/>
    </row>
    <row r="5667" spans="10:14">
      <c r="J5667" s="95"/>
      <c r="K5667" s="95"/>
      <c r="L5667" s="95"/>
      <c r="M5667" s="97"/>
      <c r="N5667" s="96"/>
    </row>
    <row r="5668" spans="10:14">
      <c r="J5668" s="95"/>
      <c r="K5668" s="95"/>
      <c r="L5668" s="95"/>
      <c r="M5668" s="97"/>
      <c r="N5668" s="96"/>
    </row>
    <row r="5669" spans="10:14">
      <c r="J5669" s="95"/>
      <c r="K5669" s="95"/>
      <c r="L5669" s="95"/>
      <c r="M5669" s="97"/>
      <c r="N5669" s="96"/>
    </row>
    <row r="5670" spans="10:14">
      <c r="J5670" s="95"/>
      <c r="K5670" s="95"/>
      <c r="L5670" s="95"/>
      <c r="M5670" s="97"/>
      <c r="N5670" s="96"/>
    </row>
    <row r="5671" spans="10:14">
      <c r="J5671" s="95"/>
      <c r="K5671" s="95"/>
      <c r="L5671" s="95"/>
      <c r="M5671" s="97"/>
      <c r="N5671" s="96"/>
    </row>
    <row r="5672" spans="10:14">
      <c r="J5672" s="95"/>
      <c r="K5672" s="95"/>
      <c r="L5672" s="95"/>
      <c r="M5672" s="97"/>
      <c r="N5672" s="96"/>
    </row>
    <row r="5673" spans="10:14">
      <c r="J5673" s="95"/>
      <c r="K5673" s="95"/>
      <c r="L5673" s="95"/>
      <c r="M5673" s="97"/>
      <c r="N5673" s="96"/>
    </row>
    <row r="5674" spans="10:14">
      <c r="J5674" s="95"/>
      <c r="K5674" s="95"/>
      <c r="L5674" s="95"/>
      <c r="M5674" s="97"/>
      <c r="N5674" s="96"/>
    </row>
    <row r="5675" spans="10:14">
      <c r="J5675" s="95"/>
      <c r="K5675" s="95"/>
      <c r="L5675" s="95"/>
      <c r="M5675" s="97"/>
      <c r="N5675" s="96"/>
    </row>
    <row r="5676" spans="10:14">
      <c r="J5676" s="95"/>
      <c r="K5676" s="95"/>
      <c r="L5676" s="95"/>
      <c r="M5676" s="97"/>
      <c r="N5676" s="96"/>
    </row>
    <row r="5677" spans="10:14">
      <c r="J5677" s="95"/>
      <c r="K5677" s="95"/>
      <c r="L5677" s="95"/>
      <c r="M5677" s="97"/>
      <c r="N5677" s="96"/>
    </row>
    <row r="5678" spans="10:14">
      <c r="J5678" s="95"/>
      <c r="K5678" s="95"/>
      <c r="L5678" s="95"/>
      <c r="M5678" s="97"/>
      <c r="N5678" s="96"/>
    </row>
    <row r="5679" spans="10:14">
      <c r="J5679" s="95"/>
      <c r="K5679" s="95"/>
      <c r="L5679" s="95"/>
      <c r="M5679" s="97"/>
      <c r="N5679" s="96"/>
    </row>
    <row r="5680" spans="10:14">
      <c r="J5680" s="95"/>
      <c r="K5680" s="95"/>
      <c r="L5680" s="95"/>
      <c r="M5680" s="97"/>
      <c r="N5680" s="96"/>
    </row>
    <row r="5681" spans="10:14">
      <c r="J5681" s="95"/>
      <c r="K5681" s="95"/>
      <c r="L5681" s="95"/>
      <c r="M5681" s="97"/>
      <c r="N5681" s="96"/>
    </row>
    <row r="5682" spans="10:14">
      <c r="J5682" s="95"/>
      <c r="K5682" s="95"/>
      <c r="L5682" s="95"/>
      <c r="M5682" s="97"/>
      <c r="N5682" s="96"/>
    </row>
    <row r="5683" spans="10:14">
      <c r="J5683" s="95"/>
      <c r="K5683" s="95"/>
      <c r="L5683" s="95"/>
      <c r="M5683" s="97"/>
      <c r="N5683" s="96"/>
    </row>
    <row r="5684" spans="10:14">
      <c r="J5684" s="95"/>
      <c r="K5684" s="95"/>
      <c r="L5684" s="95"/>
      <c r="M5684" s="97"/>
      <c r="N5684" s="96"/>
    </row>
    <row r="5685" spans="10:14">
      <c r="J5685" s="95"/>
      <c r="K5685" s="95"/>
      <c r="L5685" s="95"/>
      <c r="M5685" s="97"/>
      <c r="N5685" s="96"/>
    </row>
    <row r="5686" spans="10:14">
      <c r="J5686" s="95"/>
      <c r="K5686" s="95"/>
      <c r="L5686" s="95"/>
      <c r="M5686" s="97"/>
      <c r="N5686" s="96"/>
    </row>
    <row r="5687" spans="10:14">
      <c r="J5687" s="95"/>
      <c r="K5687" s="95"/>
      <c r="L5687" s="95"/>
      <c r="M5687" s="97"/>
      <c r="N5687" s="96"/>
    </row>
    <row r="5688" spans="10:14">
      <c r="J5688" s="95"/>
      <c r="K5688" s="95"/>
      <c r="L5688" s="95"/>
      <c r="M5688" s="97"/>
      <c r="N5688" s="96"/>
    </row>
    <row r="5689" spans="10:14">
      <c r="J5689" s="95"/>
      <c r="K5689" s="95"/>
      <c r="L5689" s="95"/>
      <c r="M5689" s="97"/>
      <c r="N5689" s="96"/>
    </row>
    <row r="5690" spans="10:14">
      <c r="J5690" s="95"/>
      <c r="K5690" s="95"/>
      <c r="L5690" s="95"/>
      <c r="M5690" s="97"/>
      <c r="N5690" s="96"/>
    </row>
    <row r="5691" spans="10:14">
      <c r="J5691" s="95"/>
      <c r="K5691" s="95"/>
      <c r="L5691" s="95"/>
      <c r="M5691" s="97"/>
      <c r="N5691" s="96"/>
    </row>
    <row r="5692" spans="10:14">
      <c r="J5692" s="95"/>
      <c r="K5692" s="95"/>
      <c r="L5692" s="95"/>
      <c r="M5692" s="97"/>
      <c r="N5692" s="96"/>
    </row>
    <row r="5693" spans="10:14">
      <c r="J5693" s="95"/>
      <c r="K5693" s="95"/>
      <c r="L5693" s="95"/>
      <c r="M5693" s="97"/>
      <c r="N5693" s="96"/>
    </row>
    <row r="5694" spans="10:14">
      <c r="J5694" s="95"/>
      <c r="K5694" s="95"/>
      <c r="L5694" s="95"/>
      <c r="M5694" s="97"/>
      <c r="N5694" s="96"/>
    </row>
    <row r="5695" spans="10:14">
      <c r="J5695" s="95"/>
      <c r="K5695" s="95"/>
      <c r="L5695" s="95"/>
      <c r="M5695" s="97"/>
      <c r="N5695" s="96"/>
    </row>
    <row r="5696" spans="10:14">
      <c r="J5696" s="95"/>
      <c r="K5696" s="95"/>
      <c r="L5696" s="95"/>
      <c r="M5696" s="97"/>
      <c r="N5696" s="96"/>
    </row>
    <row r="5697" spans="10:14">
      <c r="J5697" s="95"/>
      <c r="K5697" s="95"/>
      <c r="L5697" s="95"/>
      <c r="M5697" s="97"/>
      <c r="N5697" s="96"/>
    </row>
    <row r="5698" spans="10:14">
      <c r="J5698" s="95"/>
      <c r="K5698" s="95"/>
      <c r="L5698" s="95"/>
      <c r="M5698" s="97"/>
      <c r="N5698" s="96"/>
    </row>
    <row r="5699" spans="10:14">
      <c r="J5699" s="95"/>
      <c r="K5699" s="95"/>
      <c r="L5699" s="95"/>
      <c r="M5699" s="97"/>
      <c r="N5699" s="96"/>
    </row>
    <row r="5700" spans="10:14">
      <c r="J5700" s="95"/>
      <c r="K5700" s="95"/>
      <c r="L5700" s="95"/>
      <c r="M5700" s="97"/>
      <c r="N5700" s="96"/>
    </row>
    <row r="5701" spans="10:14">
      <c r="J5701" s="95"/>
      <c r="K5701" s="95"/>
      <c r="L5701" s="95"/>
      <c r="M5701" s="97"/>
      <c r="N5701" s="96"/>
    </row>
    <row r="5702" spans="10:14">
      <c r="J5702" s="95"/>
      <c r="K5702" s="95"/>
      <c r="L5702" s="95"/>
      <c r="M5702" s="97"/>
      <c r="N5702" s="96"/>
    </row>
    <row r="5703" spans="10:14">
      <c r="J5703" s="95"/>
      <c r="K5703" s="95"/>
      <c r="L5703" s="95"/>
      <c r="M5703" s="97"/>
      <c r="N5703" s="96"/>
    </row>
    <row r="5704" spans="10:14">
      <c r="J5704" s="95"/>
      <c r="K5704" s="95"/>
      <c r="L5704" s="95"/>
      <c r="M5704" s="97"/>
      <c r="N5704" s="96"/>
    </row>
    <row r="5705" spans="10:14">
      <c r="J5705" s="95"/>
      <c r="K5705" s="95"/>
      <c r="L5705" s="95"/>
      <c r="M5705" s="97"/>
      <c r="N5705" s="96"/>
    </row>
    <row r="5706" spans="10:14">
      <c r="J5706" s="95"/>
      <c r="K5706" s="95"/>
      <c r="L5706" s="95"/>
      <c r="M5706" s="97"/>
      <c r="N5706" s="96"/>
    </row>
    <row r="5707" spans="10:14">
      <c r="J5707" s="95"/>
      <c r="K5707" s="95"/>
      <c r="L5707" s="95"/>
      <c r="M5707" s="97"/>
      <c r="N5707" s="96"/>
    </row>
    <row r="5708" spans="10:14">
      <c r="J5708" s="95"/>
      <c r="K5708" s="95"/>
      <c r="L5708" s="95"/>
      <c r="M5708" s="97"/>
      <c r="N5708" s="96"/>
    </row>
    <row r="5709" spans="10:14">
      <c r="J5709" s="95"/>
      <c r="K5709" s="95"/>
      <c r="L5709" s="95"/>
      <c r="M5709" s="97"/>
      <c r="N5709" s="96"/>
    </row>
    <row r="5710" spans="10:14">
      <c r="J5710" s="95"/>
      <c r="K5710" s="95"/>
      <c r="L5710" s="95"/>
      <c r="M5710" s="97"/>
      <c r="N5710" s="96"/>
    </row>
    <row r="5711" spans="10:14">
      <c r="J5711" s="95"/>
      <c r="K5711" s="95"/>
      <c r="L5711" s="95"/>
      <c r="M5711" s="97"/>
      <c r="N5711" s="96"/>
    </row>
    <row r="5712" spans="10:14">
      <c r="J5712" s="95"/>
      <c r="K5712" s="95"/>
      <c r="L5712" s="95"/>
      <c r="M5712" s="97"/>
      <c r="N5712" s="96"/>
    </row>
    <row r="5713" spans="10:14">
      <c r="J5713" s="95"/>
      <c r="K5713" s="95"/>
      <c r="L5713" s="95"/>
      <c r="M5713" s="97"/>
      <c r="N5713" s="96"/>
    </row>
    <row r="5714" spans="10:14">
      <c r="J5714" s="95"/>
      <c r="K5714" s="95"/>
      <c r="L5714" s="95"/>
      <c r="M5714" s="97"/>
      <c r="N5714" s="96"/>
    </row>
    <row r="5715" spans="10:14">
      <c r="J5715" s="95"/>
      <c r="K5715" s="95"/>
      <c r="L5715" s="95"/>
      <c r="M5715" s="97"/>
      <c r="N5715" s="96"/>
    </row>
    <row r="5716" spans="10:14">
      <c r="J5716" s="95"/>
      <c r="K5716" s="95"/>
      <c r="L5716" s="95"/>
      <c r="M5716" s="97"/>
      <c r="N5716" s="96"/>
    </row>
    <row r="5717" spans="10:14">
      <c r="J5717" s="95"/>
      <c r="K5717" s="95"/>
      <c r="L5717" s="95"/>
      <c r="M5717" s="97"/>
      <c r="N5717" s="96"/>
    </row>
    <row r="5718" spans="10:14">
      <c r="J5718" s="95"/>
      <c r="K5718" s="95"/>
      <c r="L5718" s="95"/>
      <c r="M5718" s="97"/>
      <c r="N5718" s="96"/>
    </row>
    <row r="5719" spans="10:14">
      <c r="J5719" s="95"/>
      <c r="K5719" s="95"/>
      <c r="L5719" s="95"/>
      <c r="M5719" s="97"/>
      <c r="N5719" s="96"/>
    </row>
    <row r="5720" spans="10:14">
      <c r="J5720" s="95"/>
      <c r="K5720" s="95"/>
      <c r="L5720" s="95"/>
      <c r="M5720" s="97"/>
      <c r="N5720" s="96"/>
    </row>
    <row r="5721" spans="10:14">
      <c r="J5721" s="95"/>
      <c r="K5721" s="95"/>
      <c r="L5721" s="95"/>
      <c r="M5721" s="97"/>
      <c r="N5721" s="96"/>
    </row>
    <row r="5722" spans="10:14">
      <c r="J5722" s="95"/>
      <c r="K5722" s="95"/>
      <c r="L5722" s="95"/>
      <c r="M5722" s="97"/>
      <c r="N5722" s="96"/>
    </row>
    <row r="5723" spans="10:14">
      <c r="J5723" s="95"/>
      <c r="K5723" s="95"/>
      <c r="L5723" s="95"/>
      <c r="M5723" s="97"/>
      <c r="N5723" s="96"/>
    </row>
    <row r="5724" spans="10:14">
      <c r="J5724" s="95"/>
      <c r="K5724" s="95"/>
      <c r="L5724" s="95"/>
      <c r="M5724" s="97"/>
      <c r="N5724" s="96"/>
    </row>
    <row r="5725" spans="10:14">
      <c r="J5725" s="95"/>
      <c r="K5725" s="95"/>
      <c r="L5725" s="95"/>
      <c r="M5725" s="97"/>
      <c r="N5725" s="96"/>
    </row>
    <row r="5726" spans="10:14">
      <c r="J5726" s="95"/>
      <c r="K5726" s="95"/>
      <c r="L5726" s="95"/>
      <c r="M5726" s="97"/>
      <c r="N5726" s="96"/>
    </row>
    <row r="5727" spans="10:14">
      <c r="J5727" s="95"/>
      <c r="K5727" s="95"/>
      <c r="L5727" s="95"/>
      <c r="M5727" s="97"/>
      <c r="N5727" s="96"/>
    </row>
    <row r="5728" spans="10:14">
      <c r="J5728" s="95"/>
      <c r="K5728" s="95"/>
      <c r="L5728" s="95"/>
      <c r="M5728" s="97"/>
      <c r="N5728" s="96"/>
    </row>
    <row r="5729" spans="10:14">
      <c r="J5729" s="95"/>
      <c r="K5729" s="95"/>
      <c r="L5729" s="95"/>
      <c r="M5729" s="97"/>
      <c r="N5729" s="96"/>
    </row>
    <row r="5730" spans="10:14">
      <c r="J5730" s="95"/>
      <c r="K5730" s="95"/>
      <c r="L5730" s="95"/>
      <c r="M5730" s="97"/>
      <c r="N5730" s="96"/>
    </row>
    <row r="5731" spans="10:14">
      <c r="J5731" s="95"/>
      <c r="K5731" s="95"/>
      <c r="L5731" s="95"/>
      <c r="M5731" s="97"/>
      <c r="N5731" s="96"/>
    </row>
    <row r="5732" spans="10:14">
      <c r="J5732" s="95"/>
      <c r="K5732" s="95"/>
      <c r="L5732" s="95"/>
      <c r="M5732" s="97"/>
      <c r="N5732" s="96"/>
    </row>
    <row r="5733" spans="10:14">
      <c r="J5733" s="95"/>
      <c r="K5733" s="95"/>
      <c r="L5733" s="95"/>
      <c r="M5733" s="97"/>
      <c r="N5733" s="96"/>
    </row>
    <row r="5734" spans="10:14">
      <c r="J5734" s="95"/>
      <c r="K5734" s="95"/>
      <c r="L5734" s="95"/>
      <c r="M5734" s="97"/>
      <c r="N5734" s="96"/>
    </row>
    <row r="5735" spans="10:14">
      <c r="J5735" s="95"/>
      <c r="K5735" s="95"/>
      <c r="L5735" s="95"/>
      <c r="M5735" s="97"/>
      <c r="N5735" s="96"/>
    </row>
    <row r="5736" spans="10:14">
      <c r="J5736" s="95"/>
      <c r="K5736" s="95"/>
      <c r="L5736" s="95"/>
      <c r="M5736" s="97"/>
      <c r="N5736" s="96"/>
    </row>
    <row r="5737" spans="10:14">
      <c r="J5737" s="95"/>
      <c r="K5737" s="95"/>
      <c r="L5737" s="95"/>
      <c r="M5737" s="97"/>
      <c r="N5737" s="96"/>
    </row>
    <row r="5738" spans="10:14">
      <c r="J5738" s="95"/>
      <c r="K5738" s="95"/>
      <c r="L5738" s="95"/>
      <c r="M5738" s="97"/>
      <c r="N5738" s="96"/>
    </row>
    <row r="5739" spans="10:14">
      <c r="J5739" s="95"/>
      <c r="K5739" s="95"/>
      <c r="L5739" s="95"/>
      <c r="M5739" s="97"/>
      <c r="N5739" s="96"/>
    </row>
    <row r="5740" spans="10:14">
      <c r="J5740" s="95"/>
      <c r="K5740" s="95"/>
      <c r="L5740" s="95"/>
      <c r="M5740" s="97"/>
      <c r="N5740" s="96"/>
    </row>
    <row r="5741" spans="10:14">
      <c r="J5741" s="95"/>
      <c r="K5741" s="95"/>
      <c r="L5741" s="95"/>
      <c r="M5741" s="97"/>
      <c r="N5741" s="96"/>
    </row>
    <row r="5742" spans="10:14">
      <c r="J5742" s="95"/>
      <c r="K5742" s="95"/>
      <c r="L5742" s="95"/>
      <c r="M5742" s="97"/>
      <c r="N5742" s="96"/>
    </row>
    <row r="5743" spans="10:14">
      <c r="J5743" s="95"/>
      <c r="K5743" s="95"/>
      <c r="L5743" s="95"/>
      <c r="M5743" s="97"/>
      <c r="N5743" s="96"/>
    </row>
    <row r="5744" spans="10:14">
      <c r="J5744" s="95"/>
      <c r="K5744" s="95"/>
      <c r="L5744" s="95"/>
      <c r="M5744" s="97"/>
      <c r="N5744" s="96"/>
    </row>
    <row r="5745" spans="10:14">
      <c r="J5745" s="95"/>
      <c r="K5745" s="95"/>
      <c r="L5745" s="95"/>
      <c r="M5745" s="97"/>
      <c r="N5745" s="96"/>
    </row>
    <row r="5746" spans="10:14">
      <c r="J5746" s="95"/>
      <c r="K5746" s="95"/>
      <c r="L5746" s="95"/>
      <c r="M5746" s="97"/>
      <c r="N5746" s="96"/>
    </row>
    <row r="5747" spans="10:14">
      <c r="J5747" s="95"/>
      <c r="K5747" s="95"/>
      <c r="L5747" s="95"/>
      <c r="M5747" s="97"/>
      <c r="N5747" s="96"/>
    </row>
    <row r="5748" spans="10:14">
      <c r="J5748" s="95"/>
      <c r="K5748" s="95"/>
      <c r="L5748" s="95"/>
      <c r="M5748" s="97"/>
      <c r="N5748" s="96"/>
    </row>
    <row r="5749" spans="10:14">
      <c r="J5749" s="95"/>
      <c r="K5749" s="95"/>
      <c r="L5749" s="95"/>
      <c r="M5749" s="97"/>
      <c r="N5749" s="96"/>
    </row>
    <row r="5750" spans="10:14">
      <c r="J5750" s="95"/>
      <c r="K5750" s="95"/>
      <c r="L5750" s="95"/>
      <c r="M5750" s="97"/>
      <c r="N5750" s="96"/>
    </row>
    <row r="5751" spans="10:14">
      <c r="J5751" s="95"/>
      <c r="K5751" s="95"/>
      <c r="L5751" s="95"/>
      <c r="M5751" s="97"/>
      <c r="N5751" s="96"/>
    </row>
    <row r="5752" spans="10:14">
      <c r="J5752" s="95"/>
      <c r="K5752" s="95"/>
      <c r="L5752" s="95"/>
      <c r="M5752" s="97"/>
      <c r="N5752" s="96"/>
    </row>
    <row r="5753" spans="10:14">
      <c r="J5753" s="95"/>
      <c r="K5753" s="95"/>
      <c r="L5753" s="95"/>
      <c r="M5753" s="97"/>
      <c r="N5753" s="96"/>
    </row>
    <row r="5754" spans="10:14">
      <c r="J5754" s="95"/>
      <c r="K5754" s="95"/>
      <c r="L5754" s="95"/>
      <c r="M5754" s="97"/>
      <c r="N5754" s="96"/>
    </row>
    <row r="5755" spans="10:14">
      <c r="J5755" s="95"/>
      <c r="K5755" s="95"/>
      <c r="L5755" s="95"/>
      <c r="M5755" s="97"/>
      <c r="N5755" s="96"/>
    </row>
    <row r="5756" spans="10:14">
      <c r="J5756" s="95"/>
      <c r="K5756" s="95"/>
      <c r="L5756" s="95"/>
      <c r="M5756" s="97"/>
      <c r="N5756" s="96"/>
    </row>
    <row r="5757" spans="10:14">
      <c r="J5757" s="95"/>
      <c r="K5757" s="95"/>
      <c r="L5757" s="95"/>
      <c r="M5757" s="97"/>
      <c r="N5757" s="96"/>
    </row>
    <row r="5758" spans="10:14">
      <c r="J5758" s="95"/>
      <c r="K5758" s="95"/>
      <c r="L5758" s="95"/>
      <c r="M5758" s="97"/>
      <c r="N5758" s="96"/>
    </row>
    <row r="5759" spans="10:14">
      <c r="J5759" s="95"/>
      <c r="K5759" s="95"/>
      <c r="L5759" s="95"/>
      <c r="M5759" s="97"/>
      <c r="N5759" s="96"/>
    </row>
    <row r="5760" spans="10:14">
      <c r="J5760" s="95"/>
      <c r="K5760" s="95"/>
      <c r="L5760" s="95"/>
      <c r="M5760" s="97"/>
      <c r="N5760" s="96"/>
    </row>
    <row r="5761" spans="10:14">
      <c r="J5761" s="95"/>
      <c r="K5761" s="95"/>
      <c r="L5761" s="95"/>
      <c r="M5761" s="97"/>
      <c r="N5761" s="96"/>
    </row>
    <row r="5762" spans="10:14">
      <c r="J5762" s="95"/>
      <c r="K5762" s="95"/>
      <c r="L5762" s="95"/>
      <c r="M5762" s="97"/>
      <c r="N5762" s="96"/>
    </row>
    <row r="5763" spans="10:14">
      <c r="J5763" s="95"/>
      <c r="K5763" s="95"/>
      <c r="L5763" s="95"/>
      <c r="M5763" s="97"/>
      <c r="N5763" s="96"/>
    </row>
    <row r="5764" spans="10:14">
      <c r="J5764" s="95"/>
      <c r="K5764" s="95"/>
      <c r="L5764" s="95"/>
      <c r="M5764" s="97"/>
      <c r="N5764" s="96"/>
    </row>
    <row r="5765" spans="10:14">
      <c r="J5765" s="95"/>
      <c r="K5765" s="95"/>
      <c r="L5765" s="95"/>
      <c r="M5765" s="97"/>
      <c r="N5765" s="96"/>
    </row>
    <row r="5766" spans="10:14">
      <c r="J5766" s="95"/>
      <c r="K5766" s="95"/>
      <c r="L5766" s="95"/>
      <c r="M5766" s="97"/>
      <c r="N5766" s="96"/>
    </row>
    <row r="5767" spans="10:14">
      <c r="J5767" s="95"/>
      <c r="K5767" s="95"/>
      <c r="L5767" s="95"/>
      <c r="M5767" s="97"/>
      <c r="N5767" s="96"/>
    </row>
    <row r="5768" spans="10:14">
      <c r="J5768" s="95"/>
      <c r="K5768" s="95"/>
      <c r="L5768" s="95"/>
      <c r="M5768" s="97"/>
      <c r="N5768" s="96"/>
    </row>
    <row r="5769" spans="10:14">
      <c r="J5769" s="95"/>
      <c r="K5769" s="95"/>
      <c r="L5769" s="95"/>
      <c r="M5769" s="97"/>
      <c r="N5769" s="96"/>
    </row>
    <row r="5770" spans="10:14">
      <c r="J5770" s="95"/>
      <c r="K5770" s="95"/>
      <c r="L5770" s="95"/>
      <c r="M5770" s="97"/>
      <c r="N5770" s="96"/>
    </row>
    <row r="5771" spans="10:14">
      <c r="J5771" s="95"/>
      <c r="K5771" s="95"/>
      <c r="L5771" s="95"/>
      <c r="M5771" s="97"/>
      <c r="N5771" s="96"/>
    </row>
    <row r="5772" spans="10:14">
      <c r="J5772" s="95"/>
      <c r="K5772" s="95"/>
      <c r="L5772" s="95"/>
      <c r="M5772" s="97"/>
      <c r="N5772" s="96"/>
    </row>
    <row r="5773" spans="10:14">
      <c r="J5773" s="95"/>
      <c r="K5773" s="95"/>
      <c r="L5773" s="95"/>
      <c r="M5773" s="97"/>
      <c r="N5773" s="96"/>
    </row>
    <row r="5774" spans="10:14">
      <c r="J5774" s="95"/>
      <c r="K5774" s="95"/>
      <c r="L5774" s="95"/>
      <c r="M5774" s="97"/>
      <c r="N5774" s="96"/>
    </row>
    <row r="5775" spans="10:14">
      <c r="J5775" s="95"/>
      <c r="K5775" s="95"/>
      <c r="L5775" s="95"/>
      <c r="M5775" s="97"/>
      <c r="N5775" s="96"/>
    </row>
    <row r="5776" spans="10:14">
      <c r="J5776" s="95"/>
      <c r="K5776" s="95"/>
      <c r="L5776" s="95"/>
      <c r="M5776" s="97"/>
      <c r="N5776" s="96"/>
    </row>
    <row r="5777" spans="10:14">
      <c r="J5777" s="95"/>
      <c r="K5777" s="95"/>
      <c r="L5777" s="95"/>
      <c r="M5777" s="97"/>
      <c r="N5777" s="96"/>
    </row>
    <row r="5778" spans="10:14">
      <c r="J5778" s="95"/>
      <c r="K5778" s="95"/>
      <c r="L5778" s="95"/>
      <c r="M5778" s="97"/>
      <c r="N5778" s="96"/>
    </row>
    <row r="5779" spans="10:14">
      <c r="J5779" s="95"/>
      <c r="K5779" s="95"/>
      <c r="L5779" s="95"/>
      <c r="M5779" s="97"/>
      <c r="N5779" s="96"/>
    </row>
    <row r="5780" spans="10:14">
      <c r="J5780" s="95"/>
      <c r="K5780" s="95"/>
      <c r="L5780" s="95"/>
      <c r="M5780" s="97"/>
      <c r="N5780" s="96"/>
    </row>
    <row r="5781" spans="10:14">
      <c r="J5781" s="95"/>
      <c r="K5781" s="95"/>
      <c r="L5781" s="95"/>
      <c r="M5781" s="97"/>
      <c r="N5781" s="96"/>
    </row>
    <row r="5782" spans="10:14">
      <c r="J5782" s="95"/>
      <c r="K5782" s="95"/>
      <c r="L5782" s="95"/>
      <c r="M5782" s="97"/>
      <c r="N5782" s="96"/>
    </row>
    <row r="5783" spans="10:14">
      <c r="J5783" s="95"/>
      <c r="K5783" s="95"/>
      <c r="L5783" s="95"/>
      <c r="M5783" s="97"/>
      <c r="N5783" s="96"/>
    </row>
    <row r="5784" spans="10:14">
      <c r="J5784" s="95"/>
      <c r="K5784" s="95"/>
      <c r="L5784" s="95"/>
      <c r="M5784" s="97"/>
      <c r="N5784" s="96"/>
    </row>
    <row r="5785" spans="10:14">
      <c r="J5785" s="95"/>
      <c r="K5785" s="95"/>
      <c r="L5785" s="95"/>
      <c r="M5785" s="97"/>
      <c r="N5785" s="96"/>
    </row>
    <row r="5786" spans="10:14">
      <c r="J5786" s="95"/>
      <c r="K5786" s="95"/>
      <c r="L5786" s="95"/>
      <c r="M5786" s="97"/>
      <c r="N5786" s="96"/>
    </row>
    <row r="5787" spans="10:14">
      <c r="J5787" s="95"/>
      <c r="K5787" s="95"/>
      <c r="L5787" s="95"/>
      <c r="M5787" s="97"/>
      <c r="N5787" s="96"/>
    </row>
    <row r="5788" spans="10:14">
      <c r="J5788" s="95"/>
      <c r="K5788" s="95"/>
      <c r="L5788" s="95"/>
      <c r="M5788" s="97"/>
      <c r="N5788" s="96"/>
    </row>
    <row r="5789" spans="10:14">
      <c r="J5789" s="95"/>
      <c r="K5789" s="95"/>
      <c r="L5789" s="95"/>
      <c r="M5789" s="97"/>
      <c r="N5789" s="96"/>
    </row>
    <row r="5790" spans="10:14">
      <c r="J5790" s="95"/>
      <c r="K5790" s="95"/>
      <c r="L5790" s="95"/>
      <c r="M5790" s="97"/>
      <c r="N5790" s="96"/>
    </row>
    <row r="5791" spans="10:14">
      <c r="J5791" s="95"/>
      <c r="K5791" s="95"/>
      <c r="L5791" s="95"/>
      <c r="M5791" s="97"/>
      <c r="N5791" s="96"/>
    </row>
    <row r="5792" spans="10:14">
      <c r="J5792" s="95"/>
      <c r="K5792" s="95"/>
      <c r="L5792" s="95"/>
      <c r="M5792" s="97"/>
      <c r="N5792" s="96"/>
    </row>
    <row r="5793" spans="10:14">
      <c r="J5793" s="95"/>
      <c r="K5793" s="95"/>
      <c r="L5793" s="95"/>
      <c r="M5793" s="97"/>
      <c r="N5793" s="96"/>
    </row>
    <row r="5794" spans="10:14">
      <c r="J5794" s="95"/>
      <c r="K5794" s="95"/>
      <c r="L5794" s="95"/>
      <c r="M5794" s="97"/>
      <c r="N5794" s="96"/>
    </row>
    <row r="5795" spans="10:14">
      <c r="J5795" s="95"/>
      <c r="K5795" s="95"/>
      <c r="L5795" s="95"/>
      <c r="M5795" s="97"/>
      <c r="N5795" s="96"/>
    </row>
    <row r="5796" spans="10:14">
      <c r="J5796" s="95"/>
      <c r="K5796" s="95"/>
      <c r="L5796" s="95"/>
      <c r="M5796" s="97"/>
      <c r="N5796" s="96"/>
    </row>
    <row r="5797" spans="10:14">
      <c r="J5797" s="95"/>
      <c r="K5797" s="95"/>
      <c r="L5797" s="95"/>
      <c r="M5797" s="97"/>
      <c r="N5797" s="96"/>
    </row>
    <row r="5798" spans="10:14">
      <c r="J5798" s="95"/>
      <c r="K5798" s="95"/>
      <c r="L5798" s="95"/>
      <c r="M5798" s="97"/>
      <c r="N5798" s="96"/>
    </row>
    <row r="5799" spans="10:14">
      <c r="J5799" s="95"/>
      <c r="K5799" s="95"/>
      <c r="L5799" s="95"/>
      <c r="M5799" s="97"/>
      <c r="N5799" s="96"/>
    </row>
    <row r="5800" spans="10:14">
      <c r="J5800" s="95"/>
      <c r="K5800" s="95"/>
      <c r="L5800" s="95"/>
      <c r="M5800" s="97"/>
      <c r="N5800" s="96"/>
    </row>
    <row r="5801" spans="10:14">
      <c r="J5801" s="95"/>
      <c r="K5801" s="95"/>
      <c r="L5801" s="95"/>
      <c r="M5801" s="97"/>
      <c r="N5801" s="96"/>
    </row>
    <row r="5802" spans="10:14">
      <c r="J5802" s="95"/>
      <c r="K5802" s="95"/>
      <c r="L5802" s="95"/>
      <c r="M5802" s="97"/>
      <c r="N5802" s="96"/>
    </row>
    <row r="5803" spans="10:14">
      <c r="J5803" s="95"/>
      <c r="K5803" s="95"/>
      <c r="L5803" s="95"/>
      <c r="M5803" s="97"/>
      <c r="N5803" s="96"/>
    </row>
    <row r="5804" spans="10:14">
      <c r="J5804" s="95"/>
      <c r="K5804" s="95"/>
      <c r="L5804" s="95"/>
      <c r="M5804" s="97"/>
      <c r="N5804" s="96"/>
    </row>
    <row r="5805" spans="10:14">
      <c r="J5805" s="95"/>
      <c r="K5805" s="95"/>
      <c r="L5805" s="95"/>
      <c r="M5805" s="97"/>
      <c r="N5805" s="96"/>
    </row>
    <row r="5806" spans="10:14">
      <c r="J5806" s="95"/>
      <c r="K5806" s="95"/>
      <c r="L5806" s="95"/>
      <c r="M5806" s="97"/>
      <c r="N5806" s="96"/>
    </row>
    <row r="5807" spans="10:14">
      <c r="J5807" s="95"/>
      <c r="K5807" s="95"/>
      <c r="L5807" s="95"/>
      <c r="M5807" s="97"/>
      <c r="N5807" s="96"/>
    </row>
    <row r="5808" spans="10:14">
      <c r="J5808" s="95"/>
      <c r="K5808" s="95"/>
      <c r="L5808" s="95"/>
      <c r="M5808" s="97"/>
      <c r="N5808" s="96"/>
    </row>
    <row r="5809" spans="10:16">
      <c r="J5809" s="95"/>
      <c r="K5809" s="95"/>
      <c r="L5809" s="95"/>
      <c r="M5809" s="97"/>
      <c r="N5809" s="96"/>
    </row>
    <row r="5810" spans="10:16">
      <c r="J5810" s="95"/>
      <c r="K5810" s="95"/>
      <c r="L5810" s="95"/>
      <c r="M5810" s="97"/>
      <c r="N5810" s="96"/>
    </row>
    <row r="5811" spans="10:16">
      <c r="J5811" s="95"/>
      <c r="K5811" s="95"/>
      <c r="L5811" s="95"/>
      <c r="M5811" s="97"/>
      <c r="N5811" s="96"/>
    </row>
    <row r="5812" spans="10:16">
      <c r="J5812" s="95"/>
      <c r="K5812" s="95"/>
      <c r="L5812" s="95"/>
      <c r="M5812" s="97"/>
      <c r="N5812" s="96"/>
    </row>
    <row r="5813" spans="10:16">
      <c r="J5813" s="95"/>
      <c r="K5813" s="95"/>
      <c r="L5813" s="95"/>
      <c r="M5813" s="97"/>
      <c r="N5813" s="96"/>
    </row>
    <row r="5814" spans="10:16">
      <c r="J5814" s="95"/>
      <c r="K5814" s="95"/>
      <c r="L5814" s="95"/>
      <c r="M5814" s="97"/>
      <c r="N5814" s="96"/>
    </row>
    <row r="5815" spans="10:16">
      <c r="J5815" s="95"/>
      <c r="K5815" s="95"/>
      <c r="L5815" s="95"/>
      <c r="M5815" s="97"/>
      <c r="N5815" s="96"/>
    </row>
    <row r="5816" spans="10:16">
      <c r="J5816" s="95"/>
      <c r="K5816" s="95"/>
      <c r="L5816" s="95"/>
      <c r="M5816" s="97"/>
      <c r="N5816" s="96"/>
    </row>
    <row r="5817" spans="10:16">
      <c r="J5817" s="95"/>
      <c r="K5817" s="95"/>
      <c r="L5817" s="95"/>
      <c r="M5817" s="97"/>
      <c r="N5817" s="96"/>
    </row>
    <row r="5818" spans="10:16">
      <c r="J5818" s="95"/>
      <c r="K5818" s="95"/>
      <c r="L5818" s="95"/>
      <c r="M5818" s="97"/>
      <c r="N5818" s="96"/>
    </row>
    <row r="5819" spans="10:16">
      <c r="J5819" s="95"/>
      <c r="K5819" s="95"/>
      <c r="L5819" s="95"/>
      <c r="M5819" s="97"/>
      <c r="N5819" s="96"/>
    </row>
    <row r="5820" spans="10:16">
      <c r="J5820" s="95"/>
      <c r="K5820" s="95"/>
      <c r="L5820" s="95"/>
      <c r="M5820" s="97"/>
      <c r="N5820" s="96"/>
    </row>
    <row r="5821" spans="10:16">
      <c r="J5821" s="95"/>
      <c r="K5821" s="95"/>
      <c r="L5821" s="95"/>
      <c r="M5821" s="97"/>
      <c r="N5821" s="96"/>
    </row>
    <row r="5822" spans="10:16">
      <c r="J5822" s="95"/>
      <c r="K5822" s="95"/>
      <c r="L5822" s="95"/>
      <c r="M5822" s="97"/>
      <c r="N5822" s="96"/>
    </row>
    <row r="5823" spans="10:16">
      <c r="J5823" s="95"/>
      <c r="K5823" s="95"/>
      <c r="L5823" s="95"/>
      <c r="M5823" s="97"/>
      <c r="N5823" s="96"/>
      <c r="P5823" s="269"/>
    </row>
    <row r="5824" spans="10:16">
      <c r="J5824" s="95"/>
      <c r="K5824" s="95"/>
      <c r="L5824" s="95"/>
      <c r="M5824" s="97"/>
      <c r="N5824" s="96"/>
      <c r="P5824" s="269"/>
    </row>
    <row r="5825" spans="10:14">
      <c r="J5825" s="95"/>
      <c r="K5825" s="95"/>
      <c r="L5825" s="95"/>
      <c r="M5825" s="97"/>
      <c r="N5825" s="96"/>
    </row>
    <row r="5826" spans="10:14">
      <c r="J5826" s="95"/>
      <c r="K5826" s="95"/>
      <c r="L5826" s="95"/>
      <c r="M5826" s="97"/>
      <c r="N5826" s="96"/>
    </row>
    <row r="5827" spans="10:14">
      <c r="J5827" s="95"/>
      <c r="K5827" s="95"/>
      <c r="L5827" s="95"/>
      <c r="M5827" s="97"/>
      <c r="N5827" s="96"/>
    </row>
    <row r="5828" spans="10:14">
      <c r="J5828" s="95"/>
      <c r="K5828" s="95"/>
      <c r="L5828" s="95"/>
      <c r="M5828" s="97"/>
      <c r="N5828" s="96"/>
    </row>
    <row r="5829" spans="10:14">
      <c r="J5829" s="95"/>
      <c r="K5829" s="95"/>
      <c r="L5829" s="95"/>
      <c r="M5829" s="97"/>
      <c r="N5829" s="96"/>
    </row>
    <row r="5830" spans="10:14">
      <c r="J5830" s="95"/>
      <c r="K5830" s="95"/>
      <c r="L5830" s="95"/>
      <c r="M5830" s="97"/>
      <c r="N5830" s="96"/>
    </row>
    <row r="5831" spans="10:14">
      <c r="J5831" s="95"/>
      <c r="K5831" s="95"/>
      <c r="L5831" s="95"/>
      <c r="M5831" s="97"/>
      <c r="N5831" s="96"/>
    </row>
    <row r="5832" spans="10:14">
      <c r="J5832" s="95"/>
      <c r="K5832" s="95"/>
      <c r="L5832" s="95"/>
      <c r="M5832" s="97"/>
      <c r="N5832" s="96"/>
    </row>
    <row r="5833" spans="10:14">
      <c r="J5833" s="95"/>
      <c r="K5833" s="95"/>
      <c r="L5833" s="95"/>
      <c r="M5833" s="97"/>
      <c r="N5833" s="96"/>
    </row>
    <row r="5834" spans="10:14">
      <c r="J5834" s="95"/>
      <c r="K5834" s="95"/>
      <c r="L5834" s="95"/>
      <c r="M5834" s="97"/>
      <c r="N5834" s="96"/>
    </row>
    <row r="5835" spans="10:14">
      <c r="J5835" s="95"/>
      <c r="K5835" s="95"/>
      <c r="L5835" s="95"/>
      <c r="M5835" s="97"/>
      <c r="N5835" s="96"/>
    </row>
    <row r="5836" spans="10:14">
      <c r="J5836" s="95"/>
      <c r="K5836" s="95"/>
      <c r="L5836" s="95"/>
      <c r="M5836" s="97"/>
      <c r="N5836" s="96"/>
    </row>
    <row r="5837" spans="10:14">
      <c r="J5837" s="95"/>
      <c r="K5837" s="95"/>
      <c r="L5837" s="95"/>
      <c r="M5837" s="97"/>
      <c r="N5837" s="96"/>
    </row>
    <row r="5838" spans="10:14">
      <c r="J5838" s="95"/>
      <c r="K5838" s="95"/>
      <c r="L5838" s="95"/>
      <c r="M5838" s="97"/>
      <c r="N5838" s="96"/>
    </row>
    <row r="5839" spans="10:14">
      <c r="J5839" s="95"/>
      <c r="K5839" s="95"/>
      <c r="L5839" s="95"/>
      <c r="M5839" s="97"/>
      <c r="N5839" s="96"/>
    </row>
    <row r="5840" spans="10:14">
      <c r="J5840" s="95"/>
      <c r="K5840" s="95"/>
      <c r="L5840" s="95"/>
      <c r="M5840" s="97"/>
      <c r="N5840" s="96"/>
    </row>
    <row r="5841" spans="10:14">
      <c r="J5841" s="95"/>
      <c r="K5841" s="95"/>
      <c r="L5841" s="95"/>
      <c r="M5841" s="97"/>
      <c r="N5841" s="96"/>
    </row>
    <row r="5842" spans="10:14">
      <c r="J5842" s="95"/>
      <c r="K5842" s="95"/>
      <c r="L5842" s="95"/>
      <c r="M5842" s="97"/>
      <c r="N5842" s="96"/>
    </row>
    <row r="5843" spans="10:14">
      <c r="J5843" s="95"/>
      <c r="K5843" s="95"/>
      <c r="L5843" s="95"/>
      <c r="M5843" s="97"/>
      <c r="N5843" s="96"/>
    </row>
    <row r="5844" spans="10:14">
      <c r="J5844" s="95"/>
      <c r="K5844" s="95"/>
      <c r="L5844" s="95"/>
      <c r="M5844" s="97"/>
      <c r="N5844" s="96"/>
    </row>
    <row r="5845" spans="10:14">
      <c r="J5845" s="95"/>
      <c r="K5845" s="95"/>
      <c r="L5845" s="95"/>
      <c r="M5845" s="97"/>
      <c r="N5845" s="96"/>
    </row>
    <row r="5846" spans="10:14">
      <c r="J5846" s="95"/>
      <c r="K5846" s="95"/>
      <c r="L5846" s="95"/>
      <c r="M5846" s="97"/>
      <c r="N5846" s="96"/>
    </row>
    <row r="5847" spans="10:14">
      <c r="J5847" s="95"/>
      <c r="K5847" s="95"/>
      <c r="L5847" s="95"/>
      <c r="M5847" s="97"/>
      <c r="N5847" s="96"/>
    </row>
    <row r="5848" spans="10:14">
      <c r="J5848" s="95"/>
      <c r="K5848" s="95"/>
      <c r="L5848" s="95"/>
      <c r="M5848" s="97"/>
      <c r="N5848" s="96"/>
    </row>
    <row r="5849" spans="10:14">
      <c r="J5849" s="95"/>
      <c r="K5849" s="95"/>
      <c r="L5849" s="95"/>
      <c r="M5849" s="97"/>
      <c r="N5849" s="96"/>
    </row>
    <row r="5850" spans="10:14">
      <c r="J5850" s="95"/>
      <c r="K5850" s="95"/>
      <c r="L5850" s="95"/>
      <c r="M5850" s="97"/>
      <c r="N5850" s="96"/>
    </row>
    <row r="5851" spans="10:14">
      <c r="J5851" s="95"/>
      <c r="K5851" s="95"/>
      <c r="L5851" s="95"/>
      <c r="M5851" s="97"/>
      <c r="N5851" s="96"/>
    </row>
    <row r="5852" spans="10:14">
      <c r="J5852" s="95"/>
      <c r="K5852" s="95"/>
      <c r="L5852" s="95"/>
      <c r="M5852" s="97"/>
      <c r="N5852" s="96"/>
    </row>
    <row r="5853" spans="10:14">
      <c r="J5853" s="95"/>
      <c r="K5853" s="95"/>
      <c r="L5853" s="95"/>
      <c r="M5853" s="97"/>
      <c r="N5853" s="96"/>
    </row>
    <row r="5854" spans="10:14">
      <c r="J5854" s="95"/>
      <c r="K5854" s="95"/>
      <c r="L5854" s="95"/>
      <c r="M5854" s="97"/>
      <c r="N5854" s="96"/>
    </row>
    <row r="5855" spans="10:14">
      <c r="J5855" s="95"/>
      <c r="K5855" s="95"/>
      <c r="L5855" s="95"/>
      <c r="M5855" s="97"/>
      <c r="N5855" s="96"/>
    </row>
    <row r="5856" spans="10:14">
      <c r="J5856" s="95"/>
      <c r="K5856" s="95"/>
      <c r="L5856" s="95"/>
      <c r="M5856" s="97"/>
      <c r="N5856" s="96"/>
    </row>
    <row r="5857" spans="10:14">
      <c r="J5857" s="95"/>
      <c r="K5857" s="95"/>
      <c r="L5857" s="95"/>
      <c r="M5857" s="97"/>
      <c r="N5857" s="96"/>
    </row>
    <row r="5858" spans="10:14">
      <c r="J5858" s="95"/>
      <c r="K5858" s="95"/>
      <c r="L5858" s="95"/>
      <c r="M5858" s="97"/>
      <c r="N5858" s="96"/>
    </row>
    <row r="5859" spans="10:14">
      <c r="J5859" s="95"/>
      <c r="K5859" s="95"/>
      <c r="L5859" s="95"/>
      <c r="M5859" s="97"/>
      <c r="N5859" s="96"/>
    </row>
    <row r="5860" spans="10:14">
      <c r="J5860" s="95"/>
      <c r="K5860" s="95"/>
      <c r="L5860" s="95"/>
      <c r="M5860" s="97"/>
      <c r="N5860" s="96"/>
    </row>
    <row r="5861" spans="10:14">
      <c r="J5861" s="95"/>
      <c r="K5861" s="95"/>
      <c r="L5861" s="95"/>
      <c r="M5861" s="97"/>
      <c r="N5861" s="96"/>
    </row>
    <row r="5862" spans="10:14">
      <c r="J5862" s="95"/>
      <c r="K5862" s="95"/>
      <c r="L5862" s="95"/>
      <c r="M5862" s="97"/>
      <c r="N5862" s="96"/>
    </row>
    <row r="5863" spans="10:14">
      <c r="J5863" s="95"/>
      <c r="K5863" s="95"/>
      <c r="L5863" s="95"/>
      <c r="M5863" s="97"/>
      <c r="N5863" s="96"/>
    </row>
    <row r="5864" spans="10:14">
      <c r="J5864" s="95"/>
      <c r="K5864" s="95"/>
      <c r="L5864" s="95"/>
      <c r="M5864" s="97"/>
      <c r="N5864" s="96"/>
    </row>
    <row r="5865" spans="10:14">
      <c r="J5865" s="95"/>
      <c r="K5865" s="95"/>
      <c r="L5865" s="95"/>
      <c r="M5865" s="97"/>
      <c r="N5865" s="96"/>
    </row>
    <row r="5866" spans="10:14">
      <c r="J5866" s="95"/>
      <c r="K5866" s="95"/>
      <c r="L5866" s="95"/>
      <c r="M5866" s="97"/>
      <c r="N5866" s="96"/>
    </row>
    <row r="5867" spans="10:14">
      <c r="J5867" s="95"/>
      <c r="K5867" s="95"/>
      <c r="L5867" s="95"/>
      <c r="M5867" s="97"/>
      <c r="N5867" s="96"/>
    </row>
    <row r="5868" spans="10:14">
      <c r="J5868" s="95"/>
      <c r="K5868" s="95"/>
      <c r="L5868" s="95"/>
      <c r="M5868" s="97"/>
      <c r="N5868" s="96"/>
    </row>
    <row r="5869" spans="10:14">
      <c r="J5869" s="95"/>
      <c r="K5869" s="95"/>
      <c r="L5869" s="95"/>
      <c r="M5869" s="97"/>
      <c r="N5869" s="96"/>
    </row>
    <row r="5870" spans="10:14">
      <c r="J5870" s="95"/>
      <c r="K5870" s="95"/>
      <c r="L5870" s="95"/>
      <c r="M5870" s="97"/>
      <c r="N5870" s="96"/>
    </row>
    <row r="5871" spans="10:14">
      <c r="J5871" s="95"/>
      <c r="K5871" s="95"/>
      <c r="L5871" s="95"/>
      <c r="M5871" s="97"/>
      <c r="N5871" s="96"/>
    </row>
    <row r="5872" spans="10:14">
      <c r="J5872" s="95"/>
      <c r="K5872" s="95"/>
      <c r="L5872" s="95"/>
      <c r="M5872" s="97"/>
      <c r="N5872" s="96"/>
    </row>
    <row r="5873" spans="10:14">
      <c r="J5873" s="95"/>
      <c r="K5873" s="95"/>
      <c r="L5873" s="95"/>
      <c r="M5873" s="97"/>
      <c r="N5873" s="96"/>
    </row>
    <row r="5874" spans="10:14">
      <c r="J5874" s="95"/>
      <c r="K5874" s="95"/>
      <c r="L5874" s="95"/>
      <c r="M5874" s="97"/>
      <c r="N5874" s="96"/>
    </row>
    <row r="5875" spans="10:14">
      <c r="J5875" s="95"/>
      <c r="K5875" s="95"/>
      <c r="L5875" s="95"/>
      <c r="M5875" s="97"/>
      <c r="N5875" s="96"/>
    </row>
    <row r="5876" spans="10:14">
      <c r="J5876" s="95"/>
      <c r="K5876" s="95"/>
      <c r="L5876" s="95"/>
      <c r="M5876" s="97"/>
      <c r="N5876" s="96"/>
    </row>
    <row r="5877" spans="10:14">
      <c r="J5877" s="95"/>
      <c r="K5877" s="95"/>
      <c r="L5877" s="95"/>
      <c r="M5877" s="97"/>
      <c r="N5877" s="96"/>
    </row>
    <row r="5878" spans="10:14">
      <c r="J5878" s="95"/>
      <c r="K5878" s="95"/>
      <c r="L5878" s="95"/>
      <c r="M5878" s="97"/>
      <c r="N5878" s="96"/>
    </row>
    <row r="5879" spans="10:14">
      <c r="J5879" s="95"/>
      <c r="K5879" s="95"/>
      <c r="L5879" s="95"/>
      <c r="M5879" s="97"/>
      <c r="N5879" s="96"/>
    </row>
    <row r="5880" spans="10:14">
      <c r="J5880" s="95"/>
      <c r="K5880" s="95"/>
      <c r="L5880" s="95"/>
      <c r="M5880" s="97"/>
      <c r="N5880" s="96"/>
    </row>
    <row r="5881" spans="10:14">
      <c r="J5881" s="95"/>
      <c r="K5881" s="95"/>
      <c r="L5881" s="95"/>
      <c r="M5881" s="97"/>
      <c r="N5881" s="96"/>
    </row>
    <row r="5882" spans="10:14">
      <c r="J5882" s="95"/>
      <c r="K5882" s="95"/>
      <c r="L5882" s="95"/>
      <c r="M5882" s="97"/>
      <c r="N5882" s="96"/>
    </row>
    <row r="5883" spans="10:14">
      <c r="J5883" s="95"/>
      <c r="K5883" s="95"/>
      <c r="L5883" s="95"/>
      <c r="M5883" s="97"/>
      <c r="N5883" s="96"/>
    </row>
    <row r="5884" spans="10:14">
      <c r="J5884" s="95"/>
      <c r="K5884" s="95"/>
      <c r="L5884" s="95"/>
      <c r="M5884" s="97"/>
      <c r="N5884" s="96"/>
    </row>
    <row r="5885" spans="10:14">
      <c r="J5885" s="95"/>
      <c r="K5885" s="95"/>
      <c r="L5885" s="95"/>
      <c r="M5885" s="97"/>
      <c r="N5885" s="96"/>
    </row>
    <row r="5886" spans="10:14">
      <c r="J5886" s="95"/>
      <c r="K5886" s="95"/>
      <c r="L5886" s="95"/>
      <c r="M5886" s="97"/>
      <c r="N5886" s="96"/>
    </row>
    <row r="5887" spans="10:14">
      <c r="J5887" s="95"/>
      <c r="K5887" s="95"/>
      <c r="L5887" s="95"/>
      <c r="M5887" s="97"/>
      <c r="N5887" s="96"/>
    </row>
    <row r="5888" spans="10:14">
      <c r="J5888" s="95"/>
      <c r="K5888" s="95"/>
      <c r="L5888" s="95"/>
      <c r="M5888" s="97"/>
      <c r="N5888" s="96"/>
    </row>
    <row r="5889" spans="10:14">
      <c r="J5889" s="95"/>
      <c r="K5889" s="95"/>
      <c r="L5889" s="95"/>
      <c r="M5889" s="97"/>
      <c r="N5889" s="96"/>
    </row>
    <row r="5890" spans="10:14">
      <c r="J5890" s="95"/>
      <c r="K5890" s="95"/>
      <c r="L5890" s="95"/>
      <c r="M5890" s="97"/>
      <c r="N5890" s="96"/>
    </row>
    <row r="5891" spans="10:14">
      <c r="J5891" s="95"/>
      <c r="K5891" s="95"/>
      <c r="L5891" s="95"/>
      <c r="M5891" s="97"/>
      <c r="N5891" s="96"/>
    </row>
    <row r="5892" spans="10:14">
      <c r="J5892" s="95"/>
      <c r="K5892" s="95"/>
      <c r="L5892" s="95"/>
      <c r="M5892" s="97"/>
      <c r="N5892" s="96"/>
    </row>
    <row r="5893" spans="10:14">
      <c r="J5893" s="95"/>
      <c r="K5893" s="95"/>
      <c r="L5893" s="95"/>
      <c r="M5893" s="97"/>
      <c r="N5893" s="96"/>
    </row>
    <row r="5894" spans="10:14">
      <c r="J5894" s="95"/>
      <c r="K5894" s="95"/>
      <c r="L5894" s="95"/>
      <c r="M5894" s="97"/>
      <c r="N5894" s="96"/>
    </row>
    <row r="5895" spans="10:14">
      <c r="J5895" s="95"/>
      <c r="K5895" s="95"/>
      <c r="L5895" s="95"/>
      <c r="M5895" s="97"/>
      <c r="N5895" s="96"/>
    </row>
    <row r="5896" spans="10:14">
      <c r="J5896" s="95"/>
      <c r="K5896" s="95"/>
      <c r="L5896" s="95"/>
      <c r="M5896" s="97"/>
      <c r="N5896" s="96"/>
    </row>
    <row r="5897" spans="10:14">
      <c r="J5897" s="95"/>
      <c r="K5897" s="95"/>
      <c r="L5897" s="95"/>
      <c r="M5897" s="97"/>
      <c r="N5897" s="96"/>
    </row>
    <row r="5898" spans="10:14">
      <c r="J5898" s="95"/>
      <c r="K5898" s="95"/>
      <c r="L5898" s="95"/>
      <c r="M5898" s="97"/>
      <c r="N5898" s="96"/>
    </row>
    <row r="5899" spans="10:14">
      <c r="J5899" s="95"/>
      <c r="K5899" s="95"/>
      <c r="L5899" s="95"/>
      <c r="M5899" s="97"/>
      <c r="N5899" s="96"/>
    </row>
    <row r="5900" spans="10:14">
      <c r="J5900" s="95"/>
      <c r="K5900" s="95"/>
      <c r="L5900" s="95"/>
      <c r="M5900" s="97"/>
      <c r="N5900" s="96"/>
    </row>
    <row r="5901" spans="10:14">
      <c r="J5901" s="95"/>
      <c r="K5901" s="95"/>
      <c r="L5901" s="95"/>
      <c r="M5901" s="97"/>
      <c r="N5901" s="96"/>
    </row>
    <row r="5902" spans="10:14">
      <c r="J5902" s="95"/>
      <c r="K5902" s="95"/>
      <c r="L5902" s="95"/>
      <c r="M5902" s="97"/>
      <c r="N5902" s="96"/>
    </row>
    <row r="5903" spans="10:14">
      <c r="J5903" s="95"/>
      <c r="K5903" s="95"/>
      <c r="L5903" s="95"/>
      <c r="M5903" s="97"/>
      <c r="N5903" s="96"/>
    </row>
    <row r="5904" spans="10:14">
      <c r="J5904" s="95"/>
      <c r="K5904" s="95"/>
      <c r="L5904" s="95"/>
      <c r="M5904" s="97"/>
      <c r="N5904" s="96"/>
    </row>
    <row r="5905" spans="10:14">
      <c r="J5905" s="95"/>
      <c r="K5905" s="95"/>
      <c r="L5905" s="95"/>
      <c r="M5905" s="97"/>
      <c r="N5905" s="96"/>
    </row>
    <row r="5906" spans="10:14">
      <c r="J5906" s="95"/>
      <c r="K5906" s="95"/>
      <c r="L5906" s="95"/>
      <c r="M5906" s="97"/>
      <c r="N5906" s="96"/>
    </row>
    <row r="5907" spans="10:14">
      <c r="J5907" s="95"/>
      <c r="K5907" s="95"/>
      <c r="L5907" s="95"/>
      <c r="M5907" s="97"/>
      <c r="N5907" s="96"/>
    </row>
    <row r="5908" spans="10:14">
      <c r="J5908" s="95"/>
      <c r="K5908" s="95"/>
      <c r="L5908" s="95"/>
      <c r="M5908" s="97"/>
      <c r="N5908" s="96"/>
    </row>
    <row r="5909" spans="10:14">
      <c r="J5909" s="95"/>
      <c r="K5909" s="95"/>
      <c r="L5909" s="95"/>
      <c r="M5909" s="97"/>
      <c r="N5909" s="96"/>
    </row>
    <row r="5910" spans="10:14">
      <c r="J5910" s="95"/>
      <c r="K5910" s="95"/>
      <c r="L5910" s="95"/>
      <c r="M5910" s="97"/>
      <c r="N5910" s="96"/>
    </row>
    <row r="5911" spans="10:14">
      <c r="J5911" s="95"/>
      <c r="K5911" s="95"/>
      <c r="L5911" s="95"/>
      <c r="M5911" s="97"/>
      <c r="N5911" s="96"/>
    </row>
    <row r="5912" spans="10:14">
      <c r="J5912" s="95"/>
      <c r="K5912" s="95"/>
      <c r="L5912" s="95"/>
      <c r="M5912" s="97"/>
      <c r="N5912" s="96"/>
    </row>
    <row r="5913" spans="10:14">
      <c r="J5913" s="95"/>
      <c r="K5913" s="95"/>
      <c r="L5913" s="95"/>
      <c r="M5913" s="97"/>
      <c r="N5913" s="96"/>
    </row>
    <row r="5914" spans="10:14">
      <c r="J5914" s="95"/>
      <c r="K5914" s="95"/>
      <c r="L5914" s="95"/>
      <c r="M5914" s="97"/>
      <c r="N5914" s="96"/>
    </row>
    <row r="5915" spans="10:14">
      <c r="J5915" s="95"/>
      <c r="K5915" s="95"/>
      <c r="L5915" s="95"/>
      <c r="M5915" s="97"/>
      <c r="N5915" s="96"/>
    </row>
    <row r="5916" spans="10:14">
      <c r="J5916" s="95"/>
      <c r="K5916" s="95"/>
      <c r="L5916" s="95"/>
      <c r="M5916" s="97"/>
      <c r="N5916" s="96"/>
    </row>
    <row r="5917" spans="10:14">
      <c r="J5917" s="95"/>
      <c r="K5917" s="95"/>
      <c r="L5917" s="95"/>
      <c r="M5917" s="97"/>
      <c r="N5917" s="96"/>
    </row>
    <row r="5918" spans="10:14">
      <c r="J5918" s="95"/>
      <c r="K5918" s="95"/>
      <c r="L5918" s="95"/>
      <c r="M5918" s="97"/>
      <c r="N5918" s="96"/>
    </row>
    <row r="5919" spans="10:14">
      <c r="J5919" s="95"/>
      <c r="K5919" s="95"/>
      <c r="L5919" s="95"/>
      <c r="M5919" s="97"/>
      <c r="N5919" s="96"/>
    </row>
    <row r="5920" spans="10:14">
      <c r="J5920" s="95"/>
      <c r="K5920" s="95"/>
      <c r="L5920" s="95"/>
      <c r="M5920" s="97"/>
      <c r="N5920" s="96"/>
    </row>
    <row r="5921" spans="10:14">
      <c r="J5921" s="95"/>
      <c r="K5921" s="95"/>
      <c r="L5921" s="95"/>
      <c r="M5921" s="97"/>
      <c r="N5921" s="96"/>
    </row>
    <row r="5922" spans="10:14">
      <c r="J5922" s="95"/>
      <c r="K5922" s="95"/>
      <c r="L5922" s="95"/>
      <c r="M5922" s="97"/>
      <c r="N5922" s="96"/>
    </row>
    <row r="5923" spans="10:14">
      <c r="J5923" s="95"/>
      <c r="K5923" s="95"/>
      <c r="L5923" s="95"/>
      <c r="M5923" s="97"/>
      <c r="N5923" s="96"/>
    </row>
    <row r="5924" spans="10:14">
      <c r="J5924" s="95"/>
      <c r="K5924" s="95"/>
      <c r="L5924" s="95"/>
      <c r="M5924" s="97"/>
      <c r="N5924" s="96"/>
    </row>
    <row r="5925" spans="10:14">
      <c r="J5925" s="95"/>
      <c r="K5925" s="95"/>
      <c r="L5925" s="95"/>
      <c r="M5925" s="97"/>
      <c r="N5925" s="96"/>
    </row>
    <row r="5926" spans="10:14">
      <c r="J5926" s="95"/>
      <c r="K5926" s="95"/>
      <c r="L5926" s="95"/>
      <c r="M5926" s="97"/>
      <c r="N5926" s="96"/>
    </row>
    <row r="5927" spans="10:14">
      <c r="J5927" s="95"/>
      <c r="K5927" s="95"/>
      <c r="L5927" s="95"/>
      <c r="M5927" s="97"/>
      <c r="N5927" s="96"/>
    </row>
    <row r="5928" spans="10:14">
      <c r="J5928" s="95"/>
      <c r="K5928" s="95"/>
      <c r="L5928" s="95"/>
      <c r="M5928" s="97"/>
      <c r="N5928" s="96"/>
    </row>
    <row r="5929" spans="10:14">
      <c r="J5929" s="95"/>
      <c r="K5929" s="95"/>
      <c r="L5929" s="95"/>
      <c r="M5929" s="97"/>
      <c r="N5929" s="96"/>
    </row>
    <row r="5930" spans="10:14">
      <c r="J5930" s="95"/>
      <c r="K5930" s="95"/>
      <c r="L5930" s="95"/>
      <c r="M5930" s="97"/>
      <c r="N5930" s="96"/>
    </row>
    <row r="5931" spans="10:14">
      <c r="J5931" s="95"/>
      <c r="K5931" s="95"/>
      <c r="L5931" s="95"/>
      <c r="M5931" s="97"/>
      <c r="N5931" s="96"/>
    </row>
    <row r="5932" spans="10:14">
      <c r="J5932" s="95"/>
      <c r="K5932" s="95"/>
      <c r="L5932" s="95"/>
      <c r="M5932" s="97"/>
      <c r="N5932" s="96"/>
    </row>
    <row r="5933" spans="10:14">
      <c r="J5933" s="95"/>
      <c r="K5933" s="95"/>
      <c r="L5933" s="95"/>
      <c r="M5933" s="97"/>
      <c r="N5933" s="96"/>
    </row>
    <row r="5934" spans="10:14">
      <c r="J5934" s="95"/>
      <c r="K5934" s="95"/>
      <c r="L5934" s="95"/>
      <c r="M5934" s="97"/>
      <c r="N5934" s="96"/>
    </row>
    <row r="5935" spans="10:14">
      <c r="J5935" s="95"/>
      <c r="K5935" s="95"/>
      <c r="L5935" s="95"/>
      <c r="M5935" s="97"/>
      <c r="N5935" s="96"/>
    </row>
    <row r="5936" spans="10:14">
      <c r="J5936" s="95"/>
      <c r="K5936" s="95"/>
      <c r="L5936" s="95"/>
      <c r="M5936" s="97"/>
      <c r="N5936" s="96"/>
    </row>
    <row r="5937" spans="10:14">
      <c r="J5937" s="95"/>
      <c r="K5937" s="95"/>
      <c r="L5937" s="95"/>
      <c r="M5937" s="97"/>
      <c r="N5937" s="96"/>
    </row>
    <row r="5938" spans="10:14">
      <c r="J5938" s="95"/>
      <c r="K5938" s="95"/>
      <c r="L5938" s="95"/>
      <c r="M5938" s="97"/>
      <c r="N5938" s="96"/>
    </row>
    <row r="5939" spans="10:14">
      <c r="J5939" s="95"/>
      <c r="K5939" s="95"/>
      <c r="L5939" s="95"/>
      <c r="M5939" s="97"/>
      <c r="N5939" s="96"/>
    </row>
    <row r="5940" spans="10:14">
      <c r="J5940" s="95"/>
      <c r="K5940" s="95"/>
      <c r="L5940" s="95"/>
      <c r="M5940" s="97"/>
      <c r="N5940" s="96"/>
    </row>
    <row r="5941" spans="10:14">
      <c r="J5941" s="95"/>
      <c r="K5941" s="95"/>
      <c r="L5941" s="95"/>
      <c r="M5941" s="97"/>
      <c r="N5941" s="96"/>
    </row>
    <row r="5942" spans="10:14">
      <c r="J5942" s="95"/>
      <c r="K5942" s="95"/>
      <c r="L5942" s="95"/>
      <c r="M5942" s="97"/>
      <c r="N5942" s="96"/>
    </row>
    <row r="5943" spans="10:14">
      <c r="J5943" s="95"/>
      <c r="K5943" s="95"/>
      <c r="L5943" s="95"/>
      <c r="M5943" s="97"/>
      <c r="N5943" s="96"/>
    </row>
    <row r="5944" spans="10:14">
      <c r="J5944" s="95"/>
      <c r="K5944" s="95"/>
      <c r="L5944" s="95"/>
      <c r="M5944" s="97"/>
      <c r="N5944" s="96"/>
    </row>
    <row r="5945" spans="10:14">
      <c r="J5945" s="95"/>
      <c r="K5945" s="95"/>
      <c r="L5945" s="95"/>
      <c r="M5945" s="97"/>
      <c r="N5945" s="96"/>
    </row>
    <row r="5946" spans="10:14">
      <c r="J5946" s="95"/>
      <c r="K5946" s="95"/>
      <c r="L5946" s="95"/>
      <c r="M5946" s="97"/>
      <c r="N5946" s="96"/>
    </row>
    <row r="5947" spans="10:14">
      <c r="J5947" s="95"/>
      <c r="K5947" s="95"/>
      <c r="L5947" s="95"/>
      <c r="M5947" s="97"/>
      <c r="N5947" s="96"/>
    </row>
    <row r="5948" spans="10:14">
      <c r="J5948" s="95"/>
      <c r="K5948" s="95"/>
      <c r="L5948" s="95"/>
      <c r="M5948" s="97"/>
      <c r="N5948" s="96"/>
    </row>
    <row r="5949" spans="10:14">
      <c r="J5949" s="95"/>
      <c r="K5949" s="95"/>
      <c r="L5949" s="95"/>
      <c r="M5949" s="97"/>
      <c r="N5949" s="96"/>
    </row>
    <row r="5950" spans="10:14">
      <c r="J5950" s="95"/>
      <c r="K5950" s="95"/>
      <c r="L5950" s="95"/>
      <c r="M5950" s="97"/>
      <c r="N5950" s="96"/>
    </row>
    <row r="5951" spans="10:14">
      <c r="J5951" s="95"/>
      <c r="K5951" s="95"/>
      <c r="L5951" s="95"/>
      <c r="M5951" s="97"/>
      <c r="N5951" s="96"/>
    </row>
    <row r="5952" spans="10:14">
      <c r="J5952" s="95"/>
      <c r="K5952" s="95"/>
      <c r="L5952" s="95"/>
      <c r="M5952" s="97"/>
      <c r="N5952" s="96"/>
    </row>
    <row r="5953" spans="10:14">
      <c r="J5953" s="95"/>
      <c r="K5953" s="95"/>
      <c r="L5953" s="95"/>
      <c r="M5953" s="97"/>
      <c r="N5953" s="96"/>
    </row>
    <row r="5954" spans="10:14">
      <c r="J5954" s="95"/>
      <c r="K5954" s="95"/>
      <c r="L5954" s="95"/>
      <c r="M5954" s="97"/>
      <c r="N5954" s="96"/>
    </row>
    <row r="5955" spans="10:14">
      <c r="J5955" s="95"/>
      <c r="K5955" s="95"/>
      <c r="L5955" s="95"/>
      <c r="M5955" s="97"/>
      <c r="N5955" s="96"/>
    </row>
    <row r="5956" spans="10:14">
      <c r="J5956" s="95"/>
      <c r="K5956" s="95"/>
      <c r="L5956" s="95"/>
      <c r="M5956" s="97"/>
      <c r="N5956" s="96"/>
    </row>
    <row r="5957" spans="10:14">
      <c r="J5957" s="95"/>
      <c r="K5957" s="95"/>
      <c r="L5957" s="95"/>
      <c r="M5957" s="97"/>
      <c r="N5957" s="96"/>
    </row>
    <row r="5958" spans="10:14">
      <c r="J5958" s="95"/>
      <c r="K5958" s="95"/>
      <c r="L5958" s="95"/>
      <c r="M5958" s="97"/>
      <c r="N5958" s="96"/>
    </row>
    <row r="5959" spans="10:14">
      <c r="J5959" s="95"/>
      <c r="K5959" s="95"/>
      <c r="L5959" s="95"/>
      <c r="M5959" s="97"/>
      <c r="N5959" s="96"/>
    </row>
    <row r="5960" spans="10:14">
      <c r="J5960" s="95"/>
      <c r="K5960" s="95"/>
      <c r="L5960" s="95"/>
      <c r="M5960" s="97"/>
      <c r="N5960" s="96"/>
    </row>
    <row r="5961" spans="10:14">
      <c r="J5961" s="95"/>
      <c r="K5961" s="95"/>
      <c r="L5961" s="95"/>
      <c r="M5961" s="97"/>
      <c r="N5961" s="96"/>
    </row>
    <row r="5962" spans="10:14">
      <c r="J5962" s="95"/>
      <c r="K5962" s="95"/>
      <c r="L5962" s="95"/>
      <c r="M5962" s="97"/>
      <c r="N5962" s="96"/>
    </row>
    <row r="5963" spans="10:14">
      <c r="J5963" s="95"/>
      <c r="K5963" s="95"/>
      <c r="L5963" s="95"/>
      <c r="M5963" s="97"/>
      <c r="N5963" s="96"/>
    </row>
    <row r="5964" spans="10:14">
      <c r="J5964" s="95"/>
      <c r="K5964" s="95"/>
      <c r="L5964" s="95"/>
      <c r="M5964" s="97"/>
      <c r="N5964" s="96"/>
    </row>
    <row r="5965" spans="10:14">
      <c r="J5965" s="95"/>
      <c r="K5965" s="95"/>
      <c r="L5965" s="95"/>
      <c r="M5965" s="97"/>
      <c r="N5965" s="96"/>
    </row>
    <row r="5966" spans="10:14">
      <c r="J5966" s="95"/>
      <c r="K5966" s="95"/>
      <c r="L5966" s="95"/>
      <c r="M5966" s="97"/>
      <c r="N5966" s="96"/>
    </row>
    <row r="5967" spans="10:14">
      <c r="J5967" s="95"/>
      <c r="K5967" s="95"/>
      <c r="L5967" s="95"/>
      <c r="M5967" s="97"/>
      <c r="N5967" s="96"/>
    </row>
    <row r="5968" spans="10:14">
      <c r="J5968" s="95"/>
      <c r="K5968" s="95"/>
      <c r="L5968" s="95"/>
      <c r="M5968" s="97"/>
      <c r="N5968" s="96"/>
    </row>
    <row r="5969" spans="10:14">
      <c r="J5969" s="95"/>
      <c r="K5969" s="95"/>
      <c r="L5969" s="95"/>
      <c r="M5969" s="97"/>
      <c r="N5969" s="96"/>
    </row>
    <row r="5970" spans="10:14">
      <c r="J5970" s="95"/>
      <c r="K5970" s="95"/>
      <c r="L5970" s="95"/>
      <c r="M5970" s="97"/>
      <c r="N5970" s="96"/>
    </row>
    <row r="5971" spans="10:14">
      <c r="J5971" s="95"/>
      <c r="K5971" s="95"/>
      <c r="L5971" s="95"/>
      <c r="M5971" s="97"/>
      <c r="N5971" s="96"/>
    </row>
    <row r="5972" spans="10:14">
      <c r="J5972" s="95"/>
      <c r="K5972" s="95"/>
      <c r="L5972" s="95"/>
      <c r="M5972" s="97"/>
      <c r="N5972" s="96"/>
    </row>
    <row r="5973" spans="10:14">
      <c r="J5973" s="95"/>
      <c r="K5973" s="95"/>
      <c r="L5973" s="95"/>
      <c r="M5973" s="97"/>
      <c r="N5973" s="96"/>
    </row>
    <row r="5974" spans="10:14">
      <c r="J5974" s="95"/>
      <c r="K5974" s="95"/>
      <c r="L5974" s="95"/>
      <c r="M5974" s="97"/>
      <c r="N5974" s="96"/>
    </row>
    <row r="5975" spans="10:14">
      <c r="J5975" s="95"/>
      <c r="K5975" s="95"/>
      <c r="L5975" s="95"/>
      <c r="M5975" s="97"/>
      <c r="N5975" s="96"/>
    </row>
    <row r="5976" spans="10:14">
      <c r="J5976" s="95"/>
      <c r="K5976" s="95"/>
      <c r="L5976" s="95"/>
      <c r="M5976" s="97"/>
      <c r="N5976" s="96"/>
    </row>
    <row r="5977" spans="10:14">
      <c r="J5977" s="95"/>
      <c r="K5977" s="95"/>
      <c r="L5977" s="95"/>
      <c r="M5977" s="97"/>
      <c r="N5977" s="96"/>
    </row>
    <row r="5978" spans="10:14">
      <c r="J5978" s="95"/>
      <c r="K5978" s="95"/>
      <c r="L5978" s="95"/>
      <c r="M5978" s="97"/>
      <c r="N5978" s="96"/>
    </row>
    <row r="5979" spans="10:14">
      <c r="J5979" s="95"/>
      <c r="K5979" s="95"/>
      <c r="L5979" s="95"/>
      <c r="M5979" s="97"/>
      <c r="N5979" s="96"/>
    </row>
    <row r="5980" spans="10:14">
      <c r="J5980" s="95"/>
      <c r="K5980" s="95"/>
      <c r="L5980" s="95"/>
      <c r="M5980" s="97"/>
      <c r="N5980" s="96"/>
    </row>
    <row r="5981" spans="10:14">
      <c r="J5981" s="95"/>
      <c r="K5981" s="95"/>
      <c r="L5981" s="95"/>
      <c r="M5981" s="97"/>
      <c r="N5981" s="96"/>
    </row>
    <row r="5982" spans="10:14">
      <c r="J5982" s="95"/>
      <c r="K5982" s="95"/>
      <c r="L5982" s="95"/>
      <c r="M5982" s="97"/>
      <c r="N5982" s="96"/>
    </row>
    <row r="5983" spans="10:14">
      <c r="J5983" s="95"/>
      <c r="K5983" s="95"/>
      <c r="L5983" s="95"/>
      <c r="M5983" s="97"/>
      <c r="N5983" s="96"/>
    </row>
    <row r="5984" spans="10:14">
      <c r="J5984" s="95"/>
      <c r="K5984" s="95"/>
      <c r="L5984" s="95"/>
      <c r="M5984" s="97"/>
      <c r="N5984" s="96"/>
    </row>
    <row r="5985" spans="10:14">
      <c r="J5985" s="95"/>
      <c r="K5985" s="95"/>
      <c r="L5985" s="95"/>
      <c r="M5985" s="97"/>
      <c r="N5985" s="96"/>
    </row>
    <row r="5986" spans="10:14">
      <c r="J5986" s="95"/>
      <c r="K5986" s="95"/>
      <c r="L5986" s="95"/>
      <c r="M5986" s="97"/>
      <c r="N5986" s="96"/>
    </row>
    <row r="5987" spans="10:14">
      <c r="J5987" s="95"/>
      <c r="K5987" s="95"/>
      <c r="L5987" s="95"/>
      <c r="M5987" s="97"/>
      <c r="N5987" s="96"/>
    </row>
    <row r="5988" spans="10:14">
      <c r="J5988" s="95"/>
      <c r="K5988" s="95"/>
      <c r="L5988" s="95"/>
      <c r="M5988" s="97"/>
      <c r="N5988" s="96"/>
    </row>
    <row r="5989" spans="10:14">
      <c r="J5989" s="95"/>
      <c r="K5989" s="95"/>
      <c r="L5989" s="95"/>
      <c r="M5989" s="97"/>
      <c r="N5989" s="96"/>
    </row>
    <row r="5990" spans="10:14">
      <c r="J5990" s="95"/>
      <c r="K5990" s="95"/>
      <c r="L5990" s="95"/>
      <c r="M5990" s="97"/>
      <c r="N5990" s="96"/>
    </row>
    <row r="5991" spans="10:14">
      <c r="J5991" s="95"/>
      <c r="K5991" s="95"/>
      <c r="L5991" s="95"/>
      <c r="M5991" s="97"/>
      <c r="N5991" s="96"/>
    </row>
    <row r="5992" spans="10:14">
      <c r="J5992" s="95"/>
      <c r="K5992" s="95"/>
      <c r="L5992" s="95"/>
      <c r="M5992" s="97"/>
      <c r="N5992" s="96"/>
    </row>
    <row r="5993" spans="10:14">
      <c r="J5993" s="95"/>
      <c r="K5993" s="95"/>
      <c r="L5993" s="95"/>
      <c r="M5993" s="97"/>
      <c r="N5993" s="96"/>
    </row>
    <row r="5994" spans="10:14">
      <c r="J5994" s="95"/>
      <c r="K5994" s="95"/>
      <c r="L5994" s="95"/>
      <c r="M5994" s="97"/>
      <c r="N5994" s="96"/>
    </row>
    <row r="5995" spans="10:14">
      <c r="J5995" s="95"/>
      <c r="K5995" s="95"/>
      <c r="L5995" s="95"/>
      <c r="M5995" s="97"/>
      <c r="N5995" s="96"/>
    </row>
    <row r="5996" spans="10:14">
      <c r="J5996" s="95"/>
      <c r="K5996" s="95"/>
      <c r="L5996" s="95"/>
      <c r="M5996" s="97"/>
      <c r="N5996" s="96"/>
    </row>
    <row r="5997" spans="10:14">
      <c r="J5997" s="95"/>
      <c r="K5997" s="95"/>
      <c r="L5997" s="95"/>
      <c r="M5997" s="97"/>
      <c r="N5997" s="96"/>
    </row>
    <row r="5998" spans="10:14">
      <c r="J5998" s="95"/>
      <c r="K5998" s="95"/>
      <c r="L5998" s="95"/>
      <c r="M5998" s="97"/>
      <c r="N5998" s="96"/>
    </row>
    <row r="5999" spans="10:14">
      <c r="J5999" s="95"/>
      <c r="K5999" s="95"/>
      <c r="L5999" s="95"/>
      <c r="M5999" s="97"/>
      <c r="N5999" s="96"/>
    </row>
    <row r="6000" spans="10:14">
      <c r="J6000" s="95"/>
      <c r="K6000" s="95"/>
      <c r="L6000" s="95"/>
      <c r="M6000" s="97"/>
      <c r="N6000" s="96"/>
    </row>
    <row r="6001" spans="10:14">
      <c r="J6001" s="95"/>
      <c r="K6001" s="95"/>
      <c r="L6001" s="95"/>
      <c r="M6001" s="97"/>
      <c r="N6001" s="96"/>
    </row>
    <row r="6002" spans="10:14">
      <c r="J6002" s="95"/>
      <c r="K6002" s="95"/>
      <c r="L6002" s="95"/>
      <c r="M6002" s="97"/>
      <c r="N6002" s="96"/>
    </row>
    <row r="6003" spans="10:14">
      <c r="J6003" s="95"/>
      <c r="K6003" s="95"/>
      <c r="L6003" s="95"/>
      <c r="M6003" s="97"/>
      <c r="N6003" s="96"/>
    </row>
    <row r="6004" spans="10:14">
      <c r="J6004" s="95"/>
      <c r="K6004" s="95"/>
      <c r="L6004" s="95"/>
      <c r="M6004" s="97"/>
      <c r="N6004" s="96"/>
    </row>
    <row r="6005" spans="10:14">
      <c r="J6005" s="95"/>
      <c r="K6005" s="95"/>
      <c r="L6005" s="95"/>
      <c r="M6005" s="97"/>
      <c r="N6005" s="96"/>
    </row>
    <row r="6006" spans="10:14">
      <c r="J6006" s="95"/>
      <c r="K6006" s="95"/>
      <c r="L6006" s="95"/>
      <c r="M6006" s="97"/>
      <c r="N6006" s="96"/>
    </row>
    <row r="6007" spans="10:14">
      <c r="J6007" s="95"/>
      <c r="K6007" s="95"/>
      <c r="L6007" s="95"/>
      <c r="M6007" s="97"/>
      <c r="N6007" s="96"/>
    </row>
    <row r="6008" spans="10:14">
      <c r="J6008" s="95"/>
      <c r="K6008" s="95"/>
      <c r="L6008" s="95"/>
      <c r="M6008" s="97"/>
      <c r="N6008" s="96"/>
    </row>
    <row r="6009" spans="10:14">
      <c r="J6009" s="95"/>
      <c r="K6009" s="95"/>
      <c r="L6009" s="95"/>
      <c r="M6009" s="97"/>
      <c r="N6009" s="96"/>
    </row>
    <row r="6010" spans="10:14">
      <c r="J6010" s="95"/>
      <c r="K6010" s="95"/>
      <c r="L6010" s="95"/>
      <c r="M6010" s="97"/>
      <c r="N6010" s="96"/>
    </row>
    <row r="6011" spans="10:14">
      <c r="J6011" s="95"/>
      <c r="K6011" s="95"/>
      <c r="L6011" s="95"/>
      <c r="M6011" s="97"/>
      <c r="N6011" s="96"/>
    </row>
    <row r="6012" spans="10:14">
      <c r="J6012" s="95"/>
      <c r="K6012" s="95"/>
      <c r="L6012" s="95"/>
      <c r="M6012" s="97"/>
      <c r="N6012" s="96"/>
    </row>
    <row r="6013" spans="10:14">
      <c r="J6013" s="95"/>
      <c r="K6013" s="95"/>
      <c r="L6013" s="95"/>
      <c r="M6013" s="97"/>
      <c r="N6013" s="96"/>
    </row>
    <row r="6014" spans="10:14">
      <c r="J6014" s="95"/>
      <c r="K6014" s="95"/>
      <c r="L6014" s="95"/>
      <c r="M6014" s="97"/>
      <c r="N6014" s="96"/>
    </row>
    <row r="6015" spans="10:14">
      <c r="J6015" s="95"/>
      <c r="K6015" s="95"/>
      <c r="L6015" s="95"/>
      <c r="M6015" s="97"/>
      <c r="N6015" s="96"/>
    </row>
    <row r="6016" spans="10:14">
      <c r="J6016" s="95"/>
      <c r="K6016" s="95"/>
      <c r="L6016" s="95"/>
      <c r="M6016" s="97"/>
      <c r="N6016" s="96"/>
    </row>
    <row r="6017" spans="10:14">
      <c r="J6017" s="95"/>
      <c r="K6017" s="95"/>
      <c r="L6017" s="95"/>
      <c r="M6017" s="97"/>
      <c r="N6017" s="96"/>
    </row>
    <row r="6018" spans="10:14">
      <c r="J6018" s="95"/>
      <c r="K6018" s="95"/>
      <c r="L6018" s="95"/>
      <c r="M6018" s="97"/>
      <c r="N6018" s="96"/>
    </row>
    <row r="6019" spans="10:14">
      <c r="J6019" s="95"/>
      <c r="K6019" s="95"/>
      <c r="L6019" s="95"/>
      <c r="M6019" s="97"/>
      <c r="N6019" s="96"/>
    </row>
    <row r="6020" spans="10:14">
      <c r="J6020" s="95"/>
      <c r="K6020" s="95"/>
      <c r="L6020" s="95"/>
      <c r="M6020" s="97"/>
      <c r="N6020" s="96"/>
    </row>
    <row r="6021" spans="10:14">
      <c r="J6021" s="95"/>
      <c r="K6021" s="95"/>
      <c r="L6021" s="95"/>
      <c r="M6021" s="97"/>
      <c r="N6021" s="96"/>
    </row>
    <row r="6022" spans="10:14">
      <c r="J6022" s="95"/>
      <c r="K6022" s="95"/>
      <c r="L6022" s="95"/>
      <c r="M6022" s="97"/>
      <c r="N6022" s="96"/>
    </row>
    <row r="6023" spans="10:14">
      <c r="J6023" s="95"/>
      <c r="K6023" s="95"/>
      <c r="L6023" s="95"/>
      <c r="M6023" s="97"/>
      <c r="N6023" s="96"/>
    </row>
    <row r="6024" spans="10:14">
      <c r="J6024" s="95"/>
      <c r="K6024" s="95"/>
      <c r="L6024" s="95"/>
      <c r="M6024" s="97"/>
      <c r="N6024" s="96"/>
    </row>
    <row r="6025" spans="10:14">
      <c r="J6025" s="95"/>
      <c r="K6025" s="95"/>
      <c r="L6025" s="95"/>
      <c r="M6025" s="97"/>
      <c r="N6025" s="96"/>
    </row>
    <row r="6026" spans="10:14">
      <c r="J6026" s="95"/>
      <c r="K6026" s="95"/>
      <c r="L6026" s="95"/>
      <c r="M6026" s="97"/>
      <c r="N6026" s="96"/>
    </row>
    <row r="6027" spans="10:14">
      <c r="J6027" s="95"/>
      <c r="K6027" s="95"/>
      <c r="L6027" s="95"/>
      <c r="M6027" s="97"/>
      <c r="N6027" s="96"/>
    </row>
    <row r="6028" spans="10:14">
      <c r="J6028" s="95"/>
      <c r="K6028" s="95"/>
      <c r="L6028" s="95"/>
      <c r="M6028" s="97"/>
      <c r="N6028" s="96"/>
    </row>
    <row r="6029" spans="10:14">
      <c r="J6029" s="95"/>
      <c r="K6029" s="95"/>
      <c r="L6029" s="95"/>
      <c r="M6029" s="97"/>
      <c r="N6029" s="96"/>
    </row>
    <row r="6030" spans="10:14">
      <c r="J6030" s="95"/>
      <c r="K6030" s="95"/>
      <c r="L6030" s="95"/>
      <c r="M6030" s="97"/>
      <c r="N6030" s="96"/>
    </row>
    <row r="6031" spans="10:14">
      <c r="J6031" s="95"/>
      <c r="K6031" s="95"/>
      <c r="L6031" s="95"/>
      <c r="M6031" s="97"/>
      <c r="N6031" s="96"/>
    </row>
    <row r="6032" spans="10:14">
      <c r="J6032" s="95"/>
      <c r="K6032" s="95"/>
      <c r="L6032" s="95"/>
      <c r="M6032" s="97"/>
      <c r="N6032" s="96"/>
    </row>
    <row r="6033" spans="10:14">
      <c r="J6033" s="95"/>
      <c r="K6033" s="95"/>
      <c r="L6033" s="95"/>
      <c r="M6033" s="97"/>
      <c r="N6033" s="96"/>
    </row>
    <row r="6034" spans="10:14">
      <c r="J6034" s="95"/>
      <c r="K6034" s="95"/>
      <c r="L6034" s="95"/>
      <c r="M6034" s="97"/>
      <c r="N6034" s="96"/>
    </row>
    <row r="6035" spans="10:14">
      <c r="J6035" s="95"/>
      <c r="K6035" s="95"/>
      <c r="L6035" s="95"/>
      <c r="M6035" s="97"/>
      <c r="N6035" s="96"/>
    </row>
    <row r="6036" spans="10:14">
      <c r="J6036" s="95"/>
      <c r="K6036" s="95"/>
      <c r="L6036" s="95"/>
      <c r="M6036" s="97"/>
      <c r="N6036" s="96"/>
    </row>
    <row r="6037" spans="10:14">
      <c r="J6037" s="95"/>
      <c r="K6037" s="95"/>
      <c r="L6037" s="95"/>
      <c r="M6037" s="97"/>
      <c r="N6037" s="96"/>
    </row>
    <row r="6038" spans="10:14">
      <c r="J6038" s="95"/>
      <c r="K6038" s="95"/>
      <c r="L6038" s="95"/>
      <c r="M6038" s="97"/>
      <c r="N6038" s="96"/>
    </row>
    <row r="6039" spans="10:14">
      <c r="J6039" s="95"/>
      <c r="K6039" s="95"/>
      <c r="L6039" s="95"/>
      <c r="M6039" s="97"/>
      <c r="N6039" s="96"/>
    </row>
    <row r="6040" spans="10:14">
      <c r="J6040" s="95"/>
      <c r="K6040" s="95"/>
      <c r="L6040" s="95"/>
      <c r="M6040" s="97"/>
      <c r="N6040" s="96"/>
    </row>
    <row r="6041" spans="10:14">
      <c r="J6041" s="95"/>
      <c r="K6041" s="95"/>
      <c r="L6041" s="95"/>
      <c r="M6041" s="97"/>
      <c r="N6041" s="96"/>
    </row>
    <row r="6042" spans="10:14">
      <c r="J6042" s="95"/>
      <c r="K6042" s="95"/>
      <c r="L6042" s="95"/>
      <c r="M6042" s="97"/>
      <c r="N6042" s="96"/>
    </row>
    <row r="6043" spans="10:14">
      <c r="J6043" s="95"/>
      <c r="K6043" s="95"/>
      <c r="L6043" s="95"/>
      <c r="M6043" s="97"/>
      <c r="N6043" s="96"/>
    </row>
    <row r="6044" spans="10:14">
      <c r="J6044" s="95"/>
      <c r="K6044" s="95"/>
      <c r="L6044" s="95"/>
      <c r="M6044" s="97"/>
      <c r="N6044" s="96"/>
    </row>
    <row r="6045" spans="10:14">
      <c r="J6045" s="95"/>
      <c r="K6045" s="95"/>
      <c r="L6045" s="95"/>
      <c r="M6045" s="97"/>
      <c r="N6045" s="96"/>
    </row>
    <row r="6046" spans="10:14">
      <c r="J6046" s="95"/>
      <c r="K6046" s="95"/>
      <c r="L6046" s="95"/>
      <c r="M6046" s="97"/>
      <c r="N6046" s="96"/>
    </row>
    <row r="6047" spans="10:14">
      <c r="J6047" s="95"/>
      <c r="K6047" s="95"/>
      <c r="L6047" s="95"/>
      <c r="M6047" s="97"/>
      <c r="N6047" s="96"/>
    </row>
    <row r="6048" spans="10:14">
      <c r="J6048" s="95"/>
      <c r="K6048" s="95"/>
      <c r="L6048" s="95"/>
      <c r="M6048" s="97"/>
      <c r="N6048" s="96"/>
    </row>
    <row r="6049" spans="10:14">
      <c r="J6049" s="95"/>
      <c r="K6049" s="95"/>
      <c r="L6049" s="95"/>
      <c r="M6049" s="97"/>
      <c r="N6049" s="96"/>
    </row>
    <row r="6050" spans="10:14">
      <c r="J6050" s="95"/>
      <c r="K6050" s="95"/>
      <c r="L6050" s="95"/>
      <c r="M6050" s="97"/>
      <c r="N6050" s="96"/>
    </row>
    <row r="6051" spans="10:14">
      <c r="J6051" s="95"/>
      <c r="K6051" s="95"/>
      <c r="L6051" s="95"/>
      <c r="M6051" s="97"/>
      <c r="N6051" s="96"/>
    </row>
    <row r="6052" spans="10:14">
      <c r="J6052" s="95"/>
      <c r="K6052" s="95"/>
      <c r="L6052" s="95"/>
      <c r="M6052" s="97"/>
      <c r="N6052" s="96"/>
    </row>
    <row r="6053" spans="10:14">
      <c r="J6053" s="95"/>
      <c r="K6053" s="95"/>
      <c r="L6053" s="95"/>
      <c r="M6053" s="97"/>
      <c r="N6053" s="96"/>
    </row>
    <row r="6054" spans="10:14">
      <c r="J6054" s="95"/>
      <c r="K6054" s="95"/>
      <c r="L6054" s="95"/>
      <c r="M6054" s="97"/>
      <c r="N6054" s="96"/>
    </row>
    <row r="6055" spans="10:14">
      <c r="J6055" s="95"/>
      <c r="K6055" s="95"/>
      <c r="L6055" s="95"/>
      <c r="M6055" s="97"/>
      <c r="N6055" s="96"/>
    </row>
    <row r="6056" spans="10:14">
      <c r="J6056" s="95"/>
      <c r="K6056" s="95"/>
      <c r="L6056" s="95"/>
      <c r="M6056" s="97"/>
      <c r="N6056" s="96"/>
    </row>
    <row r="6057" spans="10:14">
      <c r="J6057" s="95"/>
      <c r="K6057" s="95"/>
      <c r="L6057" s="95"/>
      <c r="M6057" s="97"/>
      <c r="N6057" s="96"/>
    </row>
    <row r="6058" spans="10:14">
      <c r="J6058" s="95"/>
      <c r="K6058" s="95"/>
      <c r="L6058" s="95"/>
      <c r="M6058" s="97"/>
      <c r="N6058" s="96"/>
    </row>
    <row r="6059" spans="10:14">
      <c r="J6059" s="95"/>
      <c r="K6059" s="95"/>
      <c r="L6059" s="95"/>
      <c r="M6059" s="97"/>
      <c r="N6059" s="96"/>
    </row>
    <row r="6060" spans="10:14">
      <c r="J6060" s="95"/>
      <c r="K6060" s="95"/>
      <c r="L6060" s="95"/>
      <c r="M6060" s="97"/>
      <c r="N6060" s="96"/>
    </row>
    <row r="6061" spans="10:14">
      <c r="J6061" s="95"/>
      <c r="K6061" s="95"/>
      <c r="L6061" s="95"/>
      <c r="M6061" s="97"/>
      <c r="N6061" s="96"/>
    </row>
    <row r="6062" spans="10:14">
      <c r="J6062" s="95"/>
      <c r="K6062" s="95"/>
      <c r="L6062" s="95"/>
      <c r="M6062" s="97"/>
      <c r="N6062" s="96"/>
    </row>
    <row r="6063" spans="10:14">
      <c r="J6063" s="95"/>
      <c r="K6063" s="95"/>
      <c r="L6063" s="95"/>
      <c r="M6063" s="97"/>
      <c r="N6063" s="96"/>
    </row>
    <row r="6064" spans="10:14">
      <c r="J6064" s="95"/>
      <c r="K6064" s="95"/>
      <c r="L6064" s="95"/>
      <c r="M6064" s="97"/>
      <c r="N6064" s="96"/>
    </row>
    <row r="6065" spans="10:14">
      <c r="J6065" s="95"/>
      <c r="K6065" s="95"/>
      <c r="L6065" s="95"/>
      <c r="M6065" s="97"/>
      <c r="N6065" s="96"/>
    </row>
    <row r="6066" spans="10:14">
      <c r="J6066" s="95"/>
      <c r="K6066" s="95"/>
      <c r="L6066" s="95"/>
      <c r="M6066" s="97"/>
      <c r="N6066" s="96"/>
    </row>
    <row r="6067" spans="10:14">
      <c r="J6067" s="95"/>
      <c r="K6067" s="95"/>
      <c r="L6067" s="95"/>
      <c r="M6067" s="97"/>
      <c r="N6067" s="96"/>
    </row>
    <row r="6068" spans="10:14">
      <c r="J6068" s="95"/>
      <c r="K6068" s="95"/>
      <c r="L6068" s="95"/>
      <c r="M6068" s="97"/>
      <c r="N6068" s="96"/>
    </row>
    <row r="6069" spans="10:14">
      <c r="J6069" s="95"/>
      <c r="K6069" s="95"/>
      <c r="L6069" s="95"/>
      <c r="M6069" s="97"/>
      <c r="N6069" s="96"/>
    </row>
    <row r="6070" spans="10:14">
      <c r="J6070" s="95"/>
      <c r="K6070" s="95"/>
      <c r="L6070" s="95"/>
      <c r="M6070" s="97"/>
      <c r="N6070" s="96"/>
    </row>
    <row r="6071" spans="10:14">
      <c r="J6071" s="95"/>
      <c r="K6071" s="95"/>
      <c r="L6071" s="95"/>
      <c r="M6071" s="97"/>
      <c r="N6071" s="96"/>
    </row>
    <row r="6072" spans="10:14">
      <c r="J6072" s="95"/>
      <c r="K6072" s="95"/>
      <c r="L6072" s="95"/>
      <c r="M6072" s="97"/>
      <c r="N6072" s="96"/>
    </row>
    <row r="6073" spans="10:14">
      <c r="J6073" s="95"/>
      <c r="K6073" s="95"/>
      <c r="L6073" s="95"/>
      <c r="M6073" s="97"/>
      <c r="N6073" s="96"/>
    </row>
    <row r="6074" spans="10:14">
      <c r="J6074" s="95"/>
      <c r="K6074" s="95"/>
      <c r="L6074" s="95"/>
      <c r="M6074" s="97"/>
      <c r="N6074" s="96"/>
    </row>
    <row r="6075" spans="10:14">
      <c r="J6075" s="95"/>
      <c r="K6075" s="95"/>
      <c r="L6075" s="95"/>
      <c r="M6075" s="97"/>
      <c r="N6075" s="96"/>
    </row>
    <row r="6076" spans="10:14">
      <c r="J6076" s="95"/>
      <c r="K6076" s="95"/>
      <c r="L6076" s="95"/>
      <c r="M6076" s="97"/>
      <c r="N6076" s="96"/>
    </row>
    <row r="6077" spans="10:14">
      <c r="J6077" s="95"/>
      <c r="K6077" s="95"/>
      <c r="L6077" s="95"/>
      <c r="M6077" s="97"/>
      <c r="N6077" s="96"/>
    </row>
    <row r="6078" spans="10:14">
      <c r="J6078" s="95"/>
      <c r="K6078" s="95"/>
      <c r="L6078" s="95"/>
      <c r="M6078" s="97"/>
      <c r="N6078" s="96"/>
    </row>
    <row r="6079" spans="10:14">
      <c r="J6079" s="95"/>
      <c r="K6079" s="95"/>
      <c r="L6079" s="95"/>
      <c r="M6079" s="97"/>
      <c r="N6079" s="96"/>
    </row>
    <row r="6080" spans="10:14">
      <c r="J6080" s="95"/>
      <c r="K6080" s="95"/>
      <c r="L6080" s="95"/>
      <c r="M6080" s="97"/>
      <c r="N6080" s="96"/>
    </row>
    <row r="6081" spans="10:14">
      <c r="J6081" s="95"/>
      <c r="K6081" s="95"/>
      <c r="L6081" s="95"/>
      <c r="M6081" s="97"/>
      <c r="N6081" s="96"/>
    </row>
    <row r="6082" spans="10:14">
      <c r="J6082" s="95"/>
      <c r="K6082" s="95"/>
      <c r="L6082" s="95"/>
      <c r="M6082" s="97"/>
      <c r="N6082" s="96"/>
    </row>
    <row r="6083" spans="10:14">
      <c r="J6083" s="95"/>
      <c r="K6083" s="95"/>
      <c r="L6083" s="95"/>
      <c r="M6083" s="97"/>
      <c r="N6083" s="96"/>
    </row>
    <row r="6084" spans="10:14">
      <c r="J6084" s="95"/>
      <c r="K6084" s="95"/>
      <c r="L6084" s="95"/>
      <c r="M6084" s="97"/>
      <c r="N6084" s="96"/>
    </row>
    <row r="6085" spans="10:14">
      <c r="J6085" s="95"/>
      <c r="K6085" s="95"/>
      <c r="L6085" s="95"/>
      <c r="M6085" s="97"/>
      <c r="N6085" s="96"/>
    </row>
    <row r="6086" spans="10:14">
      <c r="J6086" s="95"/>
      <c r="K6086" s="95"/>
      <c r="L6086" s="95"/>
      <c r="M6086" s="97"/>
      <c r="N6086" s="96"/>
    </row>
    <row r="6087" spans="10:14">
      <c r="J6087" s="95"/>
      <c r="K6087" s="95"/>
      <c r="L6087" s="95"/>
      <c r="M6087" s="97"/>
      <c r="N6087" s="96"/>
    </row>
    <row r="6088" spans="10:14">
      <c r="J6088" s="95"/>
      <c r="K6088" s="95"/>
      <c r="L6088" s="95"/>
      <c r="M6088" s="97"/>
      <c r="N6088" s="96"/>
    </row>
    <row r="6089" spans="10:14">
      <c r="J6089" s="95"/>
      <c r="K6089" s="95"/>
      <c r="L6089" s="95"/>
      <c r="M6089" s="97"/>
      <c r="N6089" s="96"/>
    </row>
    <row r="6090" spans="10:14">
      <c r="J6090" s="95"/>
      <c r="K6090" s="95"/>
      <c r="L6090" s="95"/>
      <c r="M6090" s="97"/>
      <c r="N6090" s="96"/>
    </row>
    <row r="6091" spans="10:14">
      <c r="J6091" s="95"/>
      <c r="K6091" s="95"/>
      <c r="L6091" s="95"/>
      <c r="M6091" s="97"/>
      <c r="N6091" s="96"/>
    </row>
    <row r="6092" spans="10:14">
      <c r="J6092" s="95"/>
      <c r="K6092" s="95"/>
      <c r="L6092" s="95"/>
      <c r="M6092" s="97"/>
      <c r="N6092" s="96"/>
    </row>
    <row r="6093" spans="10:14">
      <c r="J6093" s="95"/>
      <c r="K6093" s="95"/>
      <c r="L6093" s="95"/>
      <c r="M6093" s="97"/>
      <c r="N6093" s="96"/>
    </row>
    <row r="6094" spans="10:14">
      <c r="J6094" s="95"/>
      <c r="K6094" s="95"/>
      <c r="L6094" s="95"/>
      <c r="M6094" s="97"/>
      <c r="N6094" s="96"/>
    </row>
    <row r="6095" spans="10:14">
      <c r="J6095" s="95"/>
      <c r="K6095" s="95"/>
      <c r="L6095" s="95"/>
      <c r="M6095" s="97"/>
      <c r="N6095" s="96"/>
    </row>
    <row r="6096" spans="10:14">
      <c r="J6096" s="95"/>
      <c r="K6096" s="95"/>
      <c r="L6096" s="95"/>
      <c r="M6096" s="97"/>
      <c r="N6096" s="96"/>
    </row>
    <row r="6097" spans="10:14">
      <c r="J6097" s="95"/>
      <c r="K6097" s="95"/>
      <c r="L6097" s="95"/>
      <c r="M6097" s="97"/>
      <c r="N6097" s="96"/>
    </row>
    <row r="6098" spans="10:14">
      <c r="J6098" s="95"/>
      <c r="K6098" s="95"/>
      <c r="L6098" s="95"/>
      <c r="M6098" s="97"/>
      <c r="N6098" s="96"/>
    </row>
    <row r="6099" spans="10:14">
      <c r="J6099" s="95"/>
      <c r="K6099" s="95"/>
      <c r="L6099" s="95"/>
      <c r="M6099" s="97"/>
      <c r="N6099" s="96"/>
    </row>
    <row r="6100" spans="10:14">
      <c r="J6100" s="95"/>
      <c r="K6100" s="95"/>
      <c r="L6100" s="95"/>
      <c r="M6100" s="97"/>
      <c r="N6100" s="96"/>
    </row>
    <row r="6101" spans="10:14">
      <c r="J6101" s="95"/>
      <c r="K6101" s="95"/>
      <c r="L6101" s="95"/>
      <c r="M6101" s="97"/>
      <c r="N6101" s="96"/>
    </row>
    <row r="6102" spans="10:14">
      <c r="J6102" s="95"/>
      <c r="K6102" s="95"/>
      <c r="L6102" s="95"/>
      <c r="M6102" s="97"/>
      <c r="N6102" s="96"/>
    </row>
    <row r="6103" spans="10:14">
      <c r="J6103" s="95"/>
      <c r="K6103" s="95"/>
      <c r="L6103" s="95"/>
      <c r="M6103" s="97"/>
      <c r="N6103" s="96"/>
    </row>
    <row r="6104" spans="10:14">
      <c r="J6104" s="95"/>
      <c r="K6104" s="95"/>
      <c r="L6104" s="95"/>
      <c r="M6104" s="97"/>
      <c r="N6104" s="96"/>
    </row>
    <row r="6105" spans="10:14">
      <c r="J6105" s="95"/>
      <c r="K6105" s="95"/>
      <c r="L6105" s="95"/>
      <c r="M6105" s="97"/>
      <c r="N6105" s="96"/>
    </row>
    <row r="6106" spans="10:14">
      <c r="J6106" s="95"/>
      <c r="K6106" s="95"/>
      <c r="L6106" s="95"/>
      <c r="M6106" s="97"/>
      <c r="N6106" s="96"/>
    </row>
    <row r="6107" spans="10:14">
      <c r="J6107" s="95"/>
      <c r="K6107" s="95"/>
      <c r="L6107" s="95"/>
      <c r="M6107" s="97"/>
      <c r="N6107" s="96"/>
    </row>
    <row r="6108" spans="10:14">
      <c r="J6108" s="95"/>
      <c r="K6108" s="95"/>
      <c r="L6108" s="95"/>
      <c r="M6108" s="97"/>
      <c r="N6108" s="96"/>
    </row>
    <row r="6109" spans="10:14">
      <c r="J6109" s="95"/>
      <c r="K6109" s="95"/>
      <c r="L6109" s="95"/>
      <c r="M6109" s="97"/>
      <c r="N6109" s="96"/>
    </row>
    <row r="6110" spans="10:14">
      <c r="J6110" s="95"/>
      <c r="K6110" s="95"/>
      <c r="L6110" s="95"/>
      <c r="M6110" s="97"/>
      <c r="N6110" s="96"/>
    </row>
    <row r="6111" spans="10:14">
      <c r="J6111" s="95"/>
      <c r="K6111" s="95"/>
      <c r="L6111" s="95"/>
      <c r="M6111" s="97"/>
      <c r="N6111" s="96"/>
    </row>
    <row r="6112" spans="10:14">
      <c r="J6112" s="95"/>
      <c r="K6112" s="95"/>
      <c r="L6112" s="95"/>
      <c r="M6112" s="97"/>
      <c r="N6112" s="96"/>
    </row>
    <row r="6113" spans="10:14">
      <c r="J6113" s="95"/>
      <c r="K6113" s="95"/>
      <c r="L6113" s="95"/>
      <c r="M6113" s="97"/>
      <c r="N6113" s="96"/>
    </row>
    <row r="6114" spans="10:14">
      <c r="J6114" s="95"/>
      <c r="K6114" s="95"/>
      <c r="L6114" s="95"/>
      <c r="M6114" s="97"/>
      <c r="N6114" s="96"/>
    </row>
    <row r="6115" spans="10:14">
      <c r="J6115" s="95"/>
      <c r="K6115" s="95"/>
      <c r="L6115" s="95"/>
      <c r="M6115" s="97"/>
      <c r="N6115" s="96"/>
    </row>
    <row r="6116" spans="10:14">
      <c r="J6116" s="95"/>
      <c r="K6116" s="95"/>
      <c r="L6116" s="95"/>
      <c r="M6116" s="97"/>
      <c r="N6116" s="96"/>
    </row>
    <row r="6117" spans="10:14">
      <c r="J6117" s="95"/>
      <c r="K6117" s="95"/>
      <c r="L6117" s="95"/>
      <c r="M6117" s="97"/>
      <c r="N6117" s="96"/>
    </row>
    <row r="6118" spans="10:14">
      <c r="J6118" s="95"/>
      <c r="K6118" s="95"/>
      <c r="L6118" s="95"/>
      <c r="M6118" s="97"/>
      <c r="N6118" s="96"/>
    </row>
    <row r="6119" spans="10:14">
      <c r="J6119" s="95"/>
      <c r="K6119" s="95"/>
      <c r="L6119" s="95"/>
      <c r="M6119" s="97"/>
      <c r="N6119" s="96"/>
    </row>
    <row r="6120" spans="10:14">
      <c r="J6120" s="95"/>
      <c r="K6120" s="95"/>
      <c r="L6120" s="95"/>
      <c r="M6120" s="97"/>
      <c r="N6120" s="96"/>
    </row>
    <row r="6121" spans="10:14">
      <c r="J6121" s="95"/>
      <c r="K6121" s="95"/>
      <c r="L6121" s="95"/>
      <c r="M6121" s="97"/>
      <c r="N6121" s="96"/>
    </row>
    <row r="6122" spans="10:14">
      <c r="J6122" s="95"/>
      <c r="K6122" s="95"/>
      <c r="L6122" s="95"/>
      <c r="M6122" s="97"/>
      <c r="N6122" s="96"/>
    </row>
    <row r="6123" spans="10:14">
      <c r="J6123" s="95"/>
      <c r="K6123" s="95"/>
      <c r="L6123" s="95"/>
      <c r="M6123" s="97"/>
      <c r="N6123" s="96"/>
    </row>
    <row r="6124" spans="10:14">
      <c r="J6124" s="95"/>
      <c r="K6124" s="95"/>
      <c r="L6124" s="95"/>
      <c r="M6124" s="97"/>
      <c r="N6124" s="96"/>
    </row>
    <row r="6125" spans="10:14">
      <c r="J6125" s="95"/>
      <c r="K6125" s="95"/>
      <c r="L6125" s="95"/>
      <c r="M6125" s="97"/>
      <c r="N6125" s="96"/>
    </row>
    <row r="6126" spans="10:14">
      <c r="J6126" s="95"/>
      <c r="K6126" s="95"/>
      <c r="L6126" s="95"/>
      <c r="M6126" s="97"/>
      <c r="N6126" s="96"/>
    </row>
    <row r="6127" spans="10:14">
      <c r="J6127" s="95"/>
      <c r="K6127" s="95"/>
      <c r="L6127" s="95"/>
      <c r="M6127" s="97"/>
      <c r="N6127" s="96"/>
    </row>
    <row r="6128" spans="10:14">
      <c r="J6128" s="95"/>
      <c r="K6128" s="95"/>
      <c r="L6128" s="95"/>
      <c r="M6128" s="97"/>
      <c r="N6128" s="96"/>
    </row>
    <row r="6129" spans="10:14">
      <c r="J6129" s="95"/>
      <c r="K6129" s="95"/>
      <c r="L6129" s="95"/>
      <c r="M6129" s="97"/>
      <c r="N6129" s="96"/>
    </row>
    <row r="6130" spans="10:14">
      <c r="J6130" s="95"/>
      <c r="K6130" s="95"/>
      <c r="L6130" s="95"/>
      <c r="M6130" s="97"/>
      <c r="N6130" s="96"/>
    </row>
    <row r="6131" spans="10:14">
      <c r="J6131" s="95"/>
      <c r="K6131" s="95"/>
      <c r="L6131" s="95"/>
      <c r="M6131" s="97"/>
      <c r="N6131" s="96"/>
    </row>
    <row r="6132" spans="10:14">
      <c r="J6132" s="95"/>
      <c r="K6132" s="95"/>
      <c r="L6132" s="95"/>
      <c r="M6132" s="97"/>
      <c r="N6132" s="96"/>
    </row>
    <row r="6133" spans="10:14">
      <c r="J6133" s="95"/>
      <c r="K6133" s="95"/>
      <c r="L6133" s="95"/>
      <c r="M6133" s="97"/>
      <c r="N6133" s="96"/>
    </row>
    <row r="6134" spans="10:14">
      <c r="J6134" s="95"/>
      <c r="K6134" s="95"/>
      <c r="L6134" s="95"/>
      <c r="M6134" s="97"/>
      <c r="N6134" s="96"/>
    </row>
    <row r="6135" spans="10:14">
      <c r="J6135" s="95"/>
      <c r="K6135" s="95"/>
      <c r="L6135" s="95"/>
      <c r="M6135" s="97"/>
      <c r="N6135" s="96"/>
    </row>
    <row r="6136" spans="10:14">
      <c r="J6136" s="95"/>
      <c r="K6136" s="95"/>
      <c r="L6136" s="95"/>
      <c r="M6136" s="97"/>
      <c r="N6136" s="96"/>
    </row>
    <row r="6137" spans="10:14">
      <c r="J6137" s="95"/>
      <c r="K6137" s="95"/>
      <c r="L6137" s="95"/>
      <c r="M6137" s="97"/>
      <c r="N6137" s="96"/>
    </row>
    <row r="6138" spans="10:14">
      <c r="J6138" s="95"/>
      <c r="K6138" s="95"/>
      <c r="L6138" s="95"/>
      <c r="M6138" s="97"/>
      <c r="N6138" s="96"/>
    </row>
    <row r="6139" spans="10:14">
      <c r="J6139" s="95"/>
      <c r="K6139" s="95"/>
      <c r="L6139" s="95"/>
      <c r="M6139" s="97"/>
      <c r="N6139" s="96"/>
    </row>
    <row r="6140" spans="10:14">
      <c r="J6140" s="95"/>
      <c r="K6140" s="95"/>
      <c r="L6140" s="95"/>
      <c r="M6140" s="97"/>
      <c r="N6140" s="96"/>
    </row>
    <row r="6141" spans="10:14">
      <c r="J6141" s="95"/>
      <c r="K6141" s="95"/>
      <c r="L6141" s="95"/>
      <c r="M6141" s="97"/>
      <c r="N6141" s="96"/>
    </row>
    <row r="6142" spans="10:14">
      <c r="J6142" s="95"/>
      <c r="K6142" s="95"/>
      <c r="L6142" s="95"/>
      <c r="M6142" s="97"/>
      <c r="N6142" s="96"/>
    </row>
    <row r="6143" spans="10:14">
      <c r="J6143" s="95"/>
      <c r="K6143" s="95"/>
      <c r="L6143" s="95"/>
      <c r="M6143" s="97"/>
      <c r="N6143" s="96"/>
    </row>
    <row r="6144" spans="10:14">
      <c r="J6144" s="95"/>
      <c r="K6144" s="95"/>
      <c r="L6144" s="95"/>
      <c r="M6144" s="97"/>
      <c r="N6144" s="96"/>
    </row>
    <row r="6145" spans="10:14">
      <c r="J6145" s="95"/>
      <c r="K6145" s="95"/>
      <c r="L6145" s="95"/>
      <c r="M6145" s="97"/>
      <c r="N6145" s="96"/>
    </row>
    <row r="6146" spans="10:14">
      <c r="J6146" s="95"/>
      <c r="K6146" s="95"/>
      <c r="L6146" s="95"/>
      <c r="M6146" s="97"/>
      <c r="N6146" s="96"/>
    </row>
    <row r="6147" spans="10:14">
      <c r="J6147" s="95"/>
      <c r="K6147" s="95"/>
      <c r="L6147" s="95"/>
      <c r="M6147" s="97"/>
      <c r="N6147" s="96"/>
    </row>
    <row r="6148" spans="10:14">
      <c r="J6148" s="95"/>
      <c r="K6148" s="95"/>
      <c r="L6148" s="95"/>
      <c r="M6148" s="97"/>
      <c r="N6148" s="96"/>
    </row>
    <row r="6149" spans="10:14">
      <c r="J6149" s="95"/>
      <c r="K6149" s="95"/>
      <c r="L6149" s="95"/>
      <c r="M6149" s="97"/>
      <c r="N6149" s="96"/>
    </row>
    <row r="6150" spans="10:14">
      <c r="J6150" s="95"/>
      <c r="K6150" s="95"/>
      <c r="L6150" s="95"/>
      <c r="M6150" s="97"/>
      <c r="N6150" s="96"/>
    </row>
    <row r="6151" spans="10:14">
      <c r="J6151" s="95"/>
      <c r="K6151" s="95"/>
      <c r="L6151" s="95"/>
      <c r="M6151" s="97"/>
      <c r="N6151" s="96"/>
    </row>
    <row r="6152" spans="10:14">
      <c r="J6152" s="95"/>
      <c r="K6152" s="95"/>
      <c r="L6152" s="95"/>
      <c r="M6152" s="97"/>
      <c r="N6152" s="96"/>
    </row>
    <row r="6153" spans="10:14">
      <c r="J6153" s="95"/>
      <c r="K6153" s="95"/>
      <c r="L6153" s="95"/>
      <c r="M6153" s="97"/>
      <c r="N6153" s="96"/>
    </row>
    <row r="6154" spans="10:14">
      <c r="J6154" s="95"/>
      <c r="K6154" s="95"/>
      <c r="L6154" s="95"/>
      <c r="M6154" s="97"/>
      <c r="N6154" s="96"/>
    </row>
    <row r="6155" spans="10:14">
      <c r="J6155" s="95"/>
      <c r="K6155" s="95"/>
      <c r="L6155" s="95"/>
      <c r="M6155" s="97"/>
      <c r="N6155" s="96"/>
    </row>
    <row r="6156" spans="10:14">
      <c r="J6156" s="95"/>
      <c r="K6156" s="95"/>
      <c r="L6156" s="95"/>
      <c r="M6156" s="97"/>
      <c r="N6156" s="96"/>
    </row>
    <row r="6157" spans="10:14">
      <c r="J6157" s="95"/>
      <c r="K6157" s="95"/>
      <c r="L6157" s="95"/>
      <c r="M6157" s="97"/>
      <c r="N6157" s="96"/>
    </row>
    <row r="6158" spans="10:14">
      <c r="J6158" s="95"/>
      <c r="K6158" s="95"/>
      <c r="L6158" s="95"/>
      <c r="M6158" s="97"/>
      <c r="N6158" s="96"/>
    </row>
    <row r="6159" spans="10:14">
      <c r="J6159" s="95"/>
      <c r="K6159" s="95"/>
      <c r="L6159" s="95"/>
      <c r="M6159" s="97"/>
      <c r="N6159" s="96"/>
    </row>
    <row r="6160" spans="10:14">
      <c r="J6160" s="95"/>
      <c r="K6160" s="95"/>
      <c r="L6160" s="95"/>
      <c r="M6160" s="97"/>
      <c r="N6160" s="96"/>
    </row>
    <row r="6161" spans="10:14">
      <c r="J6161" s="95"/>
      <c r="K6161" s="95"/>
      <c r="L6161" s="95"/>
      <c r="M6161" s="97"/>
      <c r="N6161" s="96"/>
    </row>
    <row r="6162" spans="10:14">
      <c r="J6162" s="95"/>
      <c r="K6162" s="95"/>
      <c r="L6162" s="95"/>
      <c r="M6162" s="97"/>
      <c r="N6162" s="96"/>
    </row>
    <row r="6163" spans="10:14">
      <c r="J6163" s="95"/>
      <c r="K6163" s="95"/>
      <c r="L6163" s="95"/>
      <c r="M6163" s="97"/>
      <c r="N6163" s="96"/>
    </row>
    <row r="6164" spans="10:14">
      <c r="J6164" s="95"/>
      <c r="K6164" s="95"/>
      <c r="L6164" s="95"/>
      <c r="M6164" s="97"/>
      <c r="N6164" s="96"/>
    </row>
    <row r="6165" spans="10:14">
      <c r="J6165" s="95"/>
      <c r="K6165" s="95"/>
      <c r="L6165" s="95"/>
      <c r="M6165" s="97"/>
      <c r="N6165" s="96"/>
    </row>
    <row r="6166" spans="10:14">
      <c r="J6166" s="95"/>
      <c r="K6166" s="95"/>
      <c r="L6166" s="95"/>
      <c r="M6166" s="97"/>
      <c r="N6166" s="96"/>
    </row>
    <row r="6167" spans="10:14">
      <c r="J6167" s="95"/>
      <c r="K6167" s="95"/>
      <c r="L6167" s="95"/>
      <c r="M6167" s="97"/>
      <c r="N6167" s="96"/>
    </row>
    <row r="6168" spans="10:14">
      <c r="J6168" s="95"/>
      <c r="K6168" s="95"/>
      <c r="L6168" s="95"/>
      <c r="M6168" s="97"/>
      <c r="N6168" s="96"/>
    </row>
    <row r="6169" spans="10:14">
      <c r="J6169" s="95"/>
      <c r="K6169" s="95"/>
      <c r="L6169" s="95"/>
      <c r="M6169" s="97"/>
      <c r="N6169" s="96"/>
    </row>
    <row r="6170" spans="10:14">
      <c r="J6170" s="95"/>
      <c r="K6170" s="95"/>
      <c r="L6170" s="95"/>
      <c r="M6170" s="97"/>
      <c r="N6170" s="96"/>
    </row>
    <row r="6171" spans="10:14">
      <c r="J6171" s="95"/>
      <c r="K6171" s="95"/>
      <c r="L6171" s="95"/>
      <c r="M6171" s="97"/>
      <c r="N6171" s="96"/>
    </row>
    <row r="6172" spans="10:14">
      <c r="J6172" s="95"/>
      <c r="K6172" s="95"/>
      <c r="L6172" s="95"/>
      <c r="M6172" s="97"/>
      <c r="N6172" s="96"/>
    </row>
    <row r="6173" spans="10:14">
      <c r="J6173" s="95"/>
      <c r="K6173" s="95"/>
      <c r="L6173" s="95"/>
      <c r="M6173" s="97"/>
      <c r="N6173" s="96"/>
    </row>
    <row r="6174" spans="10:14">
      <c r="J6174" s="95"/>
      <c r="K6174" s="95"/>
      <c r="L6174" s="95"/>
      <c r="M6174" s="97"/>
      <c r="N6174" s="96"/>
    </row>
    <row r="6175" spans="10:14">
      <c r="J6175" s="95"/>
      <c r="K6175" s="95"/>
      <c r="L6175" s="95"/>
      <c r="M6175" s="97"/>
      <c r="N6175" s="96"/>
    </row>
    <row r="6176" spans="10:14">
      <c r="J6176" s="95"/>
      <c r="K6176" s="95"/>
      <c r="L6176" s="95"/>
      <c r="M6176" s="97"/>
      <c r="N6176" s="96"/>
    </row>
    <row r="6177" spans="10:14">
      <c r="J6177" s="95"/>
      <c r="K6177" s="95"/>
      <c r="L6177" s="95"/>
      <c r="M6177" s="97"/>
      <c r="N6177" s="96"/>
    </row>
    <row r="6178" spans="10:14">
      <c r="J6178" s="95"/>
      <c r="K6178" s="95"/>
      <c r="L6178" s="95"/>
      <c r="M6178" s="97"/>
      <c r="N6178" s="96"/>
    </row>
    <row r="6179" spans="10:14">
      <c r="J6179" s="95"/>
      <c r="K6179" s="95"/>
      <c r="L6179" s="95"/>
      <c r="M6179" s="97"/>
      <c r="N6179" s="96"/>
    </row>
    <row r="6180" spans="10:14">
      <c r="J6180" s="95"/>
      <c r="K6180" s="95"/>
      <c r="L6180" s="95"/>
      <c r="M6180" s="97"/>
      <c r="N6180" s="96"/>
    </row>
    <row r="6181" spans="10:14">
      <c r="J6181" s="95"/>
      <c r="K6181" s="95"/>
      <c r="L6181" s="95"/>
      <c r="M6181" s="97"/>
      <c r="N6181" s="96"/>
    </row>
    <row r="6182" spans="10:14">
      <c r="J6182" s="95"/>
      <c r="K6182" s="95"/>
      <c r="L6182" s="95"/>
      <c r="M6182" s="97"/>
      <c r="N6182" s="96"/>
    </row>
    <row r="6183" spans="10:14">
      <c r="J6183" s="95"/>
      <c r="K6183" s="95"/>
      <c r="L6183" s="95"/>
      <c r="M6183" s="97"/>
      <c r="N6183" s="96"/>
    </row>
    <row r="6184" spans="10:14">
      <c r="J6184" s="95"/>
      <c r="K6184" s="95"/>
      <c r="L6184" s="95"/>
      <c r="M6184" s="97"/>
      <c r="N6184" s="96"/>
    </row>
    <row r="6185" spans="10:14">
      <c r="J6185" s="95"/>
      <c r="K6185" s="95"/>
      <c r="L6185" s="95"/>
      <c r="M6185" s="97"/>
      <c r="N6185" s="96"/>
    </row>
    <row r="6186" spans="10:14">
      <c r="J6186" s="95"/>
      <c r="K6186" s="95"/>
      <c r="L6186" s="95"/>
      <c r="M6186" s="97"/>
      <c r="N6186" s="96"/>
    </row>
    <row r="6187" spans="10:14">
      <c r="J6187" s="95"/>
      <c r="K6187" s="95"/>
      <c r="L6187" s="95"/>
      <c r="M6187" s="97"/>
      <c r="N6187" s="96"/>
    </row>
    <row r="6188" spans="10:14">
      <c r="J6188" s="95"/>
      <c r="K6188" s="95"/>
      <c r="L6188" s="95"/>
      <c r="M6188" s="97"/>
      <c r="N6188" s="96"/>
    </row>
    <row r="6189" spans="10:14">
      <c r="J6189" s="95"/>
      <c r="K6189" s="95"/>
      <c r="L6189" s="95"/>
      <c r="M6189" s="97"/>
      <c r="N6189" s="96"/>
    </row>
    <row r="6190" spans="10:14">
      <c r="J6190" s="95"/>
      <c r="K6190" s="95"/>
      <c r="L6190" s="95"/>
      <c r="M6190" s="97"/>
      <c r="N6190" s="96"/>
    </row>
    <row r="6191" spans="10:14">
      <c r="J6191" s="95"/>
      <c r="K6191" s="95"/>
      <c r="L6191" s="95"/>
      <c r="M6191" s="97"/>
      <c r="N6191" s="96"/>
    </row>
    <row r="6192" spans="10:14">
      <c r="J6192" s="95"/>
      <c r="K6192" s="95"/>
      <c r="L6192" s="95"/>
      <c r="M6192" s="97"/>
      <c r="N6192" s="96"/>
    </row>
    <row r="6193" spans="10:14">
      <c r="J6193" s="95"/>
      <c r="K6193" s="95"/>
      <c r="L6193" s="95"/>
      <c r="M6193" s="97"/>
      <c r="N6193" s="96"/>
    </row>
    <row r="6194" spans="10:14">
      <c r="J6194" s="95"/>
      <c r="K6194" s="95"/>
      <c r="L6194" s="95"/>
      <c r="M6194" s="97"/>
      <c r="N6194" s="96"/>
    </row>
    <row r="6195" spans="10:14">
      <c r="J6195" s="95"/>
      <c r="K6195" s="95"/>
      <c r="L6195" s="95"/>
      <c r="M6195" s="97"/>
      <c r="N6195" s="96"/>
    </row>
    <row r="6196" spans="10:14">
      <c r="J6196" s="95"/>
      <c r="K6196" s="95"/>
      <c r="L6196" s="95"/>
      <c r="M6196" s="97"/>
      <c r="N6196" s="96"/>
    </row>
    <row r="6197" spans="10:14">
      <c r="J6197" s="95"/>
      <c r="K6197" s="95"/>
      <c r="L6197" s="95"/>
      <c r="M6197" s="97"/>
      <c r="N6197" s="96"/>
    </row>
    <row r="6198" spans="10:14">
      <c r="J6198" s="95"/>
      <c r="K6198" s="95"/>
      <c r="L6198" s="95"/>
      <c r="M6198" s="97"/>
      <c r="N6198" s="96"/>
    </row>
    <row r="6199" spans="10:14">
      <c r="J6199" s="95"/>
      <c r="K6199" s="95"/>
      <c r="L6199" s="95"/>
      <c r="M6199" s="97"/>
      <c r="N6199" s="96"/>
    </row>
    <row r="6200" spans="10:14">
      <c r="J6200" s="95"/>
      <c r="K6200" s="95"/>
      <c r="L6200" s="95"/>
      <c r="M6200" s="97"/>
      <c r="N6200" s="96"/>
    </row>
    <row r="6201" spans="10:14">
      <c r="J6201" s="95"/>
      <c r="K6201" s="95"/>
      <c r="L6201" s="95"/>
      <c r="M6201" s="97"/>
      <c r="N6201" s="96"/>
    </row>
    <row r="6202" spans="10:14">
      <c r="J6202" s="95"/>
      <c r="K6202" s="95"/>
      <c r="L6202" s="95"/>
      <c r="M6202" s="97"/>
      <c r="N6202" s="96"/>
    </row>
    <row r="6203" spans="10:14">
      <c r="J6203" s="95"/>
      <c r="K6203" s="95"/>
      <c r="L6203" s="95"/>
      <c r="M6203" s="97"/>
      <c r="N6203" s="96"/>
    </row>
    <row r="6204" spans="10:14">
      <c r="J6204" s="95"/>
      <c r="K6204" s="95"/>
      <c r="L6204" s="95"/>
      <c r="M6204" s="97"/>
      <c r="N6204" s="96"/>
    </row>
    <row r="6205" spans="10:14">
      <c r="J6205" s="95"/>
      <c r="K6205" s="95"/>
      <c r="L6205" s="95"/>
      <c r="M6205" s="97"/>
      <c r="N6205" s="96"/>
    </row>
    <row r="6206" spans="10:14">
      <c r="J6206" s="95"/>
      <c r="K6206" s="95"/>
      <c r="L6206" s="95"/>
      <c r="M6206" s="97"/>
      <c r="N6206" s="96"/>
    </row>
    <row r="6207" spans="10:14">
      <c r="J6207" s="95"/>
      <c r="K6207" s="95"/>
      <c r="L6207" s="95"/>
      <c r="M6207" s="97"/>
      <c r="N6207" s="96"/>
    </row>
    <row r="6208" spans="10:14">
      <c r="J6208" s="95"/>
      <c r="K6208" s="95"/>
      <c r="L6208" s="95"/>
      <c r="M6208" s="97"/>
      <c r="N6208" s="96"/>
    </row>
    <row r="6209" spans="10:14">
      <c r="J6209" s="95"/>
      <c r="K6209" s="95"/>
      <c r="L6209" s="95"/>
      <c r="M6209" s="97"/>
      <c r="N6209" s="96"/>
    </row>
    <row r="6210" spans="10:14">
      <c r="J6210" s="95"/>
      <c r="K6210" s="95"/>
      <c r="L6210" s="95"/>
      <c r="M6210" s="97"/>
      <c r="N6210" s="96"/>
    </row>
    <row r="6211" spans="10:14">
      <c r="J6211" s="95"/>
      <c r="K6211" s="95"/>
      <c r="L6211" s="95"/>
      <c r="M6211" s="97"/>
      <c r="N6211" s="96"/>
    </row>
    <row r="6212" spans="10:14">
      <c r="J6212" s="95"/>
      <c r="K6212" s="95"/>
      <c r="L6212" s="95"/>
      <c r="M6212" s="97"/>
      <c r="N6212" s="96"/>
    </row>
    <row r="6213" spans="10:14">
      <c r="J6213" s="95"/>
      <c r="K6213" s="95"/>
      <c r="L6213" s="95"/>
      <c r="M6213" s="97"/>
      <c r="N6213" s="96"/>
    </row>
    <row r="6214" spans="10:14">
      <c r="J6214" s="95"/>
      <c r="K6214" s="95"/>
      <c r="L6214" s="95"/>
      <c r="M6214" s="97"/>
      <c r="N6214" s="96"/>
    </row>
    <row r="6215" spans="10:14">
      <c r="J6215" s="95"/>
      <c r="K6215" s="95"/>
      <c r="L6215" s="95"/>
      <c r="M6215" s="97"/>
      <c r="N6215" s="96"/>
    </row>
    <row r="6216" spans="10:14">
      <c r="J6216" s="95"/>
      <c r="K6216" s="95"/>
      <c r="L6216" s="95"/>
      <c r="M6216" s="97"/>
      <c r="N6216" s="96"/>
    </row>
    <row r="6217" spans="10:14">
      <c r="J6217" s="95"/>
      <c r="K6217" s="95"/>
      <c r="L6217" s="95"/>
      <c r="M6217" s="97"/>
      <c r="N6217" s="96"/>
    </row>
    <row r="6218" spans="10:14">
      <c r="J6218" s="95"/>
      <c r="K6218" s="95"/>
      <c r="L6218" s="95"/>
      <c r="M6218" s="97"/>
      <c r="N6218" s="96"/>
    </row>
    <row r="6219" spans="10:14">
      <c r="J6219" s="95"/>
      <c r="K6219" s="95"/>
      <c r="L6219" s="95"/>
      <c r="M6219" s="97"/>
      <c r="N6219" s="96"/>
    </row>
    <row r="6220" spans="10:14">
      <c r="J6220" s="95"/>
      <c r="K6220" s="95"/>
      <c r="L6220" s="95"/>
      <c r="M6220" s="97"/>
      <c r="N6220" s="96"/>
    </row>
    <row r="6221" spans="10:14">
      <c r="J6221" s="95"/>
      <c r="K6221" s="95"/>
      <c r="L6221" s="95"/>
      <c r="M6221" s="97"/>
      <c r="N6221" s="96"/>
    </row>
    <row r="6222" spans="10:14">
      <c r="J6222" s="95"/>
      <c r="K6222" s="95"/>
      <c r="L6222" s="95"/>
      <c r="M6222" s="97"/>
      <c r="N6222" s="96"/>
    </row>
    <row r="6223" spans="10:14">
      <c r="J6223" s="95"/>
      <c r="K6223" s="95"/>
      <c r="L6223" s="95"/>
      <c r="M6223" s="97"/>
      <c r="N6223" s="96"/>
    </row>
    <row r="6224" spans="10:14">
      <c r="J6224" s="95"/>
      <c r="K6224" s="95"/>
      <c r="L6224" s="95"/>
      <c r="M6224" s="97"/>
      <c r="N6224" s="96"/>
    </row>
    <row r="6225" spans="10:14">
      <c r="J6225" s="95"/>
      <c r="K6225" s="95"/>
      <c r="L6225" s="95"/>
      <c r="M6225" s="97"/>
      <c r="N6225" s="96"/>
    </row>
    <row r="6226" spans="10:14">
      <c r="J6226" s="95"/>
      <c r="K6226" s="95"/>
      <c r="L6226" s="95"/>
      <c r="M6226" s="97"/>
      <c r="N6226" s="96"/>
    </row>
    <row r="6227" spans="10:14">
      <c r="J6227" s="95"/>
      <c r="K6227" s="95"/>
      <c r="L6227" s="95"/>
      <c r="M6227" s="97"/>
      <c r="N6227" s="96"/>
    </row>
    <row r="6228" spans="10:14">
      <c r="J6228" s="95"/>
      <c r="K6228" s="95"/>
      <c r="L6228" s="95"/>
      <c r="M6228" s="97"/>
      <c r="N6228" s="96"/>
    </row>
    <row r="6229" spans="10:14">
      <c r="J6229" s="95"/>
      <c r="K6229" s="95"/>
      <c r="L6229" s="95"/>
      <c r="M6229" s="97"/>
      <c r="N6229" s="96"/>
    </row>
    <row r="6230" spans="10:14">
      <c r="J6230" s="95"/>
      <c r="K6230" s="95"/>
      <c r="L6230" s="95"/>
      <c r="M6230" s="97"/>
      <c r="N6230" s="96"/>
    </row>
    <row r="6231" spans="10:14">
      <c r="J6231" s="95"/>
      <c r="K6231" s="95"/>
      <c r="L6231" s="95"/>
      <c r="M6231" s="97"/>
      <c r="N6231" s="96"/>
    </row>
    <row r="6232" spans="10:14">
      <c r="J6232" s="95"/>
      <c r="K6232" s="95"/>
      <c r="L6232" s="95"/>
      <c r="M6232" s="97"/>
      <c r="N6232" s="96"/>
    </row>
    <row r="6233" spans="10:14">
      <c r="J6233" s="95"/>
      <c r="K6233" s="95"/>
      <c r="L6233" s="95"/>
      <c r="M6233" s="97"/>
      <c r="N6233" s="96"/>
    </row>
    <row r="6234" spans="10:14">
      <c r="J6234" s="95"/>
      <c r="K6234" s="95"/>
      <c r="L6234" s="95"/>
      <c r="M6234" s="97"/>
      <c r="N6234" s="96"/>
    </row>
    <row r="6235" spans="10:14">
      <c r="J6235" s="95"/>
      <c r="K6235" s="95"/>
      <c r="L6235" s="95"/>
      <c r="M6235" s="97"/>
      <c r="N6235" s="96"/>
    </row>
    <row r="6236" spans="10:14">
      <c r="J6236" s="95"/>
      <c r="K6236" s="95"/>
      <c r="L6236" s="95"/>
      <c r="M6236" s="97"/>
      <c r="N6236" s="96"/>
    </row>
    <row r="6237" spans="10:14">
      <c r="J6237" s="95"/>
      <c r="K6237" s="95"/>
      <c r="L6237" s="95"/>
      <c r="M6237" s="97"/>
      <c r="N6237" s="96"/>
    </row>
    <row r="6238" spans="10:14">
      <c r="J6238" s="95"/>
      <c r="K6238" s="95"/>
      <c r="L6238" s="95"/>
      <c r="M6238" s="97"/>
      <c r="N6238" s="96"/>
    </row>
    <row r="6239" spans="10:14">
      <c r="J6239" s="95"/>
      <c r="K6239" s="95"/>
      <c r="L6239" s="95"/>
      <c r="M6239" s="97"/>
      <c r="N6239" s="96"/>
    </row>
    <row r="6240" spans="10:14">
      <c r="J6240" s="95"/>
      <c r="K6240" s="95"/>
      <c r="L6240" s="95"/>
      <c r="M6240" s="97"/>
      <c r="N6240" s="96"/>
    </row>
    <row r="6241" spans="10:14">
      <c r="J6241" s="95"/>
      <c r="K6241" s="95"/>
      <c r="L6241" s="95"/>
      <c r="M6241" s="97"/>
      <c r="N6241" s="96"/>
    </row>
    <row r="6242" spans="10:14">
      <c r="J6242" s="95"/>
      <c r="K6242" s="95"/>
      <c r="L6242" s="95"/>
      <c r="M6242" s="97"/>
      <c r="N6242" s="96"/>
    </row>
    <row r="6243" spans="10:14">
      <c r="J6243" s="95"/>
      <c r="K6243" s="95"/>
      <c r="L6243" s="95"/>
      <c r="M6243" s="97"/>
      <c r="N6243" s="96"/>
    </row>
    <row r="6244" spans="10:14">
      <c r="J6244" s="95"/>
      <c r="K6244" s="95"/>
      <c r="L6244" s="95"/>
      <c r="M6244" s="97"/>
      <c r="N6244" s="96"/>
    </row>
    <row r="6245" spans="10:14">
      <c r="J6245" s="95"/>
      <c r="K6245" s="95"/>
      <c r="L6245" s="95"/>
      <c r="M6245" s="97"/>
      <c r="N6245" s="96"/>
    </row>
    <row r="6246" spans="10:14">
      <c r="J6246" s="95"/>
      <c r="K6246" s="95"/>
      <c r="L6246" s="95"/>
      <c r="M6246" s="97"/>
      <c r="N6246" s="96"/>
    </row>
    <row r="6247" spans="10:14">
      <c r="J6247" s="95"/>
      <c r="K6247" s="95"/>
      <c r="L6247" s="95"/>
      <c r="M6247" s="97"/>
      <c r="N6247" s="96"/>
    </row>
    <row r="6248" spans="10:14">
      <c r="J6248" s="95"/>
      <c r="K6248" s="95"/>
      <c r="L6248" s="95"/>
      <c r="M6248" s="97"/>
      <c r="N6248" s="96"/>
    </row>
    <row r="6249" spans="10:14">
      <c r="J6249" s="95"/>
      <c r="K6249" s="95"/>
      <c r="L6249" s="95"/>
      <c r="M6249" s="97"/>
      <c r="N6249" s="96"/>
    </row>
    <row r="6250" spans="10:14">
      <c r="J6250" s="95"/>
      <c r="K6250" s="95"/>
      <c r="L6250" s="95"/>
      <c r="M6250" s="97"/>
      <c r="N6250" s="96"/>
    </row>
    <row r="6251" spans="10:14">
      <c r="J6251" s="95"/>
      <c r="K6251" s="95"/>
      <c r="L6251" s="95"/>
      <c r="M6251" s="97"/>
      <c r="N6251" s="96"/>
    </row>
    <row r="6252" spans="10:14">
      <c r="J6252" s="95"/>
      <c r="K6252" s="95"/>
      <c r="L6252" s="95"/>
      <c r="M6252" s="97"/>
      <c r="N6252" s="96"/>
    </row>
    <row r="6253" spans="10:14">
      <c r="J6253" s="95"/>
      <c r="K6253" s="95"/>
      <c r="L6253" s="95"/>
      <c r="M6253" s="97"/>
      <c r="N6253" s="96"/>
    </row>
    <row r="6254" spans="10:14">
      <c r="J6254" s="95"/>
      <c r="K6254" s="95"/>
      <c r="L6254" s="95"/>
      <c r="M6254" s="97"/>
      <c r="N6254" s="96"/>
    </row>
    <row r="6255" spans="10:14">
      <c r="J6255" s="95"/>
      <c r="K6255" s="95"/>
      <c r="L6255" s="95"/>
      <c r="M6255" s="97"/>
      <c r="N6255" s="96"/>
    </row>
    <row r="6256" spans="10:14">
      <c r="J6256" s="95"/>
      <c r="K6256" s="95"/>
      <c r="L6256" s="95"/>
      <c r="M6256" s="97"/>
      <c r="N6256" s="96"/>
    </row>
    <row r="6257" spans="10:14">
      <c r="J6257" s="95"/>
      <c r="K6257" s="95"/>
      <c r="L6257" s="95"/>
      <c r="M6257" s="97"/>
      <c r="N6257" s="96"/>
    </row>
    <row r="6258" spans="10:14">
      <c r="J6258" s="95"/>
      <c r="K6258" s="95"/>
      <c r="L6258" s="95"/>
      <c r="M6258" s="97"/>
      <c r="N6258" s="96"/>
    </row>
    <row r="6259" spans="10:14">
      <c r="J6259" s="95"/>
      <c r="K6259" s="95"/>
      <c r="L6259" s="95"/>
      <c r="M6259" s="97"/>
      <c r="N6259" s="96"/>
    </row>
    <row r="6260" spans="10:14">
      <c r="J6260" s="95"/>
      <c r="K6260" s="95"/>
      <c r="L6260" s="95"/>
      <c r="M6260" s="97"/>
      <c r="N6260" s="96"/>
    </row>
    <row r="6261" spans="10:14">
      <c r="J6261" s="95"/>
      <c r="K6261" s="95"/>
      <c r="L6261" s="95"/>
      <c r="M6261" s="97"/>
      <c r="N6261" s="96"/>
    </row>
    <row r="6262" spans="10:14">
      <c r="J6262" s="95"/>
      <c r="K6262" s="95"/>
      <c r="L6262" s="95"/>
      <c r="M6262" s="97"/>
      <c r="N6262" s="96"/>
    </row>
    <row r="6263" spans="10:14">
      <c r="J6263" s="95"/>
      <c r="K6263" s="95"/>
      <c r="L6263" s="95"/>
      <c r="M6263" s="97"/>
      <c r="N6263" s="96"/>
    </row>
    <row r="6264" spans="10:14">
      <c r="J6264" s="95"/>
      <c r="K6264" s="95"/>
      <c r="L6264" s="95"/>
      <c r="M6264" s="97"/>
      <c r="N6264" s="96"/>
    </row>
    <row r="6265" spans="10:14">
      <c r="J6265" s="95"/>
      <c r="K6265" s="95"/>
      <c r="L6265" s="95"/>
      <c r="M6265" s="97"/>
      <c r="N6265" s="96"/>
    </row>
    <row r="6266" spans="10:14">
      <c r="J6266" s="95"/>
      <c r="K6266" s="95"/>
      <c r="L6266" s="95"/>
      <c r="M6266" s="97"/>
      <c r="N6266" s="96"/>
    </row>
    <row r="6267" spans="10:14">
      <c r="J6267" s="95"/>
      <c r="K6267" s="95"/>
      <c r="L6267" s="95"/>
      <c r="M6267" s="97"/>
      <c r="N6267" s="96"/>
    </row>
    <row r="6268" spans="10:14">
      <c r="J6268" s="95"/>
      <c r="K6268" s="95"/>
      <c r="L6268" s="95"/>
      <c r="M6268" s="97"/>
      <c r="N6268" s="96"/>
    </row>
    <row r="6269" spans="10:14">
      <c r="J6269" s="95"/>
      <c r="K6269" s="95"/>
      <c r="L6269" s="95"/>
      <c r="M6269" s="97"/>
      <c r="N6269" s="96"/>
    </row>
    <row r="6270" spans="10:14">
      <c r="J6270" s="95"/>
      <c r="K6270" s="95"/>
      <c r="L6270" s="95"/>
      <c r="M6270" s="97"/>
      <c r="N6270" s="96"/>
    </row>
    <row r="6271" spans="10:14">
      <c r="J6271" s="95"/>
      <c r="K6271" s="95"/>
      <c r="L6271" s="95"/>
      <c r="M6271" s="97"/>
      <c r="N6271" s="96"/>
    </row>
    <row r="6272" spans="10:14">
      <c r="J6272" s="95"/>
      <c r="K6272" s="95"/>
      <c r="L6272" s="95"/>
      <c r="M6272" s="97"/>
      <c r="N6272" s="96"/>
    </row>
    <row r="6273" spans="10:14">
      <c r="J6273" s="95"/>
      <c r="K6273" s="95"/>
      <c r="L6273" s="95"/>
      <c r="M6273" s="97"/>
      <c r="N6273" s="96"/>
    </row>
    <row r="6274" spans="10:14">
      <c r="J6274" s="95"/>
      <c r="K6274" s="95"/>
      <c r="L6274" s="95"/>
      <c r="M6274" s="97"/>
      <c r="N6274" s="96"/>
    </row>
    <row r="6275" spans="10:14">
      <c r="J6275" s="95"/>
      <c r="K6275" s="95"/>
      <c r="L6275" s="95"/>
      <c r="M6275" s="97"/>
      <c r="N6275" s="96"/>
    </row>
    <row r="6276" spans="10:14">
      <c r="J6276" s="95"/>
      <c r="K6276" s="95"/>
      <c r="L6276" s="95"/>
      <c r="M6276" s="97"/>
      <c r="N6276" s="96"/>
    </row>
    <row r="6277" spans="10:14">
      <c r="J6277" s="95"/>
      <c r="K6277" s="95"/>
      <c r="L6277" s="95"/>
      <c r="M6277" s="97"/>
      <c r="N6277" s="96"/>
    </row>
    <row r="6278" spans="10:14">
      <c r="J6278" s="95"/>
      <c r="K6278" s="95"/>
      <c r="L6278" s="95"/>
      <c r="M6278" s="97"/>
      <c r="N6278" s="96"/>
    </row>
    <row r="6279" spans="10:14">
      <c r="J6279" s="95"/>
      <c r="K6279" s="95"/>
      <c r="L6279" s="95"/>
      <c r="M6279" s="97"/>
      <c r="N6279" s="96"/>
    </row>
    <row r="6280" spans="10:14">
      <c r="J6280" s="95"/>
      <c r="K6280" s="95"/>
      <c r="L6280" s="95"/>
      <c r="M6280" s="97"/>
      <c r="N6280" s="96"/>
    </row>
    <row r="6281" spans="10:14">
      <c r="J6281" s="95"/>
      <c r="K6281" s="95"/>
      <c r="L6281" s="95"/>
      <c r="M6281" s="97"/>
      <c r="N6281" s="96"/>
    </row>
    <row r="6282" spans="10:14">
      <c r="J6282" s="95"/>
      <c r="K6282" s="95"/>
      <c r="L6282" s="95"/>
      <c r="M6282" s="97"/>
      <c r="N6282" s="96"/>
    </row>
    <row r="6283" spans="10:14">
      <c r="J6283" s="95"/>
      <c r="K6283" s="95"/>
      <c r="L6283" s="95"/>
      <c r="M6283" s="97"/>
      <c r="N6283" s="96"/>
    </row>
    <row r="6284" spans="10:14">
      <c r="J6284" s="95"/>
      <c r="K6284" s="95"/>
      <c r="L6284" s="95"/>
      <c r="M6284" s="97"/>
      <c r="N6284" s="96"/>
    </row>
    <row r="6285" spans="10:14">
      <c r="J6285" s="95"/>
      <c r="K6285" s="95"/>
      <c r="L6285" s="95"/>
      <c r="M6285" s="97"/>
      <c r="N6285" s="96"/>
    </row>
    <row r="6286" spans="10:14">
      <c r="J6286" s="95"/>
      <c r="K6286" s="95"/>
      <c r="L6286" s="95"/>
      <c r="M6286" s="97"/>
      <c r="N6286" s="96"/>
    </row>
    <row r="6287" spans="10:14">
      <c r="J6287" s="95"/>
      <c r="K6287" s="95"/>
      <c r="L6287" s="95"/>
      <c r="M6287" s="97"/>
      <c r="N6287" s="96"/>
    </row>
    <row r="6288" spans="10:14">
      <c r="J6288" s="95"/>
      <c r="K6288" s="95"/>
      <c r="L6288" s="95"/>
      <c r="M6288" s="97"/>
      <c r="N6288" s="96"/>
    </row>
    <row r="6289" spans="10:14">
      <c r="J6289" s="95"/>
      <c r="K6289" s="95"/>
      <c r="L6289" s="95"/>
      <c r="M6289" s="97"/>
      <c r="N6289" s="96"/>
    </row>
    <row r="6290" spans="10:14">
      <c r="J6290" s="95"/>
      <c r="K6290" s="95"/>
      <c r="L6290" s="95"/>
      <c r="M6290" s="97"/>
      <c r="N6290" s="96"/>
    </row>
    <row r="6291" spans="10:14">
      <c r="J6291" s="95"/>
      <c r="K6291" s="95"/>
      <c r="L6291" s="95"/>
      <c r="M6291" s="97"/>
      <c r="N6291" s="96"/>
    </row>
    <row r="6292" spans="10:14">
      <c r="J6292" s="95"/>
      <c r="K6292" s="95"/>
      <c r="L6292" s="95"/>
      <c r="M6292" s="97"/>
      <c r="N6292" s="96"/>
    </row>
    <row r="6293" spans="10:14">
      <c r="J6293" s="95"/>
      <c r="K6293" s="95"/>
      <c r="L6293" s="95"/>
      <c r="M6293" s="97"/>
      <c r="N6293" s="96"/>
    </row>
    <row r="6294" spans="10:14">
      <c r="J6294" s="95"/>
      <c r="K6294" s="95"/>
      <c r="L6294" s="95"/>
      <c r="M6294" s="97"/>
      <c r="N6294" s="96"/>
    </row>
    <row r="6295" spans="10:14">
      <c r="J6295" s="95"/>
      <c r="K6295" s="95"/>
      <c r="L6295" s="95"/>
      <c r="M6295" s="97"/>
      <c r="N6295" s="96"/>
    </row>
    <row r="6296" spans="10:14">
      <c r="J6296" s="95"/>
      <c r="K6296" s="95"/>
      <c r="L6296" s="95"/>
      <c r="M6296" s="97"/>
      <c r="N6296" s="96"/>
    </row>
    <row r="6297" spans="10:14">
      <c r="J6297" s="95"/>
      <c r="K6297" s="95"/>
      <c r="L6297" s="95"/>
      <c r="M6297" s="97"/>
      <c r="N6297" s="96"/>
    </row>
    <row r="6298" spans="10:14">
      <c r="J6298" s="95"/>
      <c r="K6298" s="95"/>
      <c r="L6298" s="95"/>
      <c r="M6298" s="97"/>
      <c r="N6298" s="96"/>
    </row>
    <row r="6299" spans="10:14">
      <c r="J6299" s="95"/>
      <c r="K6299" s="95"/>
      <c r="L6299" s="95"/>
      <c r="M6299" s="97"/>
      <c r="N6299" s="96"/>
    </row>
    <row r="6300" spans="10:14">
      <c r="J6300" s="95"/>
      <c r="K6300" s="95"/>
      <c r="L6300" s="95"/>
      <c r="M6300" s="97"/>
      <c r="N6300" s="96"/>
    </row>
    <row r="6301" spans="10:14">
      <c r="J6301" s="95"/>
      <c r="K6301" s="95"/>
      <c r="L6301" s="95"/>
      <c r="M6301" s="97"/>
      <c r="N6301" s="96"/>
    </row>
    <row r="6302" spans="10:14">
      <c r="J6302" s="95"/>
      <c r="K6302" s="95"/>
      <c r="L6302" s="95"/>
      <c r="M6302" s="97"/>
      <c r="N6302" s="96"/>
    </row>
    <row r="6303" spans="10:14">
      <c r="J6303" s="95"/>
      <c r="K6303" s="95"/>
      <c r="L6303" s="95"/>
      <c r="M6303" s="97"/>
      <c r="N6303" s="96"/>
    </row>
    <row r="6304" spans="10:14">
      <c r="J6304" s="95"/>
      <c r="K6304" s="95"/>
      <c r="L6304" s="95"/>
      <c r="M6304" s="97"/>
      <c r="N6304" s="96"/>
    </row>
    <row r="6305" spans="10:14">
      <c r="J6305" s="95"/>
      <c r="K6305" s="95"/>
      <c r="L6305" s="95"/>
      <c r="M6305" s="97"/>
      <c r="N6305" s="96"/>
    </row>
    <row r="6306" spans="10:14">
      <c r="J6306" s="95"/>
      <c r="K6306" s="95"/>
      <c r="L6306" s="95"/>
      <c r="M6306" s="97"/>
      <c r="N6306" s="96"/>
    </row>
    <row r="6307" spans="10:14">
      <c r="J6307" s="95"/>
      <c r="K6307" s="95"/>
      <c r="L6307" s="95"/>
      <c r="M6307" s="97"/>
      <c r="N6307" s="96"/>
    </row>
    <row r="6308" spans="10:14">
      <c r="J6308" s="95"/>
      <c r="K6308" s="95"/>
      <c r="L6308" s="95"/>
      <c r="M6308" s="97"/>
      <c r="N6308" s="96"/>
    </row>
    <row r="6309" spans="10:14">
      <c r="J6309" s="95"/>
      <c r="K6309" s="95"/>
      <c r="L6309" s="95"/>
      <c r="M6309" s="97"/>
      <c r="N6309" s="96"/>
    </row>
    <row r="6310" spans="10:14">
      <c r="J6310" s="95"/>
      <c r="K6310" s="95"/>
      <c r="L6310" s="95"/>
      <c r="M6310" s="97"/>
      <c r="N6310" s="96"/>
    </row>
    <row r="6311" spans="10:14">
      <c r="J6311" s="95"/>
      <c r="K6311" s="95"/>
      <c r="L6311" s="95"/>
      <c r="M6311" s="97"/>
      <c r="N6311" s="96"/>
    </row>
    <row r="6312" spans="10:14">
      <c r="J6312" s="95"/>
      <c r="K6312" s="95"/>
      <c r="L6312" s="95"/>
      <c r="M6312" s="97"/>
      <c r="N6312" s="96"/>
    </row>
    <row r="6313" spans="10:14">
      <c r="J6313" s="95"/>
      <c r="K6313" s="95"/>
      <c r="L6313" s="95"/>
      <c r="M6313" s="97"/>
      <c r="N6313" s="96"/>
    </row>
    <row r="6314" spans="10:14">
      <c r="J6314" s="95"/>
      <c r="K6314" s="95"/>
      <c r="L6314" s="95"/>
      <c r="M6314" s="97"/>
      <c r="N6314" s="96"/>
    </row>
    <row r="6315" spans="10:14">
      <c r="J6315" s="95"/>
      <c r="K6315" s="95"/>
      <c r="L6315" s="95"/>
      <c r="M6315" s="97"/>
      <c r="N6315" s="96"/>
    </row>
    <row r="6316" spans="10:14">
      <c r="J6316" s="95"/>
      <c r="K6316" s="95"/>
      <c r="L6316" s="95"/>
      <c r="M6316" s="97"/>
      <c r="N6316" s="96"/>
    </row>
    <row r="6317" spans="10:14">
      <c r="J6317" s="95"/>
      <c r="K6317" s="95"/>
      <c r="L6317" s="95"/>
      <c r="M6317" s="97"/>
      <c r="N6317" s="96"/>
    </row>
    <row r="6318" spans="10:14">
      <c r="J6318" s="95"/>
      <c r="K6318" s="95"/>
      <c r="L6318" s="95"/>
      <c r="M6318" s="97"/>
      <c r="N6318" s="96"/>
    </row>
    <row r="6319" spans="10:14">
      <c r="J6319" s="95"/>
      <c r="K6319" s="95"/>
      <c r="L6319" s="95"/>
      <c r="M6319" s="97"/>
      <c r="N6319" s="96"/>
    </row>
    <row r="6320" spans="10:14">
      <c r="J6320" s="95"/>
      <c r="K6320" s="95"/>
      <c r="L6320" s="95"/>
      <c r="M6320" s="97"/>
      <c r="N6320" s="96"/>
    </row>
    <row r="6321" spans="10:14">
      <c r="J6321" s="95"/>
      <c r="K6321" s="95"/>
      <c r="L6321" s="95"/>
      <c r="M6321" s="97"/>
      <c r="N6321" s="96"/>
    </row>
    <row r="6322" spans="10:14">
      <c r="J6322" s="95"/>
      <c r="K6322" s="95"/>
      <c r="L6322" s="95"/>
      <c r="M6322" s="97"/>
      <c r="N6322" s="96"/>
    </row>
    <row r="6323" spans="10:14">
      <c r="J6323" s="95"/>
      <c r="K6323" s="95"/>
      <c r="L6323" s="95"/>
      <c r="M6323" s="97"/>
      <c r="N6323" s="96"/>
    </row>
    <row r="6324" spans="10:14">
      <c r="J6324" s="95"/>
      <c r="K6324" s="95"/>
      <c r="L6324" s="95"/>
      <c r="M6324" s="97"/>
      <c r="N6324" s="96"/>
    </row>
    <row r="6325" spans="10:14">
      <c r="J6325" s="95"/>
      <c r="K6325" s="95"/>
      <c r="L6325" s="95"/>
      <c r="M6325" s="97"/>
      <c r="N6325" s="96"/>
    </row>
    <row r="6326" spans="10:14">
      <c r="J6326" s="95"/>
      <c r="K6326" s="95"/>
      <c r="L6326" s="95"/>
      <c r="M6326" s="97"/>
      <c r="N6326" s="96"/>
    </row>
    <row r="6327" spans="10:14">
      <c r="J6327" s="95"/>
      <c r="K6327" s="95"/>
      <c r="L6327" s="95"/>
      <c r="M6327" s="97"/>
      <c r="N6327" s="96"/>
    </row>
    <row r="6328" spans="10:14">
      <c r="J6328" s="95"/>
      <c r="K6328" s="95"/>
      <c r="L6328" s="95"/>
      <c r="M6328" s="97"/>
      <c r="N6328" s="96"/>
    </row>
    <row r="6329" spans="10:14">
      <c r="J6329" s="95"/>
      <c r="K6329" s="95"/>
      <c r="L6329" s="95"/>
      <c r="M6329" s="97"/>
      <c r="N6329" s="96"/>
    </row>
    <row r="6330" spans="10:14">
      <c r="J6330" s="95"/>
      <c r="K6330" s="95"/>
      <c r="L6330" s="95"/>
      <c r="M6330" s="97"/>
      <c r="N6330" s="96"/>
    </row>
    <row r="6331" spans="10:14">
      <c r="J6331" s="95"/>
      <c r="K6331" s="95"/>
      <c r="L6331" s="95"/>
      <c r="M6331" s="97"/>
      <c r="N6331" s="96"/>
    </row>
    <row r="6332" spans="10:14">
      <c r="J6332" s="95"/>
      <c r="K6332" s="95"/>
      <c r="L6332" s="95"/>
      <c r="M6332" s="97"/>
      <c r="N6332" s="96"/>
    </row>
    <row r="6333" spans="10:14">
      <c r="J6333" s="95"/>
      <c r="K6333" s="95"/>
      <c r="L6333" s="95"/>
      <c r="M6333" s="97"/>
      <c r="N6333" s="96"/>
    </row>
    <row r="6334" spans="10:14">
      <c r="J6334" s="95"/>
      <c r="K6334" s="95"/>
      <c r="L6334" s="95"/>
      <c r="M6334" s="97"/>
      <c r="N6334" s="96"/>
    </row>
    <row r="6335" spans="10:14">
      <c r="J6335" s="95"/>
      <c r="K6335" s="95"/>
      <c r="L6335" s="95"/>
      <c r="M6335" s="97"/>
      <c r="N6335" s="96"/>
    </row>
    <row r="6336" spans="10:14">
      <c r="J6336" s="95"/>
      <c r="K6336" s="95"/>
      <c r="L6336" s="95"/>
      <c r="M6336" s="97"/>
      <c r="N6336" s="96"/>
    </row>
    <row r="6337" spans="10:14">
      <c r="J6337" s="95"/>
      <c r="K6337" s="95"/>
      <c r="L6337" s="95"/>
      <c r="M6337" s="97"/>
      <c r="N6337" s="96"/>
    </row>
    <row r="6338" spans="10:14">
      <c r="J6338" s="95"/>
      <c r="K6338" s="95"/>
      <c r="L6338" s="95"/>
      <c r="M6338" s="97"/>
      <c r="N6338" s="96"/>
    </row>
    <row r="6339" spans="10:14">
      <c r="J6339" s="95"/>
      <c r="K6339" s="95"/>
      <c r="L6339" s="95"/>
      <c r="M6339" s="97"/>
      <c r="N6339" s="96"/>
    </row>
    <row r="6340" spans="10:14">
      <c r="J6340" s="95"/>
      <c r="K6340" s="95"/>
      <c r="L6340" s="95"/>
      <c r="M6340" s="97"/>
      <c r="N6340" s="96"/>
    </row>
    <row r="6341" spans="10:14">
      <c r="J6341" s="95"/>
      <c r="K6341" s="95"/>
      <c r="L6341" s="95"/>
      <c r="M6341" s="97"/>
      <c r="N6341" s="96"/>
    </row>
    <row r="6342" spans="10:14">
      <c r="J6342" s="95"/>
      <c r="K6342" s="95"/>
      <c r="L6342" s="95"/>
      <c r="M6342" s="97"/>
      <c r="N6342" s="96"/>
    </row>
    <row r="6343" spans="10:14">
      <c r="J6343" s="95"/>
      <c r="K6343" s="95"/>
      <c r="L6343" s="95"/>
      <c r="M6343" s="97"/>
      <c r="N6343" s="96"/>
    </row>
    <row r="6344" spans="10:14">
      <c r="J6344" s="95"/>
      <c r="K6344" s="95"/>
      <c r="L6344" s="95"/>
      <c r="M6344" s="97"/>
      <c r="N6344" s="96"/>
    </row>
    <row r="6345" spans="10:14">
      <c r="J6345" s="95"/>
      <c r="K6345" s="95"/>
      <c r="L6345" s="95"/>
      <c r="M6345" s="97"/>
      <c r="N6345" s="96"/>
    </row>
    <row r="6346" spans="10:14">
      <c r="J6346" s="95"/>
      <c r="K6346" s="95"/>
      <c r="L6346" s="95"/>
      <c r="M6346" s="97"/>
      <c r="N6346" s="96"/>
    </row>
    <row r="6347" spans="10:14">
      <c r="J6347" s="95"/>
      <c r="K6347" s="95"/>
      <c r="L6347" s="95"/>
      <c r="M6347" s="97"/>
      <c r="N6347" s="96"/>
    </row>
    <row r="6348" spans="10:14">
      <c r="J6348" s="95"/>
      <c r="K6348" s="95"/>
      <c r="L6348" s="95"/>
      <c r="M6348" s="97"/>
      <c r="N6348" s="96"/>
    </row>
    <row r="6349" spans="10:14">
      <c r="J6349" s="95"/>
      <c r="K6349" s="95"/>
      <c r="L6349" s="95"/>
      <c r="M6349" s="97"/>
      <c r="N6349" s="96"/>
    </row>
    <row r="6350" spans="10:14">
      <c r="J6350" s="95"/>
      <c r="K6350" s="95"/>
      <c r="L6350" s="95"/>
      <c r="M6350" s="97"/>
      <c r="N6350" s="96"/>
    </row>
    <row r="6351" spans="10:14">
      <c r="J6351" s="95"/>
      <c r="K6351" s="95"/>
      <c r="L6351" s="95"/>
      <c r="M6351" s="97"/>
      <c r="N6351" s="96"/>
    </row>
    <row r="6352" spans="10:14">
      <c r="J6352" s="95"/>
      <c r="K6352" s="95"/>
      <c r="L6352" s="95"/>
      <c r="M6352" s="97"/>
      <c r="N6352" s="96"/>
    </row>
    <row r="6353" spans="10:14">
      <c r="J6353" s="95"/>
      <c r="K6353" s="95"/>
      <c r="L6353" s="95"/>
      <c r="M6353" s="97"/>
      <c r="N6353" s="96"/>
    </row>
    <row r="6354" spans="10:14">
      <c r="J6354" s="95"/>
      <c r="K6354" s="95"/>
      <c r="L6354" s="95"/>
      <c r="M6354" s="97"/>
      <c r="N6354" s="96"/>
    </row>
    <row r="6355" spans="10:14">
      <c r="J6355" s="95"/>
      <c r="K6355" s="95"/>
      <c r="L6355" s="95"/>
      <c r="M6355" s="97"/>
      <c r="N6355" s="96"/>
    </row>
    <row r="6356" spans="10:14">
      <c r="J6356" s="95"/>
      <c r="K6356" s="95"/>
      <c r="L6356" s="95"/>
      <c r="M6356" s="97"/>
      <c r="N6356" s="96"/>
    </row>
    <row r="6357" spans="10:14">
      <c r="J6357" s="95"/>
      <c r="K6357" s="95"/>
      <c r="L6357" s="95"/>
      <c r="M6357" s="97"/>
      <c r="N6357" s="96"/>
    </row>
    <row r="6358" spans="10:14">
      <c r="J6358" s="95"/>
      <c r="K6358" s="95"/>
      <c r="L6358" s="95"/>
      <c r="M6358" s="97"/>
      <c r="N6358" s="96"/>
    </row>
    <row r="6359" spans="10:14">
      <c r="J6359" s="95"/>
      <c r="K6359" s="95"/>
      <c r="L6359" s="95"/>
      <c r="M6359" s="97"/>
      <c r="N6359" s="96"/>
    </row>
    <row r="6360" spans="10:14">
      <c r="J6360" s="95"/>
      <c r="K6360" s="95"/>
      <c r="L6360" s="95"/>
      <c r="M6360" s="97"/>
      <c r="N6360" s="96"/>
    </row>
    <row r="6361" spans="10:14">
      <c r="J6361" s="95"/>
      <c r="K6361" s="95"/>
      <c r="L6361" s="95"/>
      <c r="M6361" s="97"/>
      <c r="N6361" s="96"/>
    </row>
    <row r="6362" spans="10:14">
      <c r="J6362" s="95"/>
      <c r="K6362" s="95"/>
      <c r="L6362" s="95"/>
      <c r="M6362" s="97"/>
      <c r="N6362" s="96"/>
    </row>
    <row r="6363" spans="10:14">
      <c r="J6363" s="95"/>
      <c r="K6363" s="95"/>
      <c r="L6363" s="95"/>
      <c r="M6363" s="97"/>
      <c r="N6363" s="96"/>
    </row>
    <row r="6364" spans="10:14">
      <c r="J6364" s="95"/>
      <c r="K6364" s="95"/>
      <c r="L6364" s="95"/>
      <c r="M6364" s="97"/>
      <c r="N6364" s="96"/>
    </row>
    <row r="6365" spans="10:14">
      <c r="J6365" s="95"/>
      <c r="K6365" s="95"/>
      <c r="L6365" s="95"/>
      <c r="M6365" s="97"/>
      <c r="N6365" s="96"/>
    </row>
    <row r="6366" spans="10:14">
      <c r="J6366" s="95"/>
      <c r="K6366" s="95"/>
      <c r="L6366" s="95"/>
      <c r="M6366" s="97"/>
      <c r="N6366" s="96"/>
    </row>
    <row r="6367" spans="10:14">
      <c r="J6367" s="95"/>
      <c r="K6367" s="95"/>
      <c r="L6367" s="95"/>
      <c r="M6367" s="97"/>
      <c r="N6367" s="96"/>
    </row>
    <row r="6368" spans="10:14">
      <c r="J6368" s="95"/>
      <c r="K6368" s="95"/>
      <c r="L6368" s="95"/>
      <c r="M6368" s="97"/>
      <c r="N6368" s="96"/>
    </row>
    <row r="6369" spans="10:14">
      <c r="J6369" s="95"/>
      <c r="K6369" s="95"/>
      <c r="L6369" s="95"/>
      <c r="M6369" s="97"/>
      <c r="N6369" s="96"/>
    </row>
    <row r="6370" spans="10:14">
      <c r="J6370" s="95"/>
      <c r="K6370" s="95"/>
      <c r="L6370" s="95"/>
      <c r="M6370" s="97"/>
      <c r="N6370" s="96"/>
    </row>
    <row r="6371" spans="10:14">
      <c r="J6371" s="95"/>
      <c r="K6371" s="95"/>
      <c r="L6371" s="95"/>
      <c r="M6371" s="97"/>
      <c r="N6371" s="96"/>
    </row>
    <row r="6372" spans="10:14">
      <c r="J6372" s="95"/>
      <c r="K6372" s="95"/>
      <c r="L6372" s="95"/>
      <c r="M6372" s="97"/>
      <c r="N6372" s="96"/>
    </row>
    <row r="6373" spans="10:14">
      <c r="J6373" s="95"/>
      <c r="K6373" s="95"/>
      <c r="L6373" s="95"/>
      <c r="M6373" s="97"/>
      <c r="N6373" s="96"/>
    </row>
    <row r="6374" spans="10:14">
      <c r="J6374" s="95"/>
      <c r="K6374" s="95"/>
      <c r="L6374" s="95"/>
      <c r="M6374" s="97"/>
      <c r="N6374" s="96"/>
    </row>
    <row r="6375" spans="10:14">
      <c r="J6375" s="95"/>
      <c r="K6375" s="95"/>
      <c r="L6375" s="95"/>
      <c r="M6375" s="97"/>
      <c r="N6375" s="96"/>
    </row>
    <row r="6376" spans="10:14">
      <c r="J6376" s="95"/>
      <c r="K6376" s="95"/>
      <c r="L6376" s="95"/>
      <c r="M6376" s="97"/>
      <c r="N6376" s="96"/>
    </row>
    <row r="6377" spans="10:14">
      <c r="J6377" s="95"/>
      <c r="K6377" s="95"/>
      <c r="L6377" s="95"/>
      <c r="M6377" s="97"/>
      <c r="N6377" s="96"/>
    </row>
    <row r="6378" spans="10:14">
      <c r="J6378" s="95"/>
      <c r="K6378" s="95"/>
      <c r="L6378" s="95"/>
      <c r="M6378" s="97"/>
      <c r="N6378" s="96"/>
    </row>
    <row r="6379" spans="10:14">
      <c r="J6379" s="95"/>
      <c r="K6379" s="95"/>
      <c r="L6379" s="95"/>
      <c r="M6379" s="97"/>
      <c r="N6379" s="96"/>
    </row>
    <row r="6380" spans="10:14">
      <c r="J6380" s="95"/>
      <c r="K6380" s="95"/>
      <c r="L6380" s="95"/>
      <c r="M6380" s="97"/>
      <c r="N6380" s="96"/>
    </row>
    <row r="6381" spans="10:14">
      <c r="J6381" s="95"/>
      <c r="K6381" s="95"/>
      <c r="L6381" s="95"/>
      <c r="M6381" s="97"/>
      <c r="N6381" s="96"/>
    </row>
    <row r="6382" spans="10:14">
      <c r="J6382" s="95"/>
      <c r="K6382" s="95"/>
      <c r="L6382" s="95"/>
      <c r="M6382" s="97"/>
      <c r="N6382" s="96"/>
    </row>
    <row r="6383" spans="10:14">
      <c r="J6383" s="95"/>
      <c r="K6383" s="95"/>
      <c r="L6383" s="95"/>
      <c r="M6383" s="97"/>
      <c r="N6383" s="96"/>
    </row>
    <row r="6384" spans="10:14">
      <c r="J6384" s="95"/>
      <c r="K6384" s="95"/>
      <c r="L6384" s="95"/>
      <c r="M6384" s="97"/>
      <c r="N6384" s="96"/>
    </row>
    <row r="6385" spans="10:14">
      <c r="J6385" s="95"/>
      <c r="K6385" s="95"/>
      <c r="L6385" s="95"/>
      <c r="M6385" s="97"/>
      <c r="N6385" s="96"/>
    </row>
    <row r="6386" spans="10:14">
      <c r="J6386" s="95"/>
      <c r="K6386" s="95"/>
      <c r="L6386" s="95"/>
      <c r="M6386" s="97"/>
      <c r="N6386" s="96"/>
    </row>
    <row r="6387" spans="10:14">
      <c r="J6387" s="95"/>
      <c r="K6387" s="95"/>
      <c r="L6387" s="95"/>
      <c r="M6387" s="97"/>
      <c r="N6387" s="96"/>
    </row>
    <row r="6388" spans="10:14">
      <c r="J6388" s="95"/>
      <c r="K6388" s="95"/>
      <c r="L6388" s="95"/>
      <c r="M6388" s="97"/>
      <c r="N6388" s="96"/>
    </row>
    <row r="6389" spans="10:14">
      <c r="J6389" s="95"/>
      <c r="K6389" s="95"/>
      <c r="L6389" s="95"/>
      <c r="M6389" s="97"/>
      <c r="N6389" s="96"/>
    </row>
    <row r="6390" spans="10:14">
      <c r="J6390" s="95"/>
      <c r="K6390" s="95"/>
      <c r="L6390" s="95"/>
      <c r="M6390" s="97"/>
      <c r="N6390" s="96"/>
    </row>
    <row r="6391" spans="10:14">
      <c r="J6391" s="95"/>
      <c r="K6391" s="95"/>
      <c r="L6391" s="95"/>
      <c r="M6391" s="97"/>
      <c r="N6391" s="96"/>
    </row>
    <row r="6392" spans="10:14">
      <c r="J6392" s="95"/>
      <c r="K6392" s="95"/>
      <c r="L6392" s="95"/>
      <c r="M6392" s="97"/>
      <c r="N6392" s="96"/>
    </row>
    <row r="6393" spans="10:14">
      <c r="J6393" s="95"/>
      <c r="K6393" s="95"/>
      <c r="L6393" s="95"/>
      <c r="M6393" s="97"/>
      <c r="N6393" s="96"/>
    </row>
    <row r="6394" spans="10:14">
      <c r="J6394" s="95"/>
      <c r="K6394" s="95"/>
      <c r="L6394" s="95"/>
      <c r="M6394" s="97"/>
      <c r="N6394" s="96"/>
    </row>
    <row r="6395" spans="10:14">
      <c r="J6395" s="95"/>
      <c r="K6395" s="95"/>
      <c r="L6395" s="95"/>
      <c r="M6395" s="97"/>
      <c r="N6395" s="96"/>
    </row>
    <row r="6396" spans="10:14">
      <c r="J6396" s="95"/>
      <c r="K6396" s="95"/>
      <c r="L6396" s="95"/>
      <c r="M6396" s="97"/>
      <c r="N6396" s="96"/>
    </row>
    <row r="6397" spans="10:14">
      <c r="J6397" s="95"/>
      <c r="K6397" s="95"/>
      <c r="L6397" s="95"/>
      <c r="M6397" s="97"/>
      <c r="N6397" s="96"/>
    </row>
    <row r="6398" spans="10:14">
      <c r="J6398" s="95"/>
      <c r="K6398" s="95"/>
      <c r="L6398" s="95"/>
      <c r="M6398" s="97"/>
      <c r="N6398" s="96"/>
    </row>
    <row r="6399" spans="10:14">
      <c r="J6399" s="95"/>
      <c r="K6399" s="95"/>
      <c r="L6399" s="95"/>
      <c r="M6399" s="97"/>
      <c r="N6399" s="96"/>
    </row>
    <row r="6400" spans="10:14">
      <c r="J6400" s="95"/>
      <c r="K6400" s="95"/>
      <c r="L6400" s="95"/>
      <c r="M6400" s="97"/>
      <c r="N6400" s="96"/>
    </row>
    <row r="6401" spans="10:14">
      <c r="J6401" s="95"/>
      <c r="K6401" s="95"/>
      <c r="L6401" s="95"/>
      <c r="M6401" s="97"/>
      <c r="N6401" s="96"/>
    </row>
    <row r="6402" spans="10:14">
      <c r="J6402" s="95"/>
      <c r="K6402" s="95"/>
      <c r="L6402" s="95"/>
      <c r="M6402" s="97"/>
      <c r="N6402" s="96"/>
    </row>
    <row r="6403" spans="10:14">
      <c r="J6403" s="95"/>
      <c r="K6403" s="95"/>
      <c r="L6403" s="95"/>
      <c r="M6403" s="97"/>
      <c r="N6403" s="96"/>
    </row>
    <row r="6404" spans="10:14">
      <c r="J6404" s="95"/>
      <c r="K6404" s="95"/>
      <c r="L6404" s="95"/>
      <c r="M6404" s="97"/>
      <c r="N6404" s="96"/>
    </row>
    <row r="6405" spans="10:14">
      <c r="J6405" s="95"/>
      <c r="K6405" s="95"/>
      <c r="L6405" s="95"/>
      <c r="M6405" s="97"/>
      <c r="N6405" s="96"/>
    </row>
    <row r="6406" spans="10:14">
      <c r="J6406" s="95"/>
      <c r="K6406" s="95"/>
      <c r="L6406" s="95"/>
      <c r="M6406" s="97"/>
      <c r="N6406" s="96"/>
    </row>
    <row r="6407" spans="10:14">
      <c r="J6407" s="95"/>
      <c r="K6407" s="95"/>
      <c r="L6407" s="95"/>
      <c r="M6407" s="97"/>
      <c r="N6407" s="96"/>
    </row>
    <row r="6408" spans="10:14">
      <c r="J6408" s="95"/>
      <c r="K6408" s="95"/>
      <c r="L6408" s="95"/>
      <c r="M6408" s="97"/>
      <c r="N6408" s="96"/>
    </row>
    <row r="6409" spans="10:14">
      <c r="J6409" s="95"/>
      <c r="K6409" s="95"/>
      <c r="L6409" s="95"/>
      <c r="M6409" s="97"/>
      <c r="N6409" s="96"/>
    </row>
    <row r="6410" spans="10:14">
      <c r="J6410" s="95"/>
      <c r="K6410" s="95"/>
      <c r="L6410" s="95"/>
      <c r="M6410" s="97"/>
      <c r="N6410" s="96"/>
    </row>
    <row r="6411" spans="10:14">
      <c r="J6411" s="95"/>
      <c r="K6411" s="95"/>
      <c r="L6411" s="95"/>
      <c r="M6411" s="97"/>
      <c r="N6411" s="96"/>
    </row>
    <row r="6412" spans="10:14">
      <c r="J6412" s="95"/>
      <c r="K6412" s="95"/>
      <c r="L6412" s="95"/>
      <c r="M6412" s="97"/>
      <c r="N6412" s="96"/>
    </row>
    <row r="6413" spans="10:14">
      <c r="J6413" s="95"/>
      <c r="K6413" s="95"/>
      <c r="L6413" s="95"/>
      <c r="M6413" s="97"/>
      <c r="N6413" s="96"/>
    </row>
    <row r="6414" spans="10:14">
      <c r="J6414" s="95"/>
      <c r="K6414" s="95"/>
      <c r="L6414" s="95"/>
      <c r="M6414" s="97"/>
      <c r="N6414" s="96"/>
    </row>
    <row r="6415" spans="10:14">
      <c r="J6415" s="95"/>
      <c r="K6415" s="95"/>
      <c r="L6415" s="95"/>
      <c r="M6415" s="97"/>
      <c r="N6415" s="96"/>
    </row>
    <row r="6416" spans="10:14">
      <c r="J6416" s="95"/>
      <c r="K6416" s="95"/>
      <c r="L6416" s="95"/>
      <c r="M6416" s="97"/>
      <c r="N6416" s="96"/>
    </row>
    <row r="6417" spans="10:14">
      <c r="J6417" s="95"/>
      <c r="K6417" s="95"/>
      <c r="L6417" s="95"/>
      <c r="M6417" s="97"/>
      <c r="N6417" s="96"/>
    </row>
    <row r="6418" spans="10:14">
      <c r="J6418" s="95"/>
      <c r="K6418" s="95"/>
      <c r="L6418" s="95"/>
      <c r="M6418" s="97"/>
      <c r="N6418" s="96"/>
    </row>
    <row r="6419" spans="10:14">
      <c r="J6419" s="95"/>
      <c r="K6419" s="95"/>
      <c r="L6419" s="95"/>
      <c r="M6419" s="97"/>
      <c r="N6419" s="96"/>
    </row>
    <row r="6420" spans="10:14">
      <c r="J6420" s="95"/>
      <c r="K6420" s="95"/>
      <c r="L6420" s="95"/>
      <c r="M6420" s="97"/>
      <c r="N6420" s="96"/>
    </row>
    <row r="6421" spans="10:14">
      <c r="J6421" s="95"/>
      <c r="K6421" s="95"/>
      <c r="L6421" s="95"/>
      <c r="M6421" s="97"/>
      <c r="N6421" s="96"/>
    </row>
    <row r="6422" spans="10:14">
      <c r="J6422" s="95"/>
      <c r="K6422" s="95"/>
      <c r="L6422" s="95"/>
      <c r="M6422" s="97"/>
      <c r="N6422" s="96"/>
    </row>
    <row r="6423" spans="10:14">
      <c r="J6423" s="95"/>
      <c r="K6423" s="95"/>
      <c r="L6423" s="95"/>
      <c r="M6423" s="97"/>
      <c r="N6423" s="96"/>
    </row>
    <row r="6424" spans="10:14">
      <c r="J6424" s="95"/>
      <c r="K6424" s="95"/>
      <c r="L6424" s="95"/>
      <c r="M6424" s="97"/>
      <c r="N6424" s="96"/>
    </row>
    <row r="6425" spans="10:14">
      <c r="J6425" s="95"/>
      <c r="K6425" s="95"/>
      <c r="L6425" s="95"/>
      <c r="M6425" s="97"/>
      <c r="N6425" s="96"/>
    </row>
    <row r="6426" spans="10:14">
      <c r="J6426" s="95"/>
      <c r="K6426" s="95"/>
      <c r="L6426" s="95"/>
      <c r="M6426" s="97"/>
      <c r="N6426" s="96"/>
    </row>
    <row r="6427" spans="10:14">
      <c r="J6427" s="95"/>
      <c r="K6427" s="95"/>
      <c r="L6427" s="95"/>
      <c r="M6427" s="97"/>
      <c r="N6427" s="96"/>
    </row>
    <row r="6428" spans="10:14">
      <c r="J6428" s="95"/>
      <c r="K6428" s="95"/>
      <c r="L6428" s="95"/>
      <c r="M6428" s="97"/>
      <c r="N6428" s="96"/>
    </row>
    <row r="6429" spans="10:14">
      <c r="J6429" s="95"/>
      <c r="K6429" s="95"/>
      <c r="L6429" s="95"/>
      <c r="M6429" s="97"/>
      <c r="N6429" s="96"/>
    </row>
    <row r="6430" spans="10:14">
      <c r="J6430" s="95"/>
      <c r="K6430" s="95"/>
      <c r="L6430" s="95"/>
      <c r="M6430" s="97"/>
      <c r="N6430" s="96"/>
    </row>
    <row r="6431" spans="10:14">
      <c r="J6431" s="95"/>
      <c r="K6431" s="95"/>
      <c r="L6431" s="95"/>
      <c r="M6431" s="97"/>
      <c r="N6431" s="96"/>
    </row>
    <row r="6432" spans="10:14">
      <c r="J6432" s="95"/>
      <c r="K6432" s="95"/>
      <c r="L6432" s="95"/>
      <c r="M6432" s="97"/>
      <c r="N6432" s="96"/>
    </row>
    <row r="6433" spans="10:14">
      <c r="J6433" s="95"/>
      <c r="K6433" s="95"/>
      <c r="L6433" s="95"/>
      <c r="M6433" s="97"/>
      <c r="N6433" s="96"/>
    </row>
    <row r="6434" spans="10:14">
      <c r="J6434" s="95"/>
      <c r="K6434" s="95"/>
      <c r="L6434" s="95"/>
      <c r="M6434" s="97"/>
      <c r="N6434" s="96"/>
    </row>
    <row r="6435" spans="10:14">
      <c r="J6435" s="95"/>
      <c r="K6435" s="95"/>
      <c r="L6435" s="95"/>
      <c r="M6435" s="97"/>
      <c r="N6435" s="96"/>
    </row>
    <row r="6436" spans="10:14">
      <c r="J6436" s="95"/>
      <c r="K6436" s="95"/>
      <c r="L6436" s="95"/>
      <c r="M6436" s="97"/>
      <c r="N6436" s="96"/>
    </row>
    <row r="6437" spans="10:14">
      <c r="J6437" s="95"/>
      <c r="K6437" s="95"/>
      <c r="L6437" s="95"/>
      <c r="M6437" s="97"/>
      <c r="N6437" s="96"/>
    </row>
    <row r="6438" spans="10:14">
      <c r="J6438" s="95"/>
      <c r="K6438" s="95"/>
      <c r="L6438" s="95"/>
      <c r="M6438" s="97"/>
      <c r="N6438" s="96"/>
    </row>
    <row r="6439" spans="10:14">
      <c r="J6439" s="95"/>
      <c r="K6439" s="95"/>
      <c r="L6439" s="95"/>
      <c r="M6439" s="97"/>
      <c r="N6439" s="96"/>
    </row>
    <row r="6440" spans="10:14">
      <c r="J6440" s="95"/>
      <c r="K6440" s="95"/>
      <c r="L6440" s="95"/>
      <c r="M6440" s="97"/>
      <c r="N6440" s="96"/>
    </row>
    <row r="6441" spans="10:14">
      <c r="J6441" s="95"/>
      <c r="K6441" s="95"/>
      <c r="L6441" s="95"/>
      <c r="M6441" s="97"/>
      <c r="N6441" s="96"/>
    </row>
    <row r="6442" spans="10:14">
      <c r="J6442" s="95"/>
      <c r="K6442" s="95"/>
      <c r="L6442" s="95"/>
      <c r="M6442" s="97"/>
      <c r="N6442" s="96"/>
    </row>
    <row r="6443" spans="10:14">
      <c r="J6443" s="95"/>
      <c r="K6443" s="95"/>
      <c r="L6443" s="95"/>
      <c r="M6443" s="97"/>
      <c r="N6443" s="96"/>
    </row>
    <row r="6444" spans="10:14">
      <c r="J6444" s="95"/>
      <c r="K6444" s="95"/>
      <c r="L6444" s="95"/>
      <c r="M6444" s="97"/>
      <c r="N6444" s="96"/>
    </row>
    <row r="6445" spans="10:14">
      <c r="J6445" s="95"/>
      <c r="K6445" s="95"/>
      <c r="L6445" s="95"/>
      <c r="M6445" s="97"/>
      <c r="N6445" s="96"/>
    </row>
    <row r="6446" spans="10:14">
      <c r="J6446" s="95"/>
      <c r="K6446" s="95"/>
      <c r="L6446" s="95"/>
      <c r="M6446" s="97"/>
      <c r="N6446" s="96"/>
    </row>
    <row r="6447" spans="10:14">
      <c r="J6447" s="95"/>
      <c r="K6447" s="95"/>
      <c r="L6447" s="95"/>
      <c r="M6447" s="97"/>
      <c r="N6447" s="96"/>
    </row>
    <row r="6448" spans="10:14">
      <c r="J6448" s="95"/>
      <c r="K6448" s="95"/>
      <c r="L6448" s="95"/>
      <c r="M6448" s="97"/>
      <c r="N6448" s="96"/>
    </row>
    <row r="6449" spans="10:14">
      <c r="J6449" s="95"/>
      <c r="K6449" s="95"/>
      <c r="L6449" s="95"/>
      <c r="M6449" s="97"/>
      <c r="N6449" s="96"/>
    </row>
    <row r="6450" spans="10:14">
      <c r="J6450" s="95"/>
      <c r="K6450" s="95"/>
      <c r="L6450" s="95"/>
      <c r="M6450" s="97"/>
      <c r="N6450" s="96"/>
    </row>
    <row r="6451" spans="10:14">
      <c r="J6451" s="95"/>
      <c r="K6451" s="95"/>
      <c r="L6451" s="95"/>
      <c r="M6451" s="97"/>
      <c r="N6451" s="96"/>
    </row>
    <row r="6452" spans="10:14">
      <c r="J6452" s="95"/>
      <c r="K6452" s="95"/>
      <c r="L6452" s="95"/>
      <c r="M6452" s="97"/>
      <c r="N6452" s="96"/>
    </row>
    <row r="6453" spans="10:14">
      <c r="J6453" s="95"/>
      <c r="K6453" s="95"/>
      <c r="L6453" s="95"/>
      <c r="M6453" s="97"/>
      <c r="N6453" s="96"/>
    </row>
    <row r="6454" spans="10:14">
      <c r="J6454" s="95"/>
      <c r="K6454" s="95"/>
      <c r="L6454" s="95"/>
      <c r="M6454" s="97"/>
      <c r="N6454" s="96"/>
    </row>
    <row r="6455" spans="10:14">
      <c r="J6455" s="95"/>
      <c r="K6455" s="95"/>
      <c r="L6455" s="95"/>
      <c r="M6455" s="97"/>
      <c r="N6455" s="96"/>
    </row>
    <row r="6456" spans="10:14">
      <c r="J6456" s="95"/>
      <c r="K6456" s="95"/>
      <c r="L6456" s="95"/>
      <c r="M6456" s="97"/>
      <c r="N6456" s="96"/>
    </row>
    <row r="6457" spans="10:14">
      <c r="J6457" s="95"/>
      <c r="K6457" s="95"/>
      <c r="L6457" s="95"/>
      <c r="M6457" s="97"/>
      <c r="N6457" s="96"/>
    </row>
    <row r="6458" spans="10:14">
      <c r="J6458" s="95"/>
      <c r="K6458" s="95"/>
      <c r="L6458" s="95"/>
      <c r="M6458" s="97"/>
      <c r="N6458" s="96"/>
    </row>
    <row r="6459" spans="10:14">
      <c r="J6459" s="95"/>
      <c r="K6459" s="95"/>
      <c r="L6459" s="95"/>
      <c r="M6459" s="97"/>
      <c r="N6459" s="96"/>
    </row>
    <row r="6460" spans="10:14">
      <c r="J6460" s="95"/>
      <c r="K6460" s="95"/>
      <c r="L6460" s="95"/>
      <c r="M6460" s="97"/>
      <c r="N6460" s="96"/>
    </row>
    <row r="6461" spans="10:14">
      <c r="J6461" s="95"/>
      <c r="K6461" s="95"/>
      <c r="L6461" s="95"/>
      <c r="M6461" s="97"/>
      <c r="N6461" s="96"/>
    </row>
    <row r="6462" spans="10:14">
      <c r="J6462" s="95"/>
      <c r="K6462" s="95"/>
      <c r="L6462" s="95"/>
      <c r="M6462" s="97"/>
      <c r="N6462" s="96"/>
    </row>
    <row r="6463" spans="10:14">
      <c r="J6463" s="95"/>
      <c r="K6463" s="95"/>
      <c r="L6463" s="95"/>
      <c r="M6463" s="97"/>
      <c r="N6463" s="96"/>
    </row>
    <row r="6464" spans="10:14">
      <c r="J6464" s="95"/>
      <c r="K6464" s="95"/>
      <c r="L6464" s="95"/>
      <c r="M6464" s="97"/>
      <c r="N6464" s="96"/>
    </row>
    <row r="6465" spans="10:14">
      <c r="J6465" s="95"/>
      <c r="K6465" s="95"/>
      <c r="L6465" s="95"/>
      <c r="M6465" s="97"/>
      <c r="N6465" s="96"/>
    </row>
    <row r="6466" spans="10:14">
      <c r="J6466" s="95"/>
      <c r="K6466" s="95"/>
      <c r="L6466" s="95"/>
      <c r="M6466" s="97"/>
      <c r="N6466" s="96"/>
    </row>
    <row r="6467" spans="10:14">
      <c r="J6467" s="95"/>
      <c r="K6467" s="95"/>
      <c r="L6467" s="95"/>
      <c r="M6467" s="97"/>
      <c r="N6467" s="96"/>
    </row>
    <row r="6468" spans="10:14">
      <c r="J6468" s="95"/>
      <c r="K6468" s="95"/>
      <c r="L6468" s="95"/>
      <c r="M6468" s="97"/>
      <c r="N6468" s="96"/>
    </row>
    <row r="6469" spans="10:14">
      <c r="J6469" s="95"/>
      <c r="K6469" s="95"/>
      <c r="L6469" s="95"/>
      <c r="M6469" s="97"/>
      <c r="N6469" s="96"/>
    </row>
    <row r="6470" spans="10:14">
      <c r="J6470" s="95"/>
      <c r="K6470" s="95"/>
      <c r="L6470" s="95"/>
      <c r="M6470" s="97"/>
      <c r="N6470" s="96"/>
    </row>
    <row r="6471" spans="10:14">
      <c r="J6471" s="95"/>
      <c r="K6471" s="95"/>
      <c r="L6471" s="95"/>
      <c r="M6471" s="97"/>
      <c r="N6471" s="96"/>
    </row>
    <row r="6472" spans="10:14">
      <c r="J6472" s="95"/>
      <c r="K6472" s="95"/>
      <c r="L6472" s="95"/>
      <c r="M6472" s="97"/>
      <c r="N6472" s="96"/>
    </row>
    <row r="6473" spans="10:14">
      <c r="J6473" s="95"/>
      <c r="K6473" s="95"/>
      <c r="L6473" s="95"/>
      <c r="M6473" s="97"/>
      <c r="N6473" s="96"/>
    </row>
    <row r="6474" spans="10:14">
      <c r="J6474" s="95"/>
      <c r="K6474" s="95"/>
      <c r="L6474" s="95"/>
      <c r="M6474" s="97"/>
      <c r="N6474" s="96"/>
    </row>
    <row r="6475" spans="10:14">
      <c r="J6475" s="95"/>
      <c r="K6475" s="95"/>
      <c r="L6475" s="95"/>
      <c r="M6475" s="97"/>
      <c r="N6475" s="96"/>
    </row>
    <row r="6476" spans="10:14">
      <c r="J6476" s="95"/>
      <c r="K6476" s="95"/>
      <c r="L6476" s="95"/>
      <c r="M6476" s="97"/>
      <c r="N6476" s="96"/>
    </row>
    <row r="6477" spans="10:14">
      <c r="J6477" s="95"/>
      <c r="K6477" s="95"/>
      <c r="L6477" s="95"/>
      <c r="M6477" s="97"/>
      <c r="N6477" s="96"/>
    </row>
    <row r="6478" spans="10:14">
      <c r="J6478" s="95"/>
      <c r="K6478" s="95"/>
      <c r="L6478" s="95"/>
      <c r="M6478" s="97"/>
      <c r="N6478" s="96"/>
    </row>
    <row r="6479" spans="10:14">
      <c r="J6479" s="95"/>
      <c r="K6479" s="95"/>
      <c r="L6479" s="95"/>
      <c r="M6479" s="97"/>
      <c r="N6479" s="96"/>
    </row>
    <row r="6480" spans="10:14">
      <c r="J6480" s="95"/>
      <c r="K6480" s="95"/>
      <c r="L6480" s="95"/>
      <c r="M6480" s="97"/>
      <c r="N6480" s="96"/>
    </row>
    <row r="6481" spans="10:14">
      <c r="J6481" s="95"/>
      <c r="K6481" s="95"/>
      <c r="L6481" s="95"/>
      <c r="M6481" s="97"/>
      <c r="N6481" s="96"/>
    </row>
    <row r="6482" spans="10:14">
      <c r="J6482" s="95"/>
      <c r="K6482" s="95"/>
      <c r="L6482" s="95"/>
      <c r="M6482" s="97"/>
      <c r="N6482" s="96"/>
    </row>
    <row r="6483" spans="10:14">
      <c r="J6483" s="95"/>
      <c r="K6483" s="95"/>
      <c r="L6483" s="95"/>
      <c r="M6483" s="97"/>
      <c r="N6483" s="96"/>
    </row>
    <row r="6484" spans="10:14">
      <c r="J6484" s="95"/>
      <c r="K6484" s="95"/>
      <c r="L6484" s="95"/>
      <c r="M6484" s="97"/>
      <c r="N6484" s="96"/>
    </row>
    <row r="6485" spans="10:14">
      <c r="J6485" s="95"/>
      <c r="K6485" s="95"/>
      <c r="L6485" s="95"/>
      <c r="M6485" s="97"/>
      <c r="N6485" s="96"/>
    </row>
    <row r="6486" spans="10:14">
      <c r="J6486" s="95"/>
      <c r="K6486" s="95"/>
      <c r="L6486" s="95"/>
      <c r="M6486" s="97"/>
      <c r="N6486" s="96"/>
    </row>
    <row r="6487" spans="10:14">
      <c r="J6487" s="95"/>
      <c r="K6487" s="95"/>
      <c r="L6487" s="95"/>
      <c r="M6487" s="97"/>
      <c r="N6487" s="96"/>
    </row>
    <row r="6488" spans="10:14">
      <c r="J6488" s="95"/>
      <c r="K6488" s="95"/>
      <c r="L6488" s="95"/>
      <c r="M6488" s="97"/>
      <c r="N6488" s="96"/>
    </row>
    <row r="6489" spans="10:14">
      <c r="J6489" s="95"/>
      <c r="K6489" s="95"/>
      <c r="L6489" s="95"/>
      <c r="M6489" s="97"/>
      <c r="N6489" s="96"/>
    </row>
    <row r="6490" spans="10:14">
      <c r="J6490" s="95"/>
      <c r="K6490" s="95"/>
      <c r="L6490" s="95"/>
      <c r="M6490" s="97"/>
      <c r="N6490" s="96"/>
    </row>
    <row r="6491" spans="10:14">
      <c r="J6491" s="95"/>
      <c r="K6491" s="95"/>
      <c r="L6491" s="95"/>
      <c r="M6491" s="97"/>
      <c r="N6491" s="96"/>
    </row>
    <row r="6492" spans="10:14">
      <c r="J6492" s="95"/>
      <c r="K6492" s="95"/>
      <c r="L6492" s="95"/>
      <c r="M6492" s="97"/>
      <c r="N6492" s="96"/>
    </row>
    <row r="6493" spans="10:14">
      <c r="J6493" s="95"/>
      <c r="K6493" s="95"/>
      <c r="L6493" s="95"/>
      <c r="M6493" s="97"/>
      <c r="N6493" s="96"/>
    </row>
    <row r="6494" spans="10:14">
      <c r="J6494" s="95"/>
      <c r="K6494" s="95"/>
      <c r="L6494" s="95"/>
      <c r="M6494" s="97"/>
      <c r="N6494" s="96"/>
    </row>
    <row r="6495" spans="10:14">
      <c r="J6495" s="95"/>
      <c r="K6495" s="95"/>
      <c r="L6495" s="95"/>
      <c r="M6495" s="97"/>
      <c r="N6495" s="96"/>
    </row>
    <row r="6496" spans="10:14">
      <c r="J6496" s="95"/>
      <c r="K6496" s="95"/>
      <c r="L6496" s="95"/>
      <c r="M6496" s="97"/>
      <c r="N6496" s="96"/>
    </row>
    <row r="6497" spans="10:14">
      <c r="J6497" s="95"/>
      <c r="K6497" s="95"/>
      <c r="L6497" s="95"/>
      <c r="M6497" s="97"/>
      <c r="N6497" s="96"/>
    </row>
    <row r="6498" spans="10:14">
      <c r="J6498" s="95"/>
      <c r="K6498" s="95"/>
      <c r="L6498" s="95"/>
      <c r="M6498" s="97"/>
      <c r="N6498" s="96"/>
    </row>
    <row r="6499" spans="10:14">
      <c r="J6499" s="95"/>
      <c r="K6499" s="95"/>
      <c r="L6499" s="95"/>
      <c r="M6499" s="97"/>
      <c r="N6499" s="96"/>
    </row>
    <row r="6500" spans="10:14">
      <c r="J6500" s="95"/>
      <c r="K6500" s="95"/>
      <c r="L6500" s="95"/>
      <c r="M6500" s="97"/>
      <c r="N6500" s="96"/>
    </row>
    <row r="6501" spans="10:14">
      <c r="J6501" s="95"/>
      <c r="K6501" s="95"/>
      <c r="L6501" s="95"/>
      <c r="M6501" s="97"/>
      <c r="N6501" s="96"/>
    </row>
    <row r="6502" spans="10:14">
      <c r="J6502" s="95"/>
      <c r="K6502" s="95"/>
      <c r="L6502" s="95"/>
      <c r="M6502" s="97"/>
      <c r="N6502" s="96"/>
    </row>
    <row r="6503" spans="10:14">
      <c r="J6503" s="95"/>
      <c r="K6503" s="95"/>
      <c r="L6503" s="95"/>
      <c r="M6503" s="97"/>
      <c r="N6503" s="96"/>
    </row>
    <row r="6504" spans="10:14">
      <c r="J6504" s="95"/>
      <c r="K6504" s="95"/>
      <c r="L6504" s="95"/>
      <c r="M6504" s="97"/>
      <c r="N6504" s="96"/>
    </row>
    <row r="6505" spans="10:14">
      <c r="J6505" s="95"/>
      <c r="K6505" s="95"/>
      <c r="L6505" s="95"/>
      <c r="M6505" s="97"/>
      <c r="N6505" s="96"/>
    </row>
    <row r="6506" spans="10:14">
      <c r="J6506" s="95"/>
      <c r="K6506" s="95"/>
      <c r="L6506" s="95"/>
      <c r="M6506" s="97"/>
      <c r="N6506" s="96"/>
    </row>
    <row r="6507" spans="10:14">
      <c r="J6507" s="95"/>
      <c r="K6507" s="95"/>
      <c r="L6507" s="95"/>
      <c r="M6507" s="97"/>
      <c r="N6507" s="96"/>
    </row>
    <row r="6508" spans="10:14">
      <c r="J6508" s="95"/>
      <c r="K6508" s="95"/>
      <c r="L6508" s="95"/>
      <c r="M6508" s="97"/>
      <c r="N6508" s="96"/>
    </row>
    <row r="6509" spans="10:14">
      <c r="J6509" s="95"/>
      <c r="K6509" s="95"/>
      <c r="L6509" s="95"/>
      <c r="M6509" s="97"/>
      <c r="N6509" s="96"/>
    </row>
    <row r="6510" spans="10:14">
      <c r="J6510" s="95"/>
      <c r="K6510" s="95"/>
      <c r="L6510" s="95"/>
      <c r="M6510" s="97"/>
      <c r="N6510" s="96"/>
    </row>
    <row r="6511" spans="10:14">
      <c r="J6511" s="95"/>
      <c r="K6511" s="95"/>
      <c r="L6511" s="95"/>
      <c r="M6511" s="97"/>
      <c r="N6511" s="96"/>
    </row>
    <row r="6512" spans="10:14">
      <c r="J6512" s="95"/>
      <c r="K6512" s="95"/>
      <c r="L6512" s="95"/>
      <c r="M6512" s="97"/>
      <c r="N6512" s="96"/>
    </row>
    <row r="6513" spans="10:14">
      <c r="J6513" s="95"/>
      <c r="K6513" s="95"/>
      <c r="L6513" s="95"/>
      <c r="M6513" s="97"/>
      <c r="N6513" s="96"/>
    </row>
    <row r="6514" spans="10:14">
      <c r="J6514" s="95"/>
      <c r="K6514" s="95"/>
      <c r="L6514" s="95"/>
      <c r="M6514" s="97"/>
      <c r="N6514" s="96"/>
    </row>
    <row r="6515" spans="10:14">
      <c r="J6515" s="95"/>
      <c r="K6515" s="95"/>
      <c r="L6515" s="95"/>
      <c r="M6515" s="97"/>
      <c r="N6515" s="96"/>
    </row>
    <row r="6516" spans="10:14">
      <c r="J6516" s="95"/>
      <c r="K6516" s="95"/>
      <c r="L6516" s="95"/>
      <c r="M6516" s="97"/>
      <c r="N6516" s="96"/>
    </row>
    <row r="6517" spans="10:14">
      <c r="J6517" s="95"/>
      <c r="K6517" s="95"/>
      <c r="L6517" s="95"/>
      <c r="M6517" s="97"/>
      <c r="N6517" s="96"/>
    </row>
    <row r="6518" spans="10:14">
      <c r="J6518" s="95"/>
      <c r="K6518" s="95"/>
      <c r="L6518" s="95"/>
      <c r="M6518" s="97"/>
      <c r="N6518" s="96"/>
    </row>
    <row r="6519" spans="10:14">
      <c r="J6519" s="95"/>
      <c r="K6519" s="95"/>
      <c r="L6519" s="95"/>
      <c r="M6519" s="97"/>
      <c r="N6519" s="96"/>
    </row>
    <row r="6520" spans="10:14">
      <c r="J6520" s="95"/>
      <c r="K6520" s="95"/>
      <c r="L6520" s="95"/>
      <c r="M6520" s="97"/>
      <c r="N6520" s="96"/>
    </row>
    <row r="6521" spans="10:14">
      <c r="J6521" s="95"/>
      <c r="K6521" s="95"/>
      <c r="L6521" s="95"/>
      <c r="M6521" s="97"/>
      <c r="N6521" s="96"/>
    </row>
    <row r="6522" spans="10:14">
      <c r="J6522" s="95"/>
      <c r="K6522" s="95"/>
      <c r="L6522" s="95"/>
      <c r="M6522" s="97"/>
      <c r="N6522" s="96"/>
    </row>
    <row r="6523" spans="10:14">
      <c r="J6523" s="95"/>
      <c r="K6523" s="95"/>
      <c r="L6523" s="95"/>
      <c r="M6523" s="97"/>
      <c r="N6523" s="96"/>
    </row>
    <row r="6524" spans="10:14">
      <c r="J6524" s="95"/>
      <c r="K6524" s="95"/>
      <c r="L6524" s="95"/>
      <c r="M6524" s="97"/>
      <c r="N6524" s="96"/>
    </row>
    <row r="6525" spans="10:14">
      <c r="J6525" s="95"/>
      <c r="K6525" s="95"/>
      <c r="L6525" s="95"/>
      <c r="M6525" s="97"/>
      <c r="N6525" s="96"/>
    </row>
    <row r="6526" spans="10:14">
      <c r="J6526" s="95"/>
      <c r="K6526" s="95"/>
      <c r="L6526" s="95"/>
      <c r="M6526" s="97"/>
      <c r="N6526" s="96"/>
    </row>
    <row r="6527" spans="10:14">
      <c r="J6527" s="95"/>
      <c r="K6527" s="95"/>
      <c r="L6527" s="95"/>
      <c r="M6527" s="97"/>
      <c r="N6527" s="96"/>
    </row>
    <row r="6528" spans="10:14">
      <c r="J6528" s="95"/>
      <c r="K6528" s="95"/>
      <c r="L6528" s="95"/>
      <c r="M6528" s="97"/>
      <c r="N6528" s="96"/>
    </row>
    <row r="6529" spans="10:14">
      <c r="J6529" s="95"/>
      <c r="K6529" s="95"/>
      <c r="L6529" s="95"/>
      <c r="M6529" s="97"/>
      <c r="N6529" s="96"/>
    </row>
    <row r="6530" spans="10:14">
      <c r="J6530" s="95"/>
      <c r="K6530" s="95"/>
      <c r="L6530" s="95"/>
      <c r="M6530" s="97"/>
      <c r="N6530" s="96"/>
    </row>
    <row r="6531" spans="10:14">
      <c r="J6531" s="95"/>
      <c r="K6531" s="95"/>
      <c r="L6531" s="95"/>
      <c r="M6531" s="97"/>
      <c r="N6531" s="96"/>
    </row>
    <row r="6532" spans="10:14">
      <c r="J6532" s="95"/>
      <c r="K6532" s="95"/>
      <c r="L6532" s="95"/>
      <c r="M6532" s="97"/>
      <c r="N6532" s="96"/>
    </row>
    <row r="6533" spans="10:14">
      <c r="J6533" s="95"/>
      <c r="K6533" s="95"/>
      <c r="L6533" s="95"/>
      <c r="M6533" s="97"/>
      <c r="N6533" s="96"/>
    </row>
    <row r="6534" spans="10:14">
      <c r="J6534" s="95"/>
      <c r="K6534" s="95"/>
      <c r="L6534" s="95"/>
      <c r="M6534" s="97"/>
      <c r="N6534" s="96"/>
    </row>
    <row r="6535" spans="10:14">
      <c r="J6535" s="95"/>
      <c r="K6535" s="95"/>
      <c r="L6535" s="95"/>
      <c r="M6535" s="97"/>
      <c r="N6535" s="96"/>
    </row>
    <row r="6536" spans="10:14">
      <c r="J6536" s="95"/>
      <c r="K6536" s="95"/>
      <c r="L6536" s="95"/>
      <c r="M6536" s="97"/>
      <c r="N6536" s="96"/>
    </row>
    <row r="6537" spans="10:14">
      <c r="J6537" s="95"/>
      <c r="K6537" s="95"/>
      <c r="L6537" s="95"/>
      <c r="M6537" s="97"/>
      <c r="N6537" s="96"/>
    </row>
    <row r="6538" spans="10:14">
      <c r="J6538" s="95"/>
      <c r="K6538" s="95"/>
      <c r="L6538" s="95"/>
      <c r="M6538" s="97"/>
      <c r="N6538" s="96"/>
    </row>
    <row r="6539" spans="10:14">
      <c r="J6539" s="95"/>
      <c r="K6539" s="95"/>
      <c r="L6539" s="95"/>
      <c r="M6539" s="97"/>
      <c r="N6539" s="96"/>
    </row>
    <row r="6540" spans="10:14">
      <c r="J6540" s="95"/>
      <c r="K6540" s="95"/>
      <c r="L6540" s="95"/>
      <c r="M6540" s="97"/>
      <c r="N6540" s="96"/>
    </row>
    <row r="6541" spans="10:14">
      <c r="J6541" s="95"/>
      <c r="K6541" s="95"/>
      <c r="L6541" s="95"/>
      <c r="M6541" s="97"/>
      <c r="N6541" s="96"/>
    </row>
    <row r="6542" spans="10:14">
      <c r="J6542" s="95"/>
      <c r="K6542" s="95"/>
      <c r="L6542" s="95"/>
      <c r="M6542" s="97"/>
      <c r="N6542" s="96"/>
    </row>
    <row r="6543" spans="10:14">
      <c r="J6543" s="95"/>
      <c r="K6543" s="95"/>
      <c r="L6543" s="95"/>
      <c r="M6543" s="97"/>
      <c r="N6543" s="96"/>
    </row>
    <row r="6544" spans="10:14">
      <c r="J6544" s="95"/>
      <c r="K6544" s="95"/>
      <c r="L6544" s="95"/>
      <c r="M6544" s="97"/>
      <c r="N6544" s="96"/>
    </row>
    <row r="6545" spans="10:14">
      <c r="J6545" s="95"/>
      <c r="K6545" s="95"/>
      <c r="L6545" s="95"/>
      <c r="M6545" s="97"/>
      <c r="N6545" s="96"/>
    </row>
    <row r="6546" spans="10:14">
      <c r="J6546" s="95"/>
      <c r="K6546" s="95"/>
      <c r="L6546" s="95"/>
      <c r="M6546" s="97"/>
      <c r="N6546" s="96"/>
    </row>
    <row r="6547" spans="10:14">
      <c r="J6547" s="95"/>
      <c r="K6547" s="95"/>
      <c r="L6547" s="95"/>
      <c r="M6547" s="97"/>
      <c r="N6547" s="96"/>
    </row>
    <row r="6548" spans="10:14">
      <c r="J6548" s="95"/>
      <c r="K6548" s="95"/>
      <c r="L6548" s="95"/>
      <c r="M6548" s="97"/>
      <c r="N6548" s="96"/>
    </row>
    <row r="6549" spans="10:14">
      <c r="J6549" s="95"/>
      <c r="K6549" s="95"/>
      <c r="L6549" s="95"/>
      <c r="M6549" s="97"/>
      <c r="N6549" s="96"/>
    </row>
    <row r="6550" spans="10:14">
      <c r="J6550" s="95"/>
      <c r="K6550" s="95"/>
      <c r="L6550" s="95"/>
      <c r="M6550" s="97"/>
      <c r="N6550" s="96"/>
    </row>
    <row r="6551" spans="10:14">
      <c r="J6551" s="95"/>
      <c r="K6551" s="95"/>
      <c r="L6551" s="95"/>
      <c r="M6551" s="97"/>
      <c r="N6551" s="96"/>
    </row>
    <row r="6552" spans="10:14">
      <c r="J6552" s="95"/>
      <c r="K6552" s="95"/>
      <c r="L6552" s="95"/>
      <c r="M6552" s="97"/>
      <c r="N6552" s="96"/>
    </row>
    <row r="6553" spans="10:14">
      <c r="J6553" s="95"/>
      <c r="K6553" s="95"/>
      <c r="L6553" s="95"/>
      <c r="M6553" s="97"/>
      <c r="N6553" s="96"/>
    </row>
    <row r="6554" spans="10:14">
      <c r="J6554" s="95"/>
      <c r="K6554" s="95"/>
      <c r="L6554" s="95"/>
      <c r="M6554" s="97"/>
      <c r="N6554" s="96"/>
    </row>
    <row r="6555" spans="10:14">
      <c r="J6555" s="95"/>
      <c r="K6555" s="95"/>
      <c r="L6555" s="95"/>
      <c r="M6555" s="97"/>
      <c r="N6555" s="96"/>
    </row>
    <row r="6556" spans="10:14">
      <c r="J6556" s="95"/>
      <c r="K6556" s="95"/>
      <c r="L6556" s="95"/>
      <c r="M6556" s="97"/>
      <c r="N6556" s="96"/>
    </row>
    <row r="6557" spans="10:14">
      <c r="J6557" s="95"/>
      <c r="K6557" s="95"/>
      <c r="L6557" s="95"/>
      <c r="M6557" s="97"/>
      <c r="N6557" s="96"/>
    </row>
    <row r="6558" spans="10:14">
      <c r="J6558" s="95"/>
      <c r="K6558" s="95"/>
      <c r="L6558" s="95"/>
      <c r="M6558" s="97"/>
      <c r="N6558" s="96"/>
    </row>
    <row r="6559" spans="10:14">
      <c r="J6559" s="95"/>
      <c r="K6559" s="95"/>
      <c r="L6559" s="95"/>
      <c r="M6559" s="97"/>
      <c r="N6559" s="96"/>
    </row>
    <row r="6560" spans="10:14">
      <c r="J6560" s="95"/>
      <c r="K6560" s="95"/>
      <c r="L6560" s="95"/>
      <c r="M6560" s="97"/>
      <c r="N6560" s="96"/>
    </row>
    <row r="6561" spans="10:14">
      <c r="J6561" s="95"/>
      <c r="K6561" s="95"/>
      <c r="L6561" s="95"/>
      <c r="M6561" s="97"/>
      <c r="N6561" s="96"/>
    </row>
    <row r="6562" spans="10:14">
      <c r="J6562" s="95"/>
      <c r="K6562" s="95"/>
      <c r="L6562" s="95"/>
      <c r="M6562" s="97"/>
      <c r="N6562" s="96"/>
    </row>
    <row r="6563" spans="10:14">
      <c r="J6563" s="95"/>
      <c r="K6563" s="95"/>
      <c r="L6563" s="95"/>
      <c r="M6563" s="97"/>
      <c r="N6563" s="96"/>
    </row>
    <row r="6564" spans="10:14">
      <c r="J6564" s="95"/>
      <c r="K6564" s="95"/>
      <c r="L6564" s="95"/>
      <c r="M6564" s="97"/>
      <c r="N6564" s="96"/>
    </row>
    <row r="6565" spans="10:14">
      <c r="J6565" s="95"/>
      <c r="K6565" s="95"/>
      <c r="L6565" s="95"/>
      <c r="M6565" s="97"/>
      <c r="N6565" s="96"/>
    </row>
    <row r="6566" spans="10:14">
      <c r="J6566" s="95"/>
      <c r="K6566" s="95"/>
      <c r="L6566" s="95"/>
      <c r="M6566" s="97"/>
      <c r="N6566" s="96"/>
    </row>
    <row r="6567" spans="10:14">
      <c r="J6567" s="95"/>
      <c r="K6567" s="95"/>
      <c r="L6567" s="95"/>
      <c r="M6567" s="97"/>
      <c r="N6567" s="96"/>
    </row>
    <row r="6568" spans="10:14">
      <c r="J6568" s="95"/>
      <c r="K6568" s="95"/>
      <c r="L6568" s="95"/>
      <c r="M6568" s="97"/>
      <c r="N6568" s="96"/>
    </row>
    <row r="6569" spans="10:14">
      <c r="J6569" s="95"/>
      <c r="K6569" s="95"/>
      <c r="L6569" s="95"/>
      <c r="M6569" s="97"/>
      <c r="N6569" s="96"/>
    </row>
    <row r="6570" spans="10:14">
      <c r="J6570" s="95"/>
      <c r="K6570" s="95"/>
      <c r="L6570" s="95"/>
      <c r="M6570" s="97"/>
      <c r="N6570" s="96"/>
    </row>
    <row r="6571" spans="10:14">
      <c r="J6571" s="95"/>
      <c r="K6571" s="95"/>
      <c r="L6571" s="95"/>
      <c r="M6571" s="97"/>
      <c r="N6571" s="96"/>
    </row>
    <row r="6572" spans="10:14">
      <c r="J6572" s="95"/>
      <c r="K6572" s="95"/>
      <c r="L6572" s="95"/>
      <c r="M6572" s="97"/>
      <c r="N6572" s="96"/>
    </row>
    <row r="6573" spans="10:14">
      <c r="J6573" s="95"/>
      <c r="K6573" s="95"/>
      <c r="L6573" s="95"/>
      <c r="M6573" s="97"/>
      <c r="N6573" s="96"/>
    </row>
    <row r="6574" spans="10:14">
      <c r="J6574" s="95"/>
      <c r="K6574" s="95"/>
      <c r="L6574" s="95"/>
      <c r="M6574" s="97"/>
      <c r="N6574" s="96"/>
    </row>
    <row r="6575" spans="10:14">
      <c r="J6575" s="95"/>
      <c r="K6575" s="95"/>
      <c r="L6575" s="95"/>
      <c r="M6575" s="97"/>
      <c r="N6575" s="96"/>
    </row>
    <row r="6576" spans="10:14">
      <c r="J6576" s="95"/>
      <c r="K6576" s="95"/>
      <c r="L6576" s="95"/>
      <c r="M6576" s="97"/>
      <c r="N6576" s="96"/>
    </row>
    <row r="6577" spans="10:14">
      <c r="J6577" s="95"/>
      <c r="K6577" s="95"/>
      <c r="L6577" s="95"/>
      <c r="M6577" s="97"/>
      <c r="N6577" s="96"/>
    </row>
    <row r="6578" spans="10:14">
      <c r="J6578" s="95"/>
      <c r="K6578" s="95"/>
      <c r="L6578" s="95"/>
      <c r="M6578" s="97"/>
      <c r="N6578" s="96"/>
    </row>
    <row r="6579" spans="10:14">
      <c r="J6579" s="95"/>
      <c r="K6579" s="95"/>
      <c r="L6579" s="95"/>
      <c r="M6579" s="97"/>
      <c r="N6579" s="96"/>
    </row>
    <row r="6580" spans="10:14">
      <c r="J6580" s="95"/>
      <c r="K6580" s="95"/>
      <c r="L6580" s="95"/>
      <c r="M6580" s="97"/>
      <c r="N6580" s="96"/>
    </row>
    <row r="6581" spans="10:14">
      <c r="J6581" s="95"/>
      <c r="K6581" s="95"/>
      <c r="L6581" s="95"/>
      <c r="M6581" s="97"/>
      <c r="N6581" s="96"/>
    </row>
    <row r="6582" spans="10:14">
      <c r="J6582" s="95"/>
      <c r="K6582" s="95"/>
      <c r="L6582" s="95"/>
      <c r="M6582" s="97"/>
      <c r="N6582" s="96"/>
    </row>
    <row r="6583" spans="10:14">
      <c r="J6583" s="95"/>
      <c r="K6583" s="95"/>
      <c r="L6583" s="95"/>
      <c r="M6583" s="97"/>
      <c r="N6583" s="96"/>
    </row>
    <row r="6584" spans="10:14">
      <c r="J6584" s="95"/>
      <c r="K6584" s="95"/>
      <c r="L6584" s="95"/>
      <c r="M6584" s="97"/>
      <c r="N6584" s="96"/>
    </row>
    <row r="6585" spans="10:14">
      <c r="J6585" s="95"/>
      <c r="K6585" s="95"/>
      <c r="L6585" s="95"/>
      <c r="M6585" s="97"/>
      <c r="N6585" s="96"/>
    </row>
    <row r="6586" spans="10:14">
      <c r="J6586" s="95"/>
      <c r="K6586" s="95"/>
      <c r="L6586" s="95"/>
      <c r="M6586" s="97"/>
      <c r="N6586" s="96"/>
    </row>
    <row r="6587" spans="10:14">
      <c r="J6587" s="95"/>
      <c r="K6587" s="95"/>
      <c r="L6587" s="95"/>
      <c r="M6587" s="97"/>
      <c r="N6587" s="96"/>
    </row>
    <row r="6588" spans="10:14">
      <c r="J6588" s="95"/>
      <c r="K6588" s="95"/>
      <c r="L6588" s="95"/>
      <c r="M6588" s="97"/>
      <c r="N6588" s="96"/>
    </row>
    <row r="6589" spans="10:14">
      <c r="J6589" s="95"/>
      <c r="K6589" s="95"/>
      <c r="L6589" s="95"/>
      <c r="M6589" s="97"/>
      <c r="N6589" s="96"/>
    </row>
    <row r="6590" spans="10:14">
      <c r="J6590" s="95"/>
      <c r="K6590" s="95"/>
      <c r="L6590" s="95"/>
      <c r="M6590" s="97"/>
      <c r="N6590" s="96"/>
    </row>
    <row r="6591" spans="10:14">
      <c r="J6591" s="95"/>
      <c r="K6591" s="95"/>
      <c r="L6591" s="95"/>
      <c r="M6591" s="97"/>
      <c r="N6591" s="96"/>
    </row>
    <row r="6592" spans="10:14">
      <c r="J6592" s="95"/>
      <c r="K6592" s="95"/>
      <c r="L6592" s="95"/>
      <c r="M6592" s="97"/>
      <c r="N6592" s="96"/>
    </row>
    <row r="6593" spans="10:14">
      <c r="J6593" s="95"/>
      <c r="K6593" s="95"/>
      <c r="L6593" s="95"/>
      <c r="M6593" s="97"/>
      <c r="N6593" s="96"/>
    </row>
    <row r="6594" spans="10:14">
      <c r="J6594" s="95"/>
      <c r="K6594" s="95"/>
      <c r="L6594" s="95"/>
      <c r="M6594" s="97"/>
      <c r="N6594" s="96"/>
    </row>
    <row r="6595" spans="10:14">
      <c r="J6595" s="95"/>
      <c r="K6595" s="95"/>
      <c r="L6595" s="95"/>
      <c r="M6595" s="97"/>
      <c r="N6595" s="96"/>
    </row>
    <row r="6596" spans="10:14">
      <c r="J6596" s="95"/>
      <c r="K6596" s="95"/>
      <c r="L6596" s="95"/>
      <c r="M6596" s="97"/>
      <c r="N6596" s="96"/>
    </row>
    <row r="6597" spans="10:14">
      <c r="J6597" s="95"/>
      <c r="K6597" s="95"/>
      <c r="L6597" s="95"/>
      <c r="M6597" s="97"/>
      <c r="N6597" s="96"/>
    </row>
    <row r="6598" spans="10:14">
      <c r="J6598" s="95"/>
      <c r="K6598" s="95"/>
      <c r="L6598" s="95"/>
      <c r="M6598" s="97"/>
      <c r="N6598" s="96"/>
    </row>
    <row r="6599" spans="10:14">
      <c r="J6599" s="95"/>
      <c r="K6599" s="95"/>
      <c r="L6599" s="95"/>
      <c r="M6599" s="97"/>
      <c r="N6599" s="96"/>
    </row>
    <row r="6600" spans="10:14">
      <c r="J6600" s="95"/>
      <c r="K6600" s="95"/>
      <c r="L6600" s="95"/>
      <c r="M6600" s="97"/>
      <c r="N6600" s="96"/>
    </row>
    <row r="6601" spans="10:14">
      <c r="J6601" s="95"/>
      <c r="K6601" s="95"/>
      <c r="L6601" s="95"/>
      <c r="M6601" s="97"/>
      <c r="N6601" s="96"/>
    </row>
    <row r="6602" spans="10:14">
      <c r="J6602" s="95"/>
      <c r="K6602" s="95"/>
      <c r="L6602" s="95"/>
      <c r="M6602" s="97"/>
      <c r="N6602" s="96"/>
    </row>
    <row r="6603" spans="10:14">
      <c r="J6603" s="95"/>
      <c r="K6603" s="95"/>
      <c r="L6603" s="95"/>
      <c r="M6603" s="97"/>
      <c r="N6603" s="96"/>
    </row>
    <row r="6604" spans="10:14">
      <c r="J6604" s="95"/>
      <c r="K6604" s="95"/>
      <c r="L6604" s="95"/>
      <c r="M6604" s="97"/>
      <c r="N6604" s="96"/>
    </row>
    <row r="6605" spans="10:14">
      <c r="J6605" s="95"/>
      <c r="K6605" s="95"/>
      <c r="L6605" s="95"/>
      <c r="M6605" s="97"/>
      <c r="N6605" s="96"/>
    </row>
    <row r="6606" spans="10:14">
      <c r="J6606" s="95"/>
      <c r="K6606" s="95"/>
      <c r="L6606" s="95"/>
      <c r="M6606" s="97"/>
      <c r="N6606" s="96"/>
    </row>
    <row r="6607" spans="10:14">
      <c r="J6607" s="95"/>
      <c r="K6607" s="95"/>
      <c r="L6607" s="95"/>
      <c r="M6607" s="97"/>
      <c r="N6607" s="96"/>
    </row>
    <row r="6608" spans="10:14">
      <c r="J6608" s="95"/>
      <c r="K6608" s="95"/>
      <c r="L6608" s="95"/>
      <c r="M6608" s="97"/>
      <c r="N6608" s="96"/>
    </row>
    <row r="6609" spans="10:14">
      <c r="J6609" s="95"/>
      <c r="K6609" s="95"/>
      <c r="L6609" s="95"/>
      <c r="M6609" s="97"/>
      <c r="N6609" s="96"/>
    </row>
    <row r="6610" spans="10:14">
      <c r="J6610" s="95"/>
      <c r="K6610" s="95"/>
      <c r="L6610" s="95"/>
      <c r="M6610" s="97"/>
      <c r="N6610" s="96"/>
    </row>
    <row r="6611" spans="10:14">
      <c r="J6611" s="95"/>
      <c r="K6611" s="95"/>
      <c r="L6611" s="95"/>
      <c r="M6611" s="97"/>
      <c r="N6611" s="96"/>
    </row>
    <row r="6612" spans="10:14">
      <c r="J6612" s="95"/>
      <c r="K6612" s="95"/>
      <c r="L6612" s="95"/>
      <c r="M6612" s="97"/>
      <c r="N6612" s="96"/>
    </row>
    <row r="6613" spans="10:14">
      <c r="J6613" s="95"/>
      <c r="K6613" s="95"/>
      <c r="L6613" s="95"/>
      <c r="M6613" s="97"/>
      <c r="N6613" s="96"/>
    </row>
    <row r="6614" spans="10:14">
      <c r="J6614" s="95"/>
      <c r="K6614" s="95"/>
      <c r="L6614" s="95"/>
      <c r="M6614" s="97"/>
      <c r="N6614" s="96"/>
    </row>
    <row r="6615" spans="10:14">
      <c r="J6615" s="95"/>
      <c r="K6615" s="95"/>
      <c r="L6615" s="95"/>
      <c r="M6615" s="97"/>
      <c r="N6615" s="96"/>
    </row>
    <row r="6616" spans="10:14">
      <c r="J6616" s="95"/>
      <c r="K6616" s="95"/>
      <c r="L6616" s="95"/>
      <c r="M6616" s="97"/>
      <c r="N6616" s="9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H16"/>
  <sheetViews>
    <sheetView showGridLines="0" zoomScaleNormal="100" workbookViewId="0">
      <selection activeCell="D8" sqref="D8"/>
    </sheetView>
  </sheetViews>
  <sheetFormatPr defaultRowHeight="12.75"/>
  <cols>
    <col min="1" max="1" width="23.140625" style="6" customWidth="1"/>
    <col min="2" max="2" width="17.7109375" style="6" customWidth="1"/>
    <col min="3" max="3" width="3" style="6" customWidth="1"/>
    <col min="4" max="4" width="54" style="6" customWidth="1"/>
    <col min="5" max="5" width="9.140625" style="6"/>
    <col min="6" max="6" width="35.140625" style="6" customWidth="1"/>
    <col min="7" max="16384" width="9.140625" style="6"/>
  </cols>
  <sheetData>
    <row r="1" spans="1:8" ht="18">
      <c r="A1" s="124" t="s">
        <v>302</v>
      </c>
    </row>
    <row r="2" spans="1:8" ht="21">
      <c r="A2" s="114" t="s">
        <v>301</v>
      </c>
      <c r="D2" s="114" t="s">
        <v>85</v>
      </c>
    </row>
    <row r="3" spans="1:8" ht="29.25" customHeight="1">
      <c r="A3" s="114"/>
      <c r="D3" s="74" t="s">
        <v>85</v>
      </c>
    </row>
    <row r="4" spans="1:8">
      <c r="A4" s="115" t="s">
        <v>298</v>
      </c>
      <c r="B4" s="267">
        <v>36</v>
      </c>
      <c r="C4" s="116"/>
      <c r="D4" s="117"/>
      <c r="F4" s="149" t="s">
        <v>298</v>
      </c>
      <c r="H4" s="74" t="s">
        <v>85</v>
      </c>
    </row>
    <row r="5" spans="1:8">
      <c r="A5" s="118" t="s">
        <v>299</v>
      </c>
      <c r="B5" s="267" t="s">
        <v>324</v>
      </c>
      <c r="D5" s="119"/>
      <c r="F5" s="150">
        <v>36</v>
      </c>
    </row>
    <row r="6" spans="1:8">
      <c r="A6" s="120"/>
      <c r="D6" s="119"/>
      <c r="F6" s="150">
        <v>120</v>
      </c>
    </row>
    <row r="7" spans="1:8">
      <c r="A7" s="120"/>
      <c r="D7" s="119"/>
      <c r="F7" s="149" t="s">
        <v>323</v>
      </c>
    </row>
    <row r="8" spans="1:8">
      <c r="A8" s="120" t="s">
        <v>219</v>
      </c>
      <c r="B8" s="450">
        <v>2.3900000000000001E-2</v>
      </c>
      <c r="D8" s="121" t="s">
        <v>1014</v>
      </c>
      <c r="F8" s="151" t="s">
        <v>300</v>
      </c>
    </row>
    <row r="9" spans="1:8">
      <c r="A9" s="120" t="s">
        <v>218</v>
      </c>
      <c r="B9" s="325" t="s">
        <v>85</v>
      </c>
      <c r="D9" s="121" t="s">
        <v>316</v>
      </c>
      <c r="F9" s="422" t="s">
        <v>324</v>
      </c>
    </row>
    <row r="10" spans="1:8">
      <c r="A10" s="120" t="s">
        <v>220</v>
      </c>
      <c r="B10" s="148">
        <v>5.5E-2</v>
      </c>
      <c r="D10" s="121" t="s">
        <v>1015</v>
      </c>
      <c r="F10" s="151" t="s">
        <v>325</v>
      </c>
    </row>
    <row r="11" spans="1:8">
      <c r="A11" s="122" t="s">
        <v>221</v>
      </c>
      <c r="B11" s="315" t="s">
        <v>85</v>
      </c>
      <c r="C11" s="28"/>
      <c r="D11" s="123" t="e">
        <f ca="1">_xlfn.FORMULATEXT(B11)</f>
        <v>#N/A</v>
      </c>
    </row>
    <row r="13" spans="1:8">
      <c r="A13" s="74" t="s">
        <v>329</v>
      </c>
    </row>
    <row r="14" spans="1:8">
      <c r="A14" s="74" t="s">
        <v>326</v>
      </c>
      <c r="B14" s="145"/>
    </row>
    <row r="15" spans="1:8">
      <c r="A15" s="74" t="s">
        <v>327</v>
      </c>
      <c r="B15" s="74"/>
    </row>
    <row r="16" spans="1:8">
      <c r="A16" s="74" t="s">
        <v>328</v>
      </c>
      <c r="B16" s="74"/>
    </row>
  </sheetData>
  <dataValidations count="2">
    <dataValidation type="list" allowBlank="1" showInputMessage="1" showErrorMessage="1" promptTitle="Beta computation period, months" prompt="Select a beta computation period" sqref="B4" xr:uid="{4BF90487-E22E-40BF-9615-2C95CF4B6D70}">
      <formula1>$F$5:$F$6</formula1>
    </dataValidation>
    <dataValidation type="list" allowBlank="1" showInputMessage="1" showErrorMessage="1" promptTitle="Market index choice" prompt="Select a market index for beta computation" sqref="B5" xr:uid="{CFF94805-2F14-4A91-BBED-2B94E359B411}">
      <formula1>$F$8:$F$10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A1:AL241"/>
  <sheetViews>
    <sheetView showGridLines="0" zoomScale="95" zoomScaleNormal="95" workbookViewId="0">
      <pane xSplit="3" ySplit="1" topLeftCell="S2" activePane="bottomRight" state="frozen"/>
      <selection pane="topRight"/>
      <selection pane="bottomLeft"/>
      <selection pane="bottomRight" activeCell="S21" sqref="S21"/>
    </sheetView>
  </sheetViews>
  <sheetFormatPr defaultRowHeight="14.25"/>
  <cols>
    <col min="1" max="1" width="9.140625" style="69"/>
    <col min="2" max="2" width="9.7109375" style="69" bestFit="1" customWidth="1"/>
    <col min="3" max="4" width="12" style="69" customWidth="1"/>
    <col min="5" max="5" width="14" style="69" customWidth="1"/>
    <col min="6" max="6" width="20.140625" style="69" customWidth="1"/>
    <col min="7" max="7" width="13" style="69" customWidth="1"/>
    <col min="8" max="8" width="21" style="69" customWidth="1"/>
    <col min="9" max="9" width="25" style="69" customWidth="1"/>
    <col min="10" max="10" width="12" style="69" customWidth="1"/>
    <col min="11" max="11" width="24.5703125" style="69" customWidth="1"/>
    <col min="12" max="12" width="26.42578125" style="69" customWidth="1"/>
    <col min="13" max="13" width="28" style="69" customWidth="1"/>
    <col min="14" max="14" width="16" style="69" customWidth="1"/>
    <col min="15" max="22" width="19.28515625" style="69" customWidth="1"/>
    <col min="23" max="23" width="20" style="69" customWidth="1"/>
    <col min="24" max="24" width="13.5703125" style="69" customWidth="1"/>
    <col min="25" max="25" width="14.85546875" style="69" customWidth="1"/>
    <col min="26" max="26" width="18" style="69" customWidth="1"/>
    <col min="27" max="27" width="19.5703125" style="69" customWidth="1"/>
    <col min="28" max="28" width="16.28515625" style="69" customWidth="1"/>
    <col min="29" max="29" width="18.85546875" style="69" customWidth="1"/>
    <col min="30" max="30" width="10.42578125" style="69" bestFit="1" customWidth="1"/>
    <col min="31" max="37" width="9.140625" style="69"/>
    <col min="38" max="38" width="15.28515625" style="69" customWidth="1"/>
    <col min="39" max="16384" width="9.140625" style="69"/>
  </cols>
  <sheetData>
    <row r="1" spans="1:38" ht="50.1" customHeight="1" thickBot="1">
      <c r="A1" s="223" t="s">
        <v>217</v>
      </c>
      <c r="B1" s="223" t="s">
        <v>216</v>
      </c>
      <c r="C1" s="223" t="s">
        <v>347</v>
      </c>
      <c r="D1" s="223" t="s">
        <v>215</v>
      </c>
      <c r="E1" s="223" t="s">
        <v>214</v>
      </c>
      <c r="F1" s="223" t="s">
        <v>348</v>
      </c>
      <c r="G1" s="223" t="s">
        <v>213</v>
      </c>
      <c r="H1" s="223" t="s">
        <v>212</v>
      </c>
      <c r="I1" s="223" t="s">
        <v>211</v>
      </c>
      <c r="J1" s="223" t="s">
        <v>210</v>
      </c>
      <c r="K1" s="223" t="s">
        <v>209</v>
      </c>
      <c r="L1" s="223" t="s">
        <v>208</v>
      </c>
      <c r="M1" s="223" t="s">
        <v>207</v>
      </c>
      <c r="N1" s="5" t="s">
        <v>206</v>
      </c>
      <c r="O1" s="5" t="s">
        <v>205</v>
      </c>
      <c r="P1" s="5" t="s">
        <v>204</v>
      </c>
      <c r="Q1" s="5" t="s">
        <v>203</v>
      </c>
      <c r="R1" s="5" t="s">
        <v>202</v>
      </c>
      <c r="S1" s="5" t="s">
        <v>201</v>
      </c>
      <c r="T1" s="5" t="s">
        <v>200</v>
      </c>
      <c r="U1" s="5" t="s">
        <v>199</v>
      </c>
      <c r="V1" s="5" t="s">
        <v>198</v>
      </c>
      <c r="X1" s="5" t="s">
        <v>1012</v>
      </c>
      <c r="Y1" s="71"/>
      <c r="Z1" s="71"/>
      <c r="AA1" s="71"/>
      <c r="AB1" s="71"/>
      <c r="AC1" s="71"/>
      <c r="AD1" s="71"/>
    </row>
    <row r="2" spans="1:38" ht="15.75" thickBot="1">
      <c r="A2" s="380">
        <v>25320</v>
      </c>
      <c r="B2" s="380">
        <v>20000131</v>
      </c>
      <c r="C2" s="380">
        <v>13442910</v>
      </c>
      <c r="D2" s="380" t="s">
        <v>188</v>
      </c>
      <c r="E2" s="380" t="s">
        <v>187</v>
      </c>
      <c r="F2" s="380">
        <v>20384</v>
      </c>
      <c r="G2" s="380">
        <v>13442910</v>
      </c>
      <c r="H2" s="380">
        <v>0.22500000000000001</v>
      </c>
      <c r="I2" s="380">
        <v>31.4375</v>
      </c>
      <c r="J2" s="380">
        <v>-0.18158299999999999</v>
      </c>
      <c r="K2" s="380">
        <v>-3.9623999999999999E-2</v>
      </c>
      <c r="L2" s="380">
        <v>5.0642E-2</v>
      </c>
      <c r="M2" s="380">
        <v>-5.0903999999999998E-2</v>
      </c>
      <c r="N2" s="70">
        <f t="shared" ref="N2:N33" si="0">AL2</f>
        <v>36556</v>
      </c>
      <c r="O2" s="284" t="e">
        <f>IF(AND(($X$12-4)&lt;=$N2,($X$13)&gt;=($N2-4)),J2," ")</f>
        <v>#VALUE!</v>
      </c>
      <c r="P2" s="284" t="e">
        <f t="shared" ref="P2:P65" si="1">IF(AND(($X$12-4)&lt;=$N2,($X$13)&gt;=($N2-4)),K2," ")</f>
        <v>#VALUE!</v>
      </c>
      <c r="Q2" s="284" t="e">
        <f t="shared" ref="Q2:Q65" si="2">IF(AND(($X$12-4)&lt;=$N2,($X$13)&gt;=($N2-4)),L2," ")</f>
        <v>#VALUE!</v>
      </c>
      <c r="R2" s="284" t="e">
        <f t="shared" ref="R2:R65" si="3">IF(AND(($X$12-4)&lt;=$N2,($X$13)&gt;=($N2-4)),M2," ")</f>
        <v>#VALUE!</v>
      </c>
      <c r="S2" s="284" t="e">
        <f t="shared" ref="S2:S17" si="4">IF(AND(($X$15-4)&lt;=$N2,($X$16)&gt;=($N2-4)),J2," ")</f>
        <v>#VALUE!</v>
      </c>
      <c r="T2" s="284" t="e">
        <f t="shared" ref="T2:T17" si="5">IF(AND(($X$15-4)&lt;=$N2,($X$16)&gt;=($N2-4)),K2," ")</f>
        <v>#VALUE!</v>
      </c>
      <c r="U2" s="284" t="e">
        <f t="shared" ref="U2:U17" si="6">IF(AND(($X$15-4)&lt;=$N2,($X$16)&gt;=($N2-4)),L2," ")</f>
        <v>#VALUE!</v>
      </c>
      <c r="V2" s="284" t="e">
        <f t="shared" ref="V2:V17" si="7">IF(AND(($X$15-4)&lt;=$N2,($X$16)&gt;=($N2-4)),M2," ")</f>
        <v>#VALUE!</v>
      </c>
      <c r="W2" s="384" t="s">
        <v>1013</v>
      </c>
      <c r="X2" s="431">
        <v>43830</v>
      </c>
      <c r="Y2" s="71"/>
      <c r="Z2" s="71"/>
      <c r="AA2" s="71"/>
      <c r="AB2" s="70"/>
      <c r="AC2" s="70"/>
      <c r="AD2" s="70"/>
      <c r="AI2" s="379">
        <f>ROUND(B2/10000,0)</f>
        <v>2000</v>
      </c>
      <c r="AJ2" s="379">
        <f>ROUND((B2-(AI2*10000))/100,0)</f>
        <v>1</v>
      </c>
      <c r="AK2" s="379">
        <f>B2-AI2*10000-AJ2*100</f>
        <v>31</v>
      </c>
      <c r="AL2" s="381">
        <f>DATE(AI2,AJ2,AK2)</f>
        <v>36556</v>
      </c>
    </row>
    <row r="3" spans="1:38" ht="15.75" thickBot="1">
      <c r="A3" s="380">
        <v>25320</v>
      </c>
      <c r="B3" s="380">
        <v>20000229</v>
      </c>
      <c r="C3" s="380">
        <v>13442910</v>
      </c>
      <c r="D3" s="380" t="s">
        <v>188</v>
      </c>
      <c r="E3" s="380" t="s">
        <v>187</v>
      </c>
      <c r="F3" s="380">
        <v>20384</v>
      </c>
      <c r="G3" s="380">
        <v>13442910</v>
      </c>
      <c r="H3" s="380"/>
      <c r="I3" s="380">
        <v>28.375</v>
      </c>
      <c r="J3" s="380">
        <v>-9.7416000000000003E-2</v>
      </c>
      <c r="K3" s="380">
        <v>3.1778000000000001E-2</v>
      </c>
      <c r="L3" s="380">
        <v>0.120481</v>
      </c>
      <c r="M3" s="380">
        <v>-2.0108000000000001E-2</v>
      </c>
      <c r="N3" s="70">
        <f t="shared" si="0"/>
        <v>36585</v>
      </c>
      <c r="O3" s="284" t="e">
        <f>IF(AND(($X$12-4)&lt;=$N3,($X$13)&gt;=($N3-4)),J3," ")</f>
        <v>#VALUE!</v>
      </c>
      <c r="P3" s="284" t="e">
        <f t="shared" si="1"/>
        <v>#VALUE!</v>
      </c>
      <c r="Q3" s="284" t="e">
        <f t="shared" si="2"/>
        <v>#VALUE!</v>
      </c>
      <c r="R3" s="284" t="e">
        <f t="shared" si="3"/>
        <v>#VALUE!</v>
      </c>
      <c r="S3" s="284" t="e">
        <f t="shared" si="4"/>
        <v>#VALUE!</v>
      </c>
      <c r="T3" s="284" t="e">
        <f t="shared" si="5"/>
        <v>#VALUE!</v>
      </c>
      <c r="U3" s="284" t="e">
        <f t="shared" si="6"/>
        <v>#VALUE!</v>
      </c>
      <c r="V3" s="284" t="e">
        <f t="shared" si="7"/>
        <v>#VALUE!</v>
      </c>
      <c r="W3" s="72" t="s">
        <v>85</v>
      </c>
      <c r="X3" s="424"/>
      <c r="Y3" s="71"/>
      <c r="Z3" s="71"/>
      <c r="AA3" s="71"/>
      <c r="AB3" s="71"/>
      <c r="AC3" s="71"/>
      <c r="AI3" s="379">
        <f t="shared" ref="AI3:AI66" si="8">ROUND(B3/10000,0)</f>
        <v>2000</v>
      </c>
      <c r="AJ3" s="379">
        <f t="shared" ref="AJ3:AJ66" si="9">ROUND((B3-(AI3*10000))/100,0)</f>
        <v>2</v>
      </c>
      <c r="AK3" s="379">
        <f t="shared" ref="AK3:AK66" si="10">B3-AI3*10000-AJ3*100</f>
        <v>29</v>
      </c>
      <c r="AL3" s="381">
        <f t="shared" ref="AL3:AL66" si="11">DATE(AI3,AJ3,AK3)</f>
        <v>36585</v>
      </c>
    </row>
    <row r="4" spans="1:38" ht="15.75" thickBot="1">
      <c r="A4" s="380">
        <v>25320</v>
      </c>
      <c r="B4" s="380">
        <v>20000331</v>
      </c>
      <c r="C4" s="380">
        <v>13442910</v>
      </c>
      <c r="D4" s="380" t="s">
        <v>188</v>
      </c>
      <c r="E4" s="380" t="s">
        <v>187</v>
      </c>
      <c r="F4" s="380">
        <v>20384</v>
      </c>
      <c r="G4" s="380">
        <v>13442910</v>
      </c>
      <c r="H4" s="380"/>
      <c r="I4" s="380">
        <v>30.75</v>
      </c>
      <c r="J4" s="380">
        <v>8.3699999999999997E-2</v>
      </c>
      <c r="K4" s="380">
        <v>5.3501E-2</v>
      </c>
      <c r="L4" s="380">
        <v>-4.64E-4</v>
      </c>
      <c r="M4" s="380">
        <v>9.672E-2</v>
      </c>
      <c r="N4" s="70">
        <f t="shared" si="0"/>
        <v>36616</v>
      </c>
      <c r="O4" s="284" t="e">
        <f t="shared" ref="O4:O18" si="12">IF(AND(($X$12-4)&lt;=$N4,($X$13)&gt;=($N4-4)),J4," ")</f>
        <v>#VALUE!</v>
      </c>
      <c r="P4" s="284" t="e">
        <f t="shared" si="1"/>
        <v>#VALUE!</v>
      </c>
      <c r="Q4" s="284" t="e">
        <f t="shared" si="2"/>
        <v>#VALUE!</v>
      </c>
      <c r="R4" s="284" t="e">
        <f t="shared" si="3"/>
        <v>#VALUE!</v>
      </c>
      <c r="S4" s="284" t="e">
        <f t="shared" si="4"/>
        <v>#VALUE!</v>
      </c>
      <c r="T4" s="284" t="e">
        <f t="shared" si="5"/>
        <v>#VALUE!</v>
      </c>
      <c r="U4" s="284" t="e">
        <f t="shared" si="6"/>
        <v>#VALUE!</v>
      </c>
      <c r="V4" s="284" t="e">
        <f t="shared" si="7"/>
        <v>#VALUE!</v>
      </c>
      <c r="W4" s="126"/>
      <c r="X4" s="430"/>
      <c r="Z4" s="399"/>
      <c r="AA4" s="400" t="s">
        <v>284</v>
      </c>
      <c r="AB4" s="401" t="s">
        <v>315</v>
      </c>
      <c r="AC4" s="71"/>
      <c r="AI4" s="379">
        <f t="shared" si="8"/>
        <v>2000</v>
      </c>
      <c r="AJ4" s="379">
        <f t="shared" si="9"/>
        <v>3</v>
      </c>
      <c r="AK4" s="379">
        <f t="shared" si="10"/>
        <v>31</v>
      </c>
      <c r="AL4" s="381">
        <f t="shared" si="11"/>
        <v>36616</v>
      </c>
    </row>
    <row r="5" spans="1:38" ht="45.75" thickBot="1">
      <c r="A5" s="380">
        <v>25320</v>
      </c>
      <c r="B5" s="380">
        <v>20000428</v>
      </c>
      <c r="C5" s="380">
        <v>13442910</v>
      </c>
      <c r="D5" s="380" t="s">
        <v>188</v>
      </c>
      <c r="E5" s="380" t="s">
        <v>187</v>
      </c>
      <c r="F5" s="380">
        <v>20384</v>
      </c>
      <c r="G5" s="380">
        <v>13442910</v>
      </c>
      <c r="H5" s="380">
        <v>0.22500000000000001</v>
      </c>
      <c r="I5" s="380">
        <v>26</v>
      </c>
      <c r="J5" s="380">
        <v>-0.14715400000000001</v>
      </c>
      <c r="K5" s="380">
        <v>-5.9526999999999997E-2</v>
      </c>
      <c r="L5" s="380">
        <v>-8.8472999999999996E-2</v>
      </c>
      <c r="M5" s="380">
        <v>-3.0796E-2</v>
      </c>
      <c r="N5" s="70">
        <f t="shared" si="0"/>
        <v>36644</v>
      </c>
      <c r="O5" s="284" t="e">
        <f t="shared" si="12"/>
        <v>#VALUE!</v>
      </c>
      <c r="P5" s="284" t="e">
        <f t="shared" si="1"/>
        <v>#VALUE!</v>
      </c>
      <c r="Q5" s="284" t="e">
        <f t="shared" si="2"/>
        <v>#VALUE!</v>
      </c>
      <c r="R5" s="284" t="e">
        <f t="shared" si="3"/>
        <v>#VALUE!</v>
      </c>
      <c r="S5" s="284" t="e">
        <f t="shared" si="4"/>
        <v>#VALUE!</v>
      </c>
      <c r="T5" s="284" t="e">
        <f t="shared" si="5"/>
        <v>#VALUE!</v>
      </c>
      <c r="U5" s="284" t="e">
        <f t="shared" si="6"/>
        <v>#VALUE!</v>
      </c>
      <c r="V5" s="284" t="e">
        <f t="shared" si="7"/>
        <v>#VALUE!</v>
      </c>
      <c r="W5" s="385" t="s">
        <v>197</v>
      </c>
      <c r="X5" s="431">
        <v>43830</v>
      </c>
      <c r="Z5" s="402" t="s">
        <v>446</v>
      </c>
      <c r="AA5" s="429">
        <v>44043.999305555553</v>
      </c>
      <c r="AB5" s="403" t="s">
        <v>85</v>
      </c>
      <c r="AC5" s="383" t="s">
        <v>1020</v>
      </c>
      <c r="AI5" s="379">
        <f t="shared" si="8"/>
        <v>2000</v>
      </c>
      <c r="AJ5" s="379">
        <f t="shared" si="9"/>
        <v>4</v>
      </c>
      <c r="AK5" s="379">
        <f t="shared" si="10"/>
        <v>28</v>
      </c>
      <c r="AL5" s="381">
        <f t="shared" si="11"/>
        <v>36644</v>
      </c>
    </row>
    <row r="6" spans="1:38" ht="15.75" thickBot="1">
      <c r="A6" s="380">
        <v>25320</v>
      </c>
      <c r="B6" s="380">
        <v>20000531</v>
      </c>
      <c r="C6" s="380">
        <v>13442910</v>
      </c>
      <c r="D6" s="380" t="s">
        <v>188</v>
      </c>
      <c r="E6" s="380" t="s">
        <v>187</v>
      </c>
      <c r="F6" s="380">
        <v>20384</v>
      </c>
      <c r="G6" s="380">
        <v>13442910</v>
      </c>
      <c r="H6" s="380"/>
      <c r="I6" s="380">
        <v>31</v>
      </c>
      <c r="J6" s="380">
        <v>0.19230800000000001</v>
      </c>
      <c r="K6" s="380">
        <v>-3.8870000000000002E-2</v>
      </c>
      <c r="L6" s="380">
        <v>-5.7336999999999999E-2</v>
      </c>
      <c r="M6" s="380">
        <v>-2.1915E-2</v>
      </c>
      <c r="N6" s="70">
        <f t="shared" si="0"/>
        <v>36677</v>
      </c>
      <c r="O6" s="284" t="e">
        <f t="shared" si="12"/>
        <v>#VALUE!</v>
      </c>
      <c r="P6" s="284" t="e">
        <f t="shared" si="1"/>
        <v>#VALUE!</v>
      </c>
      <c r="Q6" s="284" t="e">
        <f t="shared" si="2"/>
        <v>#VALUE!</v>
      </c>
      <c r="R6" s="284" t="e">
        <f t="shared" si="3"/>
        <v>#VALUE!</v>
      </c>
      <c r="S6" s="284" t="e">
        <f t="shared" si="4"/>
        <v>#VALUE!</v>
      </c>
      <c r="T6" s="284" t="e">
        <f t="shared" si="5"/>
        <v>#VALUE!</v>
      </c>
      <c r="U6" s="284" t="e">
        <f t="shared" si="6"/>
        <v>#VALUE!</v>
      </c>
      <c r="V6" s="284" t="e">
        <f t="shared" si="7"/>
        <v>#VALUE!</v>
      </c>
      <c r="Z6" s="71"/>
      <c r="AA6" s="71"/>
      <c r="AB6" s="71"/>
      <c r="AC6" s="71"/>
      <c r="AI6" s="379">
        <f t="shared" si="8"/>
        <v>2000</v>
      </c>
      <c r="AJ6" s="379">
        <f t="shared" si="9"/>
        <v>5</v>
      </c>
      <c r="AK6" s="379">
        <f t="shared" si="10"/>
        <v>31</v>
      </c>
      <c r="AL6" s="381">
        <f t="shared" si="11"/>
        <v>36677</v>
      </c>
    </row>
    <row r="7" spans="1:38" ht="15">
      <c r="A7" s="380">
        <v>25320</v>
      </c>
      <c r="B7" s="380">
        <v>20000630</v>
      </c>
      <c r="C7" s="380">
        <v>13442910</v>
      </c>
      <c r="D7" s="380" t="s">
        <v>188</v>
      </c>
      <c r="E7" s="380" t="s">
        <v>187</v>
      </c>
      <c r="F7" s="380">
        <v>20384</v>
      </c>
      <c r="G7" s="380">
        <v>13442910</v>
      </c>
      <c r="H7" s="380"/>
      <c r="I7" s="380">
        <v>29.125</v>
      </c>
      <c r="J7" s="380">
        <v>-6.0484000000000003E-2</v>
      </c>
      <c r="K7" s="380">
        <v>5.1603000000000003E-2</v>
      </c>
      <c r="L7" s="380">
        <v>7.9303999999999999E-2</v>
      </c>
      <c r="M7" s="380">
        <v>2.3934E-2</v>
      </c>
      <c r="N7" s="70">
        <f t="shared" si="0"/>
        <v>36707</v>
      </c>
      <c r="O7" s="284" t="e">
        <f t="shared" si="12"/>
        <v>#VALUE!</v>
      </c>
      <c r="P7" s="284" t="e">
        <f t="shared" si="1"/>
        <v>#VALUE!</v>
      </c>
      <c r="Q7" s="284" t="e">
        <f t="shared" si="2"/>
        <v>#VALUE!</v>
      </c>
      <c r="R7" s="284" t="e">
        <f t="shared" si="3"/>
        <v>#VALUE!</v>
      </c>
      <c r="S7" s="284" t="e">
        <f t="shared" si="4"/>
        <v>#VALUE!</v>
      </c>
      <c r="T7" s="284" t="e">
        <f t="shared" si="5"/>
        <v>#VALUE!</v>
      </c>
      <c r="U7" s="284" t="e">
        <f t="shared" si="6"/>
        <v>#VALUE!</v>
      </c>
      <c r="V7" s="284" t="e">
        <f t="shared" si="7"/>
        <v>#VALUE!</v>
      </c>
      <c r="W7" s="392" t="s">
        <v>196</v>
      </c>
      <c r="X7" s="393">
        <v>36</v>
      </c>
      <c r="Z7" s="71"/>
      <c r="AA7" s="71"/>
      <c r="AB7" s="71"/>
      <c r="AC7" s="71"/>
      <c r="AI7" s="379">
        <f t="shared" si="8"/>
        <v>2000</v>
      </c>
      <c r="AJ7" s="379">
        <f t="shared" si="9"/>
        <v>6</v>
      </c>
      <c r="AK7" s="379">
        <f t="shared" si="10"/>
        <v>30</v>
      </c>
      <c r="AL7" s="381">
        <f t="shared" si="11"/>
        <v>36707</v>
      </c>
    </row>
    <row r="8" spans="1:38" ht="15.75" thickBot="1">
      <c r="A8" s="380">
        <v>25320</v>
      </c>
      <c r="B8" s="380">
        <v>20000731</v>
      </c>
      <c r="C8" s="380">
        <v>13442910</v>
      </c>
      <c r="D8" s="380" t="s">
        <v>188</v>
      </c>
      <c r="E8" s="380" t="s">
        <v>187</v>
      </c>
      <c r="F8" s="380">
        <v>20384</v>
      </c>
      <c r="G8" s="380">
        <v>13442910</v>
      </c>
      <c r="H8" s="380">
        <v>0.22500000000000001</v>
      </c>
      <c r="I8" s="380">
        <v>26.5</v>
      </c>
      <c r="J8" s="380">
        <v>-8.2403000000000004E-2</v>
      </c>
      <c r="K8" s="380">
        <v>-1.7711999999999999E-2</v>
      </c>
      <c r="L8" s="380">
        <v>-1.9303000000000001E-2</v>
      </c>
      <c r="M8" s="380">
        <v>-1.6341000000000001E-2</v>
      </c>
      <c r="N8" s="70">
        <f t="shared" si="0"/>
        <v>36738</v>
      </c>
      <c r="O8" s="284" t="e">
        <f t="shared" si="12"/>
        <v>#VALUE!</v>
      </c>
      <c r="P8" s="284" t="e">
        <f t="shared" si="1"/>
        <v>#VALUE!</v>
      </c>
      <c r="Q8" s="284" t="e">
        <f t="shared" si="2"/>
        <v>#VALUE!</v>
      </c>
      <c r="R8" s="284" t="e">
        <f t="shared" si="3"/>
        <v>#VALUE!</v>
      </c>
      <c r="S8" s="284" t="e">
        <f t="shared" si="4"/>
        <v>#VALUE!</v>
      </c>
      <c r="T8" s="284" t="e">
        <f t="shared" si="5"/>
        <v>#VALUE!</v>
      </c>
      <c r="U8" s="284" t="e">
        <f t="shared" si="6"/>
        <v>#VALUE!</v>
      </c>
      <c r="V8" s="284" t="e">
        <f t="shared" si="7"/>
        <v>#VALUE!</v>
      </c>
      <c r="W8" s="394" t="s">
        <v>195</v>
      </c>
      <c r="X8" s="395">
        <v>120</v>
      </c>
      <c r="Z8" s="71"/>
      <c r="AA8" s="71"/>
      <c r="AB8" s="71"/>
      <c r="AC8" s="71"/>
      <c r="AI8" s="379">
        <f t="shared" si="8"/>
        <v>2000</v>
      </c>
      <c r="AJ8" s="379">
        <f t="shared" si="9"/>
        <v>7</v>
      </c>
      <c r="AK8" s="379">
        <f t="shared" si="10"/>
        <v>31</v>
      </c>
      <c r="AL8" s="381">
        <f t="shared" si="11"/>
        <v>36738</v>
      </c>
    </row>
    <row r="9" spans="1:38" ht="15">
      <c r="A9" s="380">
        <v>25320</v>
      </c>
      <c r="B9" s="380">
        <v>20000831</v>
      </c>
      <c r="C9" s="380">
        <v>13442910</v>
      </c>
      <c r="D9" s="380" t="s">
        <v>188</v>
      </c>
      <c r="E9" s="380" t="s">
        <v>187</v>
      </c>
      <c r="F9" s="380">
        <v>20384</v>
      </c>
      <c r="G9" s="380">
        <v>13442910</v>
      </c>
      <c r="H9" s="380"/>
      <c r="I9" s="380">
        <v>25.375</v>
      </c>
      <c r="J9" s="380">
        <v>-4.2452999999999998E-2</v>
      </c>
      <c r="K9" s="380">
        <v>7.5006000000000003E-2</v>
      </c>
      <c r="L9" s="380">
        <v>5.9299999999999999E-2</v>
      </c>
      <c r="M9" s="380">
        <v>6.0699000000000003E-2</v>
      </c>
      <c r="N9" s="70">
        <f t="shared" si="0"/>
        <v>36769</v>
      </c>
      <c r="O9" s="284" t="e">
        <f t="shared" si="12"/>
        <v>#VALUE!</v>
      </c>
      <c r="P9" s="284" t="e">
        <f t="shared" si="1"/>
        <v>#VALUE!</v>
      </c>
      <c r="Q9" s="284" t="e">
        <f t="shared" si="2"/>
        <v>#VALUE!</v>
      </c>
      <c r="R9" s="284" t="e">
        <f t="shared" si="3"/>
        <v>#VALUE!</v>
      </c>
      <c r="S9" s="284" t="e">
        <f t="shared" si="4"/>
        <v>#VALUE!</v>
      </c>
      <c r="T9" s="284" t="e">
        <f t="shared" si="5"/>
        <v>#VALUE!</v>
      </c>
      <c r="U9" s="284" t="e">
        <f t="shared" si="6"/>
        <v>#VALUE!</v>
      </c>
      <c r="V9" s="284" t="e">
        <f t="shared" si="7"/>
        <v>#VALUE!</v>
      </c>
      <c r="Z9" s="71"/>
      <c r="AA9" s="71"/>
      <c r="AB9" s="71"/>
      <c r="AC9" s="71"/>
      <c r="AI9" s="379">
        <f t="shared" si="8"/>
        <v>2000</v>
      </c>
      <c r="AJ9" s="379">
        <f t="shared" si="9"/>
        <v>8</v>
      </c>
      <c r="AK9" s="379">
        <f t="shared" si="10"/>
        <v>31</v>
      </c>
      <c r="AL9" s="381">
        <f t="shared" si="11"/>
        <v>36769</v>
      </c>
    </row>
    <row r="10" spans="1:38" ht="15">
      <c r="A10" s="380">
        <v>25320</v>
      </c>
      <c r="B10" s="380">
        <v>20000929</v>
      </c>
      <c r="C10" s="380">
        <v>13442910</v>
      </c>
      <c r="D10" s="380" t="s">
        <v>188</v>
      </c>
      <c r="E10" s="380" t="s">
        <v>187</v>
      </c>
      <c r="F10" s="380">
        <v>20384</v>
      </c>
      <c r="G10" s="380">
        <v>13442910</v>
      </c>
      <c r="H10" s="380"/>
      <c r="I10" s="380">
        <v>25.875</v>
      </c>
      <c r="J10" s="380">
        <v>1.9703999999999999E-2</v>
      </c>
      <c r="K10" s="380">
        <v>-5.1140999999999999E-2</v>
      </c>
      <c r="L10" s="380">
        <v>-4.0044999999999997E-2</v>
      </c>
      <c r="M10" s="380">
        <v>-5.3483000000000003E-2</v>
      </c>
      <c r="N10" s="70">
        <f t="shared" si="0"/>
        <v>36798</v>
      </c>
      <c r="O10" s="284" t="e">
        <f t="shared" si="12"/>
        <v>#VALUE!</v>
      </c>
      <c r="P10" s="284" t="e">
        <f t="shared" si="1"/>
        <v>#VALUE!</v>
      </c>
      <c r="Q10" s="284" t="e">
        <f t="shared" si="2"/>
        <v>#VALUE!</v>
      </c>
      <c r="R10" s="284" t="e">
        <f t="shared" si="3"/>
        <v>#VALUE!</v>
      </c>
      <c r="S10" s="284" t="e">
        <f t="shared" si="4"/>
        <v>#VALUE!</v>
      </c>
      <c r="T10" s="284" t="e">
        <f t="shared" si="5"/>
        <v>#VALUE!</v>
      </c>
      <c r="U10" s="284" t="e">
        <f t="shared" si="6"/>
        <v>#VALUE!</v>
      </c>
      <c r="V10" s="284" t="e">
        <f t="shared" si="7"/>
        <v>#VALUE!</v>
      </c>
      <c r="Z10" s="71"/>
      <c r="AA10" s="71"/>
      <c r="AB10" s="71"/>
      <c r="AC10" s="71"/>
      <c r="AI10" s="379">
        <f t="shared" si="8"/>
        <v>2000</v>
      </c>
      <c r="AJ10" s="379">
        <f t="shared" si="9"/>
        <v>9</v>
      </c>
      <c r="AK10" s="379">
        <f t="shared" si="10"/>
        <v>29</v>
      </c>
      <c r="AL10" s="381">
        <f t="shared" si="11"/>
        <v>36798</v>
      </c>
    </row>
    <row r="11" spans="1:38" ht="39.75" customHeight="1" thickBot="1">
      <c r="A11" s="380">
        <v>25320</v>
      </c>
      <c r="B11" s="380">
        <v>20001031</v>
      </c>
      <c r="C11" s="380">
        <v>13442910</v>
      </c>
      <c r="D11" s="380" t="s">
        <v>188</v>
      </c>
      <c r="E11" s="380" t="s">
        <v>187</v>
      </c>
      <c r="F11" s="380">
        <v>20384</v>
      </c>
      <c r="G11" s="380">
        <v>13442910</v>
      </c>
      <c r="H11" s="380">
        <v>0.22500000000000001</v>
      </c>
      <c r="I11" s="380">
        <v>29.25</v>
      </c>
      <c r="J11" s="380">
        <v>0.13913</v>
      </c>
      <c r="K11" s="380">
        <v>-2.4490000000000001E-2</v>
      </c>
      <c r="L11" s="380">
        <v>-6.6833000000000004E-2</v>
      </c>
      <c r="M11" s="380">
        <v>-4.9490000000000003E-3</v>
      </c>
      <c r="N11" s="70">
        <f t="shared" si="0"/>
        <v>36830</v>
      </c>
      <c r="O11" s="284" t="e">
        <f t="shared" si="12"/>
        <v>#VALUE!</v>
      </c>
      <c r="P11" s="284" t="e">
        <f t="shared" si="1"/>
        <v>#VALUE!</v>
      </c>
      <c r="Q11" s="284" t="e">
        <f t="shared" si="2"/>
        <v>#VALUE!</v>
      </c>
      <c r="R11" s="284" t="e">
        <f t="shared" si="3"/>
        <v>#VALUE!</v>
      </c>
      <c r="S11" s="284" t="e">
        <f t="shared" si="4"/>
        <v>#VALUE!</v>
      </c>
      <c r="T11" s="284" t="e">
        <f t="shared" si="5"/>
        <v>#VALUE!</v>
      </c>
      <c r="U11" s="284" t="e">
        <f t="shared" si="6"/>
        <v>#VALUE!</v>
      </c>
      <c r="V11" s="284" t="e">
        <f t="shared" si="7"/>
        <v>#VALUE!</v>
      </c>
      <c r="Z11" s="461" t="s">
        <v>1021</v>
      </c>
      <c r="AA11" s="461"/>
      <c r="AB11" s="461"/>
      <c r="AC11" s="461"/>
      <c r="AI11" s="379">
        <f t="shared" si="8"/>
        <v>2000</v>
      </c>
      <c r="AJ11" s="379">
        <f t="shared" si="9"/>
        <v>10</v>
      </c>
      <c r="AK11" s="379">
        <f t="shared" si="10"/>
        <v>31</v>
      </c>
      <c r="AL11" s="381">
        <f t="shared" si="11"/>
        <v>36830</v>
      </c>
    </row>
    <row r="12" spans="1:38" ht="15">
      <c r="A12" s="380">
        <v>25320</v>
      </c>
      <c r="B12" s="380">
        <v>20001130</v>
      </c>
      <c r="C12" s="380">
        <v>13442910</v>
      </c>
      <c r="D12" s="380" t="s">
        <v>188</v>
      </c>
      <c r="E12" s="380" t="s">
        <v>187</v>
      </c>
      <c r="F12" s="380">
        <v>20384</v>
      </c>
      <c r="G12" s="380">
        <v>13442910</v>
      </c>
      <c r="H12" s="380"/>
      <c r="I12" s="380">
        <v>33.375</v>
      </c>
      <c r="J12" s="380">
        <v>0.14102600000000001</v>
      </c>
      <c r="K12" s="380">
        <v>-0.102372</v>
      </c>
      <c r="L12" s="380">
        <v>-0.11856899999999999</v>
      </c>
      <c r="M12" s="380">
        <v>-8.0069000000000001E-2</v>
      </c>
      <c r="N12" s="70">
        <f t="shared" si="0"/>
        <v>36860</v>
      </c>
      <c r="O12" s="284" t="e">
        <f>IF(AND(($X$12-4)&lt;=$N12,($X$13)&gt;=($N12-4)),J12," ")</f>
        <v>#VALUE!</v>
      </c>
      <c r="P12" s="284" t="e">
        <f t="shared" si="1"/>
        <v>#VALUE!</v>
      </c>
      <c r="Q12" s="284" t="e">
        <f t="shared" si="2"/>
        <v>#VALUE!</v>
      </c>
      <c r="R12" s="284" t="e">
        <f t="shared" si="3"/>
        <v>#VALUE!</v>
      </c>
      <c r="S12" s="284" t="e">
        <f t="shared" si="4"/>
        <v>#VALUE!</v>
      </c>
      <c r="T12" s="284" t="e">
        <f t="shared" si="5"/>
        <v>#VALUE!</v>
      </c>
      <c r="U12" s="284" t="e">
        <f t="shared" si="6"/>
        <v>#VALUE!</v>
      </c>
      <c r="V12" s="284" t="e">
        <f t="shared" si="7"/>
        <v>#VALUE!</v>
      </c>
      <c r="W12" s="396" t="s">
        <v>194</v>
      </c>
      <c r="X12" s="434" t="s">
        <v>85</v>
      </c>
      <c r="Y12" s="104" t="s">
        <v>1022</v>
      </c>
      <c r="Z12" s="71"/>
      <c r="AA12" s="71"/>
      <c r="AB12" s="71"/>
      <c r="AC12" s="71"/>
      <c r="AD12" s="69" t="s">
        <v>85</v>
      </c>
      <c r="AE12" s="69" t="s">
        <v>85</v>
      </c>
      <c r="AI12" s="379">
        <f t="shared" si="8"/>
        <v>2000</v>
      </c>
      <c r="AJ12" s="379">
        <f t="shared" si="9"/>
        <v>11</v>
      </c>
      <c r="AK12" s="379">
        <f t="shared" si="10"/>
        <v>30</v>
      </c>
      <c r="AL12" s="381">
        <f t="shared" si="11"/>
        <v>36860</v>
      </c>
    </row>
    <row r="13" spans="1:38" ht="15">
      <c r="A13" s="380">
        <v>25320</v>
      </c>
      <c r="B13" s="380">
        <v>20001229</v>
      </c>
      <c r="C13" s="380">
        <v>13442910</v>
      </c>
      <c r="D13" s="380" t="s">
        <v>188</v>
      </c>
      <c r="E13" s="380" t="s">
        <v>187</v>
      </c>
      <c r="F13" s="380">
        <v>20384</v>
      </c>
      <c r="G13" s="380">
        <v>13442910</v>
      </c>
      <c r="H13" s="380"/>
      <c r="I13" s="380">
        <v>34.625</v>
      </c>
      <c r="J13" s="380">
        <v>3.7453E-2</v>
      </c>
      <c r="K13" s="380">
        <v>2.0421999999999999E-2</v>
      </c>
      <c r="L13" s="380">
        <v>-7.0530000000000002E-3</v>
      </c>
      <c r="M13" s="380">
        <v>4.0530000000000002E-3</v>
      </c>
      <c r="N13" s="70">
        <f t="shared" si="0"/>
        <v>36889</v>
      </c>
      <c r="O13" s="284" t="e">
        <f t="shared" si="12"/>
        <v>#VALUE!</v>
      </c>
      <c r="P13" s="284" t="e">
        <f t="shared" si="1"/>
        <v>#VALUE!</v>
      </c>
      <c r="Q13" s="284" t="e">
        <f t="shared" si="2"/>
        <v>#VALUE!</v>
      </c>
      <c r="R13" s="284" t="e">
        <f t="shared" si="3"/>
        <v>#VALUE!</v>
      </c>
      <c r="S13" s="284" t="e">
        <f t="shared" si="4"/>
        <v>#VALUE!</v>
      </c>
      <c r="T13" s="284" t="e">
        <f t="shared" si="5"/>
        <v>#VALUE!</v>
      </c>
      <c r="U13" s="284" t="e">
        <f t="shared" si="6"/>
        <v>#VALUE!</v>
      </c>
      <c r="V13" s="284" t="e">
        <f t="shared" si="7"/>
        <v>#VALUE!</v>
      </c>
      <c r="W13" s="397" t="s">
        <v>193</v>
      </c>
      <c r="X13" s="432">
        <f>X5</f>
        <v>43830</v>
      </c>
      <c r="Y13" s="69" t="s">
        <v>85</v>
      </c>
      <c r="Z13" s="69" t="s">
        <v>85</v>
      </c>
      <c r="AE13" s="69" t="s">
        <v>85</v>
      </c>
      <c r="AI13" s="379">
        <f t="shared" si="8"/>
        <v>2000</v>
      </c>
      <c r="AJ13" s="379">
        <f t="shared" si="9"/>
        <v>12</v>
      </c>
      <c r="AK13" s="379">
        <f t="shared" si="10"/>
        <v>29</v>
      </c>
      <c r="AL13" s="381">
        <f t="shared" si="11"/>
        <v>36889</v>
      </c>
    </row>
    <row r="14" spans="1:38" ht="15">
      <c r="A14" s="380">
        <v>25320</v>
      </c>
      <c r="B14" s="380">
        <v>20010131</v>
      </c>
      <c r="C14" s="380">
        <v>13442910</v>
      </c>
      <c r="D14" s="380" t="s">
        <v>188</v>
      </c>
      <c r="E14" s="380" t="s">
        <v>187</v>
      </c>
      <c r="F14" s="380">
        <v>20384</v>
      </c>
      <c r="G14" s="380">
        <v>13442910</v>
      </c>
      <c r="H14" s="380">
        <v>0.22500000000000001</v>
      </c>
      <c r="I14" s="380">
        <v>32.9</v>
      </c>
      <c r="J14" s="380">
        <v>-4.3320999999999998E-2</v>
      </c>
      <c r="K14" s="380">
        <v>3.9600999999999997E-2</v>
      </c>
      <c r="L14" s="380">
        <v>0.22503799999999999</v>
      </c>
      <c r="M14" s="380">
        <v>3.4637000000000001E-2</v>
      </c>
      <c r="N14" s="70">
        <f t="shared" si="0"/>
        <v>36922</v>
      </c>
      <c r="O14" s="284" t="e">
        <f t="shared" si="12"/>
        <v>#VALUE!</v>
      </c>
      <c r="P14" s="284" t="e">
        <f t="shared" si="1"/>
        <v>#VALUE!</v>
      </c>
      <c r="Q14" s="284" t="e">
        <f t="shared" si="2"/>
        <v>#VALUE!</v>
      </c>
      <c r="R14" s="284" t="e">
        <f t="shared" si="3"/>
        <v>#VALUE!</v>
      </c>
      <c r="S14" s="284" t="e">
        <f t="shared" si="4"/>
        <v>#VALUE!</v>
      </c>
      <c r="T14" s="284" t="e">
        <f t="shared" si="5"/>
        <v>#VALUE!</v>
      </c>
      <c r="U14" s="284" t="e">
        <f t="shared" si="6"/>
        <v>#VALUE!</v>
      </c>
      <c r="V14" s="284" t="e">
        <f t="shared" si="7"/>
        <v>#VALUE!</v>
      </c>
      <c r="W14" s="397"/>
      <c r="X14" s="398"/>
      <c r="AI14" s="379">
        <f t="shared" si="8"/>
        <v>2001</v>
      </c>
      <c r="AJ14" s="379">
        <f t="shared" si="9"/>
        <v>1</v>
      </c>
      <c r="AK14" s="379">
        <f t="shared" si="10"/>
        <v>31</v>
      </c>
      <c r="AL14" s="381">
        <f t="shared" si="11"/>
        <v>36922</v>
      </c>
    </row>
    <row r="15" spans="1:38" ht="15">
      <c r="A15" s="380">
        <v>25320</v>
      </c>
      <c r="B15" s="380">
        <v>20010228</v>
      </c>
      <c r="C15" s="380">
        <v>13442910</v>
      </c>
      <c r="D15" s="380" t="s">
        <v>188</v>
      </c>
      <c r="E15" s="380" t="s">
        <v>187</v>
      </c>
      <c r="F15" s="380">
        <v>20384</v>
      </c>
      <c r="G15" s="380">
        <v>13442910</v>
      </c>
      <c r="H15" s="380"/>
      <c r="I15" s="380">
        <v>29.93</v>
      </c>
      <c r="J15" s="380">
        <v>-9.0273999999999993E-2</v>
      </c>
      <c r="K15" s="380">
        <v>-9.9101999999999996E-2</v>
      </c>
      <c r="L15" s="380">
        <v>-7.4486999999999998E-2</v>
      </c>
      <c r="M15" s="380">
        <v>-9.2290999999999998E-2</v>
      </c>
      <c r="N15" s="70">
        <f t="shared" si="0"/>
        <v>36950</v>
      </c>
      <c r="O15" s="284" t="e">
        <f t="shared" si="12"/>
        <v>#VALUE!</v>
      </c>
      <c r="P15" s="284" t="e">
        <f t="shared" si="1"/>
        <v>#VALUE!</v>
      </c>
      <c r="Q15" s="284" t="e">
        <f t="shared" si="2"/>
        <v>#VALUE!</v>
      </c>
      <c r="R15" s="284" t="e">
        <f t="shared" si="3"/>
        <v>#VALUE!</v>
      </c>
      <c r="S15" s="284" t="e">
        <f t="shared" si="4"/>
        <v>#VALUE!</v>
      </c>
      <c r="T15" s="284" t="e">
        <f t="shared" si="5"/>
        <v>#VALUE!</v>
      </c>
      <c r="U15" s="284" t="e">
        <f t="shared" si="6"/>
        <v>#VALUE!</v>
      </c>
      <c r="V15" s="284" t="e">
        <f t="shared" si="7"/>
        <v>#VALUE!</v>
      </c>
      <c r="W15" s="397" t="s">
        <v>192</v>
      </c>
      <c r="X15" s="389" t="s">
        <v>85</v>
      </c>
      <c r="Y15" s="421" t="s">
        <v>1022</v>
      </c>
      <c r="AI15" s="379">
        <f t="shared" si="8"/>
        <v>2001</v>
      </c>
      <c r="AJ15" s="379">
        <f t="shared" si="9"/>
        <v>2</v>
      </c>
      <c r="AK15" s="379">
        <f t="shared" si="10"/>
        <v>28</v>
      </c>
      <c r="AL15" s="381">
        <f t="shared" si="11"/>
        <v>36950</v>
      </c>
    </row>
    <row r="16" spans="1:38" ht="15.75" thickBot="1">
      <c r="A16" s="380">
        <v>25320</v>
      </c>
      <c r="B16" s="380">
        <v>20010330</v>
      </c>
      <c r="C16" s="380">
        <v>13442910</v>
      </c>
      <c r="D16" s="380" t="s">
        <v>188</v>
      </c>
      <c r="E16" s="380" t="s">
        <v>187</v>
      </c>
      <c r="F16" s="380">
        <v>20384</v>
      </c>
      <c r="G16" s="380">
        <v>13442910</v>
      </c>
      <c r="H16" s="380"/>
      <c r="I16" s="380">
        <v>29.87</v>
      </c>
      <c r="J16" s="380">
        <v>-2.0049999999999998E-3</v>
      </c>
      <c r="K16" s="380">
        <v>-7.0391999999999996E-2</v>
      </c>
      <c r="L16" s="380">
        <v>-7.2658E-2</v>
      </c>
      <c r="M16" s="380">
        <v>-6.4204999999999998E-2</v>
      </c>
      <c r="N16" s="70">
        <f t="shared" si="0"/>
        <v>36980</v>
      </c>
      <c r="O16" s="284" t="e">
        <f t="shared" si="12"/>
        <v>#VALUE!</v>
      </c>
      <c r="P16" s="284" t="e">
        <f t="shared" si="1"/>
        <v>#VALUE!</v>
      </c>
      <c r="Q16" s="284" t="e">
        <f t="shared" si="2"/>
        <v>#VALUE!</v>
      </c>
      <c r="R16" s="284" t="e">
        <f t="shared" si="3"/>
        <v>#VALUE!</v>
      </c>
      <c r="S16" s="284" t="e">
        <f t="shared" si="4"/>
        <v>#VALUE!</v>
      </c>
      <c r="T16" s="284" t="e">
        <f t="shared" si="5"/>
        <v>#VALUE!</v>
      </c>
      <c r="U16" s="284" t="e">
        <f t="shared" si="6"/>
        <v>#VALUE!</v>
      </c>
      <c r="V16" s="284" t="e">
        <f t="shared" si="7"/>
        <v>#VALUE!</v>
      </c>
      <c r="W16" s="394" t="s">
        <v>191</v>
      </c>
      <c r="X16" s="433">
        <f>X5</f>
        <v>43830</v>
      </c>
      <c r="AI16" s="379">
        <f t="shared" si="8"/>
        <v>2001</v>
      </c>
      <c r="AJ16" s="379">
        <f t="shared" si="9"/>
        <v>3</v>
      </c>
      <c r="AK16" s="379">
        <f t="shared" si="10"/>
        <v>30</v>
      </c>
      <c r="AL16" s="381">
        <f t="shared" si="11"/>
        <v>36980</v>
      </c>
    </row>
    <row r="17" spans="1:38" ht="15.75" thickBot="1">
      <c r="A17" s="380">
        <v>25320</v>
      </c>
      <c r="B17" s="380">
        <v>20010430</v>
      </c>
      <c r="C17" s="380">
        <v>13442910</v>
      </c>
      <c r="D17" s="380" t="s">
        <v>188</v>
      </c>
      <c r="E17" s="380" t="s">
        <v>187</v>
      </c>
      <c r="F17" s="380">
        <v>20384</v>
      </c>
      <c r="G17" s="380">
        <v>13442910</v>
      </c>
      <c r="H17" s="380">
        <v>0.22500000000000001</v>
      </c>
      <c r="I17" s="380">
        <v>30.44</v>
      </c>
      <c r="J17" s="380">
        <v>2.6615E-2</v>
      </c>
      <c r="K17" s="380">
        <v>8.3829000000000001E-2</v>
      </c>
      <c r="L17" s="380">
        <v>7.6440999999999995E-2</v>
      </c>
      <c r="M17" s="380">
        <v>7.6813999999999993E-2</v>
      </c>
      <c r="N17" s="70">
        <f t="shared" si="0"/>
        <v>37011</v>
      </c>
      <c r="O17" s="284" t="e">
        <f t="shared" si="12"/>
        <v>#VALUE!</v>
      </c>
      <c r="P17" s="284" t="e">
        <f t="shared" si="1"/>
        <v>#VALUE!</v>
      </c>
      <c r="Q17" s="284" t="e">
        <f t="shared" si="2"/>
        <v>#VALUE!</v>
      </c>
      <c r="R17" s="284" t="e">
        <f t="shared" si="3"/>
        <v>#VALUE!</v>
      </c>
      <c r="S17" s="284" t="e">
        <f t="shared" si="4"/>
        <v>#VALUE!</v>
      </c>
      <c r="T17" s="284" t="e">
        <f t="shared" si="5"/>
        <v>#VALUE!</v>
      </c>
      <c r="U17" s="284" t="e">
        <f t="shared" si="6"/>
        <v>#VALUE!</v>
      </c>
      <c r="V17" s="284" t="e">
        <f t="shared" si="7"/>
        <v>#VALUE!</v>
      </c>
      <c r="AI17" s="379">
        <f t="shared" si="8"/>
        <v>2001</v>
      </c>
      <c r="AJ17" s="379">
        <f t="shared" si="9"/>
        <v>4</v>
      </c>
      <c r="AK17" s="379">
        <f t="shared" si="10"/>
        <v>30</v>
      </c>
      <c r="AL17" s="381">
        <f t="shared" si="11"/>
        <v>37011</v>
      </c>
    </row>
    <row r="18" spans="1:38" ht="15">
      <c r="A18" s="380">
        <v>25320</v>
      </c>
      <c r="B18" s="380">
        <v>20010531</v>
      </c>
      <c r="C18" s="380">
        <v>13442910</v>
      </c>
      <c r="D18" s="380" t="s">
        <v>188</v>
      </c>
      <c r="E18" s="380" t="s">
        <v>187</v>
      </c>
      <c r="F18" s="380">
        <v>20384</v>
      </c>
      <c r="G18" s="380">
        <v>13442910</v>
      </c>
      <c r="H18" s="380"/>
      <c r="I18" s="380">
        <v>29.54</v>
      </c>
      <c r="J18" s="380">
        <v>-2.9565999999999999E-2</v>
      </c>
      <c r="K18" s="380">
        <v>1.0455000000000001E-2</v>
      </c>
      <c r="L18" s="380">
        <v>6.2198999999999997E-2</v>
      </c>
      <c r="M18" s="380">
        <v>5.0899999999999999E-3</v>
      </c>
      <c r="N18" s="70">
        <f t="shared" si="0"/>
        <v>37042</v>
      </c>
      <c r="O18" s="284" t="e">
        <f t="shared" si="12"/>
        <v>#VALUE!</v>
      </c>
      <c r="P18" s="284" t="e">
        <f t="shared" si="1"/>
        <v>#VALUE!</v>
      </c>
      <c r="Q18" s="284" t="e">
        <f t="shared" si="2"/>
        <v>#VALUE!</v>
      </c>
      <c r="R18" s="284" t="e">
        <f t="shared" si="3"/>
        <v>#VALUE!</v>
      </c>
      <c r="S18" s="284" t="e">
        <f t="shared" ref="S18:S81" si="13">IF(AND(($X$15-4)&lt;=$N18,($X$16)&gt;=($N18-4)),J18," ")</f>
        <v>#VALUE!</v>
      </c>
      <c r="T18" s="284" t="e">
        <f t="shared" ref="T18:T81" si="14">IF(AND(($X$15-4)&lt;=$N18,($X$16)&gt;=($N18-4)),K18," ")</f>
        <v>#VALUE!</v>
      </c>
      <c r="U18" s="284" t="e">
        <f t="shared" ref="U18:U81" si="15">IF(AND(($X$15-4)&lt;=$N18,($X$16)&gt;=($N18-4)),L18," ")</f>
        <v>#VALUE!</v>
      </c>
      <c r="V18" s="284" t="e">
        <f t="shared" ref="V18:V81" si="16">IF(AND(($X$15-4)&lt;=$N18,($X$16)&gt;=($N18-4)),M18," ")</f>
        <v>#VALUE!</v>
      </c>
      <c r="W18" s="386" t="s">
        <v>190</v>
      </c>
      <c r="X18" s="387" t="s">
        <v>189</v>
      </c>
      <c r="Z18" s="128" t="s">
        <v>305</v>
      </c>
      <c r="AA18" s="129"/>
      <c r="AB18" s="129"/>
      <c r="AC18" s="130"/>
      <c r="AI18" s="379">
        <f t="shared" si="8"/>
        <v>2001</v>
      </c>
      <c r="AJ18" s="379">
        <f t="shared" si="9"/>
        <v>5</v>
      </c>
      <c r="AK18" s="379">
        <f t="shared" si="10"/>
        <v>31</v>
      </c>
      <c r="AL18" s="381">
        <f t="shared" si="11"/>
        <v>37042</v>
      </c>
    </row>
    <row r="19" spans="1:38" ht="18">
      <c r="A19" s="380">
        <v>25320</v>
      </c>
      <c r="B19" s="380">
        <v>20010629</v>
      </c>
      <c r="C19" s="380">
        <v>13442910</v>
      </c>
      <c r="D19" s="380" t="s">
        <v>188</v>
      </c>
      <c r="E19" s="380" t="s">
        <v>187</v>
      </c>
      <c r="F19" s="380">
        <v>20384</v>
      </c>
      <c r="G19" s="380">
        <v>13442910</v>
      </c>
      <c r="H19" s="380"/>
      <c r="I19" s="380">
        <v>25.75</v>
      </c>
      <c r="J19" s="380">
        <v>-0.128301</v>
      </c>
      <c r="K19" s="380">
        <v>-1.7552999999999999E-2</v>
      </c>
      <c r="L19" s="380">
        <v>7.7260000000000002E-3</v>
      </c>
      <c r="M19" s="380">
        <v>-2.5003999999999998E-2</v>
      </c>
      <c r="N19" s="70">
        <f t="shared" si="0"/>
        <v>37071</v>
      </c>
      <c r="O19" s="284" t="e">
        <f t="shared" ref="O19:O82" si="17">IF(AND(($X$12-4)&lt;=$N19,($X$13)&gt;=($N19-4)),J19," ")</f>
        <v>#VALUE!</v>
      </c>
      <c r="P19" s="284" t="e">
        <f t="shared" si="1"/>
        <v>#VALUE!</v>
      </c>
      <c r="Q19" s="284" t="e">
        <f t="shared" si="2"/>
        <v>#VALUE!</v>
      </c>
      <c r="R19" s="284" t="e">
        <f t="shared" si="3"/>
        <v>#VALUE!</v>
      </c>
      <c r="S19" s="284" t="e">
        <f t="shared" si="13"/>
        <v>#VALUE!</v>
      </c>
      <c r="T19" s="284" t="e">
        <f t="shared" si="14"/>
        <v>#VALUE!</v>
      </c>
      <c r="U19" s="284" t="e">
        <f t="shared" si="15"/>
        <v>#VALUE!</v>
      </c>
      <c r="V19" s="284" t="e">
        <f t="shared" si="16"/>
        <v>#VALUE!</v>
      </c>
      <c r="W19" s="388" t="s">
        <v>1017</v>
      </c>
      <c r="X19" s="389" t="s">
        <v>85</v>
      </c>
      <c r="Y19" s="72" t="s">
        <v>85</v>
      </c>
      <c r="Z19" s="131" t="s">
        <v>317</v>
      </c>
      <c r="AA19" s="132"/>
      <c r="AB19" s="132"/>
      <c r="AC19" s="127"/>
      <c r="AI19" s="379">
        <f t="shared" si="8"/>
        <v>2001</v>
      </c>
      <c r="AJ19" s="379">
        <f t="shared" si="9"/>
        <v>6</v>
      </c>
      <c r="AK19" s="379">
        <f t="shared" si="10"/>
        <v>29</v>
      </c>
      <c r="AL19" s="381">
        <f t="shared" si="11"/>
        <v>37071</v>
      </c>
    </row>
    <row r="20" spans="1:38" ht="15">
      <c r="A20" s="380">
        <v>25320</v>
      </c>
      <c r="B20" s="380">
        <v>20010731</v>
      </c>
      <c r="C20" s="380">
        <v>13442910</v>
      </c>
      <c r="D20" s="380" t="s">
        <v>188</v>
      </c>
      <c r="E20" s="380" t="s">
        <v>187</v>
      </c>
      <c r="F20" s="380">
        <v>20384</v>
      </c>
      <c r="G20" s="380">
        <v>13442910</v>
      </c>
      <c r="H20" s="380">
        <v>0.22500000000000001</v>
      </c>
      <c r="I20" s="380">
        <v>27.36</v>
      </c>
      <c r="J20" s="380">
        <v>7.1262000000000006E-2</v>
      </c>
      <c r="K20" s="380">
        <v>-1.8297999999999998E-2</v>
      </c>
      <c r="L20" s="380">
        <v>-2.8403000000000001E-2</v>
      </c>
      <c r="M20" s="380">
        <v>-1.0772E-2</v>
      </c>
      <c r="N20" s="70">
        <f t="shared" si="0"/>
        <v>37103</v>
      </c>
      <c r="O20" s="284" t="e">
        <f t="shared" si="17"/>
        <v>#VALUE!</v>
      </c>
      <c r="P20" s="284" t="e">
        <f t="shared" si="1"/>
        <v>#VALUE!</v>
      </c>
      <c r="Q20" s="284" t="e">
        <f t="shared" si="2"/>
        <v>#VALUE!</v>
      </c>
      <c r="R20" s="284" t="e">
        <f t="shared" si="3"/>
        <v>#VALUE!</v>
      </c>
      <c r="S20" s="284" t="e">
        <f t="shared" si="13"/>
        <v>#VALUE!</v>
      </c>
      <c r="T20" s="284" t="e">
        <f t="shared" si="14"/>
        <v>#VALUE!</v>
      </c>
      <c r="U20" s="284" t="e">
        <f t="shared" si="15"/>
        <v>#VALUE!</v>
      </c>
      <c r="V20" s="284" t="e">
        <f t="shared" si="16"/>
        <v>#VALUE!</v>
      </c>
      <c r="W20" s="388" t="s">
        <v>1018</v>
      </c>
      <c r="X20" s="389" t="s">
        <v>85</v>
      </c>
      <c r="Y20" s="69" t="s">
        <v>85</v>
      </c>
      <c r="Z20" s="131" t="s">
        <v>306</v>
      </c>
      <c r="AA20" s="132"/>
      <c r="AB20" s="132"/>
      <c r="AC20" s="127"/>
      <c r="AI20" s="379">
        <f t="shared" si="8"/>
        <v>2001</v>
      </c>
      <c r="AJ20" s="379">
        <f t="shared" si="9"/>
        <v>7</v>
      </c>
      <c r="AK20" s="379">
        <f t="shared" si="10"/>
        <v>31</v>
      </c>
      <c r="AL20" s="381">
        <f t="shared" si="11"/>
        <v>37103</v>
      </c>
    </row>
    <row r="21" spans="1:38" ht="15">
      <c r="A21" s="380">
        <v>25320</v>
      </c>
      <c r="B21" s="380">
        <v>20010831</v>
      </c>
      <c r="C21" s="380">
        <v>13442910</v>
      </c>
      <c r="D21" s="380" t="s">
        <v>188</v>
      </c>
      <c r="E21" s="380" t="s">
        <v>187</v>
      </c>
      <c r="F21" s="380">
        <v>20384</v>
      </c>
      <c r="G21" s="380">
        <v>13442910</v>
      </c>
      <c r="H21" s="380"/>
      <c r="I21" s="380">
        <v>28.19</v>
      </c>
      <c r="J21" s="380">
        <v>3.0335999999999998E-2</v>
      </c>
      <c r="K21" s="380">
        <v>-5.8980999999999999E-2</v>
      </c>
      <c r="L21" s="380">
        <v>-3.5013000000000002E-2</v>
      </c>
      <c r="M21" s="380">
        <v>-6.4107999999999998E-2</v>
      </c>
      <c r="N21" s="70">
        <f t="shared" si="0"/>
        <v>37134</v>
      </c>
      <c r="O21" s="284" t="e">
        <f t="shared" si="17"/>
        <v>#VALUE!</v>
      </c>
      <c r="P21" s="284" t="e">
        <f t="shared" si="1"/>
        <v>#VALUE!</v>
      </c>
      <c r="Q21" s="284" t="e">
        <f t="shared" si="2"/>
        <v>#VALUE!</v>
      </c>
      <c r="R21" s="284" t="e">
        <f t="shared" si="3"/>
        <v>#VALUE!</v>
      </c>
      <c r="S21" s="284" t="e">
        <f t="shared" si="13"/>
        <v>#VALUE!</v>
      </c>
      <c r="T21" s="284" t="e">
        <f t="shared" si="14"/>
        <v>#VALUE!</v>
      </c>
      <c r="U21" s="284" t="e">
        <f t="shared" si="15"/>
        <v>#VALUE!</v>
      </c>
      <c r="V21" s="284" t="e">
        <f t="shared" si="16"/>
        <v>#VALUE!</v>
      </c>
      <c r="W21" s="388" t="s">
        <v>1019</v>
      </c>
      <c r="X21" s="389" t="s">
        <v>85</v>
      </c>
      <c r="Y21" s="69" t="s">
        <v>309</v>
      </c>
      <c r="Z21" s="133" t="s">
        <v>307</v>
      </c>
      <c r="AA21" s="132"/>
      <c r="AB21" s="132"/>
      <c r="AC21" s="127"/>
      <c r="AI21" s="379">
        <f t="shared" si="8"/>
        <v>2001</v>
      </c>
      <c r="AJ21" s="379">
        <f t="shared" si="9"/>
        <v>8</v>
      </c>
      <c r="AK21" s="379">
        <f t="shared" si="10"/>
        <v>31</v>
      </c>
      <c r="AL21" s="381">
        <f t="shared" si="11"/>
        <v>37134</v>
      </c>
    </row>
    <row r="22" spans="1:38" ht="15">
      <c r="A22" s="380">
        <v>25320</v>
      </c>
      <c r="B22" s="380">
        <v>20010928</v>
      </c>
      <c r="C22" s="380">
        <v>13442910</v>
      </c>
      <c r="D22" s="380" t="s">
        <v>188</v>
      </c>
      <c r="E22" s="380" t="s">
        <v>187</v>
      </c>
      <c r="F22" s="380">
        <v>20384</v>
      </c>
      <c r="G22" s="380">
        <v>13442910</v>
      </c>
      <c r="H22" s="380"/>
      <c r="I22" s="380">
        <v>28</v>
      </c>
      <c r="J22" s="380">
        <v>-6.7400000000000003E-3</v>
      </c>
      <c r="K22" s="380">
        <v>-9.1484999999999997E-2</v>
      </c>
      <c r="L22" s="380">
        <v>-0.12778700000000001</v>
      </c>
      <c r="M22" s="380">
        <v>-8.1723000000000004E-2</v>
      </c>
      <c r="N22" s="70">
        <f t="shared" si="0"/>
        <v>37162</v>
      </c>
      <c r="O22" s="284" t="e">
        <f t="shared" si="17"/>
        <v>#VALUE!</v>
      </c>
      <c r="P22" s="284" t="e">
        <f t="shared" si="1"/>
        <v>#VALUE!</v>
      </c>
      <c r="Q22" s="284" t="e">
        <f t="shared" si="2"/>
        <v>#VALUE!</v>
      </c>
      <c r="R22" s="284" t="e">
        <f t="shared" si="3"/>
        <v>#VALUE!</v>
      </c>
      <c r="S22" s="284" t="e">
        <f t="shared" si="13"/>
        <v>#VALUE!</v>
      </c>
      <c r="T22" s="284" t="e">
        <f t="shared" si="14"/>
        <v>#VALUE!</v>
      </c>
      <c r="U22" s="284" t="e">
        <f t="shared" si="15"/>
        <v>#VALUE!</v>
      </c>
      <c r="V22" s="284" t="e">
        <f t="shared" si="16"/>
        <v>#VALUE!</v>
      </c>
      <c r="W22" s="388" t="s">
        <v>349</v>
      </c>
      <c r="X22" s="389" t="s">
        <v>85</v>
      </c>
      <c r="Y22" s="69" t="s">
        <v>85</v>
      </c>
      <c r="Z22" s="131" t="s">
        <v>308</v>
      </c>
      <c r="AA22" s="132"/>
      <c r="AB22" s="132"/>
      <c r="AC22" s="127"/>
      <c r="AI22" s="379">
        <f t="shared" si="8"/>
        <v>2001</v>
      </c>
      <c r="AJ22" s="379">
        <f t="shared" si="9"/>
        <v>9</v>
      </c>
      <c r="AK22" s="379">
        <f t="shared" si="10"/>
        <v>28</v>
      </c>
      <c r="AL22" s="381">
        <f t="shared" si="11"/>
        <v>37162</v>
      </c>
    </row>
    <row r="23" spans="1:38" ht="15">
      <c r="A23" s="380">
        <v>25320</v>
      </c>
      <c r="B23" s="380">
        <v>20011031</v>
      </c>
      <c r="C23" s="380">
        <v>13442910</v>
      </c>
      <c r="D23" s="380" t="s">
        <v>188</v>
      </c>
      <c r="E23" s="380" t="s">
        <v>187</v>
      </c>
      <c r="F23" s="380">
        <v>20384</v>
      </c>
      <c r="G23" s="380">
        <v>13442910</v>
      </c>
      <c r="H23" s="380">
        <v>0.1575</v>
      </c>
      <c r="I23" s="380">
        <v>28.24</v>
      </c>
      <c r="J23" s="380">
        <v>1.4196E-2</v>
      </c>
      <c r="K23" s="380">
        <v>2.7836E-2</v>
      </c>
      <c r="L23" s="380">
        <v>7.8125E-2</v>
      </c>
      <c r="M23" s="380">
        <v>1.8099000000000001E-2</v>
      </c>
      <c r="N23" s="70">
        <f t="shared" si="0"/>
        <v>37195</v>
      </c>
      <c r="O23" s="284" t="e">
        <f t="shared" si="17"/>
        <v>#VALUE!</v>
      </c>
      <c r="P23" s="284" t="e">
        <f t="shared" si="1"/>
        <v>#VALUE!</v>
      </c>
      <c r="Q23" s="284" t="e">
        <f t="shared" si="2"/>
        <v>#VALUE!</v>
      </c>
      <c r="R23" s="284" t="e">
        <f t="shared" si="3"/>
        <v>#VALUE!</v>
      </c>
      <c r="S23" s="284" t="e">
        <f t="shared" si="13"/>
        <v>#VALUE!</v>
      </c>
      <c r="T23" s="284" t="e">
        <f t="shared" si="14"/>
        <v>#VALUE!</v>
      </c>
      <c r="U23" s="284" t="e">
        <f t="shared" si="15"/>
        <v>#VALUE!</v>
      </c>
      <c r="V23" s="284" t="e">
        <f t="shared" si="16"/>
        <v>#VALUE!</v>
      </c>
      <c r="W23" s="388" t="s">
        <v>350</v>
      </c>
      <c r="X23" s="389" t="s">
        <v>85</v>
      </c>
      <c r="Y23" s="69" t="s">
        <v>85</v>
      </c>
      <c r="Z23" s="131" t="s">
        <v>310</v>
      </c>
      <c r="AA23" s="132"/>
      <c r="AB23" s="132"/>
      <c r="AC23" s="127"/>
      <c r="AI23" s="379">
        <f t="shared" si="8"/>
        <v>2001</v>
      </c>
      <c r="AJ23" s="379">
        <f t="shared" si="9"/>
        <v>10</v>
      </c>
      <c r="AK23" s="379">
        <f t="shared" si="10"/>
        <v>31</v>
      </c>
      <c r="AL23" s="381">
        <f t="shared" si="11"/>
        <v>37195</v>
      </c>
    </row>
    <row r="24" spans="1:38" ht="15.75" thickBot="1">
      <c r="A24" s="380">
        <v>25320</v>
      </c>
      <c r="B24" s="380">
        <v>20011130</v>
      </c>
      <c r="C24" s="380">
        <v>13442910</v>
      </c>
      <c r="D24" s="380" t="s">
        <v>188</v>
      </c>
      <c r="E24" s="380" t="s">
        <v>187</v>
      </c>
      <c r="F24" s="380">
        <v>20384</v>
      </c>
      <c r="G24" s="380">
        <v>13442910</v>
      </c>
      <c r="H24" s="380"/>
      <c r="I24" s="380">
        <v>29.31</v>
      </c>
      <c r="J24" s="380">
        <v>3.789E-2</v>
      </c>
      <c r="K24" s="380">
        <v>7.8777E-2</v>
      </c>
      <c r="L24" s="380">
        <v>8.0798999999999996E-2</v>
      </c>
      <c r="M24" s="380">
        <v>7.5176000000000007E-2</v>
      </c>
      <c r="N24" s="70">
        <f t="shared" si="0"/>
        <v>37225</v>
      </c>
      <c r="O24" s="284" t="e">
        <f t="shared" si="17"/>
        <v>#VALUE!</v>
      </c>
      <c r="P24" s="284" t="e">
        <f t="shared" si="1"/>
        <v>#VALUE!</v>
      </c>
      <c r="Q24" s="284" t="e">
        <f t="shared" si="2"/>
        <v>#VALUE!</v>
      </c>
      <c r="R24" s="284" t="e">
        <f t="shared" si="3"/>
        <v>#VALUE!</v>
      </c>
      <c r="S24" s="284" t="e">
        <f t="shared" si="13"/>
        <v>#VALUE!</v>
      </c>
      <c r="T24" s="284" t="e">
        <f t="shared" si="14"/>
        <v>#VALUE!</v>
      </c>
      <c r="U24" s="284" t="e">
        <f t="shared" si="15"/>
        <v>#VALUE!</v>
      </c>
      <c r="V24" s="284" t="e">
        <f t="shared" si="16"/>
        <v>#VALUE!</v>
      </c>
      <c r="W24" s="390" t="s">
        <v>351</v>
      </c>
      <c r="X24" s="391" t="s">
        <v>85</v>
      </c>
      <c r="Y24" s="72" t="s">
        <v>85</v>
      </c>
      <c r="Z24" s="134"/>
      <c r="AA24" s="135"/>
      <c r="AB24" s="135"/>
      <c r="AC24" s="136"/>
      <c r="AI24" s="379">
        <f t="shared" si="8"/>
        <v>2001</v>
      </c>
      <c r="AJ24" s="379">
        <f t="shared" si="9"/>
        <v>11</v>
      </c>
      <c r="AK24" s="379">
        <f t="shared" si="10"/>
        <v>30</v>
      </c>
      <c r="AL24" s="381">
        <f t="shared" si="11"/>
        <v>37225</v>
      </c>
    </row>
    <row r="25" spans="1:38" ht="15">
      <c r="A25" s="380">
        <v>25320</v>
      </c>
      <c r="B25" s="380">
        <v>20011231</v>
      </c>
      <c r="C25" s="380">
        <v>13442910</v>
      </c>
      <c r="D25" s="380" t="s">
        <v>188</v>
      </c>
      <c r="E25" s="380" t="s">
        <v>187</v>
      </c>
      <c r="F25" s="380">
        <v>20384</v>
      </c>
      <c r="G25" s="380">
        <v>13442910</v>
      </c>
      <c r="H25" s="380"/>
      <c r="I25" s="380">
        <v>29.87</v>
      </c>
      <c r="J25" s="380">
        <v>1.9106000000000001E-2</v>
      </c>
      <c r="K25" s="380">
        <v>1.7853000000000001E-2</v>
      </c>
      <c r="L25" s="380">
        <v>5.7768E-2</v>
      </c>
      <c r="M25" s="380">
        <v>7.574E-3</v>
      </c>
      <c r="N25" s="70">
        <f t="shared" si="0"/>
        <v>37256</v>
      </c>
      <c r="O25" s="284" t="e">
        <f t="shared" si="17"/>
        <v>#VALUE!</v>
      </c>
      <c r="P25" s="284" t="e">
        <f t="shared" si="1"/>
        <v>#VALUE!</v>
      </c>
      <c r="Q25" s="284" t="e">
        <f t="shared" si="2"/>
        <v>#VALUE!</v>
      </c>
      <c r="R25" s="284" t="e">
        <f t="shared" si="3"/>
        <v>#VALUE!</v>
      </c>
      <c r="S25" s="284" t="e">
        <f t="shared" si="13"/>
        <v>#VALUE!</v>
      </c>
      <c r="T25" s="284" t="e">
        <f t="shared" si="14"/>
        <v>#VALUE!</v>
      </c>
      <c r="U25" s="284" t="e">
        <f t="shared" si="15"/>
        <v>#VALUE!</v>
      </c>
      <c r="V25" s="284" t="e">
        <f t="shared" si="16"/>
        <v>#VALUE!</v>
      </c>
      <c r="X25" s="69" t="s">
        <v>85</v>
      </c>
      <c r="AI25" s="379">
        <f t="shared" si="8"/>
        <v>2001</v>
      </c>
      <c r="AJ25" s="379">
        <f t="shared" si="9"/>
        <v>12</v>
      </c>
      <c r="AK25" s="379">
        <f t="shared" si="10"/>
        <v>31</v>
      </c>
      <c r="AL25" s="381">
        <f t="shared" si="11"/>
        <v>37256</v>
      </c>
    </row>
    <row r="26" spans="1:38" ht="15">
      <c r="A26" s="380">
        <v>25320</v>
      </c>
      <c r="B26" s="380">
        <v>20020131</v>
      </c>
      <c r="C26" s="380">
        <v>13442910</v>
      </c>
      <c r="D26" s="380" t="s">
        <v>188</v>
      </c>
      <c r="E26" s="380" t="s">
        <v>187</v>
      </c>
      <c r="F26" s="380">
        <v>20384</v>
      </c>
      <c r="G26" s="380">
        <v>13442910</v>
      </c>
      <c r="H26" s="380">
        <v>0.1575</v>
      </c>
      <c r="I26" s="380">
        <v>28.45</v>
      </c>
      <c r="J26" s="380">
        <v>-4.2265999999999998E-2</v>
      </c>
      <c r="K26" s="380">
        <v>-1.5975E-2</v>
      </c>
      <c r="L26" s="380">
        <v>1.8192E-2</v>
      </c>
      <c r="M26" s="380">
        <v>-1.5573999999999999E-2</v>
      </c>
      <c r="N26" s="70">
        <f t="shared" si="0"/>
        <v>37287</v>
      </c>
      <c r="O26" s="284" t="e">
        <f t="shared" si="17"/>
        <v>#VALUE!</v>
      </c>
      <c r="P26" s="284" t="e">
        <f t="shared" si="1"/>
        <v>#VALUE!</v>
      </c>
      <c r="Q26" s="284" t="e">
        <f t="shared" si="2"/>
        <v>#VALUE!</v>
      </c>
      <c r="R26" s="284" t="e">
        <f t="shared" si="3"/>
        <v>#VALUE!</v>
      </c>
      <c r="S26" s="284" t="e">
        <f t="shared" si="13"/>
        <v>#VALUE!</v>
      </c>
      <c r="T26" s="284" t="e">
        <f t="shared" si="14"/>
        <v>#VALUE!</v>
      </c>
      <c r="U26" s="284" t="e">
        <f t="shared" si="15"/>
        <v>#VALUE!</v>
      </c>
      <c r="V26" s="284" t="e">
        <f t="shared" si="16"/>
        <v>#VALUE!</v>
      </c>
      <c r="AI26" s="379">
        <f t="shared" si="8"/>
        <v>2002</v>
      </c>
      <c r="AJ26" s="379">
        <f t="shared" si="9"/>
        <v>1</v>
      </c>
      <c r="AK26" s="379">
        <f t="shared" si="10"/>
        <v>31</v>
      </c>
      <c r="AL26" s="381">
        <f t="shared" si="11"/>
        <v>37287</v>
      </c>
    </row>
    <row r="27" spans="1:38" ht="15">
      <c r="A27" s="380">
        <v>25320</v>
      </c>
      <c r="B27" s="380">
        <v>20020228</v>
      </c>
      <c r="C27" s="380">
        <v>13442910</v>
      </c>
      <c r="D27" s="380" t="s">
        <v>188</v>
      </c>
      <c r="E27" s="380" t="s">
        <v>187</v>
      </c>
      <c r="F27" s="380">
        <v>20384</v>
      </c>
      <c r="G27" s="380">
        <v>13442910</v>
      </c>
      <c r="H27" s="380"/>
      <c r="I27" s="380">
        <v>26.74</v>
      </c>
      <c r="J27" s="380">
        <v>-6.0104999999999999E-2</v>
      </c>
      <c r="K27" s="380">
        <v>-2.1696E-2</v>
      </c>
      <c r="L27" s="380">
        <v>-3.3065999999999998E-2</v>
      </c>
      <c r="M27" s="380">
        <v>-2.0766E-2</v>
      </c>
      <c r="N27" s="70">
        <f t="shared" si="0"/>
        <v>37315</v>
      </c>
      <c r="O27" s="284" t="e">
        <f t="shared" si="17"/>
        <v>#VALUE!</v>
      </c>
      <c r="P27" s="284" t="e">
        <f t="shared" si="1"/>
        <v>#VALUE!</v>
      </c>
      <c r="Q27" s="284" t="e">
        <f t="shared" si="2"/>
        <v>#VALUE!</v>
      </c>
      <c r="R27" s="284" t="e">
        <f t="shared" si="3"/>
        <v>#VALUE!</v>
      </c>
      <c r="S27" s="284" t="e">
        <f t="shared" si="13"/>
        <v>#VALUE!</v>
      </c>
      <c r="T27" s="284" t="e">
        <f t="shared" si="14"/>
        <v>#VALUE!</v>
      </c>
      <c r="U27" s="284" t="e">
        <f t="shared" si="15"/>
        <v>#VALUE!</v>
      </c>
      <c r="V27" s="284" t="e">
        <f t="shared" si="16"/>
        <v>#VALUE!</v>
      </c>
      <c r="AI27" s="379">
        <f t="shared" si="8"/>
        <v>2002</v>
      </c>
      <c r="AJ27" s="379">
        <f t="shared" si="9"/>
        <v>2</v>
      </c>
      <c r="AK27" s="379">
        <f t="shared" si="10"/>
        <v>28</v>
      </c>
      <c r="AL27" s="381">
        <f t="shared" si="11"/>
        <v>37315</v>
      </c>
    </row>
    <row r="28" spans="1:38" ht="15">
      <c r="A28" s="380">
        <v>25320</v>
      </c>
      <c r="B28" s="380">
        <v>20020328</v>
      </c>
      <c r="C28" s="380">
        <v>13442910</v>
      </c>
      <c r="D28" s="380" t="s">
        <v>188</v>
      </c>
      <c r="E28" s="380" t="s">
        <v>187</v>
      </c>
      <c r="F28" s="380">
        <v>20384</v>
      </c>
      <c r="G28" s="380">
        <v>13442910</v>
      </c>
      <c r="H28" s="380"/>
      <c r="I28" s="380">
        <v>26.8</v>
      </c>
      <c r="J28" s="380">
        <v>2.2439999999999999E-3</v>
      </c>
      <c r="K28" s="380">
        <v>4.4678000000000002E-2</v>
      </c>
      <c r="L28" s="380">
        <v>7.4652999999999997E-2</v>
      </c>
      <c r="M28" s="380">
        <v>3.6739000000000001E-2</v>
      </c>
      <c r="N28" s="70">
        <f t="shared" si="0"/>
        <v>37343</v>
      </c>
      <c r="O28" s="284" t="e">
        <f t="shared" si="17"/>
        <v>#VALUE!</v>
      </c>
      <c r="P28" s="284" t="e">
        <f t="shared" si="1"/>
        <v>#VALUE!</v>
      </c>
      <c r="Q28" s="284" t="e">
        <f t="shared" si="2"/>
        <v>#VALUE!</v>
      </c>
      <c r="R28" s="284" t="e">
        <f t="shared" si="3"/>
        <v>#VALUE!</v>
      </c>
      <c r="S28" s="284" t="e">
        <f t="shared" si="13"/>
        <v>#VALUE!</v>
      </c>
      <c r="T28" s="284" t="e">
        <f t="shared" si="14"/>
        <v>#VALUE!</v>
      </c>
      <c r="U28" s="284" t="e">
        <f t="shared" si="15"/>
        <v>#VALUE!</v>
      </c>
      <c r="V28" s="284" t="e">
        <f t="shared" si="16"/>
        <v>#VALUE!</v>
      </c>
      <c r="AI28" s="379">
        <f t="shared" si="8"/>
        <v>2002</v>
      </c>
      <c r="AJ28" s="379">
        <f t="shared" si="9"/>
        <v>3</v>
      </c>
      <c r="AK28" s="379">
        <f t="shared" si="10"/>
        <v>28</v>
      </c>
      <c r="AL28" s="381">
        <f t="shared" si="11"/>
        <v>37343</v>
      </c>
    </row>
    <row r="29" spans="1:38" ht="15">
      <c r="A29" s="380">
        <v>25320</v>
      </c>
      <c r="B29" s="380">
        <v>20020430</v>
      </c>
      <c r="C29" s="380">
        <v>13442910</v>
      </c>
      <c r="D29" s="380" t="s">
        <v>188</v>
      </c>
      <c r="E29" s="380" t="s">
        <v>187</v>
      </c>
      <c r="F29" s="380">
        <v>20384</v>
      </c>
      <c r="G29" s="380">
        <v>13442910</v>
      </c>
      <c r="H29" s="380">
        <v>0.1575</v>
      </c>
      <c r="I29" s="380">
        <v>27.61</v>
      </c>
      <c r="J29" s="380">
        <v>3.6101000000000001E-2</v>
      </c>
      <c r="K29" s="380">
        <v>-4.9618000000000002E-2</v>
      </c>
      <c r="L29" s="380">
        <v>-3.1649999999999998E-3</v>
      </c>
      <c r="M29" s="380">
        <v>-6.1418E-2</v>
      </c>
      <c r="N29" s="70">
        <f t="shared" si="0"/>
        <v>37376</v>
      </c>
      <c r="O29" s="284" t="e">
        <f t="shared" si="17"/>
        <v>#VALUE!</v>
      </c>
      <c r="P29" s="284" t="e">
        <f t="shared" si="1"/>
        <v>#VALUE!</v>
      </c>
      <c r="Q29" s="284" t="e">
        <f t="shared" si="2"/>
        <v>#VALUE!</v>
      </c>
      <c r="R29" s="284" t="e">
        <f t="shared" si="3"/>
        <v>#VALUE!</v>
      </c>
      <c r="S29" s="284" t="e">
        <f t="shared" si="13"/>
        <v>#VALUE!</v>
      </c>
      <c r="T29" s="284" t="e">
        <f t="shared" si="14"/>
        <v>#VALUE!</v>
      </c>
      <c r="U29" s="284" t="e">
        <f t="shared" si="15"/>
        <v>#VALUE!</v>
      </c>
      <c r="V29" s="284" t="e">
        <f t="shared" si="16"/>
        <v>#VALUE!</v>
      </c>
      <c r="AI29" s="379">
        <f t="shared" si="8"/>
        <v>2002</v>
      </c>
      <c r="AJ29" s="379">
        <f t="shared" si="9"/>
        <v>4</v>
      </c>
      <c r="AK29" s="379">
        <f t="shared" si="10"/>
        <v>30</v>
      </c>
      <c r="AL29" s="381">
        <f t="shared" si="11"/>
        <v>37376</v>
      </c>
    </row>
    <row r="30" spans="1:38" ht="15">
      <c r="A30" s="380">
        <v>25320</v>
      </c>
      <c r="B30" s="380">
        <v>20020531</v>
      </c>
      <c r="C30" s="380">
        <v>13442910</v>
      </c>
      <c r="D30" s="380" t="s">
        <v>188</v>
      </c>
      <c r="E30" s="380" t="s">
        <v>187</v>
      </c>
      <c r="F30" s="380">
        <v>20384</v>
      </c>
      <c r="G30" s="380">
        <v>13442910</v>
      </c>
      <c r="H30" s="380"/>
      <c r="I30" s="380">
        <v>28.25</v>
      </c>
      <c r="J30" s="380">
        <v>2.3179999999999999E-2</v>
      </c>
      <c r="K30" s="380">
        <v>-1.0521000000000001E-2</v>
      </c>
      <c r="L30" s="380">
        <v>-1.5507E-2</v>
      </c>
      <c r="M30" s="380">
        <v>-9.0810000000000005E-3</v>
      </c>
      <c r="N30" s="70">
        <f t="shared" si="0"/>
        <v>37407</v>
      </c>
      <c r="O30" s="284" t="e">
        <f t="shared" si="17"/>
        <v>#VALUE!</v>
      </c>
      <c r="P30" s="284" t="e">
        <f t="shared" si="1"/>
        <v>#VALUE!</v>
      </c>
      <c r="Q30" s="284" t="e">
        <f t="shared" si="2"/>
        <v>#VALUE!</v>
      </c>
      <c r="R30" s="284" t="e">
        <f t="shared" si="3"/>
        <v>#VALUE!</v>
      </c>
      <c r="S30" s="284" t="e">
        <f t="shared" si="13"/>
        <v>#VALUE!</v>
      </c>
      <c r="T30" s="284" t="e">
        <f t="shared" si="14"/>
        <v>#VALUE!</v>
      </c>
      <c r="U30" s="284" t="e">
        <f t="shared" si="15"/>
        <v>#VALUE!</v>
      </c>
      <c r="V30" s="284" t="e">
        <f t="shared" si="16"/>
        <v>#VALUE!</v>
      </c>
      <c r="AI30" s="379">
        <f t="shared" si="8"/>
        <v>2002</v>
      </c>
      <c r="AJ30" s="379">
        <f t="shared" si="9"/>
        <v>5</v>
      </c>
      <c r="AK30" s="379">
        <f t="shared" si="10"/>
        <v>31</v>
      </c>
      <c r="AL30" s="381">
        <f t="shared" si="11"/>
        <v>37407</v>
      </c>
    </row>
    <row r="31" spans="1:38" ht="15">
      <c r="A31" s="380">
        <v>25320</v>
      </c>
      <c r="B31" s="380">
        <v>20020628</v>
      </c>
      <c r="C31" s="380">
        <v>13442910</v>
      </c>
      <c r="D31" s="380" t="s">
        <v>188</v>
      </c>
      <c r="E31" s="380" t="s">
        <v>187</v>
      </c>
      <c r="F31" s="380">
        <v>20384</v>
      </c>
      <c r="G31" s="380">
        <v>13442910</v>
      </c>
      <c r="H31" s="380"/>
      <c r="I31" s="380">
        <v>27.66</v>
      </c>
      <c r="J31" s="380">
        <v>-2.0885000000000001E-2</v>
      </c>
      <c r="K31" s="380">
        <v>-7.0250999999999994E-2</v>
      </c>
      <c r="L31" s="380">
        <v>-6.7317000000000002E-2</v>
      </c>
      <c r="M31" s="380">
        <v>-7.2465000000000002E-2</v>
      </c>
      <c r="N31" s="70">
        <f t="shared" si="0"/>
        <v>37435</v>
      </c>
      <c r="O31" s="284" t="e">
        <f t="shared" si="17"/>
        <v>#VALUE!</v>
      </c>
      <c r="P31" s="284" t="e">
        <f t="shared" si="1"/>
        <v>#VALUE!</v>
      </c>
      <c r="Q31" s="284" t="e">
        <f t="shared" si="2"/>
        <v>#VALUE!</v>
      </c>
      <c r="R31" s="284" t="e">
        <f t="shared" si="3"/>
        <v>#VALUE!</v>
      </c>
      <c r="S31" s="284" t="e">
        <f t="shared" si="13"/>
        <v>#VALUE!</v>
      </c>
      <c r="T31" s="284" t="e">
        <f t="shared" si="14"/>
        <v>#VALUE!</v>
      </c>
      <c r="U31" s="284" t="e">
        <f t="shared" si="15"/>
        <v>#VALUE!</v>
      </c>
      <c r="V31" s="284" t="e">
        <f t="shared" si="16"/>
        <v>#VALUE!</v>
      </c>
      <c r="AI31" s="379">
        <f t="shared" si="8"/>
        <v>2002</v>
      </c>
      <c r="AJ31" s="379">
        <f t="shared" si="9"/>
        <v>6</v>
      </c>
      <c r="AK31" s="379">
        <f t="shared" si="10"/>
        <v>28</v>
      </c>
      <c r="AL31" s="381">
        <f t="shared" si="11"/>
        <v>37435</v>
      </c>
    </row>
    <row r="32" spans="1:38" ht="15">
      <c r="A32" s="380">
        <v>25320</v>
      </c>
      <c r="B32" s="380">
        <v>20020731</v>
      </c>
      <c r="C32" s="380">
        <v>13442910</v>
      </c>
      <c r="D32" s="380" t="s">
        <v>188</v>
      </c>
      <c r="E32" s="380" t="s">
        <v>187</v>
      </c>
      <c r="F32" s="380">
        <v>20384</v>
      </c>
      <c r="G32" s="380">
        <v>13442910</v>
      </c>
      <c r="H32" s="380">
        <v>0.1575</v>
      </c>
      <c r="I32" s="380">
        <v>23.3</v>
      </c>
      <c r="J32" s="380">
        <v>-0.15193400000000001</v>
      </c>
      <c r="K32" s="380">
        <v>-8.1148999999999999E-2</v>
      </c>
      <c r="L32" s="380">
        <v>-0.107497</v>
      </c>
      <c r="M32" s="380">
        <v>-7.8994999999999996E-2</v>
      </c>
      <c r="N32" s="70">
        <f t="shared" si="0"/>
        <v>37468</v>
      </c>
      <c r="O32" s="284" t="e">
        <f t="shared" si="17"/>
        <v>#VALUE!</v>
      </c>
      <c r="P32" s="284" t="e">
        <f t="shared" si="1"/>
        <v>#VALUE!</v>
      </c>
      <c r="Q32" s="284" t="e">
        <f t="shared" si="2"/>
        <v>#VALUE!</v>
      </c>
      <c r="R32" s="284" t="e">
        <f t="shared" si="3"/>
        <v>#VALUE!</v>
      </c>
      <c r="S32" s="284" t="e">
        <f t="shared" si="13"/>
        <v>#VALUE!</v>
      </c>
      <c r="T32" s="284" t="e">
        <f t="shared" si="14"/>
        <v>#VALUE!</v>
      </c>
      <c r="U32" s="284" t="e">
        <f t="shared" si="15"/>
        <v>#VALUE!</v>
      </c>
      <c r="V32" s="284" t="e">
        <f t="shared" si="16"/>
        <v>#VALUE!</v>
      </c>
      <c r="AI32" s="379">
        <f t="shared" si="8"/>
        <v>2002</v>
      </c>
      <c r="AJ32" s="379">
        <f t="shared" si="9"/>
        <v>7</v>
      </c>
      <c r="AK32" s="379">
        <f t="shared" si="10"/>
        <v>31</v>
      </c>
      <c r="AL32" s="381">
        <f t="shared" si="11"/>
        <v>37468</v>
      </c>
    </row>
    <row r="33" spans="1:38" ht="15">
      <c r="A33" s="380">
        <v>25320</v>
      </c>
      <c r="B33" s="380">
        <v>20020830</v>
      </c>
      <c r="C33" s="380">
        <v>13442910</v>
      </c>
      <c r="D33" s="380" t="s">
        <v>188</v>
      </c>
      <c r="E33" s="380" t="s">
        <v>187</v>
      </c>
      <c r="F33" s="380">
        <v>20384</v>
      </c>
      <c r="G33" s="380">
        <v>13442910</v>
      </c>
      <c r="H33" s="380"/>
      <c r="I33" s="380">
        <v>23.15</v>
      </c>
      <c r="J33" s="380">
        <v>-6.4380000000000001E-3</v>
      </c>
      <c r="K33" s="380">
        <v>7.9760000000000005E-3</v>
      </c>
      <c r="L33" s="380">
        <v>6.3369999999999998E-3</v>
      </c>
      <c r="M33" s="380">
        <v>4.8809999999999999E-3</v>
      </c>
      <c r="N33" s="70">
        <f t="shared" si="0"/>
        <v>37498</v>
      </c>
      <c r="O33" s="284" t="e">
        <f t="shared" si="17"/>
        <v>#VALUE!</v>
      </c>
      <c r="P33" s="284" t="e">
        <f t="shared" si="1"/>
        <v>#VALUE!</v>
      </c>
      <c r="Q33" s="284" t="e">
        <f t="shared" si="2"/>
        <v>#VALUE!</v>
      </c>
      <c r="R33" s="284" t="e">
        <f t="shared" si="3"/>
        <v>#VALUE!</v>
      </c>
      <c r="S33" s="284" t="e">
        <f t="shared" si="13"/>
        <v>#VALUE!</v>
      </c>
      <c r="T33" s="284" t="e">
        <f t="shared" si="14"/>
        <v>#VALUE!</v>
      </c>
      <c r="U33" s="284" t="e">
        <f t="shared" si="15"/>
        <v>#VALUE!</v>
      </c>
      <c r="V33" s="284" t="e">
        <f t="shared" si="16"/>
        <v>#VALUE!</v>
      </c>
      <c r="AI33" s="379">
        <f t="shared" si="8"/>
        <v>2002</v>
      </c>
      <c r="AJ33" s="379">
        <f t="shared" si="9"/>
        <v>8</v>
      </c>
      <c r="AK33" s="379">
        <f t="shared" si="10"/>
        <v>30</v>
      </c>
      <c r="AL33" s="381">
        <f t="shared" si="11"/>
        <v>37498</v>
      </c>
    </row>
    <row r="34" spans="1:38" ht="15">
      <c r="A34" s="380">
        <v>25320</v>
      </c>
      <c r="B34" s="380">
        <v>20020930</v>
      </c>
      <c r="C34" s="380">
        <v>13442910</v>
      </c>
      <c r="D34" s="380" t="s">
        <v>188</v>
      </c>
      <c r="E34" s="380" t="s">
        <v>187</v>
      </c>
      <c r="F34" s="380">
        <v>20384</v>
      </c>
      <c r="G34" s="380">
        <v>13442910</v>
      </c>
      <c r="H34" s="380"/>
      <c r="I34" s="380">
        <v>22.08</v>
      </c>
      <c r="J34" s="380">
        <v>-4.6219999999999997E-2</v>
      </c>
      <c r="K34" s="380">
        <v>-9.9919999999999995E-2</v>
      </c>
      <c r="L34" s="380">
        <v>-8.4489999999999996E-2</v>
      </c>
      <c r="M34" s="380">
        <v>-0.110013</v>
      </c>
      <c r="N34" s="70">
        <f t="shared" ref="N34:N65" si="18">AL34</f>
        <v>37529</v>
      </c>
      <c r="O34" s="284" t="e">
        <f t="shared" si="17"/>
        <v>#VALUE!</v>
      </c>
      <c r="P34" s="284" t="e">
        <f t="shared" si="1"/>
        <v>#VALUE!</v>
      </c>
      <c r="Q34" s="284" t="e">
        <f t="shared" si="2"/>
        <v>#VALUE!</v>
      </c>
      <c r="R34" s="284" t="e">
        <f t="shared" si="3"/>
        <v>#VALUE!</v>
      </c>
      <c r="S34" s="284" t="e">
        <f t="shared" si="13"/>
        <v>#VALUE!</v>
      </c>
      <c r="T34" s="284" t="e">
        <f t="shared" si="14"/>
        <v>#VALUE!</v>
      </c>
      <c r="U34" s="284" t="e">
        <f t="shared" si="15"/>
        <v>#VALUE!</v>
      </c>
      <c r="V34" s="284" t="e">
        <f t="shared" si="16"/>
        <v>#VALUE!</v>
      </c>
      <c r="AI34" s="379">
        <f t="shared" si="8"/>
        <v>2002</v>
      </c>
      <c r="AJ34" s="379">
        <f t="shared" si="9"/>
        <v>9</v>
      </c>
      <c r="AK34" s="379">
        <f t="shared" si="10"/>
        <v>30</v>
      </c>
      <c r="AL34" s="381">
        <f t="shared" si="11"/>
        <v>37529</v>
      </c>
    </row>
    <row r="35" spans="1:38" ht="15">
      <c r="A35" s="380">
        <v>25320</v>
      </c>
      <c r="B35" s="380">
        <v>20021031</v>
      </c>
      <c r="C35" s="380">
        <v>13442910</v>
      </c>
      <c r="D35" s="380" t="s">
        <v>188</v>
      </c>
      <c r="E35" s="380" t="s">
        <v>187</v>
      </c>
      <c r="F35" s="380">
        <v>20384</v>
      </c>
      <c r="G35" s="380">
        <v>13442910</v>
      </c>
      <c r="H35" s="380">
        <v>0.1575</v>
      </c>
      <c r="I35" s="380">
        <v>21.08</v>
      </c>
      <c r="J35" s="380">
        <v>-3.8157000000000003E-2</v>
      </c>
      <c r="K35" s="380">
        <v>7.4918999999999999E-2</v>
      </c>
      <c r="L35" s="380">
        <v>4.2772999999999999E-2</v>
      </c>
      <c r="M35" s="380">
        <v>8.6435999999999999E-2</v>
      </c>
      <c r="N35" s="70">
        <f t="shared" si="18"/>
        <v>37560</v>
      </c>
      <c r="O35" s="284" t="e">
        <f t="shared" si="17"/>
        <v>#VALUE!</v>
      </c>
      <c r="P35" s="284" t="e">
        <f t="shared" si="1"/>
        <v>#VALUE!</v>
      </c>
      <c r="Q35" s="284" t="e">
        <f t="shared" si="2"/>
        <v>#VALUE!</v>
      </c>
      <c r="R35" s="284" t="e">
        <f t="shared" si="3"/>
        <v>#VALUE!</v>
      </c>
      <c r="S35" s="284" t="e">
        <f t="shared" si="13"/>
        <v>#VALUE!</v>
      </c>
      <c r="T35" s="284" t="e">
        <f t="shared" si="14"/>
        <v>#VALUE!</v>
      </c>
      <c r="U35" s="284" t="e">
        <f t="shared" si="15"/>
        <v>#VALUE!</v>
      </c>
      <c r="V35" s="284" t="e">
        <f t="shared" si="16"/>
        <v>#VALUE!</v>
      </c>
      <c r="AI35" s="379">
        <f t="shared" si="8"/>
        <v>2002</v>
      </c>
      <c r="AJ35" s="379">
        <f t="shared" si="9"/>
        <v>10</v>
      </c>
      <c r="AK35" s="379">
        <f t="shared" si="10"/>
        <v>31</v>
      </c>
      <c r="AL35" s="381">
        <f t="shared" si="11"/>
        <v>37560</v>
      </c>
    </row>
    <row r="36" spans="1:38" ht="15">
      <c r="A36" s="380">
        <v>25320</v>
      </c>
      <c r="B36" s="380">
        <v>20021129</v>
      </c>
      <c r="C36" s="380">
        <v>13442910</v>
      </c>
      <c r="D36" s="380" t="s">
        <v>188</v>
      </c>
      <c r="E36" s="380" t="s">
        <v>187</v>
      </c>
      <c r="F36" s="380">
        <v>20384</v>
      </c>
      <c r="G36" s="380">
        <v>13442910</v>
      </c>
      <c r="H36" s="380"/>
      <c r="I36" s="380">
        <v>24.15</v>
      </c>
      <c r="J36" s="380">
        <v>0.14563599999999999</v>
      </c>
      <c r="K36" s="380">
        <v>6.1262999999999998E-2</v>
      </c>
      <c r="L36" s="380">
        <v>0.117775</v>
      </c>
      <c r="M36" s="380">
        <v>5.7070000000000003E-2</v>
      </c>
      <c r="N36" s="70">
        <f t="shared" si="18"/>
        <v>37589</v>
      </c>
      <c r="O36" s="284" t="e">
        <f t="shared" si="17"/>
        <v>#VALUE!</v>
      </c>
      <c r="P36" s="284" t="e">
        <f t="shared" si="1"/>
        <v>#VALUE!</v>
      </c>
      <c r="Q36" s="284" t="e">
        <f t="shared" si="2"/>
        <v>#VALUE!</v>
      </c>
      <c r="R36" s="284" t="e">
        <f t="shared" si="3"/>
        <v>#VALUE!</v>
      </c>
      <c r="S36" s="284" t="e">
        <f t="shared" si="13"/>
        <v>#VALUE!</v>
      </c>
      <c r="T36" s="284" t="e">
        <f t="shared" si="14"/>
        <v>#VALUE!</v>
      </c>
      <c r="U36" s="284" t="e">
        <f t="shared" si="15"/>
        <v>#VALUE!</v>
      </c>
      <c r="V36" s="284" t="e">
        <f t="shared" si="16"/>
        <v>#VALUE!</v>
      </c>
      <c r="AI36" s="379">
        <f t="shared" si="8"/>
        <v>2002</v>
      </c>
      <c r="AJ36" s="379">
        <f t="shared" si="9"/>
        <v>11</v>
      </c>
      <c r="AK36" s="379">
        <f t="shared" si="10"/>
        <v>29</v>
      </c>
      <c r="AL36" s="381">
        <f t="shared" si="11"/>
        <v>37589</v>
      </c>
    </row>
    <row r="37" spans="1:38" ht="15">
      <c r="A37" s="380">
        <v>25320</v>
      </c>
      <c r="B37" s="380">
        <v>20021231</v>
      </c>
      <c r="C37" s="380">
        <v>13442910</v>
      </c>
      <c r="D37" s="380" t="s">
        <v>188</v>
      </c>
      <c r="E37" s="380" t="s">
        <v>187</v>
      </c>
      <c r="F37" s="380">
        <v>20384</v>
      </c>
      <c r="G37" s="380">
        <v>13442910</v>
      </c>
      <c r="H37" s="380">
        <v>0.1575</v>
      </c>
      <c r="I37" s="380">
        <v>23.47</v>
      </c>
      <c r="J37" s="380">
        <v>-2.1635999999999999E-2</v>
      </c>
      <c r="K37" s="380">
        <v>-5.3315000000000001E-2</v>
      </c>
      <c r="L37" s="380">
        <v>-4.0159E-2</v>
      </c>
      <c r="M37" s="380">
        <v>-6.0332999999999998E-2</v>
      </c>
      <c r="N37" s="70">
        <f t="shared" si="18"/>
        <v>37621</v>
      </c>
      <c r="O37" s="284" t="e">
        <f t="shared" si="17"/>
        <v>#VALUE!</v>
      </c>
      <c r="P37" s="284" t="e">
        <f t="shared" si="1"/>
        <v>#VALUE!</v>
      </c>
      <c r="Q37" s="284" t="e">
        <f t="shared" si="2"/>
        <v>#VALUE!</v>
      </c>
      <c r="R37" s="284" t="e">
        <f t="shared" si="3"/>
        <v>#VALUE!</v>
      </c>
      <c r="S37" s="284" t="e">
        <f t="shared" si="13"/>
        <v>#VALUE!</v>
      </c>
      <c r="T37" s="284" t="e">
        <f t="shared" si="14"/>
        <v>#VALUE!</v>
      </c>
      <c r="U37" s="284" t="e">
        <f t="shared" si="15"/>
        <v>#VALUE!</v>
      </c>
      <c r="V37" s="284" t="e">
        <f t="shared" si="16"/>
        <v>#VALUE!</v>
      </c>
      <c r="AI37" s="379">
        <f t="shared" si="8"/>
        <v>2002</v>
      </c>
      <c r="AJ37" s="379">
        <f t="shared" si="9"/>
        <v>12</v>
      </c>
      <c r="AK37" s="379">
        <f t="shared" si="10"/>
        <v>31</v>
      </c>
      <c r="AL37" s="381">
        <f t="shared" si="11"/>
        <v>37621</v>
      </c>
    </row>
    <row r="38" spans="1:38" ht="15">
      <c r="A38" s="380">
        <v>25320</v>
      </c>
      <c r="B38" s="380">
        <v>20030131</v>
      </c>
      <c r="C38" s="380">
        <v>13442910</v>
      </c>
      <c r="D38" s="380" t="s">
        <v>188</v>
      </c>
      <c r="E38" s="380" t="s">
        <v>187</v>
      </c>
      <c r="F38" s="380">
        <v>20384</v>
      </c>
      <c r="G38" s="380">
        <v>13442910</v>
      </c>
      <c r="H38" s="380"/>
      <c r="I38" s="380">
        <v>23.97</v>
      </c>
      <c r="J38" s="380">
        <v>2.1304E-2</v>
      </c>
      <c r="K38" s="380">
        <v>-2.3400000000000001E-2</v>
      </c>
      <c r="L38" s="380">
        <v>6.0679999999999996E-3</v>
      </c>
      <c r="M38" s="380">
        <v>-2.7414999999999998E-2</v>
      </c>
      <c r="N38" s="70">
        <f t="shared" si="18"/>
        <v>37652</v>
      </c>
      <c r="O38" s="284" t="e">
        <f t="shared" si="17"/>
        <v>#VALUE!</v>
      </c>
      <c r="P38" s="284" t="e">
        <f t="shared" si="1"/>
        <v>#VALUE!</v>
      </c>
      <c r="Q38" s="284" t="e">
        <f t="shared" si="2"/>
        <v>#VALUE!</v>
      </c>
      <c r="R38" s="284" t="e">
        <f t="shared" si="3"/>
        <v>#VALUE!</v>
      </c>
      <c r="S38" s="284" t="e">
        <f t="shared" si="13"/>
        <v>#VALUE!</v>
      </c>
      <c r="T38" s="284" t="e">
        <f t="shared" si="14"/>
        <v>#VALUE!</v>
      </c>
      <c r="U38" s="284" t="e">
        <f t="shared" si="15"/>
        <v>#VALUE!</v>
      </c>
      <c r="V38" s="284" t="e">
        <f t="shared" si="16"/>
        <v>#VALUE!</v>
      </c>
      <c r="AI38" s="379">
        <f t="shared" si="8"/>
        <v>2003</v>
      </c>
      <c r="AJ38" s="379">
        <f t="shared" si="9"/>
        <v>1</v>
      </c>
      <c r="AK38" s="379">
        <f t="shared" si="10"/>
        <v>31</v>
      </c>
      <c r="AL38" s="381">
        <f t="shared" si="11"/>
        <v>37652</v>
      </c>
    </row>
    <row r="39" spans="1:38" ht="15">
      <c r="A39" s="380">
        <v>25320</v>
      </c>
      <c r="B39" s="380">
        <v>20030228</v>
      </c>
      <c r="C39" s="380">
        <v>13442910</v>
      </c>
      <c r="D39" s="380" t="s">
        <v>188</v>
      </c>
      <c r="E39" s="380" t="s">
        <v>187</v>
      </c>
      <c r="F39" s="380">
        <v>20384</v>
      </c>
      <c r="G39" s="380">
        <v>13442910</v>
      </c>
      <c r="H39" s="380"/>
      <c r="I39" s="380">
        <v>20.74</v>
      </c>
      <c r="J39" s="380">
        <v>-0.13475200000000001</v>
      </c>
      <c r="K39" s="380">
        <v>-1.5391E-2</v>
      </c>
      <c r="L39" s="380">
        <v>-2.1447999999999998E-2</v>
      </c>
      <c r="M39" s="380">
        <v>-1.7003999999999998E-2</v>
      </c>
      <c r="N39" s="70">
        <f t="shared" si="18"/>
        <v>37680</v>
      </c>
      <c r="O39" s="284" t="e">
        <f t="shared" si="17"/>
        <v>#VALUE!</v>
      </c>
      <c r="P39" s="284" t="e">
        <f t="shared" si="1"/>
        <v>#VALUE!</v>
      </c>
      <c r="Q39" s="284" t="e">
        <f t="shared" si="2"/>
        <v>#VALUE!</v>
      </c>
      <c r="R39" s="284" t="e">
        <f t="shared" si="3"/>
        <v>#VALUE!</v>
      </c>
      <c r="S39" s="284" t="e">
        <f t="shared" si="13"/>
        <v>#VALUE!</v>
      </c>
      <c r="T39" s="284" t="e">
        <f t="shared" si="14"/>
        <v>#VALUE!</v>
      </c>
      <c r="U39" s="284" t="e">
        <f t="shared" si="15"/>
        <v>#VALUE!</v>
      </c>
      <c r="V39" s="284" t="e">
        <f t="shared" si="16"/>
        <v>#VALUE!</v>
      </c>
      <c r="AI39" s="379">
        <f t="shared" si="8"/>
        <v>2003</v>
      </c>
      <c r="AJ39" s="379">
        <f t="shared" si="9"/>
        <v>2</v>
      </c>
      <c r="AK39" s="379">
        <f t="shared" si="10"/>
        <v>28</v>
      </c>
      <c r="AL39" s="381">
        <f t="shared" si="11"/>
        <v>37680</v>
      </c>
    </row>
    <row r="40" spans="1:38" ht="15">
      <c r="A40" s="380">
        <v>25320</v>
      </c>
      <c r="B40" s="380">
        <v>20030331</v>
      </c>
      <c r="C40" s="380">
        <v>13442910</v>
      </c>
      <c r="D40" s="380" t="s">
        <v>188</v>
      </c>
      <c r="E40" s="380" t="s">
        <v>187</v>
      </c>
      <c r="F40" s="380">
        <v>20384</v>
      </c>
      <c r="G40" s="380">
        <v>13442910</v>
      </c>
      <c r="H40" s="380"/>
      <c r="I40" s="380">
        <v>21</v>
      </c>
      <c r="J40" s="380">
        <v>1.2536E-2</v>
      </c>
      <c r="K40" s="380">
        <v>1.0318000000000001E-2</v>
      </c>
      <c r="L40" s="380">
        <v>9.4339999999999997E-3</v>
      </c>
      <c r="M40" s="380">
        <v>8.3580000000000008E-3</v>
      </c>
      <c r="N40" s="70">
        <f t="shared" si="18"/>
        <v>37711</v>
      </c>
      <c r="O40" s="284" t="e">
        <f t="shared" si="17"/>
        <v>#VALUE!</v>
      </c>
      <c r="P40" s="284" t="e">
        <f t="shared" si="1"/>
        <v>#VALUE!</v>
      </c>
      <c r="Q40" s="284" t="e">
        <f t="shared" si="2"/>
        <v>#VALUE!</v>
      </c>
      <c r="R40" s="284" t="e">
        <f t="shared" si="3"/>
        <v>#VALUE!</v>
      </c>
      <c r="S40" s="284" t="e">
        <f t="shared" si="13"/>
        <v>#VALUE!</v>
      </c>
      <c r="T40" s="284" t="e">
        <f t="shared" si="14"/>
        <v>#VALUE!</v>
      </c>
      <c r="U40" s="284" t="e">
        <f t="shared" si="15"/>
        <v>#VALUE!</v>
      </c>
      <c r="V40" s="284" t="e">
        <f t="shared" si="16"/>
        <v>#VALUE!</v>
      </c>
      <c r="AI40" s="379">
        <f t="shared" si="8"/>
        <v>2003</v>
      </c>
      <c r="AJ40" s="379">
        <f t="shared" si="9"/>
        <v>3</v>
      </c>
      <c r="AK40" s="379">
        <f t="shared" si="10"/>
        <v>31</v>
      </c>
      <c r="AL40" s="381">
        <f t="shared" si="11"/>
        <v>37711</v>
      </c>
    </row>
    <row r="41" spans="1:38" ht="15">
      <c r="A41" s="380">
        <v>25320</v>
      </c>
      <c r="B41" s="380">
        <v>20030430</v>
      </c>
      <c r="C41" s="380">
        <v>13442910</v>
      </c>
      <c r="D41" s="380" t="s">
        <v>188</v>
      </c>
      <c r="E41" s="380" t="s">
        <v>187</v>
      </c>
      <c r="F41" s="380">
        <v>20384</v>
      </c>
      <c r="G41" s="380">
        <v>13442910</v>
      </c>
      <c r="H41" s="380">
        <v>0.1575</v>
      </c>
      <c r="I41" s="380">
        <v>22.03</v>
      </c>
      <c r="J41" s="380">
        <v>5.6548000000000001E-2</v>
      </c>
      <c r="K41" s="380">
        <v>8.2750000000000004E-2</v>
      </c>
      <c r="L41" s="380">
        <v>9.8230999999999999E-2</v>
      </c>
      <c r="M41" s="380">
        <v>8.1044000000000005E-2</v>
      </c>
      <c r="N41" s="70">
        <f t="shared" si="18"/>
        <v>37741</v>
      </c>
      <c r="O41" s="284" t="e">
        <f t="shared" si="17"/>
        <v>#VALUE!</v>
      </c>
      <c r="P41" s="284" t="e">
        <f t="shared" si="1"/>
        <v>#VALUE!</v>
      </c>
      <c r="Q41" s="284" t="e">
        <f t="shared" si="2"/>
        <v>#VALUE!</v>
      </c>
      <c r="R41" s="284" t="e">
        <f t="shared" si="3"/>
        <v>#VALUE!</v>
      </c>
      <c r="S41" s="284" t="e">
        <f t="shared" si="13"/>
        <v>#VALUE!</v>
      </c>
      <c r="T41" s="284" t="e">
        <f t="shared" si="14"/>
        <v>#VALUE!</v>
      </c>
      <c r="U41" s="284" t="e">
        <f t="shared" si="15"/>
        <v>#VALUE!</v>
      </c>
      <c r="V41" s="284" t="e">
        <f t="shared" si="16"/>
        <v>#VALUE!</v>
      </c>
      <c r="AI41" s="379">
        <f t="shared" si="8"/>
        <v>2003</v>
      </c>
      <c r="AJ41" s="379">
        <f t="shared" si="9"/>
        <v>4</v>
      </c>
      <c r="AK41" s="379">
        <f t="shared" si="10"/>
        <v>30</v>
      </c>
      <c r="AL41" s="381">
        <f t="shared" si="11"/>
        <v>37741</v>
      </c>
    </row>
    <row r="42" spans="1:38" ht="15">
      <c r="A42" s="380">
        <v>25320</v>
      </c>
      <c r="B42" s="380">
        <v>20030530</v>
      </c>
      <c r="C42" s="380">
        <v>13442910</v>
      </c>
      <c r="D42" s="380" t="s">
        <v>188</v>
      </c>
      <c r="E42" s="380" t="s">
        <v>187</v>
      </c>
      <c r="F42" s="380">
        <v>20384</v>
      </c>
      <c r="G42" s="380">
        <v>13442910</v>
      </c>
      <c r="H42" s="380"/>
      <c r="I42" s="380">
        <v>24.95</v>
      </c>
      <c r="J42" s="380">
        <v>0.132547</v>
      </c>
      <c r="K42" s="380">
        <v>6.3436000000000006E-2</v>
      </c>
      <c r="L42" s="380">
        <v>0.13317699999999999</v>
      </c>
      <c r="M42" s="380">
        <v>5.0899E-2</v>
      </c>
      <c r="N42" s="70">
        <f t="shared" si="18"/>
        <v>37771</v>
      </c>
      <c r="O42" s="284" t="e">
        <f t="shared" si="17"/>
        <v>#VALUE!</v>
      </c>
      <c r="P42" s="284" t="e">
        <f t="shared" si="1"/>
        <v>#VALUE!</v>
      </c>
      <c r="Q42" s="284" t="e">
        <f t="shared" si="2"/>
        <v>#VALUE!</v>
      </c>
      <c r="R42" s="284" t="e">
        <f t="shared" si="3"/>
        <v>#VALUE!</v>
      </c>
      <c r="S42" s="284" t="e">
        <f t="shared" si="13"/>
        <v>#VALUE!</v>
      </c>
      <c r="T42" s="284" t="e">
        <f t="shared" si="14"/>
        <v>#VALUE!</v>
      </c>
      <c r="U42" s="284" t="e">
        <f t="shared" si="15"/>
        <v>#VALUE!</v>
      </c>
      <c r="V42" s="284" t="e">
        <f t="shared" si="16"/>
        <v>#VALUE!</v>
      </c>
      <c r="AI42" s="379">
        <f t="shared" si="8"/>
        <v>2003</v>
      </c>
      <c r="AJ42" s="379">
        <f t="shared" si="9"/>
        <v>5</v>
      </c>
      <c r="AK42" s="379">
        <f t="shared" si="10"/>
        <v>30</v>
      </c>
      <c r="AL42" s="381">
        <f t="shared" si="11"/>
        <v>37771</v>
      </c>
    </row>
    <row r="43" spans="1:38" ht="15">
      <c r="A43" s="380">
        <v>25320</v>
      </c>
      <c r="B43" s="380">
        <v>20030630</v>
      </c>
      <c r="C43" s="380">
        <v>13442910</v>
      </c>
      <c r="D43" s="380" t="s">
        <v>188</v>
      </c>
      <c r="E43" s="380" t="s">
        <v>187</v>
      </c>
      <c r="F43" s="380">
        <v>20384</v>
      </c>
      <c r="G43" s="380">
        <v>13442910</v>
      </c>
      <c r="H43" s="380"/>
      <c r="I43" s="380">
        <v>24.5</v>
      </c>
      <c r="J43" s="380">
        <v>-1.8036E-2</v>
      </c>
      <c r="K43" s="380">
        <v>1.6320000000000001E-2</v>
      </c>
      <c r="L43" s="380">
        <v>4.9744999999999998E-2</v>
      </c>
      <c r="M43" s="380">
        <v>1.1322E-2</v>
      </c>
      <c r="N43" s="70">
        <f t="shared" si="18"/>
        <v>37802</v>
      </c>
      <c r="O43" s="284" t="e">
        <f t="shared" si="17"/>
        <v>#VALUE!</v>
      </c>
      <c r="P43" s="284" t="e">
        <f t="shared" si="1"/>
        <v>#VALUE!</v>
      </c>
      <c r="Q43" s="284" t="e">
        <f t="shared" si="2"/>
        <v>#VALUE!</v>
      </c>
      <c r="R43" s="284" t="e">
        <f t="shared" si="3"/>
        <v>#VALUE!</v>
      </c>
      <c r="S43" s="284" t="e">
        <f t="shared" si="13"/>
        <v>#VALUE!</v>
      </c>
      <c r="T43" s="284" t="e">
        <f t="shared" si="14"/>
        <v>#VALUE!</v>
      </c>
      <c r="U43" s="284" t="e">
        <f t="shared" si="15"/>
        <v>#VALUE!</v>
      </c>
      <c r="V43" s="284" t="e">
        <f t="shared" si="16"/>
        <v>#VALUE!</v>
      </c>
      <c r="AI43" s="379">
        <f t="shared" si="8"/>
        <v>2003</v>
      </c>
      <c r="AJ43" s="379">
        <f t="shared" si="9"/>
        <v>6</v>
      </c>
      <c r="AK43" s="379">
        <f t="shared" si="10"/>
        <v>30</v>
      </c>
      <c r="AL43" s="381">
        <f t="shared" si="11"/>
        <v>37802</v>
      </c>
    </row>
    <row r="44" spans="1:38" ht="15">
      <c r="A44" s="380">
        <v>25320</v>
      </c>
      <c r="B44" s="380">
        <v>20030731</v>
      </c>
      <c r="C44" s="380">
        <v>13442910</v>
      </c>
      <c r="D44" s="380" t="s">
        <v>188</v>
      </c>
      <c r="E44" s="380" t="s">
        <v>187</v>
      </c>
      <c r="F44" s="380">
        <v>20384</v>
      </c>
      <c r="G44" s="380">
        <v>13442910</v>
      </c>
      <c r="H44" s="380">
        <v>0.1575</v>
      </c>
      <c r="I44" s="380">
        <v>24.15</v>
      </c>
      <c r="J44" s="380">
        <v>-7.8569999999999994E-3</v>
      </c>
      <c r="K44" s="380">
        <v>2.3098E-2</v>
      </c>
      <c r="L44" s="380">
        <v>6.1927000000000003E-2</v>
      </c>
      <c r="M44" s="380">
        <v>1.6223999999999999E-2</v>
      </c>
      <c r="N44" s="70">
        <f t="shared" si="18"/>
        <v>37833</v>
      </c>
      <c r="O44" s="284" t="e">
        <f t="shared" si="17"/>
        <v>#VALUE!</v>
      </c>
      <c r="P44" s="284" t="e">
        <f t="shared" si="1"/>
        <v>#VALUE!</v>
      </c>
      <c r="Q44" s="284" t="e">
        <f t="shared" si="2"/>
        <v>#VALUE!</v>
      </c>
      <c r="R44" s="284" t="e">
        <f t="shared" si="3"/>
        <v>#VALUE!</v>
      </c>
      <c r="S44" s="284" t="e">
        <f t="shared" si="13"/>
        <v>#VALUE!</v>
      </c>
      <c r="T44" s="284" t="e">
        <f t="shared" si="14"/>
        <v>#VALUE!</v>
      </c>
      <c r="U44" s="284" t="e">
        <f t="shared" si="15"/>
        <v>#VALUE!</v>
      </c>
      <c r="V44" s="284" t="e">
        <f t="shared" si="16"/>
        <v>#VALUE!</v>
      </c>
      <c r="AI44" s="379">
        <f t="shared" si="8"/>
        <v>2003</v>
      </c>
      <c r="AJ44" s="379">
        <f t="shared" si="9"/>
        <v>7</v>
      </c>
      <c r="AK44" s="379">
        <f t="shared" si="10"/>
        <v>31</v>
      </c>
      <c r="AL44" s="381">
        <f t="shared" si="11"/>
        <v>37833</v>
      </c>
    </row>
    <row r="45" spans="1:38" ht="15">
      <c r="A45" s="380">
        <v>25320</v>
      </c>
      <c r="B45" s="380">
        <v>20030829</v>
      </c>
      <c r="C45" s="380">
        <v>13442910</v>
      </c>
      <c r="D45" s="380" t="s">
        <v>188</v>
      </c>
      <c r="E45" s="380" t="s">
        <v>187</v>
      </c>
      <c r="F45" s="380">
        <v>20384</v>
      </c>
      <c r="G45" s="380">
        <v>13442910</v>
      </c>
      <c r="H45" s="380"/>
      <c r="I45" s="380">
        <v>24.2</v>
      </c>
      <c r="J45" s="380">
        <v>2.0699999999999998E-3</v>
      </c>
      <c r="K45" s="380">
        <v>2.4996000000000001E-2</v>
      </c>
      <c r="L45" s="380">
        <v>4.7428999999999999E-2</v>
      </c>
      <c r="M45" s="380">
        <v>1.7873E-2</v>
      </c>
      <c r="N45" s="70">
        <f t="shared" si="18"/>
        <v>37862</v>
      </c>
      <c r="O45" s="284" t="e">
        <f t="shared" si="17"/>
        <v>#VALUE!</v>
      </c>
      <c r="P45" s="284" t="e">
        <f t="shared" si="1"/>
        <v>#VALUE!</v>
      </c>
      <c r="Q45" s="284" t="e">
        <f t="shared" si="2"/>
        <v>#VALUE!</v>
      </c>
      <c r="R45" s="284" t="e">
        <f t="shared" si="3"/>
        <v>#VALUE!</v>
      </c>
      <c r="S45" s="284" t="e">
        <f t="shared" si="13"/>
        <v>#VALUE!</v>
      </c>
      <c r="T45" s="284" t="e">
        <f t="shared" si="14"/>
        <v>#VALUE!</v>
      </c>
      <c r="U45" s="284" t="e">
        <f t="shared" si="15"/>
        <v>#VALUE!</v>
      </c>
      <c r="V45" s="284" t="e">
        <f t="shared" si="16"/>
        <v>#VALUE!</v>
      </c>
      <c r="AI45" s="379">
        <f t="shared" si="8"/>
        <v>2003</v>
      </c>
      <c r="AJ45" s="379">
        <f t="shared" si="9"/>
        <v>8</v>
      </c>
      <c r="AK45" s="379">
        <f t="shared" si="10"/>
        <v>29</v>
      </c>
      <c r="AL45" s="381">
        <f t="shared" si="11"/>
        <v>37862</v>
      </c>
    </row>
    <row r="46" spans="1:38" ht="15">
      <c r="A46" s="380">
        <v>25320</v>
      </c>
      <c r="B46" s="380">
        <v>20030930</v>
      </c>
      <c r="C46" s="380">
        <v>13442910</v>
      </c>
      <c r="D46" s="380" t="s">
        <v>188</v>
      </c>
      <c r="E46" s="380" t="s">
        <v>187</v>
      </c>
      <c r="F46" s="380">
        <v>20384</v>
      </c>
      <c r="G46" s="380">
        <v>13442910</v>
      </c>
      <c r="H46" s="380"/>
      <c r="I46" s="380">
        <v>26.5</v>
      </c>
      <c r="J46" s="380">
        <v>9.5041E-2</v>
      </c>
      <c r="K46" s="380">
        <v>-9.1160000000000008E-3</v>
      </c>
      <c r="L46" s="380">
        <v>2.5239000000000001E-2</v>
      </c>
      <c r="M46" s="380">
        <v>-1.1944E-2</v>
      </c>
      <c r="N46" s="70">
        <f t="shared" si="18"/>
        <v>37894</v>
      </c>
      <c r="O46" s="284" t="e">
        <f t="shared" si="17"/>
        <v>#VALUE!</v>
      </c>
      <c r="P46" s="284" t="e">
        <f t="shared" si="1"/>
        <v>#VALUE!</v>
      </c>
      <c r="Q46" s="284" t="e">
        <f t="shared" si="2"/>
        <v>#VALUE!</v>
      </c>
      <c r="R46" s="284" t="e">
        <f t="shared" si="3"/>
        <v>#VALUE!</v>
      </c>
      <c r="S46" s="284" t="e">
        <f t="shared" si="13"/>
        <v>#VALUE!</v>
      </c>
      <c r="T46" s="284" t="e">
        <f t="shared" si="14"/>
        <v>#VALUE!</v>
      </c>
      <c r="U46" s="284" t="e">
        <f t="shared" si="15"/>
        <v>#VALUE!</v>
      </c>
      <c r="V46" s="284" t="e">
        <f t="shared" si="16"/>
        <v>#VALUE!</v>
      </c>
      <c r="AI46" s="379">
        <f t="shared" si="8"/>
        <v>2003</v>
      </c>
      <c r="AJ46" s="379">
        <f t="shared" si="9"/>
        <v>9</v>
      </c>
      <c r="AK46" s="379">
        <f t="shared" si="10"/>
        <v>30</v>
      </c>
      <c r="AL46" s="381">
        <f t="shared" si="11"/>
        <v>37894</v>
      </c>
    </row>
    <row r="47" spans="1:38" ht="15">
      <c r="A47" s="380">
        <v>25320</v>
      </c>
      <c r="B47" s="380">
        <v>20031031</v>
      </c>
      <c r="C47" s="380">
        <v>13442910</v>
      </c>
      <c r="D47" s="380" t="s">
        <v>188</v>
      </c>
      <c r="E47" s="380" t="s">
        <v>187</v>
      </c>
      <c r="F47" s="380">
        <v>20384</v>
      </c>
      <c r="G47" s="380">
        <v>13442910</v>
      </c>
      <c r="H47" s="380">
        <v>0.1575</v>
      </c>
      <c r="I47" s="380">
        <v>25.92</v>
      </c>
      <c r="J47" s="380">
        <v>-1.5942999999999999E-2</v>
      </c>
      <c r="K47" s="380">
        <v>6.0316000000000002E-2</v>
      </c>
      <c r="L47" s="380">
        <v>8.0953999999999998E-2</v>
      </c>
      <c r="M47" s="380">
        <v>5.4961999999999997E-2</v>
      </c>
      <c r="N47" s="70">
        <f t="shared" si="18"/>
        <v>37925</v>
      </c>
      <c r="O47" s="284" t="e">
        <f t="shared" si="17"/>
        <v>#VALUE!</v>
      </c>
      <c r="P47" s="284" t="e">
        <f t="shared" si="1"/>
        <v>#VALUE!</v>
      </c>
      <c r="Q47" s="284" t="e">
        <f t="shared" si="2"/>
        <v>#VALUE!</v>
      </c>
      <c r="R47" s="284" t="e">
        <f t="shared" si="3"/>
        <v>#VALUE!</v>
      </c>
      <c r="S47" s="284" t="e">
        <f t="shared" si="13"/>
        <v>#VALUE!</v>
      </c>
      <c r="T47" s="284" t="e">
        <f t="shared" si="14"/>
        <v>#VALUE!</v>
      </c>
      <c r="U47" s="284" t="e">
        <f t="shared" si="15"/>
        <v>#VALUE!</v>
      </c>
      <c r="V47" s="284" t="e">
        <f t="shared" si="16"/>
        <v>#VALUE!</v>
      </c>
      <c r="AI47" s="379">
        <f t="shared" si="8"/>
        <v>2003</v>
      </c>
      <c r="AJ47" s="379">
        <f t="shared" si="9"/>
        <v>10</v>
      </c>
      <c r="AK47" s="379">
        <f t="shared" si="10"/>
        <v>31</v>
      </c>
      <c r="AL47" s="381">
        <f t="shared" si="11"/>
        <v>37925</v>
      </c>
    </row>
    <row r="48" spans="1:38" ht="15">
      <c r="A48" s="380">
        <v>25320</v>
      </c>
      <c r="B48" s="380">
        <v>20031128</v>
      </c>
      <c r="C48" s="380">
        <v>13442910</v>
      </c>
      <c r="D48" s="380" t="s">
        <v>188</v>
      </c>
      <c r="E48" s="380" t="s">
        <v>187</v>
      </c>
      <c r="F48" s="380">
        <v>20384</v>
      </c>
      <c r="G48" s="380">
        <v>13442910</v>
      </c>
      <c r="H48" s="380"/>
      <c r="I48" s="380">
        <v>25.61</v>
      </c>
      <c r="J48" s="380">
        <v>-1.196E-2</v>
      </c>
      <c r="K48" s="380">
        <v>1.6593E-2</v>
      </c>
      <c r="L48" s="380">
        <v>3.8147E-2</v>
      </c>
      <c r="M48" s="380">
        <v>7.1289999999999999E-3</v>
      </c>
      <c r="N48" s="70">
        <f t="shared" si="18"/>
        <v>37953</v>
      </c>
      <c r="O48" s="284" t="e">
        <f t="shared" si="17"/>
        <v>#VALUE!</v>
      </c>
      <c r="P48" s="284" t="e">
        <f t="shared" si="1"/>
        <v>#VALUE!</v>
      </c>
      <c r="Q48" s="284" t="e">
        <f t="shared" si="2"/>
        <v>#VALUE!</v>
      </c>
      <c r="R48" s="284" t="e">
        <f t="shared" si="3"/>
        <v>#VALUE!</v>
      </c>
      <c r="S48" s="284" t="e">
        <f t="shared" si="13"/>
        <v>#VALUE!</v>
      </c>
      <c r="T48" s="284" t="e">
        <f t="shared" si="14"/>
        <v>#VALUE!</v>
      </c>
      <c r="U48" s="284" t="e">
        <f t="shared" si="15"/>
        <v>#VALUE!</v>
      </c>
      <c r="V48" s="284" t="e">
        <f t="shared" si="16"/>
        <v>#VALUE!</v>
      </c>
      <c r="AI48" s="379">
        <f t="shared" si="8"/>
        <v>2003</v>
      </c>
      <c r="AJ48" s="379">
        <f t="shared" si="9"/>
        <v>11</v>
      </c>
      <c r="AK48" s="379">
        <f t="shared" si="10"/>
        <v>28</v>
      </c>
      <c r="AL48" s="381">
        <f t="shared" si="11"/>
        <v>37953</v>
      </c>
    </row>
    <row r="49" spans="1:38" ht="15">
      <c r="A49" s="380">
        <v>25320</v>
      </c>
      <c r="B49" s="380">
        <v>20031231</v>
      </c>
      <c r="C49" s="380">
        <v>13442910</v>
      </c>
      <c r="D49" s="380" t="s">
        <v>188</v>
      </c>
      <c r="E49" s="380" t="s">
        <v>187</v>
      </c>
      <c r="F49" s="380">
        <v>20384</v>
      </c>
      <c r="G49" s="380">
        <v>13442910</v>
      </c>
      <c r="H49" s="380">
        <v>0.1575</v>
      </c>
      <c r="I49" s="380">
        <v>26.8</v>
      </c>
      <c r="J49" s="380">
        <v>5.2616000000000003E-2</v>
      </c>
      <c r="K49" s="380">
        <v>4.5504999999999997E-2</v>
      </c>
      <c r="L49" s="380">
        <v>3.8907999999999998E-2</v>
      </c>
      <c r="M49" s="380">
        <v>5.0764999999999998E-2</v>
      </c>
      <c r="N49" s="70">
        <f t="shared" si="18"/>
        <v>37986</v>
      </c>
      <c r="O49" s="284" t="e">
        <f t="shared" si="17"/>
        <v>#VALUE!</v>
      </c>
      <c r="P49" s="284" t="e">
        <f t="shared" si="1"/>
        <v>#VALUE!</v>
      </c>
      <c r="Q49" s="284" t="e">
        <f t="shared" si="2"/>
        <v>#VALUE!</v>
      </c>
      <c r="R49" s="284" t="e">
        <f t="shared" si="3"/>
        <v>#VALUE!</v>
      </c>
      <c r="S49" s="284" t="e">
        <f t="shared" si="13"/>
        <v>#VALUE!</v>
      </c>
      <c r="T49" s="284" t="e">
        <f t="shared" si="14"/>
        <v>#VALUE!</v>
      </c>
      <c r="U49" s="284" t="e">
        <f t="shared" si="15"/>
        <v>#VALUE!</v>
      </c>
      <c r="V49" s="284" t="e">
        <f t="shared" si="16"/>
        <v>#VALUE!</v>
      </c>
      <c r="AI49" s="379">
        <f t="shared" si="8"/>
        <v>2003</v>
      </c>
      <c r="AJ49" s="379">
        <f t="shared" si="9"/>
        <v>12</v>
      </c>
      <c r="AK49" s="379">
        <f t="shared" si="10"/>
        <v>31</v>
      </c>
      <c r="AL49" s="381">
        <f t="shared" si="11"/>
        <v>37986</v>
      </c>
    </row>
    <row r="50" spans="1:38" ht="15">
      <c r="A50" s="380">
        <v>25320</v>
      </c>
      <c r="B50" s="380">
        <v>20040130</v>
      </c>
      <c r="C50" s="380">
        <v>13442910</v>
      </c>
      <c r="D50" s="380" t="s">
        <v>188</v>
      </c>
      <c r="E50" s="380" t="s">
        <v>187</v>
      </c>
      <c r="F50" s="380">
        <v>20384</v>
      </c>
      <c r="G50" s="380">
        <v>13442910</v>
      </c>
      <c r="H50" s="380"/>
      <c r="I50" s="380">
        <v>26.33</v>
      </c>
      <c r="J50" s="380">
        <v>-1.7537000000000001E-2</v>
      </c>
      <c r="K50" s="380">
        <v>2.3036999999999998E-2</v>
      </c>
      <c r="L50" s="380">
        <v>6.5763000000000002E-2</v>
      </c>
      <c r="M50" s="380">
        <v>1.7276E-2</v>
      </c>
      <c r="N50" s="70">
        <f t="shared" si="18"/>
        <v>38016</v>
      </c>
      <c r="O50" s="284" t="e">
        <f t="shared" si="17"/>
        <v>#VALUE!</v>
      </c>
      <c r="P50" s="284" t="e">
        <f t="shared" si="1"/>
        <v>#VALUE!</v>
      </c>
      <c r="Q50" s="284" t="e">
        <f t="shared" si="2"/>
        <v>#VALUE!</v>
      </c>
      <c r="R50" s="284" t="e">
        <f t="shared" si="3"/>
        <v>#VALUE!</v>
      </c>
      <c r="S50" s="284" t="e">
        <f t="shared" si="13"/>
        <v>#VALUE!</v>
      </c>
      <c r="T50" s="284" t="e">
        <f t="shared" si="14"/>
        <v>#VALUE!</v>
      </c>
      <c r="U50" s="284" t="e">
        <f t="shared" si="15"/>
        <v>#VALUE!</v>
      </c>
      <c r="V50" s="284" t="e">
        <f t="shared" si="16"/>
        <v>#VALUE!</v>
      </c>
      <c r="AI50" s="379">
        <f t="shared" si="8"/>
        <v>2004</v>
      </c>
      <c r="AJ50" s="379">
        <f t="shared" si="9"/>
        <v>1</v>
      </c>
      <c r="AK50" s="379">
        <f t="shared" si="10"/>
        <v>30</v>
      </c>
      <c r="AL50" s="381">
        <f t="shared" si="11"/>
        <v>38016</v>
      </c>
    </row>
    <row r="51" spans="1:38" ht="15">
      <c r="A51" s="380">
        <v>25320</v>
      </c>
      <c r="B51" s="380">
        <v>20040227</v>
      </c>
      <c r="C51" s="380">
        <v>13442910</v>
      </c>
      <c r="D51" s="380" t="s">
        <v>188</v>
      </c>
      <c r="E51" s="380" t="s">
        <v>187</v>
      </c>
      <c r="F51" s="380">
        <v>20384</v>
      </c>
      <c r="G51" s="380">
        <v>13442910</v>
      </c>
      <c r="H51" s="380"/>
      <c r="I51" s="380">
        <v>27.96</v>
      </c>
      <c r="J51" s="380">
        <v>6.1906999999999997E-2</v>
      </c>
      <c r="K51" s="380">
        <v>1.5479E-2</v>
      </c>
      <c r="L51" s="380">
        <v>1.372E-2</v>
      </c>
      <c r="M51" s="380">
        <v>1.2208999999999999E-2</v>
      </c>
      <c r="N51" s="70">
        <f t="shared" si="18"/>
        <v>38044</v>
      </c>
      <c r="O51" s="284" t="e">
        <f t="shared" si="17"/>
        <v>#VALUE!</v>
      </c>
      <c r="P51" s="284" t="e">
        <f t="shared" si="1"/>
        <v>#VALUE!</v>
      </c>
      <c r="Q51" s="284" t="e">
        <f t="shared" si="2"/>
        <v>#VALUE!</v>
      </c>
      <c r="R51" s="284" t="e">
        <f t="shared" si="3"/>
        <v>#VALUE!</v>
      </c>
      <c r="S51" s="284" t="e">
        <f t="shared" si="13"/>
        <v>#VALUE!</v>
      </c>
      <c r="T51" s="284" t="e">
        <f t="shared" si="14"/>
        <v>#VALUE!</v>
      </c>
      <c r="U51" s="284" t="e">
        <f t="shared" si="15"/>
        <v>#VALUE!</v>
      </c>
      <c r="V51" s="284" t="e">
        <f t="shared" si="16"/>
        <v>#VALUE!</v>
      </c>
      <c r="AI51" s="379">
        <f t="shared" si="8"/>
        <v>2004</v>
      </c>
      <c r="AJ51" s="379">
        <f t="shared" si="9"/>
        <v>2</v>
      </c>
      <c r="AK51" s="379">
        <f t="shared" si="10"/>
        <v>27</v>
      </c>
      <c r="AL51" s="381">
        <f t="shared" si="11"/>
        <v>38044</v>
      </c>
    </row>
    <row r="52" spans="1:38" ht="15">
      <c r="A52" s="380">
        <v>25320</v>
      </c>
      <c r="B52" s="380">
        <v>20040331</v>
      </c>
      <c r="C52" s="380">
        <v>13442910</v>
      </c>
      <c r="D52" s="380" t="s">
        <v>188</v>
      </c>
      <c r="E52" s="380" t="s">
        <v>187</v>
      </c>
      <c r="F52" s="380">
        <v>20384</v>
      </c>
      <c r="G52" s="380">
        <v>13442910</v>
      </c>
      <c r="H52" s="380"/>
      <c r="I52" s="380">
        <v>27.27</v>
      </c>
      <c r="J52" s="380">
        <v>-2.4677999999999999E-2</v>
      </c>
      <c r="K52" s="380">
        <v>-1.0666999999999999E-2</v>
      </c>
      <c r="L52" s="380">
        <v>6.293E-3</v>
      </c>
      <c r="M52" s="380">
        <v>-1.6358999999999999E-2</v>
      </c>
      <c r="N52" s="70">
        <f t="shared" si="18"/>
        <v>38077</v>
      </c>
      <c r="O52" s="284" t="e">
        <f t="shared" si="17"/>
        <v>#VALUE!</v>
      </c>
      <c r="P52" s="284" t="e">
        <f t="shared" si="1"/>
        <v>#VALUE!</v>
      </c>
      <c r="Q52" s="284" t="e">
        <f t="shared" si="2"/>
        <v>#VALUE!</v>
      </c>
      <c r="R52" s="284" t="e">
        <f t="shared" si="3"/>
        <v>#VALUE!</v>
      </c>
      <c r="S52" s="284" t="e">
        <f t="shared" si="13"/>
        <v>#VALUE!</v>
      </c>
      <c r="T52" s="284" t="e">
        <f t="shared" si="14"/>
        <v>#VALUE!</v>
      </c>
      <c r="U52" s="284" t="e">
        <f t="shared" si="15"/>
        <v>#VALUE!</v>
      </c>
      <c r="V52" s="284" t="e">
        <f t="shared" si="16"/>
        <v>#VALUE!</v>
      </c>
      <c r="AI52" s="379">
        <f t="shared" si="8"/>
        <v>2004</v>
      </c>
      <c r="AJ52" s="379">
        <f t="shared" si="9"/>
        <v>3</v>
      </c>
      <c r="AK52" s="379">
        <f t="shared" si="10"/>
        <v>31</v>
      </c>
      <c r="AL52" s="381">
        <f t="shared" si="11"/>
        <v>38077</v>
      </c>
    </row>
    <row r="53" spans="1:38" ht="15">
      <c r="A53" s="380">
        <v>25320</v>
      </c>
      <c r="B53" s="380">
        <v>20040430</v>
      </c>
      <c r="C53" s="380">
        <v>13442910</v>
      </c>
      <c r="D53" s="380" t="s">
        <v>188</v>
      </c>
      <c r="E53" s="380" t="s">
        <v>187</v>
      </c>
      <c r="F53" s="380">
        <v>20384</v>
      </c>
      <c r="G53" s="380">
        <v>13442910</v>
      </c>
      <c r="H53" s="380">
        <v>0.1575</v>
      </c>
      <c r="I53" s="380">
        <v>27.63</v>
      </c>
      <c r="J53" s="380">
        <v>1.8977000000000001E-2</v>
      </c>
      <c r="K53" s="380">
        <v>-2.4213999999999999E-2</v>
      </c>
      <c r="L53" s="380">
        <v>-4.3589999999999997E-2</v>
      </c>
      <c r="M53" s="380">
        <v>-1.6791E-2</v>
      </c>
      <c r="N53" s="70">
        <f t="shared" si="18"/>
        <v>38107</v>
      </c>
      <c r="O53" s="284" t="e">
        <f t="shared" si="17"/>
        <v>#VALUE!</v>
      </c>
      <c r="P53" s="284" t="e">
        <f t="shared" si="1"/>
        <v>#VALUE!</v>
      </c>
      <c r="Q53" s="284" t="e">
        <f t="shared" si="2"/>
        <v>#VALUE!</v>
      </c>
      <c r="R53" s="284" t="e">
        <f t="shared" si="3"/>
        <v>#VALUE!</v>
      </c>
      <c r="S53" s="284" t="e">
        <f t="shared" si="13"/>
        <v>#VALUE!</v>
      </c>
      <c r="T53" s="284" t="e">
        <f t="shared" si="14"/>
        <v>#VALUE!</v>
      </c>
      <c r="U53" s="284" t="e">
        <f t="shared" si="15"/>
        <v>#VALUE!</v>
      </c>
      <c r="V53" s="284" t="e">
        <f t="shared" si="16"/>
        <v>#VALUE!</v>
      </c>
      <c r="AI53" s="379">
        <f t="shared" si="8"/>
        <v>2004</v>
      </c>
      <c r="AJ53" s="379">
        <f t="shared" si="9"/>
        <v>4</v>
      </c>
      <c r="AK53" s="379">
        <f t="shared" si="10"/>
        <v>30</v>
      </c>
      <c r="AL53" s="381">
        <f t="shared" si="11"/>
        <v>38107</v>
      </c>
    </row>
    <row r="54" spans="1:38" ht="15">
      <c r="A54" s="380">
        <v>25320</v>
      </c>
      <c r="B54" s="380">
        <v>20040528</v>
      </c>
      <c r="C54" s="380">
        <v>13442910</v>
      </c>
      <c r="D54" s="380" t="s">
        <v>188</v>
      </c>
      <c r="E54" s="380" t="s">
        <v>187</v>
      </c>
      <c r="F54" s="380">
        <v>20384</v>
      </c>
      <c r="G54" s="380">
        <v>13442910</v>
      </c>
      <c r="H54" s="380"/>
      <c r="I54" s="380">
        <v>25.51</v>
      </c>
      <c r="J54" s="380">
        <v>-7.6728000000000005E-2</v>
      </c>
      <c r="K54" s="380">
        <v>1.4057999999999999E-2</v>
      </c>
      <c r="L54" s="380">
        <v>2.5929999999999998E-3</v>
      </c>
      <c r="M54" s="380">
        <v>1.2083E-2</v>
      </c>
      <c r="N54" s="70">
        <f t="shared" si="18"/>
        <v>38135</v>
      </c>
      <c r="O54" s="284" t="e">
        <f t="shared" si="17"/>
        <v>#VALUE!</v>
      </c>
      <c r="P54" s="284" t="e">
        <f t="shared" si="1"/>
        <v>#VALUE!</v>
      </c>
      <c r="Q54" s="284" t="e">
        <f t="shared" si="2"/>
        <v>#VALUE!</v>
      </c>
      <c r="R54" s="284" t="e">
        <f t="shared" si="3"/>
        <v>#VALUE!</v>
      </c>
      <c r="S54" s="284" t="e">
        <f t="shared" si="13"/>
        <v>#VALUE!</v>
      </c>
      <c r="T54" s="284" t="e">
        <f t="shared" si="14"/>
        <v>#VALUE!</v>
      </c>
      <c r="U54" s="284" t="e">
        <f t="shared" si="15"/>
        <v>#VALUE!</v>
      </c>
      <c r="V54" s="284" t="e">
        <f t="shared" si="16"/>
        <v>#VALUE!</v>
      </c>
      <c r="AI54" s="379">
        <f t="shared" si="8"/>
        <v>2004</v>
      </c>
      <c r="AJ54" s="379">
        <f t="shared" si="9"/>
        <v>5</v>
      </c>
      <c r="AK54" s="379">
        <f t="shared" si="10"/>
        <v>28</v>
      </c>
      <c r="AL54" s="381">
        <f t="shared" si="11"/>
        <v>38135</v>
      </c>
    </row>
    <row r="55" spans="1:38" ht="15">
      <c r="A55" s="380">
        <v>25320</v>
      </c>
      <c r="B55" s="380">
        <v>20040630</v>
      </c>
      <c r="C55" s="380">
        <v>13442910</v>
      </c>
      <c r="D55" s="380" t="s">
        <v>188</v>
      </c>
      <c r="E55" s="380" t="s">
        <v>187</v>
      </c>
      <c r="F55" s="380">
        <v>20384</v>
      </c>
      <c r="G55" s="380">
        <v>13442910</v>
      </c>
      <c r="H55" s="380"/>
      <c r="I55" s="380">
        <v>26.88</v>
      </c>
      <c r="J55" s="380">
        <v>5.3704000000000002E-2</v>
      </c>
      <c r="K55" s="380">
        <v>2.1600999999999999E-2</v>
      </c>
      <c r="L55" s="380">
        <v>2.2731000000000001E-2</v>
      </c>
      <c r="M55" s="380">
        <v>1.7989000000000002E-2</v>
      </c>
      <c r="N55" s="70">
        <f t="shared" si="18"/>
        <v>38168</v>
      </c>
      <c r="O55" s="284" t="e">
        <f t="shared" si="17"/>
        <v>#VALUE!</v>
      </c>
      <c r="P55" s="284" t="e">
        <f t="shared" si="1"/>
        <v>#VALUE!</v>
      </c>
      <c r="Q55" s="284" t="e">
        <f t="shared" si="2"/>
        <v>#VALUE!</v>
      </c>
      <c r="R55" s="284" t="e">
        <f t="shared" si="3"/>
        <v>#VALUE!</v>
      </c>
      <c r="S55" s="284" t="e">
        <f t="shared" si="13"/>
        <v>#VALUE!</v>
      </c>
      <c r="T55" s="284" t="e">
        <f t="shared" si="14"/>
        <v>#VALUE!</v>
      </c>
      <c r="U55" s="284" t="e">
        <f t="shared" si="15"/>
        <v>#VALUE!</v>
      </c>
      <c r="V55" s="284" t="e">
        <f t="shared" si="16"/>
        <v>#VALUE!</v>
      </c>
      <c r="AI55" s="379">
        <f t="shared" si="8"/>
        <v>2004</v>
      </c>
      <c r="AJ55" s="379">
        <f t="shared" si="9"/>
        <v>6</v>
      </c>
      <c r="AK55" s="379">
        <f t="shared" si="10"/>
        <v>30</v>
      </c>
      <c r="AL55" s="381">
        <f t="shared" si="11"/>
        <v>38168</v>
      </c>
    </row>
    <row r="56" spans="1:38" ht="15">
      <c r="A56" s="380">
        <v>25320</v>
      </c>
      <c r="B56" s="380">
        <v>20040730</v>
      </c>
      <c r="C56" s="380">
        <v>13442910</v>
      </c>
      <c r="D56" s="380" t="s">
        <v>188</v>
      </c>
      <c r="E56" s="380" t="s">
        <v>187</v>
      </c>
      <c r="F56" s="380">
        <v>20384</v>
      </c>
      <c r="G56" s="380">
        <v>13442910</v>
      </c>
      <c r="H56" s="380">
        <v>0.1575</v>
      </c>
      <c r="I56" s="380">
        <v>25.59</v>
      </c>
      <c r="J56" s="380">
        <v>-4.2132000000000003E-2</v>
      </c>
      <c r="K56" s="380">
        <v>-3.7670000000000002E-2</v>
      </c>
      <c r="L56" s="380">
        <v>-5.1090000000000003E-2</v>
      </c>
      <c r="M56" s="380">
        <v>-3.4291000000000002E-2</v>
      </c>
      <c r="N56" s="70">
        <f t="shared" si="18"/>
        <v>38198</v>
      </c>
      <c r="O56" s="284" t="e">
        <f t="shared" si="17"/>
        <v>#VALUE!</v>
      </c>
      <c r="P56" s="284" t="e">
        <f t="shared" si="1"/>
        <v>#VALUE!</v>
      </c>
      <c r="Q56" s="284" t="e">
        <f t="shared" si="2"/>
        <v>#VALUE!</v>
      </c>
      <c r="R56" s="284" t="e">
        <f t="shared" si="3"/>
        <v>#VALUE!</v>
      </c>
      <c r="S56" s="284" t="e">
        <f t="shared" si="13"/>
        <v>#VALUE!</v>
      </c>
      <c r="T56" s="284" t="e">
        <f t="shared" si="14"/>
        <v>#VALUE!</v>
      </c>
      <c r="U56" s="284" t="e">
        <f t="shared" si="15"/>
        <v>#VALUE!</v>
      </c>
      <c r="V56" s="284" t="e">
        <f t="shared" si="16"/>
        <v>#VALUE!</v>
      </c>
      <c r="AI56" s="379">
        <f t="shared" si="8"/>
        <v>2004</v>
      </c>
      <c r="AJ56" s="379">
        <f t="shared" si="9"/>
        <v>7</v>
      </c>
      <c r="AK56" s="379">
        <f t="shared" si="10"/>
        <v>30</v>
      </c>
      <c r="AL56" s="381">
        <f t="shared" si="11"/>
        <v>38198</v>
      </c>
    </row>
    <row r="57" spans="1:38" ht="15">
      <c r="A57" s="380">
        <v>25320</v>
      </c>
      <c r="B57" s="380">
        <v>20040831</v>
      </c>
      <c r="C57" s="380">
        <v>13442910</v>
      </c>
      <c r="D57" s="380" t="s">
        <v>188</v>
      </c>
      <c r="E57" s="380" t="s">
        <v>187</v>
      </c>
      <c r="F57" s="380">
        <v>20384</v>
      </c>
      <c r="G57" s="380">
        <v>13442910</v>
      </c>
      <c r="H57" s="380"/>
      <c r="I57" s="380">
        <v>25.96</v>
      </c>
      <c r="J57" s="380">
        <v>1.4459E-2</v>
      </c>
      <c r="K57" s="380">
        <v>2.728E-3</v>
      </c>
      <c r="L57" s="380">
        <v>-4.7419999999999997E-3</v>
      </c>
      <c r="M57" s="380">
        <v>2.287E-3</v>
      </c>
      <c r="N57" s="70">
        <f t="shared" si="18"/>
        <v>38230</v>
      </c>
      <c r="O57" s="284" t="e">
        <f t="shared" si="17"/>
        <v>#VALUE!</v>
      </c>
      <c r="P57" s="284" t="e">
        <f t="shared" si="1"/>
        <v>#VALUE!</v>
      </c>
      <c r="Q57" s="284" t="e">
        <f t="shared" si="2"/>
        <v>#VALUE!</v>
      </c>
      <c r="R57" s="284" t="e">
        <f t="shared" si="3"/>
        <v>#VALUE!</v>
      </c>
      <c r="S57" s="284" t="e">
        <f t="shared" si="13"/>
        <v>#VALUE!</v>
      </c>
      <c r="T57" s="284" t="e">
        <f t="shared" si="14"/>
        <v>#VALUE!</v>
      </c>
      <c r="U57" s="284" t="e">
        <f t="shared" si="15"/>
        <v>#VALUE!</v>
      </c>
      <c r="V57" s="284" t="e">
        <f t="shared" si="16"/>
        <v>#VALUE!</v>
      </c>
      <c r="AI57" s="379">
        <f t="shared" si="8"/>
        <v>2004</v>
      </c>
      <c r="AJ57" s="379">
        <f t="shared" si="9"/>
        <v>8</v>
      </c>
      <c r="AK57" s="379">
        <f t="shared" si="10"/>
        <v>31</v>
      </c>
      <c r="AL57" s="381">
        <f t="shared" si="11"/>
        <v>38230</v>
      </c>
    </row>
    <row r="58" spans="1:38" ht="15">
      <c r="A58" s="380">
        <v>25320</v>
      </c>
      <c r="B58" s="380">
        <v>20040930</v>
      </c>
      <c r="C58" s="380">
        <v>13442910</v>
      </c>
      <c r="D58" s="380" t="s">
        <v>188</v>
      </c>
      <c r="E58" s="380" t="s">
        <v>187</v>
      </c>
      <c r="F58" s="380">
        <v>20384</v>
      </c>
      <c r="G58" s="380">
        <v>13442910</v>
      </c>
      <c r="H58" s="380"/>
      <c r="I58" s="380">
        <v>26.29</v>
      </c>
      <c r="J58" s="380">
        <v>1.2711999999999999E-2</v>
      </c>
      <c r="K58" s="380">
        <v>2.0542999999999999E-2</v>
      </c>
      <c r="L58" s="380">
        <v>4.1600999999999999E-2</v>
      </c>
      <c r="M58" s="380">
        <v>9.3640000000000008E-3</v>
      </c>
      <c r="N58" s="70">
        <f t="shared" si="18"/>
        <v>38260</v>
      </c>
      <c r="O58" s="284" t="e">
        <f t="shared" si="17"/>
        <v>#VALUE!</v>
      </c>
      <c r="P58" s="284" t="e">
        <f t="shared" si="1"/>
        <v>#VALUE!</v>
      </c>
      <c r="Q58" s="284" t="e">
        <f t="shared" si="2"/>
        <v>#VALUE!</v>
      </c>
      <c r="R58" s="284" t="e">
        <f t="shared" si="3"/>
        <v>#VALUE!</v>
      </c>
      <c r="S58" s="284" t="e">
        <f t="shared" si="13"/>
        <v>#VALUE!</v>
      </c>
      <c r="T58" s="284" t="e">
        <f t="shared" si="14"/>
        <v>#VALUE!</v>
      </c>
      <c r="U58" s="284" t="e">
        <f t="shared" si="15"/>
        <v>#VALUE!</v>
      </c>
      <c r="V58" s="284" t="e">
        <f t="shared" si="16"/>
        <v>#VALUE!</v>
      </c>
      <c r="AI58" s="379">
        <f t="shared" si="8"/>
        <v>2004</v>
      </c>
      <c r="AJ58" s="379">
        <f t="shared" si="9"/>
        <v>9</v>
      </c>
      <c r="AK58" s="379">
        <f t="shared" si="10"/>
        <v>30</v>
      </c>
      <c r="AL58" s="381">
        <f t="shared" si="11"/>
        <v>38260</v>
      </c>
    </row>
    <row r="59" spans="1:38" ht="15">
      <c r="A59" s="380">
        <v>25320</v>
      </c>
      <c r="B59" s="380">
        <v>20041029</v>
      </c>
      <c r="C59" s="380">
        <v>13442910</v>
      </c>
      <c r="D59" s="380" t="s">
        <v>188</v>
      </c>
      <c r="E59" s="380" t="s">
        <v>187</v>
      </c>
      <c r="F59" s="380">
        <v>20384</v>
      </c>
      <c r="G59" s="380">
        <v>13442910</v>
      </c>
      <c r="H59" s="380">
        <v>0.17</v>
      </c>
      <c r="I59" s="380">
        <v>26.84</v>
      </c>
      <c r="J59" s="380">
        <v>2.7387000000000002E-2</v>
      </c>
      <c r="K59" s="380">
        <v>1.7805999999999999E-2</v>
      </c>
      <c r="L59" s="380">
        <v>2.0844999999999999E-2</v>
      </c>
      <c r="M59" s="380">
        <v>1.4014E-2</v>
      </c>
      <c r="N59" s="70">
        <f t="shared" si="18"/>
        <v>38289</v>
      </c>
      <c r="O59" s="284" t="e">
        <f t="shared" si="17"/>
        <v>#VALUE!</v>
      </c>
      <c r="P59" s="284" t="e">
        <f t="shared" si="1"/>
        <v>#VALUE!</v>
      </c>
      <c r="Q59" s="284" t="e">
        <f t="shared" si="2"/>
        <v>#VALUE!</v>
      </c>
      <c r="R59" s="284" t="e">
        <f t="shared" si="3"/>
        <v>#VALUE!</v>
      </c>
      <c r="S59" s="284" t="e">
        <f t="shared" si="13"/>
        <v>#VALUE!</v>
      </c>
      <c r="T59" s="284" t="e">
        <f t="shared" si="14"/>
        <v>#VALUE!</v>
      </c>
      <c r="U59" s="284" t="e">
        <f t="shared" si="15"/>
        <v>#VALUE!</v>
      </c>
      <c r="V59" s="284" t="e">
        <f t="shared" si="16"/>
        <v>#VALUE!</v>
      </c>
      <c r="AI59" s="379">
        <f t="shared" si="8"/>
        <v>2004</v>
      </c>
      <c r="AJ59" s="379">
        <f t="shared" si="9"/>
        <v>10</v>
      </c>
      <c r="AK59" s="379">
        <f t="shared" si="10"/>
        <v>29</v>
      </c>
      <c r="AL59" s="381">
        <f t="shared" si="11"/>
        <v>38289</v>
      </c>
    </row>
    <row r="60" spans="1:38" ht="15">
      <c r="A60" s="380">
        <v>25320</v>
      </c>
      <c r="B60" s="380">
        <v>20041130</v>
      </c>
      <c r="C60" s="380">
        <v>13442910</v>
      </c>
      <c r="D60" s="380" t="s">
        <v>188</v>
      </c>
      <c r="E60" s="380" t="s">
        <v>187</v>
      </c>
      <c r="F60" s="380">
        <v>20384</v>
      </c>
      <c r="G60" s="380">
        <v>13442910</v>
      </c>
      <c r="H60" s="380"/>
      <c r="I60" s="380">
        <v>28.53</v>
      </c>
      <c r="J60" s="380">
        <v>6.2965999999999994E-2</v>
      </c>
      <c r="K60" s="380">
        <v>4.8208000000000001E-2</v>
      </c>
      <c r="L60" s="380">
        <v>7.9935000000000006E-2</v>
      </c>
      <c r="M60" s="380">
        <v>3.8594999999999997E-2</v>
      </c>
      <c r="N60" s="70">
        <f t="shared" si="18"/>
        <v>38321</v>
      </c>
      <c r="O60" s="284" t="e">
        <f t="shared" si="17"/>
        <v>#VALUE!</v>
      </c>
      <c r="P60" s="284" t="e">
        <f t="shared" si="1"/>
        <v>#VALUE!</v>
      </c>
      <c r="Q60" s="284" t="e">
        <f t="shared" si="2"/>
        <v>#VALUE!</v>
      </c>
      <c r="R60" s="284" t="e">
        <f t="shared" si="3"/>
        <v>#VALUE!</v>
      </c>
      <c r="S60" s="284" t="e">
        <f t="shared" si="13"/>
        <v>#VALUE!</v>
      </c>
      <c r="T60" s="284" t="e">
        <f t="shared" si="14"/>
        <v>#VALUE!</v>
      </c>
      <c r="U60" s="284" t="e">
        <f t="shared" si="15"/>
        <v>#VALUE!</v>
      </c>
      <c r="V60" s="284" t="e">
        <f t="shared" si="16"/>
        <v>#VALUE!</v>
      </c>
      <c r="AI60" s="379">
        <f t="shared" si="8"/>
        <v>2004</v>
      </c>
      <c r="AJ60" s="379">
        <f t="shared" si="9"/>
        <v>11</v>
      </c>
      <c r="AK60" s="379">
        <f t="shared" si="10"/>
        <v>30</v>
      </c>
      <c r="AL60" s="381">
        <f t="shared" si="11"/>
        <v>38321</v>
      </c>
    </row>
    <row r="61" spans="1:38" ht="15">
      <c r="A61" s="380">
        <v>25320</v>
      </c>
      <c r="B61" s="380">
        <v>20041231</v>
      </c>
      <c r="C61" s="380">
        <v>13442910</v>
      </c>
      <c r="D61" s="380" t="s">
        <v>188</v>
      </c>
      <c r="E61" s="380" t="s">
        <v>187</v>
      </c>
      <c r="F61" s="380">
        <v>20384</v>
      </c>
      <c r="G61" s="380">
        <v>13442910</v>
      </c>
      <c r="H61" s="380">
        <v>0.17</v>
      </c>
      <c r="I61" s="380">
        <v>29.89</v>
      </c>
      <c r="J61" s="380">
        <v>5.3628000000000002E-2</v>
      </c>
      <c r="K61" s="380">
        <v>3.5177E-2</v>
      </c>
      <c r="L61" s="380">
        <v>5.2928000000000003E-2</v>
      </c>
      <c r="M61" s="380">
        <v>3.2458000000000001E-2</v>
      </c>
      <c r="N61" s="70">
        <f t="shared" si="18"/>
        <v>38352</v>
      </c>
      <c r="O61" s="284" t="e">
        <f t="shared" si="17"/>
        <v>#VALUE!</v>
      </c>
      <c r="P61" s="284" t="e">
        <f t="shared" si="1"/>
        <v>#VALUE!</v>
      </c>
      <c r="Q61" s="284" t="e">
        <f t="shared" si="2"/>
        <v>#VALUE!</v>
      </c>
      <c r="R61" s="284" t="e">
        <f t="shared" si="3"/>
        <v>#VALUE!</v>
      </c>
      <c r="S61" s="284" t="e">
        <f t="shared" si="13"/>
        <v>#VALUE!</v>
      </c>
      <c r="T61" s="284" t="e">
        <f t="shared" si="14"/>
        <v>#VALUE!</v>
      </c>
      <c r="U61" s="284" t="e">
        <f t="shared" si="15"/>
        <v>#VALUE!</v>
      </c>
      <c r="V61" s="284" t="e">
        <f t="shared" si="16"/>
        <v>#VALUE!</v>
      </c>
      <c r="AI61" s="379">
        <f t="shared" si="8"/>
        <v>2004</v>
      </c>
      <c r="AJ61" s="379">
        <f t="shared" si="9"/>
        <v>12</v>
      </c>
      <c r="AK61" s="379">
        <f t="shared" si="10"/>
        <v>31</v>
      </c>
      <c r="AL61" s="381">
        <f t="shared" si="11"/>
        <v>38352</v>
      </c>
    </row>
    <row r="62" spans="1:38" ht="15">
      <c r="A62" s="380">
        <v>25320</v>
      </c>
      <c r="B62" s="380">
        <v>20050131</v>
      </c>
      <c r="C62" s="380">
        <v>13442910</v>
      </c>
      <c r="D62" s="380" t="s">
        <v>188</v>
      </c>
      <c r="E62" s="380" t="s">
        <v>187</v>
      </c>
      <c r="F62" s="380">
        <v>20384</v>
      </c>
      <c r="G62" s="380">
        <v>13442910</v>
      </c>
      <c r="H62" s="380"/>
      <c r="I62" s="380">
        <v>29.32</v>
      </c>
      <c r="J62" s="380">
        <v>-1.907E-2</v>
      </c>
      <c r="K62" s="380">
        <v>-2.6551000000000002E-2</v>
      </c>
      <c r="L62" s="380">
        <v>-2.9281999999999999E-2</v>
      </c>
      <c r="M62" s="380">
        <v>-2.529E-2</v>
      </c>
      <c r="N62" s="70">
        <f t="shared" si="18"/>
        <v>38383</v>
      </c>
      <c r="O62" s="284" t="e">
        <f t="shared" si="17"/>
        <v>#VALUE!</v>
      </c>
      <c r="P62" s="284" t="e">
        <f t="shared" si="1"/>
        <v>#VALUE!</v>
      </c>
      <c r="Q62" s="284" t="e">
        <f t="shared" si="2"/>
        <v>#VALUE!</v>
      </c>
      <c r="R62" s="284" t="e">
        <f t="shared" si="3"/>
        <v>#VALUE!</v>
      </c>
      <c r="S62" s="284" t="e">
        <f t="shared" si="13"/>
        <v>#VALUE!</v>
      </c>
      <c r="T62" s="284" t="e">
        <f t="shared" si="14"/>
        <v>#VALUE!</v>
      </c>
      <c r="U62" s="284" t="e">
        <f t="shared" si="15"/>
        <v>#VALUE!</v>
      </c>
      <c r="V62" s="284" t="e">
        <f t="shared" si="16"/>
        <v>#VALUE!</v>
      </c>
      <c r="AI62" s="379">
        <f t="shared" si="8"/>
        <v>2005</v>
      </c>
      <c r="AJ62" s="379">
        <f t="shared" si="9"/>
        <v>1</v>
      </c>
      <c r="AK62" s="379">
        <f t="shared" si="10"/>
        <v>31</v>
      </c>
      <c r="AL62" s="381">
        <f t="shared" si="11"/>
        <v>38383</v>
      </c>
    </row>
    <row r="63" spans="1:38" ht="15">
      <c r="A63" s="380">
        <v>25320</v>
      </c>
      <c r="B63" s="380">
        <v>20050228</v>
      </c>
      <c r="C63" s="380">
        <v>13442910</v>
      </c>
      <c r="D63" s="380" t="s">
        <v>188</v>
      </c>
      <c r="E63" s="380" t="s">
        <v>187</v>
      </c>
      <c r="F63" s="380">
        <v>20384</v>
      </c>
      <c r="G63" s="380">
        <v>13442910</v>
      </c>
      <c r="H63" s="380"/>
      <c r="I63" s="380">
        <v>27.7</v>
      </c>
      <c r="J63" s="380">
        <v>-5.5252000000000002E-2</v>
      </c>
      <c r="K63" s="380">
        <v>2.2676000000000002E-2</v>
      </c>
      <c r="L63" s="380">
        <v>1.6643000000000002E-2</v>
      </c>
      <c r="M63" s="380">
        <v>1.8903E-2</v>
      </c>
      <c r="N63" s="70">
        <f t="shared" si="18"/>
        <v>38411</v>
      </c>
      <c r="O63" s="284" t="e">
        <f t="shared" si="17"/>
        <v>#VALUE!</v>
      </c>
      <c r="P63" s="284" t="e">
        <f t="shared" si="1"/>
        <v>#VALUE!</v>
      </c>
      <c r="Q63" s="284" t="e">
        <f t="shared" si="2"/>
        <v>#VALUE!</v>
      </c>
      <c r="R63" s="284" t="e">
        <f t="shared" si="3"/>
        <v>#VALUE!</v>
      </c>
      <c r="S63" s="284" t="e">
        <f t="shared" si="13"/>
        <v>#VALUE!</v>
      </c>
      <c r="T63" s="284" t="e">
        <f t="shared" si="14"/>
        <v>#VALUE!</v>
      </c>
      <c r="U63" s="284" t="e">
        <f t="shared" si="15"/>
        <v>#VALUE!</v>
      </c>
      <c r="V63" s="284" t="e">
        <f t="shared" si="16"/>
        <v>#VALUE!</v>
      </c>
      <c r="AI63" s="379">
        <f t="shared" si="8"/>
        <v>2005</v>
      </c>
      <c r="AJ63" s="379">
        <f t="shared" si="9"/>
        <v>2</v>
      </c>
      <c r="AK63" s="379">
        <f t="shared" si="10"/>
        <v>28</v>
      </c>
      <c r="AL63" s="381">
        <f t="shared" si="11"/>
        <v>38411</v>
      </c>
    </row>
    <row r="64" spans="1:38" ht="15">
      <c r="A64" s="380">
        <v>25320</v>
      </c>
      <c r="B64" s="380">
        <v>20050331</v>
      </c>
      <c r="C64" s="380">
        <v>13442910</v>
      </c>
      <c r="D64" s="380" t="s">
        <v>188</v>
      </c>
      <c r="E64" s="380" t="s">
        <v>187</v>
      </c>
      <c r="F64" s="380">
        <v>20384</v>
      </c>
      <c r="G64" s="380">
        <v>13442910</v>
      </c>
      <c r="H64" s="380"/>
      <c r="I64" s="380">
        <v>29.02</v>
      </c>
      <c r="J64" s="380">
        <v>4.7653000000000001E-2</v>
      </c>
      <c r="K64" s="380">
        <v>-1.6948000000000001E-2</v>
      </c>
      <c r="L64" s="380">
        <v>-3.1842000000000002E-2</v>
      </c>
      <c r="M64" s="380">
        <v>-1.9118E-2</v>
      </c>
      <c r="N64" s="70">
        <f t="shared" si="18"/>
        <v>38442</v>
      </c>
      <c r="O64" s="284" t="e">
        <f t="shared" si="17"/>
        <v>#VALUE!</v>
      </c>
      <c r="P64" s="284" t="e">
        <f t="shared" si="1"/>
        <v>#VALUE!</v>
      </c>
      <c r="Q64" s="284" t="e">
        <f t="shared" si="2"/>
        <v>#VALUE!</v>
      </c>
      <c r="R64" s="284" t="e">
        <f t="shared" si="3"/>
        <v>#VALUE!</v>
      </c>
      <c r="S64" s="284" t="e">
        <f t="shared" si="13"/>
        <v>#VALUE!</v>
      </c>
      <c r="T64" s="284" t="e">
        <f t="shared" si="14"/>
        <v>#VALUE!</v>
      </c>
      <c r="U64" s="284" t="e">
        <f t="shared" si="15"/>
        <v>#VALUE!</v>
      </c>
      <c r="V64" s="284" t="e">
        <f t="shared" si="16"/>
        <v>#VALUE!</v>
      </c>
      <c r="AI64" s="379">
        <f t="shared" si="8"/>
        <v>2005</v>
      </c>
      <c r="AJ64" s="379">
        <f t="shared" si="9"/>
        <v>3</v>
      </c>
      <c r="AK64" s="379">
        <f t="shared" si="10"/>
        <v>31</v>
      </c>
      <c r="AL64" s="381">
        <f t="shared" si="11"/>
        <v>38442</v>
      </c>
    </row>
    <row r="65" spans="1:38" ht="15">
      <c r="A65" s="380">
        <v>25320</v>
      </c>
      <c r="B65" s="380">
        <v>20050429</v>
      </c>
      <c r="C65" s="380">
        <v>13442910</v>
      </c>
      <c r="D65" s="380" t="s">
        <v>188</v>
      </c>
      <c r="E65" s="380" t="s">
        <v>187</v>
      </c>
      <c r="F65" s="380">
        <v>20384</v>
      </c>
      <c r="G65" s="380">
        <v>13442910</v>
      </c>
      <c r="H65" s="380">
        <v>0.17</v>
      </c>
      <c r="I65" s="380">
        <v>29.74</v>
      </c>
      <c r="J65" s="380">
        <v>3.0668000000000001E-2</v>
      </c>
      <c r="K65" s="380">
        <v>-2.5184999999999999E-2</v>
      </c>
      <c r="L65" s="380">
        <v>-4.6512999999999999E-2</v>
      </c>
      <c r="M65" s="380">
        <v>-2.0108999999999998E-2</v>
      </c>
      <c r="N65" s="70">
        <f t="shared" si="18"/>
        <v>38471</v>
      </c>
      <c r="O65" s="284" t="e">
        <f t="shared" si="17"/>
        <v>#VALUE!</v>
      </c>
      <c r="P65" s="284" t="e">
        <f t="shared" si="1"/>
        <v>#VALUE!</v>
      </c>
      <c r="Q65" s="284" t="e">
        <f t="shared" si="2"/>
        <v>#VALUE!</v>
      </c>
      <c r="R65" s="284" t="e">
        <f t="shared" si="3"/>
        <v>#VALUE!</v>
      </c>
      <c r="S65" s="284" t="e">
        <f t="shared" si="13"/>
        <v>#VALUE!</v>
      </c>
      <c r="T65" s="284" t="e">
        <f t="shared" si="14"/>
        <v>#VALUE!</v>
      </c>
      <c r="U65" s="284" t="e">
        <f t="shared" si="15"/>
        <v>#VALUE!</v>
      </c>
      <c r="V65" s="284" t="e">
        <f t="shared" si="16"/>
        <v>#VALUE!</v>
      </c>
      <c r="AI65" s="379">
        <f t="shared" si="8"/>
        <v>2005</v>
      </c>
      <c r="AJ65" s="379">
        <f t="shared" si="9"/>
        <v>4</v>
      </c>
      <c r="AK65" s="379">
        <f t="shared" si="10"/>
        <v>29</v>
      </c>
      <c r="AL65" s="381">
        <f t="shared" si="11"/>
        <v>38471</v>
      </c>
    </row>
    <row r="66" spans="1:38" ht="15">
      <c r="A66" s="380">
        <v>25320</v>
      </c>
      <c r="B66" s="380">
        <v>20050531</v>
      </c>
      <c r="C66" s="380">
        <v>13442910</v>
      </c>
      <c r="D66" s="380" t="s">
        <v>188</v>
      </c>
      <c r="E66" s="380" t="s">
        <v>187</v>
      </c>
      <c r="F66" s="380">
        <v>20384</v>
      </c>
      <c r="G66" s="380">
        <v>13442910</v>
      </c>
      <c r="H66" s="380"/>
      <c r="I66" s="380">
        <v>31.03</v>
      </c>
      <c r="J66" s="380">
        <v>4.3375999999999998E-2</v>
      </c>
      <c r="K66" s="380">
        <v>3.7954000000000002E-2</v>
      </c>
      <c r="L66" s="380">
        <v>4.3819999999999998E-2</v>
      </c>
      <c r="M66" s="380">
        <v>2.9951999999999999E-2</v>
      </c>
      <c r="N66" s="70">
        <f t="shared" ref="N66:N97" si="19">AL66</f>
        <v>38503</v>
      </c>
      <c r="O66" s="284" t="e">
        <f t="shared" si="17"/>
        <v>#VALUE!</v>
      </c>
      <c r="P66" s="284" t="e">
        <f t="shared" ref="P66:P129" si="20">IF(AND(($X$12-4)&lt;=$N66,($X$13)&gt;=($N66-4)),K66," ")</f>
        <v>#VALUE!</v>
      </c>
      <c r="Q66" s="284" t="e">
        <f t="shared" ref="Q66:Q129" si="21">IF(AND(($X$12-4)&lt;=$N66,($X$13)&gt;=($N66-4)),L66," ")</f>
        <v>#VALUE!</v>
      </c>
      <c r="R66" s="284" t="e">
        <f t="shared" ref="R66:R129" si="22">IF(AND(($X$12-4)&lt;=$N66,($X$13)&gt;=($N66-4)),M66," ")</f>
        <v>#VALUE!</v>
      </c>
      <c r="S66" s="284" t="e">
        <f t="shared" si="13"/>
        <v>#VALUE!</v>
      </c>
      <c r="T66" s="284" t="e">
        <f t="shared" si="14"/>
        <v>#VALUE!</v>
      </c>
      <c r="U66" s="284" t="e">
        <f t="shared" si="15"/>
        <v>#VALUE!</v>
      </c>
      <c r="V66" s="284" t="e">
        <f t="shared" si="16"/>
        <v>#VALUE!</v>
      </c>
      <c r="AI66" s="379">
        <f t="shared" si="8"/>
        <v>2005</v>
      </c>
      <c r="AJ66" s="379">
        <f t="shared" si="9"/>
        <v>5</v>
      </c>
      <c r="AK66" s="379">
        <f t="shared" si="10"/>
        <v>31</v>
      </c>
      <c r="AL66" s="381">
        <f t="shared" si="11"/>
        <v>38503</v>
      </c>
    </row>
    <row r="67" spans="1:38" ht="15">
      <c r="A67" s="380">
        <v>25320</v>
      </c>
      <c r="B67" s="380">
        <v>20050630</v>
      </c>
      <c r="C67" s="380">
        <v>13442910</v>
      </c>
      <c r="D67" s="380" t="s">
        <v>188</v>
      </c>
      <c r="E67" s="380" t="s">
        <v>187</v>
      </c>
      <c r="F67" s="380">
        <v>20384</v>
      </c>
      <c r="G67" s="380">
        <v>13442910</v>
      </c>
      <c r="H67" s="380"/>
      <c r="I67" s="380">
        <v>30.77</v>
      </c>
      <c r="J67" s="380">
        <v>-8.3789999999999993E-3</v>
      </c>
      <c r="K67" s="380">
        <v>1.1526E-2</v>
      </c>
      <c r="L67" s="380">
        <v>3.2139000000000001E-2</v>
      </c>
      <c r="M67" s="380">
        <v>-1.4300000000000001E-4</v>
      </c>
      <c r="N67" s="70">
        <f t="shared" si="19"/>
        <v>38533</v>
      </c>
      <c r="O67" s="284" t="e">
        <f t="shared" si="17"/>
        <v>#VALUE!</v>
      </c>
      <c r="P67" s="284" t="e">
        <f t="shared" si="20"/>
        <v>#VALUE!</v>
      </c>
      <c r="Q67" s="284" t="e">
        <f t="shared" si="21"/>
        <v>#VALUE!</v>
      </c>
      <c r="R67" s="284" t="e">
        <f t="shared" si="22"/>
        <v>#VALUE!</v>
      </c>
      <c r="S67" s="284" t="e">
        <f t="shared" si="13"/>
        <v>#VALUE!</v>
      </c>
      <c r="T67" s="284" t="e">
        <f t="shared" si="14"/>
        <v>#VALUE!</v>
      </c>
      <c r="U67" s="284" t="e">
        <f t="shared" si="15"/>
        <v>#VALUE!</v>
      </c>
      <c r="V67" s="284" t="e">
        <f t="shared" si="16"/>
        <v>#VALUE!</v>
      </c>
      <c r="AI67" s="379">
        <f t="shared" ref="AI67:AI130" si="23">ROUND(B67/10000,0)</f>
        <v>2005</v>
      </c>
      <c r="AJ67" s="379">
        <f t="shared" ref="AJ67:AJ130" si="24">ROUND((B67-(AI67*10000))/100,0)</f>
        <v>6</v>
      </c>
      <c r="AK67" s="379">
        <f t="shared" ref="AK67:AK130" si="25">B67-AI67*10000-AJ67*100</f>
        <v>30</v>
      </c>
      <c r="AL67" s="381">
        <f t="shared" ref="AL67:AL130" si="26">DATE(AI67,AJ67,AK67)</f>
        <v>38533</v>
      </c>
    </row>
    <row r="68" spans="1:38" ht="15">
      <c r="A68" s="380">
        <v>25320</v>
      </c>
      <c r="B68" s="380">
        <v>20050729</v>
      </c>
      <c r="C68" s="380">
        <v>13442910</v>
      </c>
      <c r="D68" s="380" t="s">
        <v>188</v>
      </c>
      <c r="E68" s="380" t="s">
        <v>187</v>
      </c>
      <c r="F68" s="380">
        <v>20384</v>
      </c>
      <c r="G68" s="380">
        <v>13442910</v>
      </c>
      <c r="H68" s="380">
        <v>0.17</v>
      </c>
      <c r="I68" s="380">
        <v>30.85</v>
      </c>
      <c r="J68" s="380">
        <v>8.1250000000000003E-3</v>
      </c>
      <c r="K68" s="380">
        <v>4.3334999999999999E-2</v>
      </c>
      <c r="L68" s="380">
        <v>5.8750999999999998E-2</v>
      </c>
      <c r="M68" s="380">
        <v>3.5968E-2</v>
      </c>
      <c r="N68" s="70">
        <f t="shared" si="19"/>
        <v>38562</v>
      </c>
      <c r="O68" s="284" t="e">
        <f t="shared" si="17"/>
        <v>#VALUE!</v>
      </c>
      <c r="P68" s="284" t="e">
        <f t="shared" si="20"/>
        <v>#VALUE!</v>
      </c>
      <c r="Q68" s="284" t="e">
        <f t="shared" si="21"/>
        <v>#VALUE!</v>
      </c>
      <c r="R68" s="284" t="e">
        <f t="shared" si="22"/>
        <v>#VALUE!</v>
      </c>
      <c r="S68" s="284" t="e">
        <f t="shared" si="13"/>
        <v>#VALUE!</v>
      </c>
      <c r="T68" s="284" t="e">
        <f t="shared" si="14"/>
        <v>#VALUE!</v>
      </c>
      <c r="U68" s="284" t="e">
        <f t="shared" si="15"/>
        <v>#VALUE!</v>
      </c>
      <c r="V68" s="284" t="e">
        <f t="shared" si="16"/>
        <v>#VALUE!</v>
      </c>
      <c r="AI68" s="379">
        <f t="shared" si="23"/>
        <v>2005</v>
      </c>
      <c r="AJ68" s="379">
        <f t="shared" si="24"/>
        <v>7</v>
      </c>
      <c r="AK68" s="379">
        <f t="shared" si="25"/>
        <v>29</v>
      </c>
      <c r="AL68" s="381">
        <f t="shared" si="26"/>
        <v>38562</v>
      </c>
    </row>
    <row r="69" spans="1:38" ht="15">
      <c r="A69" s="380">
        <v>25320</v>
      </c>
      <c r="B69" s="380">
        <v>20050831</v>
      </c>
      <c r="C69" s="380">
        <v>13442910</v>
      </c>
      <c r="D69" s="380" t="s">
        <v>188</v>
      </c>
      <c r="E69" s="380" t="s">
        <v>187</v>
      </c>
      <c r="F69" s="380">
        <v>20384</v>
      </c>
      <c r="G69" s="380">
        <v>13442910</v>
      </c>
      <c r="H69" s="380"/>
      <c r="I69" s="380">
        <v>29.4</v>
      </c>
      <c r="J69" s="380">
        <v>-4.7002000000000002E-2</v>
      </c>
      <c r="K69" s="380">
        <v>-5.9439999999999996E-3</v>
      </c>
      <c r="L69" s="380">
        <v>-7.2160000000000002E-3</v>
      </c>
      <c r="M69" s="380">
        <v>-1.1221999999999999E-2</v>
      </c>
      <c r="N69" s="70">
        <f t="shared" si="19"/>
        <v>38595</v>
      </c>
      <c r="O69" s="284" t="e">
        <f t="shared" si="17"/>
        <v>#VALUE!</v>
      </c>
      <c r="P69" s="284" t="e">
        <f t="shared" si="20"/>
        <v>#VALUE!</v>
      </c>
      <c r="Q69" s="284" t="e">
        <f t="shared" si="21"/>
        <v>#VALUE!</v>
      </c>
      <c r="R69" s="284" t="e">
        <f t="shared" si="22"/>
        <v>#VALUE!</v>
      </c>
      <c r="S69" s="284" t="e">
        <f t="shared" si="13"/>
        <v>#VALUE!</v>
      </c>
      <c r="T69" s="284" t="e">
        <f t="shared" si="14"/>
        <v>#VALUE!</v>
      </c>
      <c r="U69" s="284" t="e">
        <f t="shared" si="15"/>
        <v>#VALUE!</v>
      </c>
      <c r="V69" s="284" t="e">
        <f t="shared" si="16"/>
        <v>#VALUE!</v>
      </c>
      <c r="AI69" s="379">
        <f t="shared" si="23"/>
        <v>2005</v>
      </c>
      <c r="AJ69" s="379">
        <f t="shared" si="24"/>
        <v>8</v>
      </c>
      <c r="AK69" s="379">
        <f t="shared" si="25"/>
        <v>31</v>
      </c>
      <c r="AL69" s="381">
        <f t="shared" si="26"/>
        <v>38595</v>
      </c>
    </row>
    <row r="70" spans="1:38" ht="15">
      <c r="A70" s="380">
        <v>25320</v>
      </c>
      <c r="B70" s="380">
        <v>20050930</v>
      </c>
      <c r="C70" s="380">
        <v>13442910</v>
      </c>
      <c r="D70" s="380" t="s">
        <v>188</v>
      </c>
      <c r="E70" s="380" t="s">
        <v>187</v>
      </c>
      <c r="F70" s="380">
        <v>20384</v>
      </c>
      <c r="G70" s="380">
        <v>13442910</v>
      </c>
      <c r="H70" s="380"/>
      <c r="I70" s="380">
        <v>29.75</v>
      </c>
      <c r="J70" s="380">
        <v>1.1905000000000001E-2</v>
      </c>
      <c r="K70" s="380">
        <v>1.0607E-2</v>
      </c>
      <c r="L70" s="380">
        <v>1.0533000000000001E-2</v>
      </c>
      <c r="M70" s="380">
        <v>6.9490000000000003E-3</v>
      </c>
      <c r="N70" s="70">
        <f t="shared" si="19"/>
        <v>38625</v>
      </c>
      <c r="O70" s="284" t="e">
        <f t="shared" si="17"/>
        <v>#VALUE!</v>
      </c>
      <c r="P70" s="284" t="e">
        <f t="shared" si="20"/>
        <v>#VALUE!</v>
      </c>
      <c r="Q70" s="284" t="e">
        <f t="shared" si="21"/>
        <v>#VALUE!</v>
      </c>
      <c r="R70" s="284" t="e">
        <f t="shared" si="22"/>
        <v>#VALUE!</v>
      </c>
      <c r="S70" s="284" t="e">
        <f t="shared" si="13"/>
        <v>#VALUE!</v>
      </c>
      <c r="T70" s="284" t="e">
        <f t="shared" si="14"/>
        <v>#VALUE!</v>
      </c>
      <c r="U70" s="284" t="e">
        <f t="shared" si="15"/>
        <v>#VALUE!</v>
      </c>
      <c r="V70" s="284" t="e">
        <f t="shared" si="16"/>
        <v>#VALUE!</v>
      </c>
      <c r="AI70" s="379">
        <f t="shared" si="23"/>
        <v>2005</v>
      </c>
      <c r="AJ70" s="379">
        <f t="shared" si="24"/>
        <v>9</v>
      </c>
      <c r="AK70" s="379">
        <f t="shared" si="25"/>
        <v>30</v>
      </c>
      <c r="AL70" s="381">
        <f t="shared" si="26"/>
        <v>38625</v>
      </c>
    </row>
    <row r="71" spans="1:38" ht="15">
      <c r="A71" s="380">
        <v>25320</v>
      </c>
      <c r="B71" s="380">
        <v>20051031</v>
      </c>
      <c r="C71" s="380">
        <v>13442910</v>
      </c>
      <c r="D71" s="380" t="s">
        <v>188</v>
      </c>
      <c r="E71" s="380" t="s">
        <v>187</v>
      </c>
      <c r="F71" s="380">
        <v>20384</v>
      </c>
      <c r="G71" s="380">
        <v>13442910</v>
      </c>
      <c r="H71" s="380">
        <v>0.18</v>
      </c>
      <c r="I71" s="380">
        <v>29.1</v>
      </c>
      <c r="J71" s="380">
        <v>-1.5798E-2</v>
      </c>
      <c r="K71" s="380">
        <v>-2.0872999999999999E-2</v>
      </c>
      <c r="L71" s="380">
        <v>-3.3876000000000003E-2</v>
      </c>
      <c r="M71" s="380">
        <v>-1.7741E-2</v>
      </c>
      <c r="N71" s="70">
        <f t="shared" si="19"/>
        <v>38656</v>
      </c>
      <c r="O71" s="284" t="e">
        <f t="shared" si="17"/>
        <v>#VALUE!</v>
      </c>
      <c r="P71" s="284" t="e">
        <f t="shared" si="20"/>
        <v>#VALUE!</v>
      </c>
      <c r="Q71" s="284" t="e">
        <f t="shared" si="21"/>
        <v>#VALUE!</v>
      </c>
      <c r="R71" s="284" t="e">
        <f t="shared" si="22"/>
        <v>#VALUE!</v>
      </c>
      <c r="S71" s="284" t="e">
        <f t="shared" si="13"/>
        <v>#VALUE!</v>
      </c>
      <c r="T71" s="284" t="e">
        <f t="shared" si="14"/>
        <v>#VALUE!</v>
      </c>
      <c r="U71" s="284" t="e">
        <f t="shared" si="15"/>
        <v>#VALUE!</v>
      </c>
      <c r="V71" s="284" t="e">
        <f t="shared" si="16"/>
        <v>#VALUE!</v>
      </c>
      <c r="AI71" s="379">
        <f t="shared" si="23"/>
        <v>2005</v>
      </c>
      <c r="AJ71" s="379">
        <f t="shared" si="24"/>
        <v>10</v>
      </c>
      <c r="AK71" s="379">
        <f t="shared" si="25"/>
        <v>31</v>
      </c>
      <c r="AL71" s="381">
        <f t="shared" si="26"/>
        <v>38656</v>
      </c>
    </row>
    <row r="72" spans="1:38" ht="15">
      <c r="A72" s="380">
        <v>25320</v>
      </c>
      <c r="B72" s="380">
        <v>20051130</v>
      </c>
      <c r="C72" s="380">
        <v>13442910</v>
      </c>
      <c r="D72" s="380" t="s">
        <v>188</v>
      </c>
      <c r="E72" s="380" t="s">
        <v>187</v>
      </c>
      <c r="F72" s="380">
        <v>20384</v>
      </c>
      <c r="G72" s="380">
        <v>13442910</v>
      </c>
      <c r="H72" s="380"/>
      <c r="I72" s="380">
        <v>30.21</v>
      </c>
      <c r="J72" s="380">
        <v>3.8143999999999997E-2</v>
      </c>
      <c r="K72" s="380">
        <v>4.0321999999999997E-2</v>
      </c>
      <c r="L72" s="380">
        <v>3.4319000000000002E-2</v>
      </c>
      <c r="M72" s="380">
        <v>3.5186000000000002E-2</v>
      </c>
      <c r="N72" s="70">
        <f t="shared" si="19"/>
        <v>38686</v>
      </c>
      <c r="O72" s="284" t="e">
        <f t="shared" si="17"/>
        <v>#VALUE!</v>
      </c>
      <c r="P72" s="284" t="e">
        <f t="shared" si="20"/>
        <v>#VALUE!</v>
      </c>
      <c r="Q72" s="284" t="e">
        <f t="shared" si="21"/>
        <v>#VALUE!</v>
      </c>
      <c r="R72" s="284" t="e">
        <f t="shared" si="22"/>
        <v>#VALUE!</v>
      </c>
      <c r="S72" s="284" t="e">
        <f t="shared" si="13"/>
        <v>#VALUE!</v>
      </c>
      <c r="T72" s="284" t="e">
        <f t="shared" si="14"/>
        <v>#VALUE!</v>
      </c>
      <c r="U72" s="284" t="e">
        <f t="shared" si="15"/>
        <v>#VALUE!</v>
      </c>
      <c r="V72" s="284" t="e">
        <f t="shared" si="16"/>
        <v>#VALUE!</v>
      </c>
      <c r="AI72" s="379">
        <f t="shared" si="23"/>
        <v>2005</v>
      </c>
      <c r="AJ72" s="379">
        <f t="shared" si="24"/>
        <v>11</v>
      </c>
      <c r="AK72" s="379">
        <f t="shared" si="25"/>
        <v>30</v>
      </c>
      <c r="AL72" s="381">
        <f t="shared" si="26"/>
        <v>38686</v>
      </c>
    </row>
    <row r="73" spans="1:38" ht="15">
      <c r="A73" s="380">
        <v>25320</v>
      </c>
      <c r="B73" s="380">
        <v>20051230</v>
      </c>
      <c r="C73" s="380">
        <v>13442910</v>
      </c>
      <c r="D73" s="380" t="s">
        <v>188</v>
      </c>
      <c r="E73" s="380" t="s">
        <v>187</v>
      </c>
      <c r="F73" s="380">
        <v>20384</v>
      </c>
      <c r="G73" s="380">
        <v>13442910</v>
      </c>
      <c r="H73" s="380">
        <v>0.18</v>
      </c>
      <c r="I73" s="380">
        <v>29.77</v>
      </c>
      <c r="J73" s="380">
        <v>-8.6060000000000008E-3</v>
      </c>
      <c r="K73" s="380">
        <v>3.457E-3</v>
      </c>
      <c r="L73" s="380">
        <v>1.3483999999999999E-2</v>
      </c>
      <c r="M73" s="380">
        <v>-9.5200000000000005E-4</v>
      </c>
      <c r="N73" s="70">
        <f t="shared" si="19"/>
        <v>38716</v>
      </c>
      <c r="O73" s="284" t="e">
        <f t="shared" si="17"/>
        <v>#VALUE!</v>
      </c>
      <c r="P73" s="284" t="e">
        <f t="shared" si="20"/>
        <v>#VALUE!</v>
      </c>
      <c r="Q73" s="284" t="e">
        <f t="shared" si="21"/>
        <v>#VALUE!</v>
      </c>
      <c r="R73" s="284" t="e">
        <f t="shared" si="22"/>
        <v>#VALUE!</v>
      </c>
      <c r="S73" s="284" t="e">
        <f t="shared" si="13"/>
        <v>#VALUE!</v>
      </c>
      <c r="T73" s="284" t="e">
        <f t="shared" si="14"/>
        <v>#VALUE!</v>
      </c>
      <c r="U73" s="284" t="e">
        <f t="shared" si="15"/>
        <v>#VALUE!</v>
      </c>
      <c r="V73" s="284" t="e">
        <f t="shared" si="16"/>
        <v>#VALUE!</v>
      </c>
      <c r="AI73" s="379">
        <f t="shared" si="23"/>
        <v>2005</v>
      </c>
      <c r="AJ73" s="379">
        <f t="shared" si="24"/>
        <v>12</v>
      </c>
      <c r="AK73" s="379">
        <f t="shared" si="25"/>
        <v>30</v>
      </c>
      <c r="AL73" s="381">
        <f t="shared" si="26"/>
        <v>38716</v>
      </c>
    </row>
    <row r="74" spans="1:38" ht="15">
      <c r="A74" s="380">
        <v>25320</v>
      </c>
      <c r="B74" s="380">
        <v>20060131</v>
      </c>
      <c r="C74" s="380">
        <v>13442910</v>
      </c>
      <c r="D74" s="380" t="s">
        <v>188</v>
      </c>
      <c r="E74" s="380" t="s">
        <v>187</v>
      </c>
      <c r="F74" s="380">
        <v>20384</v>
      </c>
      <c r="G74" s="380">
        <v>13442910</v>
      </c>
      <c r="H74" s="380"/>
      <c r="I74" s="380">
        <v>29.93</v>
      </c>
      <c r="J74" s="380">
        <v>5.3749999999999996E-3</v>
      </c>
      <c r="K74" s="380">
        <v>4.0041E-2</v>
      </c>
      <c r="L74" s="380">
        <v>7.6354000000000005E-2</v>
      </c>
      <c r="M74" s="380">
        <v>2.5467E-2</v>
      </c>
      <c r="N74" s="70">
        <f t="shared" si="19"/>
        <v>38748</v>
      </c>
      <c r="O74" s="284" t="e">
        <f t="shared" si="17"/>
        <v>#VALUE!</v>
      </c>
      <c r="P74" s="284" t="e">
        <f t="shared" si="20"/>
        <v>#VALUE!</v>
      </c>
      <c r="Q74" s="284" t="e">
        <f t="shared" si="21"/>
        <v>#VALUE!</v>
      </c>
      <c r="R74" s="284" t="e">
        <f t="shared" si="22"/>
        <v>#VALUE!</v>
      </c>
      <c r="S74" s="284" t="e">
        <f t="shared" si="13"/>
        <v>#VALUE!</v>
      </c>
      <c r="T74" s="284" t="e">
        <f t="shared" si="14"/>
        <v>#VALUE!</v>
      </c>
      <c r="U74" s="284" t="e">
        <f t="shared" si="15"/>
        <v>#VALUE!</v>
      </c>
      <c r="V74" s="284" t="e">
        <f t="shared" si="16"/>
        <v>#VALUE!</v>
      </c>
      <c r="AI74" s="379">
        <f t="shared" si="23"/>
        <v>2006</v>
      </c>
      <c r="AJ74" s="379">
        <f t="shared" si="24"/>
        <v>1</v>
      </c>
      <c r="AK74" s="379">
        <f t="shared" si="25"/>
        <v>31</v>
      </c>
      <c r="AL74" s="381">
        <f t="shared" si="26"/>
        <v>38748</v>
      </c>
    </row>
    <row r="75" spans="1:38" ht="15">
      <c r="A75" s="380">
        <v>25320</v>
      </c>
      <c r="B75" s="380">
        <v>20060228</v>
      </c>
      <c r="C75" s="380">
        <v>13442910</v>
      </c>
      <c r="D75" s="380" t="s">
        <v>188</v>
      </c>
      <c r="E75" s="380" t="s">
        <v>187</v>
      </c>
      <c r="F75" s="380">
        <v>20384</v>
      </c>
      <c r="G75" s="380">
        <v>13442910</v>
      </c>
      <c r="H75" s="380"/>
      <c r="I75" s="380">
        <v>31.13</v>
      </c>
      <c r="J75" s="380">
        <v>4.0093999999999998E-2</v>
      </c>
      <c r="K75" s="380">
        <v>-1.639E-3</v>
      </c>
      <c r="L75" s="380">
        <v>4.836E-3</v>
      </c>
      <c r="M75" s="380">
        <v>4.5300000000000001E-4</v>
      </c>
      <c r="N75" s="70">
        <f t="shared" si="19"/>
        <v>38776</v>
      </c>
      <c r="O75" s="284" t="e">
        <f t="shared" si="17"/>
        <v>#VALUE!</v>
      </c>
      <c r="P75" s="284" t="e">
        <f t="shared" si="20"/>
        <v>#VALUE!</v>
      </c>
      <c r="Q75" s="284" t="e">
        <f t="shared" si="21"/>
        <v>#VALUE!</v>
      </c>
      <c r="R75" s="284" t="e">
        <f t="shared" si="22"/>
        <v>#VALUE!</v>
      </c>
      <c r="S75" s="284" t="e">
        <f t="shared" si="13"/>
        <v>#VALUE!</v>
      </c>
      <c r="T75" s="284" t="e">
        <f t="shared" si="14"/>
        <v>#VALUE!</v>
      </c>
      <c r="U75" s="284" t="e">
        <f t="shared" si="15"/>
        <v>#VALUE!</v>
      </c>
      <c r="V75" s="284" t="e">
        <f t="shared" si="16"/>
        <v>#VALUE!</v>
      </c>
      <c r="AI75" s="379">
        <f t="shared" si="23"/>
        <v>2006</v>
      </c>
      <c r="AJ75" s="379">
        <f t="shared" si="24"/>
        <v>2</v>
      </c>
      <c r="AK75" s="379">
        <f t="shared" si="25"/>
        <v>28</v>
      </c>
      <c r="AL75" s="381">
        <f t="shared" si="26"/>
        <v>38776</v>
      </c>
    </row>
    <row r="76" spans="1:38" ht="15">
      <c r="A76" s="380">
        <v>25320</v>
      </c>
      <c r="B76" s="380">
        <v>20060331</v>
      </c>
      <c r="C76" s="380">
        <v>13442910</v>
      </c>
      <c r="D76" s="380" t="s">
        <v>188</v>
      </c>
      <c r="E76" s="380" t="s">
        <v>187</v>
      </c>
      <c r="F76" s="380">
        <v>20384</v>
      </c>
      <c r="G76" s="380">
        <v>13442910</v>
      </c>
      <c r="H76" s="380"/>
      <c r="I76" s="380">
        <v>32.4</v>
      </c>
      <c r="J76" s="380">
        <v>4.0797E-2</v>
      </c>
      <c r="K76" s="380">
        <v>1.9042E-2</v>
      </c>
      <c r="L76" s="380">
        <v>3.6977999999999997E-2</v>
      </c>
      <c r="M76" s="380">
        <v>1.1065E-2</v>
      </c>
      <c r="N76" s="70">
        <f t="shared" si="19"/>
        <v>38807</v>
      </c>
      <c r="O76" s="284" t="e">
        <f t="shared" si="17"/>
        <v>#VALUE!</v>
      </c>
      <c r="P76" s="284" t="e">
        <f t="shared" si="20"/>
        <v>#VALUE!</v>
      </c>
      <c r="Q76" s="284" t="e">
        <f t="shared" si="21"/>
        <v>#VALUE!</v>
      </c>
      <c r="R76" s="284" t="e">
        <f t="shared" si="22"/>
        <v>#VALUE!</v>
      </c>
      <c r="S76" s="284" t="e">
        <f t="shared" si="13"/>
        <v>#VALUE!</v>
      </c>
      <c r="T76" s="284" t="e">
        <f t="shared" si="14"/>
        <v>#VALUE!</v>
      </c>
      <c r="U76" s="284" t="e">
        <f t="shared" si="15"/>
        <v>#VALUE!</v>
      </c>
      <c r="V76" s="284" t="e">
        <f t="shared" si="16"/>
        <v>#VALUE!</v>
      </c>
      <c r="AI76" s="379">
        <f t="shared" si="23"/>
        <v>2006</v>
      </c>
      <c r="AJ76" s="379">
        <f t="shared" si="24"/>
        <v>3</v>
      </c>
      <c r="AK76" s="379">
        <f t="shared" si="25"/>
        <v>31</v>
      </c>
      <c r="AL76" s="381">
        <f t="shared" si="26"/>
        <v>38807</v>
      </c>
    </row>
    <row r="77" spans="1:38" ht="15">
      <c r="A77" s="380">
        <v>25320</v>
      </c>
      <c r="B77" s="380">
        <v>20060428</v>
      </c>
      <c r="C77" s="380">
        <v>13442910</v>
      </c>
      <c r="D77" s="380" t="s">
        <v>188</v>
      </c>
      <c r="E77" s="380" t="s">
        <v>187</v>
      </c>
      <c r="F77" s="380">
        <v>20384</v>
      </c>
      <c r="G77" s="380">
        <v>13442910</v>
      </c>
      <c r="H77" s="380">
        <v>0.18</v>
      </c>
      <c r="I77" s="380">
        <v>32.14</v>
      </c>
      <c r="J77" s="380">
        <v>-2.4689999999999998E-3</v>
      </c>
      <c r="K77" s="380">
        <v>1.2963000000000001E-2</v>
      </c>
      <c r="L77" s="380">
        <v>9.7909999999999994E-3</v>
      </c>
      <c r="M77" s="380">
        <v>1.2187E-2</v>
      </c>
      <c r="N77" s="70">
        <f t="shared" si="19"/>
        <v>38835</v>
      </c>
      <c r="O77" s="284" t="e">
        <f t="shared" si="17"/>
        <v>#VALUE!</v>
      </c>
      <c r="P77" s="284" t="e">
        <f t="shared" si="20"/>
        <v>#VALUE!</v>
      </c>
      <c r="Q77" s="284" t="e">
        <f t="shared" si="21"/>
        <v>#VALUE!</v>
      </c>
      <c r="R77" s="284" t="e">
        <f t="shared" si="22"/>
        <v>#VALUE!</v>
      </c>
      <c r="S77" s="284" t="e">
        <f t="shared" si="13"/>
        <v>#VALUE!</v>
      </c>
      <c r="T77" s="284" t="e">
        <f t="shared" si="14"/>
        <v>#VALUE!</v>
      </c>
      <c r="U77" s="284" t="e">
        <f t="shared" si="15"/>
        <v>#VALUE!</v>
      </c>
      <c r="V77" s="284" t="e">
        <f t="shared" si="16"/>
        <v>#VALUE!</v>
      </c>
      <c r="AI77" s="379">
        <f t="shared" si="23"/>
        <v>2006</v>
      </c>
      <c r="AJ77" s="379">
        <f t="shared" si="24"/>
        <v>4</v>
      </c>
      <c r="AK77" s="379">
        <f t="shared" si="25"/>
        <v>28</v>
      </c>
      <c r="AL77" s="381">
        <f t="shared" si="26"/>
        <v>38835</v>
      </c>
    </row>
    <row r="78" spans="1:38" ht="15">
      <c r="A78" s="380">
        <v>25320</v>
      </c>
      <c r="B78" s="380">
        <v>20060531</v>
      </c>
      <c r="C78" s="380">
        <v>13442910</v>
      </c>
      <c r="D78" s="380" t="s">
        <v>188</v>
      </c>
      <c r="E78" s="380" t="s">
        <v>187</v>
      </c>
      <c r="F78" s="380">
        <v>20384</v>
      </c>
      <c r="G78" s="380">
        <v>13442910</v>
      </c>
      <c r="H78" s="380"/>
      <c r="I78" s="380">
        <v>35.19</v>
      </c>
      <c r="J78" s="380">
        <v>9.4896999999999995E-2</v>
      </c>
      <c r="K78" s="380">
        <v>-3.1040999999999999E-2</v>
      </c>
      <c r="L78" s="380">
        <v>-4.4331000000000002E-2</v>
      </c>
      <c r="M78" s="380">
        <v>-3.0917E-2</v>
      </c>
      <c r="N78" s="70">
        <f t="shared" si="19"/>
        <v>38868</v>
      </c>
      <c r="O78" s="284" t="e">
        <f t="shared" si="17"/>
        <v>#VALUE!</v>
      </c>
      <c r="P78" s="284" t="e">
        <f t="shared" si="20"/>
        <v>#VALUE!</v>
      </c>
      <c r="Q78" s="284" t="e">
        <f t="shared" si="21"/>
        <v>#VALUE!</v>
      </c>
      <c r="R78" s="284" t="e">
        <f t="shared" si="22"/>
        <v>#VALUE!</v>
      </c>
      <c r="S78" s="284" t="e">
        <f t="shared" si="13"/>
        <v>#VALUE!</v>
      </c>
      <c r="T78" s="284" t="e">
        <f t="shared" si="14"/>
        <v>#VALUE!</v>
      </c>
      <c r="U78" s="284" t="e">
        <f t="shared" si="15"/>
        <v>#VALUE!</v>
      </c>
      <c r="V78" s="284" t="e">
        <f t="shared" si="16"/>
        <v>#VALUE!</v>
      </c>
      <c r="AI78" s="379">
        <f t="shared" si="23"/>
        <v>2006</v>
      </c>
      <c r="AJ78" s="379">
        <f t="shared" si="24"/>
        <v>5</v>
      </c>
      <c r="AK78" s="379">
        <f t="shared" si="25"/>
        <v>31</v>
      </c>
      <c r="AL78" s="381">
        <f t="shared" si="26"/>
        <v>38868</v>
      </c>
    </row>
    <row r="79" spans="1:38" ht="15">
      <c r="A79" s="380">
        <v>25320</v>
      </c>
      <c r="B79" s="380">
        <v>20060630</v>
      </c>
      <c r="C79" s="380">
        <v>13442910</v>
      </c>
      <c r="D79" s="380" t="s">
        <v>188</v>
      </c>
      <c r="E79" s="380" t="s">
        <v>187</v>
      </c>
      <c r="F79" s="380">
        <v>20384</v>
      </c>
      <c r="G79" s="380">
        <v>13442910</v>
      </c>
      <c r="H79" s="380"/>
      <c r="I79" s="380">
        <v>37.11</v>
      </c>
      <c r="J79" s="380">
        <v>5.4560999999999998E-2</v>
      </c>
      <c r="K79" s="380">
        <v>-3.88E-4</v>
      </c>
      <c r="L79" s="380">
        <v>-8.4790000000000004E-3</v>
      </c>
      <c r="M79" s="380">
        <v>8.7000000000000001E-5</v>
      </c>
      <c r="N79" s="70">
        <f t="shared" si="19"/>
        <v>38898</v>
      </c>
      <c r="O79" s="284" t="e">
        <f t="shared" si="17"/>
        <v>#VALUE!</v>
      </c>
      <c r="P79" s="284" t="e">
        <f t="shared" si="20"/>
        <v>#VALUE!</v>
      </c>
      <c r="Q79" s="284" t="e">
        <f t="shared" si="21"/>
        <v>#VALUE!</v>
      </c>
      <c r="R79" s="284" t="e">
        <f t="shared" si="22"/>
        <v>#VALUE!</v>
      </c>
      <c r="S79" s="284" t="e">
        <f t="shared" si="13"/>
        <v>#VALUE!</v>
      </c>
      <c r="T79" s="284" t="e">
        <f t="shared" si="14"/>
        <v>#VALUE!</v>
      </c>
      <c r="U79" s="284" t="e">
        <f t="shared" si="15"/>
        <v>#VALUE!</v>
      </c>
      <c r="V79" s="284" t="e">
        <f t="shared" si="16"/>
        <v>#VALUE!</v>
      </c>
      <c r="AI79" s="379">
        <f t="shared" si="23"/>
        <v>2006</v>
      </c>
      <c r="AJ79" s="379">
        <f t="shared" si="24"/>
        <v>6</v>
      </c>
      <c r="AK79" s="379">
        <f t="shared" si="25"/>
        <v>30</v>
      </c>
      <c r="AL79" s="381">
        <f t="shared" si="26"/>
        <v>38898</v>
      </c>
    </row>
    <row r="80" spans="1:38" ht="15">
      <c r="A80" s="380">
        <v>25320</v>
      </c>
      <c r="B80" s="380">
        <v>20060731</v>
      </c>
      <c r="C80" s="380">
        <v>13442910</v>
      </c>
      <c r="D80" s="380" t="s">
        <v>188</v>
      </c>
      <c r="E80" s="380" t="s">
        <v>187</v>
      </c>
      <c r="F80" s="380">
        <v>20384</v>
      </c>
      <c r="G80" s="380">
        <v>13442910</v>
      </c>
      <c r="H80" s="380">
        <v>0.18</v>
      </c>
      <c r="I80" s="380">
        <v>36.68</v>
      </c>
      <c r="J80" s="380">
        <v>-6.7369999999999999E-3</v>
      </c>
      <c r="K80" s="380">
        <v>-1.874E-3</v>
      </c>
      <c r="L80" s="380">
        <v>-2.2697999999999999E-2</v>
      </c>
      <c r="M80" s="380">
        <v>5.0860000000000002E-3</v>
      </c>
      <c r="N80" s="70">
        <f t="shared" si="19"/>
        <v>38929</v>
      </c>
      <c r="O80" s="284" t="e">
        <f t="shared" si="17"/>
        <v>#VALUE!</v>
      </c>
      <c r="P80" s="284" t="e">
        <f t="shared" si="20"/>
        <v>#VALUE!</v>
      </c>
      <c r="Q80" s="284" t="e">
        <f t="shared" si="21"/>
        <v>#VALUE!</v>
      </c>
      <c r="R80" s="284" t="e">
        <f t="shared" si="22"/>
        <v>#VALUE!</v>
      </c>
      <c r="S80" s="284" t="e">
        <f t="shared" si="13"/>
        <v>#VALUE!</v>
      </c>
      <c r="T80" s="284" t="e">
        <f t="shared" si="14"/>
        <v>#VALUE!</v>
      </c>
      <c r="U80" s="284" t="e">
        <f t="shared" si="15"/>
        <v>#VALUE!</v>
      </c>
      <c r="V80" s="284" t="e">
        <f t="shared" si="16"/>
        <v>#VALUE!</v>
      </c>
      <c r="AI80" s="379">
        <f t="shared" si="23"/>
        <v>2006</v>
      </c>
      <c r="AJ80" s="379">
        <f t="shared" si="24"/>
        <v>7</v>
      </c>
      <c r="AK80" s="379">
        <f t="shared" si="25"/>
        <v>31</v>
      </c>
      <c r="AL80" s="381">
        <f t="shared" si="26"/>
        <v>38929</v>
      </c>
    </row>
    <row r="81" spans="1:38" ht="15">
      <c r="A81" s="380">
        <v>25320</v>
      </c>
      <c r="B81" s="380">
        <v>20060831</v>
      </c>
      <c r="C81" s="380">
        <v>13442910</v>
      </c>
      <c r="D81" s="380" t="s">
        <v>188</v>
      </c>
      <c r="E81" s="380" t="s">
        <v>187</v>
      </c>
      <c r="F81" s="380">
        <v>20384</v>
      </c>
      <c r="G81" s="380">
        <v>13442910</v>
      </c>
      <c r="H81" s="380"/>
      <c r="I81" s="380">
        <v>37.57</v>
      </c>
      <c r="J81" s="380">
        <v>2.4264000000000001E-2</v>
      </c>
      <c r="K81" s="380">
        <v>2.5048000000000001E-2</v>
      </c>
      <c r="L81" s="380">
        <v>2.5010999999999999E-2</v>
      </c>
      <c r="M81" s="380">
        <v>2.1274000000000001E-2</v>
      </c>
      <c r="N81" s="70">
        <f t="shared" si="19"/>
        <v>38960</v>
      </c>
      <c r="O81" s="284" t="e">
        <f t="shared" si="17"/>
        <v>#VALUE!</v>
      </c>
      <c r="P81" s="284" t="e">
        <f t="shared" si="20"/>
        <v>#VALUE!</v>
      </c>
      <c r="Q81" s="284" t="e">
        <f t="shared" si="21"/>
        <v>#VALUE!</v>
      </c>
      <c r="R81" s="284" t="e">
        <f t="shared" si="22"/>
        <v>#VALUE!</v>
      </c>
      <c r="S81" s="284" t="e">
        <f t="shared" si="13"/>
        <v>#VALUE!</v>
      </c>
      <c r="T81" s="284" t="e">
        <f t="shared" si="14"/>
        <v>#VALUE!</v>
      </c>
      <c r="U81" s="284" t="e">
        <f t="shared" si="15"/>
        <v>#VALUE!</v>
      </c>
      <c r="V81" s="284" t="e">
        <f t="shared" si="16"/>
        <v>#VALUE!</v>
      </c>
      <c r="AI81" s="379">
        <f t="shared" si="23"/>
        <v>2006</v>
      </c>
      <c r="AJ81" s="379">
        <f t="shared" si="24"/>
        <v>8</v>
      </c>
      <c r="AK81" s="379">
        <f t="shared" si="25"/>
        <v>31</v>
      </c>
      <c r="AL81" s="381">
        <f t="shared" si="26"/>
        <v>38960</v>
      </c>
    </row>
    <row r="82" spans="1:38" ht="15">
      <c r="A82" s="380">
        <v>25320</v>
      </c>
      <c r="B82" s="380">
        <v>20060929</v>
      </c>
      <c r="C82" s="380">
        <v>13442910</v>
      </c>
      <c r="D82" s="380" t="s">
        <v>188</v>
      </c>
      <c r="E82" s="380" t="s">
        <v>187</v>
      </c>
      <c r="F82" s="380">
        <v>20384</v>
      </c>
      <c r="G82" s="380">
        <v>13442910</v>
      </c>
      <c r="H82" s="380"/>
      <c r="I82" s="380">
        <v>36.5</v>
      </c>
      <c r="J82" s="380">
        <v>-2.8479999999999998E-2</v>
      </c>
      <c r="K82" s="380">
        <v>1.9424E-2</v>
      </c>
      <c r="L82" s="380">
        <v>9.0060000000000001E-3</v>
      </c>
      <c r="M82" s="380">
        <v>2.4566000000000001E-2</v>
      </c>
      <c r="N82" s="70">
        <f t="shared" si="19"/>
        <v>38989</v>
      </c>
      <c r="O82" s="284" t="e">
        <f t="shared" si="17"/>
        <v>#VALUE!</v>
      </c>
      <c r="P82" s="284" t="e">
        <f t="shared" si="20"/>
        <v>#VALUE!</v>
      </c>
      <c r="Q82" s="284" t="e">
        <f t="shared" si="21"/>
        <v>#VALUE!</v>
      </c>
      <c r="R82" s="284" t="e">
        <f t="shared" si="22"/>
        <v>#VALUE!</v>
      </c>
      <c r="S82" s="284" t="e">
        <f t="shared" ref="S82:S145" si="27">IF(AND(($X$15-4)&lt;=$N82,($X$16)&gt;=($N82-4)),J82," ")</f>
        <v>#VALUE!</v>
      </c>
      <c r="T82" s="284" t="e">
        <f t="shared" ref="T82:T145" si="28">IF(AND(($X$15-4)&lt;=$N82,($X$16)&gt;=($N82-4)),K82," ")</f>
        <v>#VALUE!</v>
      </c>
      <c r="U82" s="284" t="e">
        <f t="shared" ref="U82:U145" si="29">IF(AND(($X$15-4)&lt;=$N82,($X$16)&gt;=($N82-4)),L82," ")</f>
        <v>#VALUE!</v>
      </c>
      <c r="V82" s="284" t="e">
        <f t="shared" ref="V82:V145" si="30">IF(AND(($X$15-4)&lt;=$N82,($X$16)&gt;=($N82-4)),M82," ")</f>
        <v>#VALUE!</v>
      </c>
      <c r="AI82" s="379">
        <f t="shared" si="23"/>
        <v>2006</v>
      </c>
      <c r="AJ82" s="379">
        <f t="shared" si="24"/>
        <v>9</v>
      </c>
      <c r="AK82" s="379">
        <f t="shared" si="25"/>
        <v>29</v>
      </c>
      <c r="AL82" s="381">
        <f t="shared" si="26"/>
        <v>38989</v>
      </c>
    </row>
    <row r="83" spans="1:38" ht="15">
      <c r="A83" s="380">
        <v>25320</v>
      </c>
      <c r="B83" s="380">
        <v>20061031</v>
      </c>
      <c r="C83" s="380">
        <v>13442910</v>
      </c>
      <c r="D83" s="380" t="s">
        <v>188</v>
      </c>
      <c r="E83" s="380" t="s">
        <v>187</v>
      </c>
      <c r="F83" s="380">
        <v>20384</v>
      </c>
      <c r="G83" s="380">
        <v>13442910</v>
      </c>
      <c r="H83" s="380">
        <v>0.2</v>
      </c>
      <c r="I83" s="380">
        <v>37.380000000000003</v>
      </c>
      <c r="J83" s="380">
        <v>2.9589000000000001E-2</v>
      </c>
      <c r="K83" s="380">
        <v>3.7132999999999999E-2</v>
      </c>
      <c r="L83" s="380">
        <v>4.6211000000000002E-2</v>
      </c>
      <c r="M83" s="380">
        <v>3.1508000000000001E-2</v>
      </c>
      <c r="N83" s="70">
        <f t="shared" si="19"/>
        <v>39021</v>
      </c>
      <c r="O83" s="284" t="e">
        <f t="shared" ref="O83:O146" si="31">IF(AND(($X$12-4)&lt;=$N83,($X$13)&gt;=($N83-4)),J83," ")</f>
        <v>#VALUE!</v>
      </c>
      <c r="P83" s="284" t="e">
        <f t="shared" si="20"/>
        <v>#VALUE!</v>
      </c>
      <c r="Q83" s="284" t="e">
        <f t="shared" si="21"/>
        <v>#VALUE!</v>
      </c>
      <c r="R83" s="284" t="e">
        <f t="shared" si="22"/>
        <v>#VALUE!</v>
      </c>
      <c r="S83" s="284" t="e">
        <f t="shared" si="27"/>
        <v>#VALUE!</v>
      </c>
      <c r="T83" s="284" t="e">
        <f t="shared" si="28"/>
        <v>#VALUE!</v>
      </c>
      <c r="U83" s="284" t="e">
        <f t="shared" si="29"/>
        <v>#VALUE!</v>
      </c>
      <c r="V83" s="284" t="e">
        <f t="shared" si="30"/>
        <v>#VALUE!</v>
      </c>
      <c r="AI83" s="379">
        <f t="shared" si="23"/>
        <v>2006</v>
      </c>
      <c r="AJ83" s="379">
        <f t="shared" si="24"/>
        <v>10</v>
      </c>
      <c r="AK83" s="379">
        <f t="shared" si="25"/>
        <v>31</v>
      </c>
      <c r="AL83" s="381">
        <f t="shared" si="26"/>
        <v>39021</v>
      </c>
    </row>
    <row r="84" spans="1:38" ht="15">
      <c r="A84" s="380">
        <v>25320</v>
      </c>
      <c r="B84" s="380">
        <v>20061130</v>
      </c>
      <c r="C84" s="380">
        <v>13442910</v>
      </c>
      <c r="D84" s="380" t="s">
        <v>188</v>
      </c>
      <c r="E84" s="380" t="s">
        <v>187</v>
      </c>
      <c r="F84" s="380">
        <v>20384</v>
      </c>
      <c r="G84" s="380">
        <v>13442910</v>
      </c>
      <c r="H84" s="380"/>
      <c r="I84" s="380">
        <v>38.07</v>
      </c>
      <c r="J84" s="380">
        <v>1.8459E-2</v>
      </c>
      <c r="K84" s="380">
        <v>2.3702000000000001E-2</v>
      </c>
      <c r="L84" s="380">
        <v>3.1168000000000001E-2</v>
      </c>
      <c r="M84" s="380">
        <v>1.6466999999999999E-2</v>
      </c>
      <c r="N84" s="70">
        <f t="shared" si="19"/>
        <v>39051</v>
      </c>
      <c r="O84" s="284" t="e">
        <f t="shared" si="31"/>
        <v>#VALUE!</v>
      </c>
      <c r="P84" s="284" t="e">
        <f t="shared" si="20"/>
        <v>#VALUE!</v>
      </c>
      <c r="Q84" s="284" t="e">
        <f t="shared" si="21"/>
        <v>#VALUE!</v>
      </c>
      <c r="R84" s="284" t="e">
        <f t="shared" si="22"/>
        <v>#VALUE!</v>
      </c>
      <c r="S84" s="284" t="e">
        <f t="shared" si="27"/>
        <v>#VALUE!</v>
      </c>
      <c r="T84" s="284" t="e">
        <f t="shared" si="28"/>
        <v>#VALUE!</v>
      </c>
      <c r="U84" s="284" t="e">
        <f t="shared" si="29"/>
        <v>#VALUE!</v>
      </c>
      <c r="V84" s="284" t="e">
        <f t="shared" si="30"/>
        <v>#VALUE!</v>
      </c>
      <c r="AI84" s="379">
        <f t="shared" si="23"/>
        <v>2006</v>
      </c>
      <c r="AJ84" s="379">
        <f t="shared" si="24"/>
        <v>11</v>
      </c>
      <c r="AK84" s="379">
        <f t="shared" si="25"/>
        <v>30</v>
      </c>
      <c r="AL84" s="381">
        <f t="shared" si="26"/>
        <v>39051</v>
      </c>
    </row>
    <row r="85" spans="1:38" ht="15">
      <c r="A85" s="380">
        <v>25320</v>
      </c>
      <c r="B85" s="380">
        <v>20061229</v>
      </c>
      <c r="C85" s="380">
        <v>13442910</v>
      </c>
      <c r="D85" s="380" t="s">
        <v>188</v>
      </c>
      <c r="E85" s="380" t="s">
        <v>187</v>
      </c>
      <c r="F85" s="380">
        <v>20384</v>
      </c>
      <c r="G85" s="380">
        <v>13442910</v>
      </c>
      <c r="H85" s="380">
        <v>0.2</v>
      </c>
      <c r="I85" s="380">
        <v>38.89</v>
      </c>
      <c r="J85" s="380">
        <v>2.6793000000000001E-2</v>
      </c>
      <c r="K85" s="380">
        <v>1.0855E-2</v>
      </c>
      <c r="L85" s="380">
        <v>1.4799E-2</v>
      </c>
      <c r="M85" s="380">
        <v>1.2616E-2</v>
      </c>
      <c r="N85" s="70">
        <f t="shared" si="19"/>
        <v>39080</v>
      </c>
      <c r="O85" s="284" t="e">
        <f t="shared" si="31"/>
        <v>#VALUE!</v>
      </c>
      <c r="P85" s="284" t="e">
        <f t="shared" si="20"/>
        <v>#VALUE!</v>
      </c>
      <c r="Q85" s="284" t="e">
        <f t="shared" si="21"/>
        <v>#VALUE!</v>
      </c>
      <c r="R85" s="284" t="e">
        <f t="shared" si="22"/>
        <v>#VALUE!</v>
      </c>
      <c r="S85" s="284" t="e">
        <f t="shared" si="27"/>
        <v>#VALUE!</v>
      </c>
      <c r="T85" s="284" t="e">
        <f t="shared" si="28"/>
        <v>#VALUE!</v>
      </c>
      <c r="U85" s="284" t="e">
        <f t="shared" si="29"/>
        <v>#VALUE!</v>
      </c>
      <c r="V85" s="284" t="e">
        <f t="shared" si="30"/>
        <v>#VALUE!</v>
      </c>
      <c r="AI85" s="379">
        <f t="shared" si="23"/>
        <v>2006</v>
      </c>
      <c r="AJ85" s="379">
        <f t="shared" si="24"/>
        <v>12</v>
      </c>
      <c r="AK85" s="379">
        <f t="shared" si="25"/>
        <v>29</v>
      </c>
      <c r="AL85" s="381">
        <f t="shared" si="26"/>
        <v>39080</v>
      </c>
    </row>
    <row r="86" spans="1:38" ht="15">
      <c r="A86" s="380">
        <v>25320</v>
      </c>
      <c r="B86" s="380">
        <v>20070131</v>
      </c>
      <c r="C86" s="380">
        <v>13442910</v>
      </c>
      <c r="D86" s="380" t="s">
        <v>188</v>
      </c>
      <c r="E86" s="380" t="s">
        <v>187</v>
      </c>
      <c r="F86" s="380">
        <v>20384</v>
      </c>
      <c r="G86" s="380">
        <v>13442910</v>
      </c>
      <c r="H86" s="380"/>
      <c r="I86" s="380">
        <v>38.479999999999997</v>
      </c>
      <c r="J86" s="380">
        <v>-1.0543E-2</v>
      </c>
      <c r="K86" s="380">
        <v>1.9397000000000001E-2</v>
      </c>
      <c r="L86" s="380">
        <v>2.2283000000000001E-2</v>
      </c>
      <c r="M86" s="380">
        <v>1.4059E-2</v>
      </c>
      <c r="N86" s="70">
        <f t="shared" si="19"/>
        <v>39113</v>
      </c>
      <c r="O86" s="284" t="e">
        <f t="shared" si="31"/>
        <v>#VALUE!</v>
      </c>
      <c r="P86" s="284" t="e">
        <f t="shared" si="20"/>
        <v>#VALUE!</v>
      </c>
      <c r="Q86" s="284" t="e">
        <f t="shared" si="21"/>
        <v>#VALUE!</v>
      </c>
      <c r="R86" s="284" t="e">
        <f t="shared" si="22"/>
        <v>#VALUE!</v>
      </c>
      <c r="S86" s="284" t="e">
        <f t="shared" si="27"/>
        <v>#VALUE!</v>
      </c>
      <c r="T86" s="284" t="e">
        <f t="shared" si="28"/>
        <v>#VALUE!</v>
      </c>
      <c r="U86" s="284" t="e">
        <f t="shared" si="29"/>
        <v>#VALUE!</v>
      </c>
      <c r="V86" s="284" t="e">
        <f t="shared" si="30"/>
        <v>#VALUE!</v>
      </c>
      <c r="AI86" s="379">
        <f t="shared" si="23"/>
        <v>2007</v>
      </c>
      <c r="AJ86" s="379">
        <f t="shared" si="24"/>
        <v>1</v>
      </c>
      <c r="AK86" s="379">
        <f t="shared" si="25"/>
        <v>31</v>
      </c>
      <c r="AL86" s="381">
        <f t="shared" si="26"/>
        <v>39113</v>
      </c>
    </row>
    <row r="87" spans="1:38" ht="15">
      <c r="A87" s="380">
        <v>25320</v>
      </c>
      <c r="B87" s="380">
        <v>20070228</v>
      </c>
      <c r="C87" s="380">
        <v>13442910</v>
      </c>
      <c r="D87" s="380" t="s">
        <v>188</v>
      </c>
      <c r="E87" s="380" t="s">
        <v>187</v>
      </c>
      <c r="F87" s="380">
        <v>20384</v>
      </c>
      <c r="G87" s="380">
        <v>13442910</v>
      </c>
      <c r="H87" s="380"/>
      <c r="I87" s="380">
        <v>40.86</v>
      </c>
      <c r="J87" s="380">
        <v>6.1850000000000002E-2</v>
      </c>
      <c r="K87" s="380">
        <v>-1.3988E-2</v>
      </c>
      <c r="L87" s="380">
        <v>2.111E-3</v>
      </c>
      <c r="M87" s="380">
        <v>-2.1846000000000001E-2</v>
      </c>
      <c r="N87" s="70">
        <f t="shared" si="19"/>
        <v>39141</v>
      </c>
      <c r="O87" s="284" t="e">
        <f t="shared" si="31"/>
        <v>#VALUE!</v>
      </c>
      <c r="P87" s="284" t="e">
        <f t="shared" si="20"/>
        <v>#VALUE!</v>
      </c>
      <c r="Q87" s="284" t="e">
        <f t="shared" si="21"/>
        <v>#VALUE!</v>
      </c>
      <c r="R87" s="284" t="e">
        <f t="shared" si="22"/>
        <v>#VALUE!</v>
      </c>
      <c r="S87" s="284" t="e">
        <f t="shared" si="27"/>
        <v>#VALUE!</v>
      </c>
      <c r="T87" s="284" t="e">
        <f t="shared" si="28"/>
        <v>#VALUE!</v>
      </c>
      <c r="U87" s="284" t="e">
        <f t="shared" si="29"/>
        <v>#VALUE!</v>
      </c>
      <c r="V87" s="284" t="e">
        <f t="shared" si="30"/>
        <v>#VALUE!</v>
      </c>
      <c r="AI87" s="379">
        <f t="shared" si="23"/>
        <v>2007</v>
      </c>
      <c r="AJ87" s="379">
        <f t="shared" si="24"/>
        <v>2</v>
      </c>
      <c r="AK87" s="379">
        <f t="shared" si="25"/>
        <v>28</v>
      </c>
      <c r="AL87" s="381">
        <f t="shared" si="26"/>
        <v>39141</v>
      </c>
    </row>
    <row r="88" spans="1:38" ht="15">
      <c r="A88" s="380">
        <v>25320</v>
      </c>
      <c r="B88" s="380">
        <v>20070330</v>
      </c>
      <c r="C88" s="380">
        <v>13442910</v>
      </c>
      <c r="D88" s="380" t="s">
        <v>188</v>
      </c>
      <c r="E88" s="380" t="s">
        <v>187</v>
      </c>
      <c r="F88" s="380">
        <v>20384</v>
      </c>
      <c r="G88" s="380">
        <v>13442910</v>
      </c>
      <c r="H88" s="380"/>
      <c r="I88" s="380">
        <v>38.950000000000003</v>
      </c>
      <c r="J88" s="380">
        <v>-4.6745000000000002E-2</v>
      </c>
      <c r="K88" s="380">
        <v>1.295E-2</v>
      </c>
      <c r="L88" s="380">
        <v>6.5449999999999996E-3</v>
      </c>
      <c r="M88" s="380">
        <v>9.9799999999999993E-3</v>
      </c>
      <c r="N88" s="70">
        <f t="shared" si="19"/>
        <v>39171</v>
      </c>
      <c r="O88" s="284" t="e">
        <f t="shared" si="31"/>
        <v>#VALUE!</v>
      </c>
      <c r="P88" s="284" t="e">
        <f t="shared" si="20"/>
        <v>#VALUE!</v>
      </c>
      <c r="Q88" s="284" t="e">
        <f t="shared" si="21"/>
        <v>#VALUE!</v>
      </c>
      <c r="R88" s="284" t="e">
        <f t="shared" si="22"/>
        <v>#VALUE!</v>
      </c>
      <c r="S88" s="284" t="e">
        <f t="shared" si="27"/>
        <v>#VALUE!</v>
      </c>
      <c r="T88" s="284" t="e">
        <f t="shared" si="28"/>
        <v>#VALUE!</v>
      </c>
      <c r="U88" s="284" t="e">
        <f t="shared" si="29"/>
        <v>#VALUE!</v>
      </c>
      <c r="V88" s="284" t="e">
        <f t="shared" si="30"/>
        <v>#VALUE!</v>
      </c>
      <c r="AI88" s="379">
        <f t="shared" si="23"/>
        <v>2007</v>
      </c>
      <c r="AJ88" s="379">
        <f t="shared" si="24"/>
        <v>3</v>
      </c>
      <c r="AK88" s="379">
        <f t="shared" si="25"/>
        <v>30</v>
      </c>
      <c r="AL88" s="381">
        <f t="shared" si="26"/>
        <v>39171</v>
      </c>
    </row>
    <row r="89" spans="1:38" ht="15">
      <c r="A89" s="380">
        <v>25320</v>
      </c>
      <c r="B89" s="380">
        <v>20070430</v>
      </c>
      <c r="C89" s="380">
        <v>13442910</v>
      </c>
      <c r="D89" s="380" t="s">
        <v>188</v>
      </c>
      <c r="E89" s="380" t="s">
        <v>187</v>
      </c>
      <c r="F89" s="380">
        <v>20384</v>
      </c>
      <c r="G89" s="380">
        <v>13442910</v>
      </c>
      <c r="H89" s="380">
        <v>0.2</v>
      </c>
      <c r="I89" s="380">
        <v>39.1</v>
      </c>
      <c r="J89" s="380">
        <v>8.9859999999999992E-3</v>
      </c>
      <c r="K89" s="380">
        <v>3.9815000000000003E-2</v>
      </c>
      <c r="L89" s="380">
        <v>2.7043999999999999E-2</v>
      </c>
      <c r="M89" s="380">
        <v>4.3291000000000003E-2</v>
      </c>
      <c r="N89" s="70">
        <f t="shared" si="19"/>
        <v>39202</v>
      </c>
      <c r="O89" s="284" t="e">
        <f t="shared" si="31"/>
        <v>#VALUE!</v>
      </c>
      <c r="P89" s="284" t="e">
        <f t="shared" si="20"/>
        <v>#VALUE!</v>
      </c>
      <c r="Q89" s="284" t="e">
        <f t="shared" si="21"/>
        <v>#VALUE!</v>
      </c>
      <c r="R89" s="284" t="e">
        <f t="shared" si="22"/>
        <v>#VALUE!</v>
      </c>
      <c r="S89" s="284" t="e">
        <f t="shared" si="27"/>
        <v>#VALUE!</v>
      </c>
      <c r="T89" s="284" t="e">
        <f t="shared" si="28"/>
        <v>#VALUE!</v>
      </c>
      <c r="U89" s="284" t="e">
        <f t="shared" si="29"/>
        <v>#VALUE!</v>
      </c>
      <c r="V89" s="284" t="e">
        <f t="shared" si="30"/>
        <v>#VALUE!</v>
      </c>
      <c r="AI89" s="379">
        <f t="shared" si="23"/>
        <v>2007</v>
      </c>
      <c r="AJ89" s="379">
        <f t="shared" si="24"/>
        <v>4</v>
      </c>
      <c r="AK89" s="379">
        <f t="shared" si="25"/>
        <v>30</v>
      </c>
      <c r="AL89" s="381">
        <f t="shared" si="26"/>
        <v>39202</v>
      </c>
    </row>
    <row r="90" spans="1:38" ht="15">
      <c r="A90" s="380">
        <v>25320</v>
      </c>
      <c r="B90" s="380">
        <v>20070531</v>
      </c>
      <c r="C90" s="380">
        <v>13442910</v>
      </c>
      <c r="D90" s="380" t="s">
        <v>188</v>
      </c>
      <c r="E90" s="380" t="s">
        <v>187</v>
      </c>
      <c r="F90" s="380">
        <v>20384</v>
      </c>
      <c r="G90" s="380">
        <v>13442910</v>
      </c>
      <c r="H90" s="380"/>
      <c r="I90" s="380">
        <v>39.700000000000003</v>
      </c>
      <c r="J90" s="380">
        <v>1.5344999999999999E-2</v>
      </c>
      <c r="K90" s="380">
        <v>3.8932000000000001E-2</v>
      </c>
      <c r="L90" s="380">
        <v>2.3123000000000001E-2</v>
      </c>
      <c r="M90" s="380">
        <v>3.2549000000000002E-2</v>
      </c>
      <c r="N90" s="70">
        <f t="shared" si="19"/>
        <v>39233</v>
      </c>
      <c r="O90" s="284" t="e">
        <f t="shared" si="31"/>
        <v>#VALUE!</v>
      </c>
      <c r="P90" s="284" t="e">
        <f t="shared" si="20"/>
        <v>#VALUE!</v>
      </c>
      <c r="Q90" s="284" t="e">
        <f t="shared" si="21"/>
        <v>#VALUE!</v>
      </c>
      <c r="R90" s="284" t="e">
        <f t="shared" si="22"/>
        <v>#VALUE!</v>
      </c>
      <c r="S90" s="284" t="e">
        <f t="shared" si="27"/>
        <v>#VALUE!</v>
      </c>
      <c r="T90" s="284" t="e">
        <f t="shared" si="28"/>
        <v>#VALUE!</v>
      </c>
      <c r="U90" s="284" t="e">
        <f t="shared" si="29"/>
        <v>#VALUE!</v>
      </c>
      <c r="V90" s="284" t="e">
        <f t="shared" si="30"/>
        <v>#VALUE!</v>
      </c>
      <c r="AI90" s="379">
        <f t="shared" si="23"/>
        <v>2007</v>
      </c>
      <c r="AJ90" s="379">
        <f t="shared" si="24"/>
        <v>5</v>
      </c>
      <c r="AK90" s="379">
        <f t="shared" si="25"/>
        <v>31</v>
      </c>
      <c r="AL90" s="381">
        <f t="shared" si="26"/>
        <v>39233</v>
      </c>
    </row>
    <row r="91" spans="1:38" ht="15">
      <c r="A91" s="380">
        <v>25320</v>
      </c>
      <c r="B91" s="380">
        <v>20070629</v>
      </c>
      <c r="C91" s="380">
        <v>13442910</v>
      </c>
      <c r="D91" s="380" t="s">
        <v>188</v>
      </c>
      <c r="E91" s="380" t="s">
        <v>187</v>
      </c>
      <c r="F91" s="380">
        <v>20384</v>
      </c>
      <c r="G91" s="380">
        <v>13442910</v>
      </c>
      <c r="H91" s="380"/>
      <c r="I91" s="380">
        <v>38.81</v>
      </c>
      <c r="J91" s="380">
        <v>-2.2418E-2</v>
      </c>
      <c r="K91" s="380">
        <v>-1.4765E-2</v>
      </c>
      <c r="L91" s="380">
        <v>-7.9070000000000008E-3</v>
      </c>
      <c r="M91" s="380">
        <v>-1.7815999999999999E-2</v>
      </c>
      <c r="N91" s="70">
        <f t="shared" si="19"/>
        <v>39262</v>
      </c>
      <c r="O91" s="284" t="e">
        <f t="shared" si="31"/>
        <v>#VALUE!</v>
      </c>
      <c r="P91" s="284" t="e">
        <f t="shared" si="20"/>
        <v>#VALUE!</v>
      </c>
      <c r="Q91" s="284" t="e">
        <f t="shared" si="21"/>
        <v>#VALUE!</v>
      </c>
      <c r="R91" s="284" t="e">
        <f t="shared" si="22"/>
        <v>#VALUE!</v>
      </c>
      <c r="S91" s="284" t="e">
        <f t="shared" si="27"/>
        <v>#VALUE!</v>
      </c>
      <c r="T91" s="284" t="e">
        <f t="shared" si="28"/>
        <v>#VALUE!</v>
      </c>
      <c r="U91" s="284" t="e">
        <f t="shared" si="29"/>
        <v>#VALUE!</v>
      </c>
      <c r="V91" s="284" t="e">
        <f t="shared" si="30"/>
        <v>#VALUE!</v>
      </c>
      <c r="AI91" s="379">
        <f t="shared" si="23"/>
        <v>2007</v>
      </c>
      <c r="AJ91" s="379">
        <f t="shared" si="24"/>
        <v>6</v>
      </c>
      <c r="AK91" s="379">
        <f t="shared" si="25"/>
        <v>29</v>
      </c>
      <c r="AL91" s="381">
        <f t="shared" si="26"/>
        <v>39262</v>
      </c>
    </row>
    <row r="92" spans="1:38" ht="15">
      <c r="A92" s="380">
        <v>25320</v>
      </c>
      <c r="B92" s="380">
        <v>20070731</v>
      </c>
      <c r="C92" s="380">
        <v>13442910</v>
      </c>
      <c r="D92" s="380" t="s">
        <v>188</v>
      </c>
      <c r="E92" s="380" t="s">
        <v>187</v>
      </c>
      <c r="F92" s="380">
        <v>20384</v>
      </c>
      <c r="G92" s="380">
        <v>13442910</v>
      </c>
      <c r="H92" s="380">
        <v>0.2</v>
      </c>
      <c r="I92" s="380">
        <v>36.83</v>
      </c>
      <c r="J92" s="380">
        <v>-4.5864000000000002E-2</v>
      </c>
      <c r="K92" s="380">
        <v>-3.1759999999999997E-2</v>
      </c>
      <c r="L92" s="380">
        <v>-4.3536999999999999E-2</v>
      </c>
      <c r="M92" s="380">
        <v>-3.1981999999999997E-2</v>
      </c>
      <c r="N92" s="70">
        <f t="shared" si="19"/>
        <v>39294</v>
      </c>
      <c r="O92" s="284" t="e">
        <f t="shared" si="31"/>
        <v>#VALUE!</v>
      </c>
      <c r="P92" s="284" t="e">
        <f t="shared" si="20"/>
        <v>#VALUE!</v>
      </c>
      <c r="Q92" s="284" t="e">
        <f t="shared" si="21"/>
        <v>#VALUE!</v>
      </c>
      <c r="R92" s="284" t="e">
        <f t="shared" si="22"/>
        <v>#VALUE!</v>
      </c>
      <c r="S92" s="284" t="e">
        <f t="shared" si="27"/>
        <v>#VALUE!</v>
      </c>
      <c r="T92" s="284" t="e">
        <f t="shared" si="28"/>
        <v>#VALUE!</v>
      </c>
      <c r="U92" s="284" t="e">
        <f t="shared" si="29"/>
        <v>#VALUE!</v>
      </c>
      <c r="V92" s="284" t="e">
        <f t="shared" si="30"/>
        <v>#VALUE!</v>
      </c>
      <c r="AI92" s="379">
        <f t="shared" si="23"/>
        <v>2007</v>
      </c>
      <c r="AJ92" s="379">
        <f t="shared" si="24"/>
        <v>7</v>
      </c>
      <c r="AK92" s="379">
        <f t="shared" si="25"/>
        <v>31</v>
      </c>
      <c r="AL92" s="381">
        <f t="shared" si="26"/>
        <v>39294</v>
      </c>
    </row>
    <row r="93" spans="1:38" ht="15">
      <c r="A93" s="380">
        <v>25320</v>
      </c>
      <c r="B93" s="380">
        <v>20070831</v>
      </c>
      <c r="C93" s="380">
        <v>13442910</v>
      </c>
      <c r="D93" s="380" t="s">
        <v>188</v>
      </c>
      <c r="E93" s="380" t="s">
        <v>187</v>
      </c>
      <c r="F93" s="380">
        <v>20384</v>
      </c>
      <c r="G93" s="380">
        <v>13442910</v>
      </c>
      <c r="H93" s="380"/>
      <c r="I93" s="380">
        <v>37.75</v>
      </c>
      <c r="J93" s="380">
        <v>2.4979999999999999E-2</v>
      </c>
      <c r="K93" s="380">
        <v>1.163E-2</v>
      </c>
      <c r="L93" s="380">
        <v>-1.1712E-2</v>
      </c>
      <c r="M93" s="380">
        <v>1.2864E-2</v>
      </c>
      <c r="N93" s="70">
        <f t="shared" si="19"/>
        <v>39325</v>
      </c>
      <c r="O93" s="284" t="e">
        <f t="shared" si="31"/>
        <v>#VALUE!</v>
      </c>
      <c r="P93" s="284" t="e">
        <f t="shared" si="20"/>
        <v>#VALUE!</v>
      </c>
      <c r="Q93" s="284" t="e">
        <f t="shared" si="21"/>
        <v>#VALUE!</v>
      </c>
      <c r="R93" s="284" t="e">
        <f t="shared" si="22"/>
        <v>#VALUE!</v>
      </c>
      <c r="S93" s="284" t="e">
        <f t="shared" si="27"/>
        <v>#VALUE!</v>
      </c>
      <c r="T93" s="284" t="e">
        <f t="shared" si="28"/>
        <v>#VALUE!</v>
      </c>
      <c r="U93" s="284" t="e">
        <f t="shared" si="29"/>
        <v>#VALUE!</v>
      </c>
      <c r="V93" s="284" t="e">
        <f t="shared" si="30"/>
        <v>#VALUE!</v>
      </c>
      <c r="AI93" s="379">
        <f t="shared" si="23"/>
        <v>2007</v>
      </c>
      <c r="AJ93" s="379">
        <f t="shared" si="24"/>
        <v>8</v>
      </c>
      <c r="AK93" s="379">
        <f t="shared" si="25"/>
        <v>31</v>
      </c>
      <c r="AL93" s="381">
        <f t="shared" si="26"/>
        <v>39325</v>
      </c>
    </row>
    <row r="94" spans="1:38" ht="15">
      <c r="A94" s="380">
        <v>25320</v>
      </c>
      <c r="B94" s="380">
        <v>20070928</v>
      </c>
      <c r="C94" s="380">
        <v>13442910</v>
      </c>
      <c r="D94" s="380" t="s">
        <v>188</v>
      </c>
      <c r="E94" s="380" t="s">
        <v>187</v>
      </c>
      <c r="F94" s="380">
        <v>20384</v>
      </c>
      <c r="G94" s="380">
        <v>13442910</v>
      </c>
      <c r="H94" s="380"/>
      <c r="I94" s="380">
        <v>37</v>
      </c>
      <c r="J94" s="380">
        <v>-1.9868E-2</v>
      </c>
      <c r="K94" s="380">
        <v>4.0842000000000003E-2</v>
      </c>
      <c r="L94" s="380">
        <v>2.5364000000000001E-2</v>
      </c>
      <c r="M94" s="380">
        <v>3.5793999999999999E-2</v>
      </c>
      <c r="N94" s="70">
        <f t="shared" si="19"/>
        <v>39353</v>
      </c>
      <c r="O94" s="284" t="e">
        <f t="shared" si="31"/>
        <v>#VALUE!</v>
      </c>
      <c r="P94" s="284" t="e">
        <f t="shared" si="20"/>
        <v>#VALUE!</v>
      </c>
      <c r="Q94" s="284" t="e">
        <f t="shared" si="21"/>
        <v>#VALUE!</v>
      </c>
      <c r="R94" s="284" t="e">
        <f t="shared" si="22"/>
        <v>#VALUE!</v>
      </c>
      <c r="S94" s="284" t="e">
        <f t="shared" si="27"/>
        <v>#VALUE!</v>
      </c>
      <c r="T94" s="284" t="e">
        <f t="shared" si="28"/>
        <v>#VALUE!</v>
      </c>
      <c r="U94" s="284" t="e">
        <f t="shared" si="29"/>
        <v>#VALUE!</v>
      </c>
      <c r="V94" s="284" t="e">
        <f t="shared" si="30"/>
        <v>#VALUE!</v>
      </c>
      <c r="AI94" s="379">
        <f t="shared" si="23"/>
        <v>2007</v>
      </c>
      <c r="AJ94" s="379">
        <f t="shared" si="24"/>
        <v>9</v>
      </c>
      <c r="AK94" s="379">
        <f t="shared" si="25"/>
        <v>28</v>
      </c>
      <c r="AL94" s="381">
        <f t="shared" si="26"/>
        <v>39353</v>
      </c>
    </row>
    <row r="95" spans="1:38" ht="15">
      <c r="A95" s="380">
        <v>25320</v>
      </c>
      <c r="B95" s="380">
        <v>20071031</v>
      </c>
      <c r="C95" s="380">
        <v>13442910</v>
      </c>
      <c r="D95" s="380" t="s">
        <v>188</v>
      </c>
      <c r="E95" s="380" t="s">
        <v>187</v>
      </c>
      <c r="F95" s="380">
        <v>20384</v>
      </c>
      <c r="G95" s="380">
        <v>13442910</v>
      </c>
      <c r="H95" s="380">
        <v>0.22</v>
      </c>
      <c r="I95" s="380">
        <v>36.979999999999997</v>
      </c>
      <c r="J95" s="380">
        <v>5.4050000000000001E-3</v>
      </c>
      <c r="K95" s="380">
        <v>2.5795999999999999E-2</v>
      </c>
      <c r="L95" s="380">
        <v>1.7406000000000001E-2</v>
      </c>
      <c r="M95" s="380">
        <v>1.4822E-2</v>
      </c>
      <c r="N95" s="70">
        <f t="shared" si="19"/>
        <v>39386</v>
      </c>
      <c r="O95" s="284" t="e">
        <f t="shared" si="31"/>
        <v>#VALUE!</v>
      </c>
      <c r="P95" s="284" t="e">
        <f t="shared" si="20"/>
        <v>#VALUE!</v>
      </c>
      <c r="Q95" s="284" t="e">
        <f t="shared" si="21"/>
        <v>#VALUE!</v>
      </c>
      <c r="R95" s="284" t="e">
        <f t="shared" si="22"/>
        <v>#VALUE!</v>
      </c>
      <c r="S95" s="284" t="e">
        <f t="shared" si="27"/>
        <v>#VALUE!</v>
      </c>
      <c r="T95" s="284" t="e">
        <f t="shared" si="28"/>
        <v>#VALUE!</v>
      </c>
      <c r="U95" s="284" t="e">
        <f t="shared" si="29"/>
        <v>#VALUE!</v>
      </c>
      <c r="V95" s="284" t="e">
        <f t="shared" si="30"/>
        <v>#VALUE!</v>
      </c>
      <c r="AI95" s="379">
        <f t="shared" si="23"/>
        <v>2007</v>
      </c>
      <c r="AJ95" s="379">
        <f t="shared" si="24"/>
        <v>10</v>
      </c>
      <c r="AK95" s="379">
        <f t="shared" si="25"/>
        <v>31</v>
      </c>
      <c r="AL95" s="381">
        <f t="shared" si="26"/>
        <v>39386</v>
      </c>
    </row>
    <row r="96" spans="1:38" ht="15">
      <c r="A96" s="380">
        <v>25320</v>
      </c>
      <c r="B96" s="380">
        <v>20071130</v>
      </c>
      <c r="C96" s="380">
        <v>13442910</v>
      </c>
      <c r="D96" s="380" t="s">
        <v>188</v>
      </c>
      <c r="E96" s="380" t="s">
        <v>187</v>
      </c>
      <c r="F96" s="380">
        <v>20384</v>
      </c>
      <c r="G96" s="380">
        <v>13442910</v>
      </c>
      <c r="H96" s="380"/>
      <c r="I96" s="380">
        <v>36.72</v>
      </c>
      <c r="J96" s="380">
        <v>-7.0309999999999999E-3</v>
      </c>
      <c r="K96" s="380">
        <v>-4.9327000000000003E-2</v>
      </c>
      <c r="L96" s="380">
        <v>-7.6617000000000005E-2</v>
      </c>
      <c r="M96" s="380">
        <v>-4.4042999999999999E-2</v>
      </c>
      <c r="N96" s="70">
        <f t="shared" si="19"/>
        <v>39416</v>
      </c>
      <c r="O96" s="284" t="e">
        <f t="shared" si="31"/>
        <v>#VALUE!</v>
      </c>
      <c r="P96" s="284" t="e">
        <f t="shared" si="20"/>
        <v>#VALUE!</v>
      </c>
      <c r="Q96" s="284" t="e">
        <f t="shared" si="21"/>
        <v>#VALUE!</v>
      </c>
      <c r="R96" s="284" t="e">
        <f t="shared" si="22"/>
        <v>#VALUE!</v>
      </c>
      <c r="S96" s="284" t="e">
        <f t="shared" si="27"/>
        <v>#VALUE!</v>
      </c>
      <c r="T96" s="284" t="e">
        <f t="shared" si="28"/>
        <v>#VALUE!</v>
      </c>
      <c r="U96" s="284" t="e">
        <f t="shared" si="29"/>
        <v>#VALUE!</v>
      </c>
      <c r="V96" s="284" t="e">
        <f t="shared" si="30"/>
        <v>#VALUE!</v>
      </c>
      <c r="AI96" s="379">
        <f t="shared" si="23"/>
        <v>2007</v>
      </c>
      <c r="AJ96" s="379">
        <f t="shared" si="24"/>
        <v>11</v>
      </c>
      <c r="AK96" s="379">
        <f t="shared" si="25"/>
        <v>30</v>
      </c>
      <c r="AL96" s="381">
        <f t="shared" si="26"/>
        <v>39416</v>
      </c>
    </row>
    <row r="97" spans="1:38" ht="15">
      <c r="A97" s="380">
        <v>25320</v>
      </c>
      <c r="B97" s="380">
        <v>20071231</v>
      </c>
      <c r="C97" s="380">
        <v>13442910</v>
      </c>
      <c r="D97" s="380" t="s">
        <v>188</v>
      </c>
      <c r="E97" s="380" t="s">
        <v>187</v>
      </c>
      <c r="F97" s="380">
        <v>20384</v>
      </c>
      <c r="G97" s="380">
        <v>13442910</v>
      </c>
      <c r="H97" s="380">
        <v>0.22</v>
      </c>
      <c r="I97" s="380">
        <v>35.729999999999997</v>
      </c>
      <c r="J97" s="380">
        <v>-2.0969999999999999E-2</v>
      </c>
      <c r="K97" s="380">
        <v>-4.4229999999999998E-3</v>
      </c>
      <c r="L97" s="380">
        <v>-1.0989000000000001E-2</v>
      </c>
      <c r="M97" s="380">
        <v>-8.6280000000000003E-3</v>
      </c>
      <c r="N97" s="70">
        <f t="shared" si="19"/>
        <v>39447</v>
      </c>
      <c r="O97" s="284" t="e">
        <f t="shared" si="31"/>
        <v>#VALUE!</v>
      </c>
      <c r="P97" s="284" t="e">
        <f t="shared" si="20"/>
        <v>#VALUE!</v>
      </c>
      <c r="Q97" s="284" t="e">
        <f t="shared" si="21"/>
        <v>#VALUE!</v>
      </c>
      <c r="R97" s="284" t="e">
        <f t="shared" si="22"/>
        <v>#VALUE!</v>
      </c>
      <c r="S97" s="284" t="e">
        <f t="shared" si="27"/>
        <v>#VALUE!</v>
      </c>
      <c r="T97" s="284" t="e">
        <f t="shared" si="28"/>
        <v>#VALUE!</v>
      </c>
      <c r="U97" s="284" t="e">
        <f t="shared" si="29"/>
        <v>#VALUE!</v>
      </c>
      <c r="V97" s="284" t="e">
        <f t="shared" si="30"/>
        <v>#VALUE!</v>
      </c>
      <c r="AI97" s="379">
        <f t="shared" si="23"/>
        <v>2007</v>
      </c>
      <c r="AJ97" s="379">
        <f t="shared" si="24"/>
        <v>12</v>
      </c>
      <c r="AK97" s="379">
        <f t="shared" si="25"/>
        <v>31</v>
      </c>
      <c r="AL97" s="381">
        <f t="shared" si="26"/>
        <v>39447</v>
      </c>
    </row>
    <row r="98" spans="1:38" ht="15">
      <c r="A98" s="380">
        <v>25320</v>
      </c>
      <c r="B98" s="380">
        <v>20080131</v>
      </c>
      <c r="C98" s="380">
        <v>13442910</v>
      </c>
      <c r="D98" s="380" t="s">
        <v>188</v>
      </c>
      <c r="E98" s="380" t="s">
        <v>187</v>
      </c>
      <c r="F98" s="380">
        <v>20384</v>
      </c>
      <c r="G98" s="380">
        <v>13442910</v>
      </c>
      <c r="H98" s="380"/>
      <c r="I98" s="380">
        <v>31.56</v>
      </c>
      <c r="J98" s="380">
        <v>-0.11670899999999999</v>
      </c>
      <c r="K98" s="380">
        <v>-6.2137999999999999E-2</v>
      </c>
      <c r="L98" s="380">
        <v>-4.5066000000000002E-2</v>
      </c>
      <c r="M98" s="380">
        <v>-6.1163000000000002E-2</v>
      </c>
      <c r="N98" s="70">
        <f t="shared" ref="N98:N129" si="32">AL98</f>
        <v>39478</v>
      </c>
      <c r="O98" s="284" t="e">
        <f t="shared" si="31"/>
        <v>#VALUE!</v>
      </c>
      <c r="P98" s="284" t="e">
        <f t="shared" si="20"/>
        <v>#VALUE!</v>
      </c>
      <c r="Q98" s="284" t="e">
        <f t="shared" si="21"/>
        <v>#VALUE!</v>
      </c>
      <c r="R98" s="284" t="e">
        <f t="shared" si="22"/>
        <v>#VALUE!</v>
      </c>
      <c r="S98" s="284" t="e">
        <f t="shared" si="27"/>
        <v>#VALUE!</v>
      </c>
      <c r="T98" s="284" t="e">
        <f t="shared" si="28"/>
        <v>#VALUE!</v>
      </c>
      <c r="U98" s="284" t="e">
        <f t="shared" si="29"/>
        <v>#VALUE!</v>
      </c>
      <c r="V98" s="284" t="e">
        <f t="shared" si="30"/>
        <v>#VALUE!</v>
      </c>
      <c r="AI98" s="379">
        <f t="shared" si="23"/>
        <v>2008</v>
      </c>
      <c r="AJ98" s="379">
        <f t="shared" si="24"/>
        <v>1</v>
      </c>
      <c r="AK98" s="379">
        <f t="shared" si="25"/>
        <v>31</v>
      </c>
      <c r="AL98" s="381">
        <f t="shared" si="26"/>
        <v>39478</v>
      </c>
    </row>
    <row r="99" spans="1:38" ht="15">
      <c r="A99" s="380">
        <v>25320</v>
      </c>
      <c r="B99" s="380">
        <v>20080229</v>
      </c>
      <c r="C99" s="380">
        <v>13442910</v>
      </c>
      <c r="D99" s="380" t="s">
        <v>188</v>
      </c>
      <c r="E99" s="380" t="s">
        <v>187</v>
      </c>
      <c r="F99" s="380">
        <v>20384</v>
      </c>
      <c r="G99" s="380">
        <v>13442910</v>
      </c>
      <c r="H99" s="380"/>
      <c r="I99" s="380">
        <v>32.29</v>
      </c>
      <c r="J99" s="380">
        <v>2.3130999999999999E-2</v>
      </c>
      <c r="K99" s="380">
        <v>-2.1663000000000002E-2</v>
      </c>
      <c r="L99" s="380">
        <v>-2.1401E-2</v>
      </c>
      <c r="M99" s="380">
        <v>-3.4761E-2</v>
      </c>
      <c r="N99" s="70">
        <f t="shared" si="32"/>
        <v>39507</v>
      </c>
      <c r="O99" s="284" t="e">
        <f t="shared" si="31"/>
        <v>#VALUE!</v>
      </c>
      <c r="P99" s="284" t="e">
        <f t="shared" si="20"/>
        <v>#VALUE!</v>
      </c>
      <c r="Q99" s="284" t="e">
        <f t="shared" si="21"/>
        <v>#VALUE!</v>
      </c>
      <c r="R99" s="284" t="e">
        <f t="shared" si="22"/>
        <v>#VALUE!</v>
      </c>
      <c r="S99" s="284" t="e">
        <f t="shared" si="27"/>
        <v>#VALUE!</v>
      </c>
      <c r="T99" s="284" t="e">
        <f t="shared" si="28"/>
        <v>#VALUE!</v>
      </c>
      <c r="U99" s="284" t="e">
        <f t="shared" si="29"/>
        <v>#VALUE!</v>
      </c>
      <c r="V99" s="284" t="e">
        <f t="shared" si="30"/>
        <v>#VALUE!</v>
      </c>
      <c r="AI99" s="379">
        <f t="shared" si="23"/>
        <v>2008</v>
      </c>
      <c r="AJ99" s="379">
        <f t="shared" si="24"/>
        <v>2</v>
      </c>
      <c r="AK99" s="379">
        <f t="shared" si="25"/>
        <v>29</v>
      </c>
      <c r="AL99" s="381">
        <f t="shared" si="26"/>
        <v>39507</v>
      </c>
    </row>
    <row r="100" spans="1:38" ht="15">
      <c r="A100" s="380">
        <v>25320</v>
      </c>
      <c r="B100" s="380">
        <v>20080331</v>
      </c>
      <c r="C100" s="380">
        <v>13442910</v>
      </c>
      <c r="D100" s="380" t="s">
        <v>188</v>
      </c>
      <c r="E100" s="380" t="s">
        <v>187</v>
      </c>
      <c r="F100" s="380">
        <v>20384</v>
      </c>
      <c r="G100" s="380">
        <v>13442910</v>
      </c>
      <c r="H100" s="380"/>
      <c r="I100" s="380">
        <v>33.950000000000003</v>
      </c>
      <c r="J100" s="380">
        <v>5.1409000000000003E-2</v>
      </c>
      <c r="K100" s="380">
        <v>-1.0421E-2</v>
      </c>
      <c r="L100" s="380">
        <v>-2.5309000000000002E-2</v>
      </c>
      <c r="M100" s="380">
        <v>-5.96E-3</v>
      </c>
      <c r="N100" s="70">
        <f t="shared" si="32"/>
        <v>39538</v>
      </c>
      <c r="O100" s="284" t="e">
        <f t="shared" si="31"/>
        <v>#VALUE!</v>
      </c>
      <c r="P100" s="284" t="e">
        <f t="shared" si="20"/>
        <v>#VALUE!</v>
      </c>
      <c r="Q100" s="284" t="e">
        <f t="shared" si="21"/>
        <v>#VALUE!</v>
      </c>
      <c r="R100" s="284" t="e">
        <f t="shared" si="22"/>
        <v>#VALUE!</v>
      </c>
      <c r="S100" s="284" t="e">
        <f t="shared" si="27"/>
        <v>#VALUE!</v>
      </c>
      <c r="T100" s="284" t="e">
        <f t="shared" si="28"/>
        <v>#VALUE!</v>
      </c>
      <c r="U100" s="284" t="e">
        <f t="shared" si="29"/>
        <v>#VALUE!</v>
      </c>
      <c r="V100" s="284" t="e">
        <f t="shared" si="30"/>
        <v>#VALUE!</v>
      </c>
      <c r="AI100" s="379">
        <f t="shared" si="23"/>
        <v>2008</v>
      </c>
      <c r="AJ100" s="379">
        <f t="shared" si="24"/>
        <v>3</v>
      </c>
      <c r="AK100" s="379">
        <f t="shared" si="25"/>
        <v>31</v>
      </c>
      <c r="AL100" s="381">
        <f t="shared" si="26"/>
        <v>39538</v>
      </c>
    </row>
    <row r="101" spans="1:38" ht="15">
      <c r="A101" s="380">
        <v>25320</v>
      </c>
      <c r="B101" s="380">
        <v>20080430</v>
      </c>
      <c r="C101" s="380">
        <v>13442910</v>
      </c>
      <c r="D101" s="380" t="s">
        <v>188</v>
      </c>
      <c r="E101" s="380" t="s">
        <v>187</v>
      </c>
      <c r="F101" s="380">
        <v>20384</v>
      </c>
      <c r="G101" s="380">
        <v>13442910</v>
      </c>
      <c r="H101" s="380">
        <v>0.22</v>
      </c>
      <c r="I101" s="380">
        <v>34.799999999999997</v>
      </c>
      <c r="J101" s="380">
        <v>3.1517000000000003E-2</v>
      </c>
      <c r="K101" s="380">
        <v>5.1060000000000001E-2</v>
      </c>
      <c r="L101" s="380">
        <v>3.1906999999999998E-2</v>
      </c>
      <c r="M101" s="380">
        <v>4.7546999999999999E-2</v>
      </c>
      <c r="N101" s="70">
        <f t="shared" si="32"/>
        <v>39568</v>
      </c>
      <c r="O101" s="284" t="e">
        <f t="shared" si="31"/>
        <v>#VALUE!</v>
      </c>
      <c r="P101" s="284" t="e">
        <f t="shared" si="20"/>
        <v>#VALUE!</v>
      </c>
      <c r="Q101" s="284" t="e">
        <f t="shared" si="21"/>
        <v>#VALUE!</v>
      </c>
      <c r="R101" s="284" t="e">
        <f t="shared" si="22"/>
        <v>#VALUE!</v>
      </c>
      <c r="S101" s="284" t="e">
        <f t="shared" si="27"/>
        <v>#VALUE!</v>
      </c>
      <c r="T101" s="284" t="e">
        <f t="shared" si="28"/>
        <v>#VALUE!</v>
      </c>
      <c r="U101" s="284" t="e">
        <f t="shared" si="29"/>
        <v>#VALUE!</v>
      </c>
      <c r="V101" s="284" t="e">
        <f t="shared" si="30"/>
        <v>#VALUE!</v>
      </c>
      <c r="AI101" s="379">
        <f t="shared" si="23"/>
        <v>2008</v>
      </c>
      <c r="AJ101" s="379">
        <f t="shared" si="24"/>
        <v>4</v>
      </c>
      <c r="AK101" s="379">
        <f t="shared" si="25"/>
        <v>30</v>
      </c>
      <c r="AL101" s="381">
        <f t="shared" si="26"/>
        <v>39568</v>
      </c>
    </row>
    <row r="102" spans="1:38" ht="15">
      <c r="A102" s="380">
        <v>25320</v>
      </c>
      <c r="B102" s="380">
        <v>20080530</v>
      </c>
      <c r="C102" s="380">
        <v>13442910</v>
      </c>
      <c r="D102" s="380" t="s">
        <v>188</v>
      </c>
      <c r="E102" s="380" t="s">
        <v>187</v>
      </c>
      <c r="F102" s="380">
        <v>20384</v>
      </c>
      <c r="G102" s="380">
        <v>13442910</v>
      </c>
      <c r="H102" s="380"/>
      <c r="I102" s="380">
        <v>33.479999999999997</v>
      </c>
      <c r="J102" s="380">
        <v>-3.7930999999999999E-2</v>
      </c>
      <c r="K102" s="380">
        <v>2.3807999999999999E-2</v>
      </c>
      <c r="L102" s="380">
        <v>3.1787000000000003E-2</v>
      </c>
      <c r="M102" s="380">
        <v>1.0673999999999999E-2</v>
      </c>
      <c r="N102" s="70">
        <f t="shared" si="32"/>
        <v>39598</v>
      </c>
      <c r="O102" s="284" t="e">
        <f t="shared" si="31"/>
        <v>#VALUE!</v>
      </c>
      <c r="P102" s="284" t="e">
        <f t="shared" si="20"/>
        <v>#VALUE!</v>
      </c>
      <c r="Q102" s="284" t="e">
        <f t="shared" si="21"/>
        <v>#VALUE!</v>
      </c>
      <c r="R102" s="284" t="e">
        <f t="shared" si="22"/>
        <v>#VALUE!</v>
      </c>
      <c r="S102" s="284" t="e">
        <f t="shared" si="27"/>
        <v>#VALUE!</v>
      </c>
      <c r="T102" s="284" t="e">
        <f t="shared" si="28"/>
        <v>#VALUE!</v>
      </c>
      <c r="U102" s="284" t="e">
        <f t="shared" si="29"/>
        <v>#VALUE!</v>
      </c>
      <c r="V102" s="284" t="e">
        <f t="shared" si="30"/>
        <v>#VALUE!</v>
      </c>
      <c r="AI102" s="379">
        <f t="shared" si="23"/>
        <v>2008</v>
      </c>
      <c r="AJ102" s="379">
        <f t="shared" si="24"/>
        <v>5</v>
      </c>
      <c r="AK102" s="379">
        <f t="shared" si="25"/>
        <v>30</v>
      </c>
      <c r="AL102" s="381">
        <f t="shared" si="26"/>
        <v>39598</v>
      </c>
    </row>
    <row r="103" spans="1:38" ht="15">
      <c r="A103" s="380">
        <v>25320</v>
      </c>
      <c r="B103" s="380">
        <v>20080630</v>
      </c>
      <c r="C103" s="380">
        <v>13442910</v>
      </c>
      <c r="D103" s="380" t="s">
        <v>188</v>
      </c>
      <c r="E103" s="380" t="s">
        <v>187</v>
      </c>
      <c r="F103" s="380">
        <v>20384</v>
      </c>
      <c r="G103" s="380">
        <v>13442910</v>
      </c>
      <c r="H103" s="380"/>
      <c r="I103" s="380">
        <v>33.46</v>
      </c>
      <c r="J103" s="380">
        <v>-5.9699999999999998E-4</v>
      </c>
      <c r="K103" s="380">
        <v>-7.8425999999999996E-2</v>
      </c>
      <c r="L103" s="380">
        <v>-8.6631E-2</v>
      </c>
      <c r="M103" s="380">
        <v>-8.5961999999999997E-2</v>
      </c>
      <c r="N103" s="70">
        <f t="shared" si="32"/>
        <v>39629</v>
      </c>
      <c r="O103" s="284" t="e">
        <f t="shared" si="31"/>
        <v>#VALUE!</v>
      </c>
      <c r="P103" s="284" t="e">
        <f t="shared" si="20"/>
        <v>#VALUE!</v>
      </c>
      <c r="Q103" s="284" t="e">
        <f t="shared" si="21"/>
        <v>#VALUE!</v>
      </c>
      <c r="R103" s="284" t="e">
        <f t="shared" si="22"/>
        <v>#VALUE!</v>
      </c>
      <c r="S103" s="284" t="e">
        <f t="shared" si="27"/>
        <v>#VALUE!</v>
      </c>
      <c r="T103" s="284" t="e">
        <f t="shared" si="28"/>
        <v>#VALUE!</v>
      </c>
      <c r="U103" s="284" t="e">
        <f t="shared" si="29"/>
        <v>#VALUE!</v>
      </c>
      <c r="V103" s="284" t="e">
        <f t="shared" si="30"/>
        <v>#VALUE!</v>
      </c>
      <c r="AI103" s="379">
        <f t="shared" si="23"/>
        <v>2008</v>
      </c>
      <c r="AJ103" s="379">
        <f t="shared" si="24"/>
        <v>6</v>
      </c>
      <c r="AK103" s="379">
        <f t="shared" si="25"/>
        <v>30</v>
      </c>
      <c r="AL103" s="381">
        <f t="shared" si="26"/>
        <v>39629</v>
      </c>
    </row>
    <row r="104" spans="1:38" ht="15">
      <c r="A104" s="380">
        <v>25320</v>
      </c>
      <c r="B104" s="380">
        <v>20080731</v>
      </c>
      <c r="C104" s="380">
        <v>13442910</v>
      </c>
      <c r="D104" s="380" t="s">
        <v>188</v>
      </c>
      <c r="E104" s="380" t="s">
        <v>187</v>
      </c>
      <c r="F104" s="380">
        <v>20384</v>
      </c>
      <c r="G104" s="380">
        <v>13442910</v>
      </c>
      <c r="H104" s="380">
        <v>0.22</v>
      </c>
      <c r="I104" s="380">
        <v>36.380000000000003</v>
      </c>
      <c r="J104" s="380">
        <v>9.3842999999999996E-2</v>
      </c>
      <c r="K104" s="380">
        <v>-1.3341E-2</v>
      </c>
      <c r="L104" s="380">
        <v>-1.2949999999999999E-3</v>
      </c>
      <c r="M104" s="380">
        <v>-9.8589999999999997E-3</v>
      </c>
      <c r="N104" s="70">
        <f t="shared" si="32"/>
        <v>39660</v>
      </c>
      <c r="O104" s="284" t="e">
        <f t="shared" si="31"/>
        <v>#VALUE!</v>
      </c>
      <c r="P104" s="284" t="e">
        <f t="shared" si="20"/>
        <v>#VALUE!</v>
      </c>
      <c r="Q104" s="284" t="e">
        <f t="shared" si="21"/>
        <v>#VALUE!</v>
      </c>
      <c r="R104" s="284" t="e">
        <f t="shared" si="22"/>
        <v>#VALUE!</v>
      </c>
      <c r="S104" s="284" t="e">
        <f t="shared" si="27"/>
        <v>#VALUE!</v>
      </c>
      <c r="T104" s="284" t="e">
        <f t="shared" si="28"/>
        <v>#VALUE!</v>
      </c>
      <c r="U104" s="284" t="e">
        <f t="shared" si="29"/>
        <v>#VALUE!</v>
      </c>
      <c r="V104" s="284" t="e">
        <f t="shared" si="30"/>
        <v>#VALUE!</v>
      </c>
      <c r="AI104" s="379">
        <f t="shared" si="23"/>
        <v>2008</v>
      </c>
      <c r="AJ104" s="379">
        <f t="shared" si="24"/>
        <v>7</v>
      </c>
      <c r="AK104" s="379">
        <f t="shared" si="25"/>
        <v>31</v>
      </c>
      <c r="AL104" s="381">
        <f t="shared" si="26"/>
        <v>39660</v>
      </c>
    </row>
    <row r="105" spans="1:38" ht="15">
      <c r="A105" s="380">
        <v>25320</v>
      </c>
      <c r="B105" s="380">
        <v>20080829</v>
      </c>
      <c r="C105" s="380">
        <v>13442910</v>
      </c>
      <c r="D105" s="380" t="s">
        <v>188</v>
      </c>
      <c r="E105" s="380" t="s">
        <v>187</v>
      </c>
      <c r="F105" s="380">
        <v>20384</v>
      </c>
      <c r="G105" s="380">
        <v>13442910</v>
      </c>
      <c r="H105" s="380"/>
      <c r="I105" s="380">
        <v>36.81</v>
      </c>
      <c r="J105" s="380">
        <v>1.1820000000000001E-2</v>
      </c>
      <c r="K105" s="380">
        <v>1.0566000000000001E-2</v>
      </c>
      <c r="L105" s="380">
        <v>1.3023E-2</v>
      </c>
      <c r="M105" s="380">
        <v>1.2191E-2</v>
      </c>
      <c r="N105" s="70">
        <f t="shared" si="32"/>
        <v>39689</v>
      </c>
      <c r="O105" s="284" t="e">
        <f t="shared" si="31"/>
        <v>#VALUE!</v>
      </c>
      <c r="P105" s="284" t="e">
        <f t="shared" si="20"/>
        <v>#VALUE!</v>
      </c>
      <c r="Q105" s="284" t="e">
        <f t="shared" si="21"/>
        <v>#VALUE!</v>
      </c>
      <c r="R105" s="284" t="e">
        <f t="shared" si="22"/>
        <v>#VALUE!</v>
      </c>
      <c r="S105" s="284" t="e">
        <f t="shared" si="27"/>
        <v>#VALUE!</v>
      </c>
      <c r="T105" s="284" t="e">
        <f t="shared" si="28"/>
        <v>#VALUE!</v>
      </c>
      <c r="U105" s="284" t="e">
        <f t="shared" si="29"/>
        <v>#VALUE!</v>
      </c>
      <c r="V105" s="284" t="e">
        <f t="shared" si="30"/>
        <v>#VALUE!</v>
      </c>
      <c r="AI105" s="379">
        <f t="shared" si="23"/>
        <v>2008</v>
      </c>
      <c r="AJ105" s="379">
        <f t="shared" si="24"/>
        <v>8</v>
      </c>
      <c r="AK105" s="379">
        <f t="shared" si="25"/>
        <v>29</v>
      </c>
      <c r="AL105" s="381">
        <f t="shared" si="26"/>
        <v>39689</v>
      </c>
    </row>
    <row r="106" spans="1:38" ht="15">
      <c r="A106" s="380">
        <v>25320</v>
      </c>
      <c r="B106" s="380">
        <v>20080930</v>
      </c>
      <c r="C106" s="380">
        <v>13442910</v>
      </c>
      <c r="D106" s="380" t="s">
        <v>188</v>
      </c>
      <c r="E106" s="380" t="s">
        <v>187</v>
      </c>
      <c r="F106" s="380">
        <v>20384</v>
      </c>
      <c r="G106" s="380">
        <v>13442910</v>
      </c>
      <c r="H106" s="380"/>
      <c r="I106" s="380">
        <v>38.6</v>
      </c>
      <c r="J106" s="380">
        <v>4.8627999999999998E-2</v>
      </c>
      <c r="K106" s="380">
        <v>-9.7979999999999998E-2</v>
      </c>
      <c r="L106" s="380">
        <v>-0.120091</v>
      </c>
      <c r="M106" s="380">
        <v>-9.0790999999999997E-2</v>
      </c>
      <c r="N106" s="70">
        <f t="shared" si="32"/>
        <v>39721</v>
      </c>
      <c r="O106" s="284" t="e">
        <f t="shared" si="31"/>
        <v>#VALUE!</v>
      </c>
      <c r="P106" s="284" t="e">
        <f t="shared" si="20"/>
        <v>#VALUE!</v>
      </c>
      <c r="Q106" s="284" t="e">
        <f t="shared" si="21"/>
        <v>#VALUE!</v>
      </c>
      <c r="R106" s="284" t="e">
        <f t="shared" si="22"/>
        <v>#VALUE!</v>
      </c>
      <c r="S106" s="284" t="e">
        <f t="shared" si="27"/>
        <v>#VALUE!</v>
      </c>
      <c r="T106" s="284" t="e">
        <f t="shared" si="28"/>
        <v>#VALUE!</v>
      </c>
      <c r="U106" s="284" t="e">
        <f t="shared" si="29"/>
        <v>#VALUE!</v>
      </c>
      <c r="V106" s="284" t="e">
        <f t="shared" si="30"/>
        <v>#VALUE!</v>
      </c>
      <c r="AI106" s="379">
        <f t="shared" si="23"/>
        <v>2008</v>
      </c>
      <c r="AJ106" s="379">
        <f t="shared" si="24"/>
        <v>9</v>
      </c>
      <c r="AK106" s="379">
        <f t="shared" si="25"/>
        <v>30</v>
      </c>
      <c r="AL106" s="381">
        <f t="shared" si="26"/>
        <v>39721</v>
      </c>
    </row>
    <row r="107" spans="1:38" ht="15">
      <c r="A107" s="380">
        <v>25320</v>
      </c>
      <c r="B107" s="380">
        <v>20081031</v>
      </c>
      <c r="C107" s="380">
        <v>13442910</v>
      </c>
      <c r="D107" s="380" t="s">
        <v>188</v>
      </c>
      <c r="E107" s="380" t="s">
        <v>187</v>
      </c>
      <c r="F107" s="380">
        <v>20384</v>
      </c>
      <c r="G107" s="380">
        <v>13442910</v>
      </c>
      <c r="H107" s="380">
        <v>0.25</v>
      </c>
      <c r="I107" s="380">
        <v>37.950000000000003</v>
      </c>
      <c r="J107" s="380">
        <v>-1.0363000000000001E-2</v>
      </c>
      <c r="K107" s="380">
        <v>-0.18464800000000001</v>
      </c>
      <c r="L107" s="380">
        <v>-0.20522199999999999</v>
      </c>
      <c r="M107" s="380">
        <v>-0.16942499999999999</v>
      </c>
      <c r="N107" s="70">
        <f t="shared" si="32"/>
        <v>39752</v>
      </c>
      <c r="O107" s="284" t="e">
        <f t="shared" si="31"/>
        <v>#VALUE!</v>
      </c>
      <c r="P107" s="284" t="e">
        <f t="shared" si="20"/>
        <v>#VALUE!</v>
      </c>
      <c r="Q107" s="284" t="e">
        <f t="shared" si="21"/>
        <v>#VALUE!</v>
      </c>
      <c r="R107" s="284" t="e">
        <f t="shared" si="22"/>
        <v>#VALUE!</v>
      </c>
      <c r="S107" s="284" t="e">
        <f t="shared" si="27"/>
        <v>#VALUE!</v>
      </c>
      <c r="T107" s="284" t="e">
        <f t="shared" si="28"/>
        <v>#VALUE!</v>
      </c>
      <c r="U107" s="284" t="e">
        <f t="shared" si="29"/>
        <v>#VALUE!</v>
      </c>
      <c r="V107" s="284" t="e">
        <f t="shared" si="30"/>
        <v>#VALUE!</v>
      </c>
      <c r="AI107" s="379">
        <f t="shared" si="23"/>
        <v>2008</v>
      </c>
      <c r="AJ107" s="379">
        <f t="shared" si="24"/>
        <v>10</v>
      </c>
      <c r="AK107" s="379">
        <f t="shared" si="25"/>
        <v>31</v>
      </c>
      <c r="AL107" s="381">
        <f t="shared" si="26"/>
        <v>39752</v>
      </c>
    </row>
    <row r="108" spans="1:38" ht="15">
      <c r="A108" s="380">
        <v>25320</v>
      </c>
      <c r="B108" s="380">
        <v>20081128</v>
      </c>
      <c r="C108" s="380">
        <v>13442910</v>
      </c>
      <c r="D108" s="380" t="s">
        <v>188</v>
      </c>
      <c r="E108" s="380" t="s">
        <v>187</v>
      </c>
      <c r="F108" s="380">
        <v>20384</v>
      </c>
      <c r="G108" s="380">
        <v>13442910</v>
      </c>
      <c r="H108" s="380"/>
      <c r="I108" s="380">
        <v>32.049999999999997</v>
      </c>
      <c r="J108" s="380">
        <v>-0.155468</v>
      </c>
      <c r="K108" s="380">
        <v>-8.4614999999999996E-2</v>
      </c>
      <c r="L108" s="380">
        <v>-0.13031999999999999</v>
      </c>
      <c r="M108" s="380">
        <v>-7.4848999999999999E-2</v>
      </c>
      <c r="N108" s="70">
        <f t="shared" si="32"/>
        <v>39780</v>
      </c>
      <c r="O108" s="284" t="e">
        <f t="shared" si="31"/>
        <v>#VALUE!</v>
      </c>
      <c r="P108" s="284" t="e">
        <f t="shared" si="20"/>
        <v>#VALUE!</v>
      </c>
      <c r="Q108" s="284" t="e">
        <f t="shared" si="21"/>
        <v>#VALUE!</v>
      </c>
      <c r="R108" s="284" t="e">
        <f t="shared" si="22"/>
        <v>#VALUE!</v>
      </c>
      <c r="S108" s="284" t="e">
        <f t="shared" si="27"/>
        <v>#VALUE!</v>
      </c>
      <c r="T108" s="284" t="e">
        <f t="shared" si="28"/>
        <v>#VALUE!</v>
      </c>
      <c r="U108" s="284" t="e">
        <f t="shared" si="29"/>
        <v>#VALUE!</v>
      </c>
      <c r="V108" s="284" t="e">
        <f t="shared" si="30"/>
        <v>#VALUE!</v>
      </c>
      <c r="AI108" s="379">
        <f t="shared" si="23"/>
        <v>2008</v>
      </c>
      <c r="AJ108" s="379">
        <f t="shared" si="24"/>
        <v>11</v>
      </c>
      <c r="AK108" s="379">
        <f t="shared" si="25"/>
        <v>28</v>
      </c>
      <c r="AL108" s="381">
        <f t="shared" si="26"/>
        <v>39780</v>
      </c>
    </row>
    <row r="109" spans="1:38" ht="15">
      <c r="A109" s="380">
        <v>25320</v>
      </c>
      <c r="B109" s="380">
        <v>20081231</v>
      </c>
      <c r="C109" s="380">
        <v>13442910</v>
      </c>
      <c r="D109" s="380" t="s">
        <v>188</v>
      </c>
      <c r="E109" s="380" t="s">
        <v>187</v>
      </c>
      <c r="F109" s="380">
        <v>20384</v>
      </c>
      <c r="G109" s="380">
        <v>13442910</v>
      </c>
      <c r="H109" s="380">
        <v>0.25</v>
      </c>
      <c r="I109" s="380">
        <v>30.01</v>
      </c>
      <c r="J109" s="380">
        <v>-5.5849999999999997E-2</v>
      </c>
      <c r="K109" s="380">
        <v>2.2154E-2</v>
      </c>
      <c r="L109" s="380">
        <v>4.2175999999999998E-2</v>
      </c>
      <c r="M109" s="380">
        <v>7.8220000000000008E-3</v>
      </c>
      <c r="N109" s="70">
        <f t="shared" si="32"/>
        <v>39813</v>
      </c>
      <c r="O109" s="284" t="e">
        <f t="shared" si="31"/>
        <v>#VALUE!</v>
      </c>
      <c r="P109" s="284" t="e">
        <f t="shared" si="20"/>
        <v>#VALUE!</v>
      </c>
      <c r="Q109" s="284" t="e">
        <f t="shared" si="21"/>
        <v>#VALUE!</v>
      </c>
      <c r="R109" s="284" t="e">
        <f t="shared" si="22"/>
        <v>#VALUE!</v>
      </c>
      <c r="S109" s="284" t="e">
        <f t="shared" si="27"/>
        <v>#VALUE!</v>
      </c>
      <c r="T109" s="284" t="e">
        <f t="shared" si="28"/>
        <v>#VALUE!</v>
      </c>
      <c r="U109" s="284" t="e">
        <f t="shared" si="29"/>
        <v>#VALUE!</v>
      </c>
      <c r="V109" s="284" t="e">
        <f t="shared" si="30"/>
        <v>#VALUE!</v>
      </c>
      <c r="AI109" s="379">
        <f t="shared" si="23"/>
        <v>2008</v>
      </c>
      <c r="AJ109" s="379">
        <f t="shared" si="24"/>
        <v>12</v>
      </c>
      <c r="AK109" s="379">
        <f t="shared" si="25"/>
        <v>31</v>
      </c>
      <c r="AL109" s="381">
        <f t="shared" si="26"/>
        <v>39813</v>
      </c>
    </row>
    <row r="110" spans="1:38" ht="15">
      <c r="A110" s="380">
        <v>25320</v>
      </c>
      <c r="B110" s="380">
        <v>20090130</v>
      </c>
      <c r="C110" s="380">
        <v>13442910</v>
      </c>
      <c r="D110" s="380" t="s">
        <v>188</v>
      </c>
      <c r="E110" s="380" t="s">
        <v>187</v>
      </c>
      <c r="F110" s="380">
        <v>20384</v>
      </c>
      <c r="G110" s="380">
        <v>13442910</v>
      </c>
      <c r="H110" s="380"/>
      <c r="I110" s="380">
        <v>30.37</v>
      </c>
      <c r="J110" s="380">
        <v>1.1996E-2</v>
      </c>
      <c r="K110" s="380">
        <v>-7.7314999999999995E-2</v>
      </c>
      <c r="L110" s="380">
        <v>-2.4042000000000001E-2</v>
      </c>
      <c r="M110" s="380">
        <v>-8.5656999999999997E-2</v>
      </c>
      <c r="N110" s="70">
        <f t="shared" si="32"/>
        <v>39843</v>
      </c>
      <c r="O110" s="284" t="e">
        <f t="shared" si="31"/>
        <v>#VALUE!</v>
      </c>
      <c r="P110" s="284" t="e">
        <f t="shared" si="20"/>
        <v>#VALUE!</v>
      </c>
      <c r="Q110" s="284" t="e">
        <f t="shared" si="21"/>
        <v>#VALUE!</v>
      </c>
      <c r="R110" s="284" t="e">
        <f t="shared" si="22"/>
        <v>#VALUE!</v>
      </c>
      <c r="S110" s="284" t="e">
        <f t="shared" si="27"/>
        <v>#VALUE!</v>
      </c>
      <c r="T110" s="284" t="e">
        <f t="shared" si="28"/>
        <v>#VALUE!</v>
      </c>
      <c r="U110" s="284" t="e">
        <f t="shared" si="29"/>
        <v>#VALUE!</v>
      </c>
      <c r="V110" s="284" t="e">
        <f t="shared" si="30"/>
        <v>#VALUE!</v>
      </c>
      <c r="AI110" s="379">
        <f t="shared" si="23"/>
        <v>2009</v>
      </c>
      <c r="AJ110" s="379">
        <f t="shared" si="24"/>
        <v>1</v>
      </c>
      <c r="AK110" s="379">
        <f t="shared" si="25"/>
        <v>30</v>
      </c>
      <c r="AL110" s="381">
        <f t="shared" si="26"/>
        <v>39843</v>
      </c>
    </row>
    <row r="111" spans="1:38" ht="15">
      <c r="A111" s="380">
        <v>25320</v>
      </c>
      <c r="B111" s="380">
        <v>20090227</v>
      </c>
      <c r="C111" s="380">
        <v>13442910</v>
      </c>
      <c r="D111" s="380" t="s">
        <v>188</v>
      </c>
      <c r="E111" s="380" t="s">
        <v>187</v>
      </c>
      <c r="F111" s="380">
        <v>20384</v>
      </c>
      <c r="G111" s="380">
        <v>13442910</v>
      </c>
      <c r="H111" s="380"/>
      <c r="I111" s="380">
        <v>26.77</v>
      </c>
      <c r="J111" s="380">
        <v>-0.118538</v>
      </c>
      <c r="K111" s="380">
        <v>-0.100271</v>
      </c>
      <c r="L111" s="380">
        <v>-0.107667</v>
      </c>
      <c r="M111" s="380">
        <v>-0.109931</v>
      </c>
      <c r="N111" s="70">
        <f t="shared" si="32"/>
        <v>39871</v>
      </c>
      <c r="O111" s="284" t="e">
        <f t="shared" si="31"/>
        <v>#VALUE!</v>
      </c>
      <c r="P111" s="284" t="e">
        <f t="shared" si="20"/>
        <v>#VALUE!</v>
      </c>
      <c r="Q111" s="284" t="e">
        <f t="shared" si="21"/>
        <v>#VALUE!</v>
      </c>
      <c r="R111" s="284" t="e">
        <f t="shared" si="22"/>
        <v>#VALUE!</v>
      </c>
      <c r="S111" s="284" t="e">
        <f t="shared" si="27"/>
        <v>#VALUE!</v>
      </c>
      <c r="T111" s="284" t="e">
        <f t="shared" si="28"/>
        <v>#VALUE!</v>
      </c>
      <c r="U111" s="284" t="e">
        <f t="shared" si="29"/>
        <v>#VALUE!</v>
      </c>
      <c r="V111" s="284" t="e">
        <f t="shared" si="30"/>
        <v>#VALUE!</v>
      </c>
      <c r="AI111" s="379">
        <f t="shared" si="23"/>
        <v>2009</v>
      </c>
      <c r="AJ111" s="379">
        <f t="shared" si="24"/>
        <v>2</v>
      </c>
      <c r="AK111" s="379">
        <f t="shared" si="25"/>
        <v>27</v>
      </c>
      <c r="AL111" s="381">
        <f t="shared" si="26"/>
        <v>39871</v>
      </c>
    </row>
    <row r="112" spans="1:38" ht="15">
      <c r="A112" s="380">
        <v>25320</v>
      </c>
      <c r="B112" s="380">
        <v>20090331</v>
      </c>
      <c r="C112" s="380">
        <v>13442910</v>
      </c>
      <c r="D112" s="380" t="s">
        <v>188</v>
      </c>
      <c r="E112" s="380" t="s">
        <v>187</v>
      </c>
      <c r="F112" s="380">
        <v>20384</v>
      </c>
      <c r="G112" s="380">
        <v>13442910</v>
      </c>
      <c r="H112" s="380"/>
      <c r="I112" s="380">
        <v>27.36</v>
      </c>
      <c r="J112" s="380">
        <v>2.2040000000000001E-2</v>
      </c>
      <c r="K112" s="380">
        <v>8.6748000000000006E-2</v>
      </c>
      <c r="L112" s="380">
        <v>0.107474</v>
      </c>
      <c r="M112" s="380">
        <v>8.5404999999999995E-2</v>
      </c>
      <c r="N112" s="70">
        <f t="shared" si="32"/>
        <v>39903</v>
      </c>
      <c r="O112" s="284" t="e">
        <f t="shared" si="31"/>
        <v>#VALUE!</v>
      </c>
      <c r="P112" s="284" t="e">
        <f t="shared" si="20"/>
        <v>#VALUE!</v>
      </c>
      <c r="Q112" s="284" t="e">
        <f t="shared" si="21"/>
        <v>#VALUE!</v>
      </c>
      <c r="R112" s="284" t="e">
        <f t="shared" si="22"/>
        <v>#VALUE!</v>
      </c>
      <c r="S112" s="284" t="e">
        <f t="shared" si="27"/>
        <v>#VALUE!</v>
      </c>
      <c r="T112" s="284" t="e">
        <f t="shared" si="28"/>
        <v>#VALUE!</v>
      </c>
      <c r="U112" s="284" t="e">
        <f t="shared" si="29"/>
        <v>#VALUE!</v>
      </c>
      <c r="V112" s="284" t="e">
        <f t="shared" si="30"/>
        <v>#VALUE!</v>
      </c>
      <c r="AI112" s="379">
        <f t="shared" si="23"/>
        <v>2009</v>
      </c>
      <c r="AJ112" s="379">
        <f t="shared" si="24"/>
        <v>3</v>
      </c>
      <c r="AK112" s="379">
        <f t="shared" si="25"/>
        <v>31</v>
      </c>
      <c r="AL112" s="381">
        <f t="shared" si="26"/>
        <v>39903</v>
      </c>
    </row>
    <row r="113" spans="1:38" ht="15">
      <c r="A113" s="380">
        <v>25320</v>
      </c>
      <c r="B113" s="380">
        <v>20090430</v>
      </c>
      <c r="C113" s="380">
        <v>13442910</v>
      </c>
      <c r="D113" s="380" t="s">
        <v>188</v>
      </c>
      <c r="E113" s="380" t="s">
        <v>187</v>
      </c>
      <c r="F113" s="380">
        <v>20384</v>
      </c>
      <c r="G113" s="380">
        <v>13442910</v>
      </c>
      <c r="H113" s="380">
        <v>0.25</v>
      </c>
      <c r="I113" s="380">
        <v>25.72</v>
      </c>
      <c r="J113" s="380">
        <v>-5.0804000000000002E-2</v>
      </c>
      <c r="K113" s="380">
        <v>0.109352</v>
      </c>
      <c r="L113" s="380">
        <v>0.19276199999999999</v>
      </c>
      <c r="M113" s="380">
        <v>9.3924999999999995E-2</v>
      </c>
      <c r="N113" s="70">
        <f t="shared" si="32"/>
        <v>39933</v>
      </c>
      <c r="O113" s="284" t="e">
        <f t="shared" si="31"/>
        <v>#VALUE!</v>
      </c>
      <c r="P113" s="284" t="e">
        <f t="shared" si="20"/>
        <v>#VALUE!</v>
      </c>
      <c r="Q113" s="284" t="e">
        <f t="shared" si="21"/>
        <v>#VALUE!</v>
      </c>
      <c r="R113" s="284" t="e">
        <f t="shared" si="22"/>
        <v>#VALUE!</v>
      </c>
      <c r="S113" s="284" t="e">
        <f t="shared" si="27"/>
        <v>#VALUE!</v>
      </c>
      <c r="T113" s="284" t="e">
        <f t="shared" si="28"/>
        <v>#VALUE!</v>
      </c>
      <c r="U113" s="284" t="e">
        <f t="shared" si="29"/>
        <v>#VALUE!</v>
      </c>
      <c r="V113" s="284" t="e">
        <f t="shared" si="30"/>
        <v>#VALUE!</v>
      </c>
      <c r="AI113" s="379">
        <f t="shared" si="23"/>
        <v>2009</v>
      </c>
      <c r="AJ113" s="379">
        <f t="shared" si="24"/>
        <v>4</v>
      </c>
      <c r="AK113" s="379">
        <f t="shared" si="25"/>
        <v>30</v>
      </c>
      <c r="AL113" s="381">
        <f t="shared" si="26"/>
        <v>39933</v>
      </c>
    </row>
    <row r="114" spans="1:38" ht="15">
      <c r="A114" s="380">
        <v>25320</v>
      </c>
      <c r="B114" s="380">
        <v>20090529</v>
      </c>
      <c r="C114" s="380">
        <v>13442910</v>
      </c>
      <c r="D114" s="380" t="s">
        <v>188</v>
      </c>
      <c r="E114" s="380" t="s">
        <v>187</v>
      </c>
      <c r="F114" s="380">
        <v>20384</v>
      </c>
      <c r="G114" s="380">
        <v>13442910</v>
      </c>
      <c r="H114" s="380"/>
      <c r="I114" s="380">
        <v>27.72</v>
      </c>
      <c r="J114" s="380">
        <v>7.7760999999999997E-2</v>
      </c>
      <c r="K114" s="380">
        <v>6.7774000000000001E-2</v>
      </c>
      <c r="L114" s="380">
        <v>0.10233</v>
      </c>
      <c r="M114" s="380">
        <v>5.3081000000000003E-2</v>
      </c>
      <c r="N114" s="70">
        <f t="shared" si="32"/>
        <v>39962</v>
      </c>
      <c r="O114" s="284" t="e">
        <f t="shared" si="31"/>
        <v>#VALUE!</v>
      </c>
      <c r="P114" s="284" t="e">
        <f t="shared" si="20"/>
        <v>#VALUE!</v>
      </c>
      <c r="Q114" s="284" t="e">
        <f t="shared" si="21"/>
        <v>#VALUE!</v>
      </c>
      <c r="R114" s="284" t="e">
        <f t="shared" si="22"/>
        <v>#VALUE!</v>
      </c>
      <c r="S114" s="284" t="e">
        <f t="shared" si="27"/>
        <v>#VALUE!</v>
      </c>
      <c r="T114" s="284" t="e">
        <f t="shared" si="28"/>
        <v>#VALUE!</v>
      </c>
      <c r="U114" s="284" t="e">
        <f t="shared" si="29"/>
        <v>#VALUE!</v>
      </c>
      <c r="V114" s="284" t="e">
        <f t="shared" si="30"/>
        <v>#VALUE!</v>
      </c>
      <c r="AI114" s="379">
        <f t="shared" si="23"/>
        <v>2009</v>
      </c>
      <c r="AJ114" s="379">
        <f t="shared" si="24"/>
        <v>5</v>
      </c>
      <c r="AK114" s="379">
        <f t="shared" si="25"/>
        <v>29</v>
      </c>
      <c r="AL114" s="381">
        <f t="shared" si="26"/>
        <v>39962</v>
      </c>
    </row>
    <row r="115" spans="1:38" ht="15">
      <c r="A115" s="380">
        <v>25320</v>
      </c>
      <c r="B115" s="380">
        <v>20090630</v>
      </c>
      <c r="C115" s="380">
        <v>13442910</v>
      </c>
      <c r="D115" s="380" t="s">
        <v>188</v>
      </c>
      <c r="E115" s="380" t="s">
        <v>187</v>
      </c>
      <c r="F115" s="380">
        <v>20384</v>
      </c>
      <c r="G115" s="380">
        <v>13442910</v>
      </c>
      <c r="H115" s="380"/>
      <c r="I115" s="380">
        <v>29.42</v>
      </c>
      <c r="J115" s="380">
        <v>6.1328000000000001E-2</v>
      </c>
      <c r="K115" s="380">
        <v>-3.0990000000000002E-3</v>
      </c>
      <c r="L115" s="380">
        <v>2.3921000000000001E-2</v>
      </c>
      <c r="M115" s="380">
        <v>1.9599999999999999E-4</v>
      </c>
      <c r="N115" s="70">
        <f t="shared" si="32"/>
        <v>39994</v>
      </c>
      <c r="O115" s="284" t="e">
        <f t="shared" si="31"/>
        <v>#VALUE!</v>
      </c>
      <c r="P115" s="284" t="e">
        <f t="shared" si="20"/>
        <v>#VALUE!</v>
      </c>
      <c r="Q115" s="284" t="e">
        <f t="shared" si="21"/>
        <v>#VALUE!</v>
      </c>
      <c r="R115" s="284" t="e">
        <f t="shared" si="22"/>
        <v>#VALUE!</v>
      </c>
      <c r="S115" s="284" t="e">
        <f t="shared" si="27"/>
        <v>#VALUE!</v>
      </c>
      <c r="T115" s="284" t="e">
        <f t="shared" si="28"/>
        <v>#VALUE!</v>
      </c>
      <c r="U115" s="284" t="e">
        <f t="shared" si="29"/>
        <v>#VALUE!</v>
      </c>
      <c r="V115" s="284" t="e">
        <f t="shared" si="30"/>
        <v>#VALUE!</v>
      </c>
      <c r="AI115" s="379">
        <f t="shared" si="23"/>
        <v>2009</v>
      </c>
      <c r="AJ115" s="379">
        <f t="shared" si="24"/>
        <v>6</v>
      </c>
      <c r="AK115" s="379">
        <f t="shared" si="25"/>
        <v>30</v>
      </c>
      <c r="AL115" s="381">
        <f t="shared" si="26"/>
        <v>39994</v>
      </c>
    </row>
    <row r="116" spans="1:38" ht="15">
      <c r="A116" s="380">
        <v>25320</v>
      </c>
      <c r="B116" s="380">
        <v>20090731</v>
      </c>
      <c r="C116" s="380">
        <v>13442910</v>
      </c>
      <c r="D116" s="380" t="s">
        <v>188</v>
      </c>
      <c r="E116" s="380" t="s">
        <v>187</v>
      </c>
      <c r="F116" s="380">
        <v>20384</v>
      </c>
      <c r="G116" s="380">
        <v>13442910</v>
      </c>
      <c r="H116" s="380">
        <v>0.25</v>
      </c>
      <c r="I116" s="380">
        <v>31.03</v>
      </c>
      <c r="J116" s="380">
        <v>6.3222E-2</v>
      </c>
      <c r="K116" s="380">
        <v>8.1752000000000005E-2</v>
      </c>
      <c r="L116" s="380">
        <v>8.5217000000000001E-2</v>
      </c>
      <c r="M116" s="380">
        <v>7.4142E-2</v>
      </c>
      <c r="N116" s="70">
        <f t="shared" si="32"/>
        <v>40025</v>
      </c>
      <c r="O116" s="284" t="e">
        <f t="shared" si="31"/>
        <v>#VALUE!</v>
      </c>
      <c r="P116" s="284" t="e">
        <f t="shared" si="20"/>
        <v>#VALUE!</v>
      </c>
      <c r="Q116" s="284" t="e">
        <f t="shared" si="21"/>
        <v>#VALUE!</v>
      </c>
      <c r="R116" s="284" t="e">
        <f t="shared" si="22"/>
        <v>#VALUE!</v>
      </c>
      <c r="S116" s="284" t="e">
        <f t="shared" si="27"/>
        <v>#VALUE!</v>
      </c>
      <c r="T116" s="284" t="e">
        <f t="shared" si="28"/>
        <v>#VALUE!</v>
      </c>
      <c r="U116" s="284" t="e">
        <f t="shared" si="29"/>
        <v>#VALUE!</v>
      </c>
      <c r="V116" s="284" t="e">
        <f t="shared" si="30"/>
        <v>#VALUE!</v>
      </c>
      <c r="AI116" s="379">
        <f t="shared" si="23"/>
        <v>2009</v>
      </c>
      <c r="AJ116" s="379">
        <f t="shared" si="24"/>
        <v>7</v>
      </c>
      <c r="AK116" s="379">
        <f t="shared" si="25"/>
        <v>31</v>
      </c>
      <c r="AL116" s="381">
        <f t="shared" si="26"/>
        <v>40025</v>
      </c>
    </row>
    <row r="117" spans="1:38" ht="15">
      <c r="A117" s="380">
        <v>25320</v>
      </c>
      <c r="B117" s="380">
        <v>20090831</v>
      </c>
      <c r="C117" s="380">
        <v>13442910</v>
      </c>
      <c r="D117" s="380" t="s">
        <v>188</v>
      </c>
      <c r="E117" s="380" t="s">
        <v>187</v>
      </c>
      <c r="F117" s="380">
        <v>20384</v>
      </c>
      <c r="G117" s="380">
        <v>13442910</v>
      </c>
      <c r="H117" s="380"/>
      <c r="I117" s="380">
        <v>31.36</v>
      </c>
      <c r="J117" s="380">
        <v>1.0635E-2</v>
      </c>
      <c r="K117" s="380">
        <v>3.1468999999999997E-2</v>
      </c>
      <c r="L117" s="380">
        <v>5.6863999999999998E-2</v>
      </c>
      <c r="M117" s="380">
        <v>3.356E-2</v>
      </c>
      <c r="N117" s="70">
        <f t="shared" si="32"/>
        <v>40056</v>
      </c>
      <c r="O117" s="284" t="e">
        <f t="shared" si="31"/>
        <v>#VALUE!</v>
      </c>
      <c r="P117" s="284" t="e">
        <f t="shared" si="20"/>
        <v>#VALUE!</v>
      </c>
      <c r="Q117" s="284" t="e">
        <f t="shared" si="21"/>
        <v>#VALUE!</v>
      </c>
      <c r="R117" s="284" t="e">
        <f t="shared" si="22"/>
        <v>#VALUE!</v>
      </c>
      <c r="S117" s="284" t="e">
        <f t="shared" si="27"/>
        <v>#VALUE!</v>
      </c>
      <c r="T117" s="284" t="e">
        <f t="shared" si="28"/>
        <v>#VALUE!</v>
      </c>
      <c r="U117" s="284" t="e">
        <f t="shared" si="29"/>
        <v>#VALUE!</v>
      </c>
      <c r="V117" s="284" t="e">
        <f t="shared" si="30"/>
        <v>#VALUE!</v>
      </c>
      <c r="AI117" s="379">
        <f t="shared" si="23"/>
        <v>2009</v>
      </c>
      <c r="AJ117" s="379">
        <f t="shared" si="24"/>
        <v>8</v>
      </c>
      <c r="AK117" s="379">
        <f t="shared" si="25"/>
        <v>31</v>
      </c>
      <c r="AL117" s="381">
        <f t="shared" si="26"/>
        <v>40056</v>
      </c>
    </row>
    <row r="118" spans="1:38" ht="15">
      <c r="A118" s="380">
        <v>25320</v>
      </c>
      <c r="B118" s="380">
        <v>20090930</v>
      </c>
      <c r="C118" s="380">
        <v>13442910</v>
      </c>
      <c r="D118" s="380" t="s">
        <v>188</v>
      </c>
      <c r="E118" s="380" t="s">
        <v>187</v>
      </c>
      <c r="F118" s="380">
        <v>20384</v>
      </c>
      <c r="G118" s="380">
        <v>13442910</v>
      </c>
      <c r="H118" s="380"/>
      <c r="I118" s="380">
        <v>32.619999999999997</v>
      </c>
      <c r="J118" s="380">
        <v>4.0178999999999999E-2</v>
      </c>
      <c r="K118" s="380">
        <v>4.5215999999999999E-2</v>
      </c>
      <c r="L118" s="380">
        <v>7.1254999999999999E-2</v>
      </c>
      <c r="M118" s="380">
        <v>3.5722999999999998E-2</v>
      </c>
      <c r="N118" s="70">
        <f t="shared" si="32"/>
        <v>40086</v>
      </c>
      <c r="O118" s="284" t="e">
        <f t="shared" si="31"/>
        <v>#VALUE!</v>
      </c>
      <c r="P118" s="284" t="e">
        <f t="shared" si="20"/>
        <v>#VALUE!</v>
      </c>
      <c r="Q118" s="284" t="e">
        <f t="shared" si="21"/>
        <v>#VALUE!</v>
      </c>
      <c r="R118" s="284" t="e">
        <f t="shared" si="22"/>
        <v>#VALUE!</v>
      </c>
      <c r="S118" s="284" t="e">
        <f t="shared" si="27"/>
        <v>#VALUE!</v>
      </c>
      <c r="T118" s="284" t="e">
        <f t="shared" si="28"/>
        <v>#VALUE!</v>
      </c>
      <c r="U118" s="284" t="e">
        <f t="shared" si="29"/>
        <v>#VALUE!</v>
      </c>
      <c r="V118" s="284" t="e">
        <f t="shared" si="30"/>
        <v>#VALUE!</v>
      </c>
      <c r="AI118" s="379">
        <f t="shared" si="23"/>
        <v>2009</v>
      </c>
      <c r="AJ118" s="379">
        <f t="shared" si="24"/>
        <v>9</v>
      </c>
      <c r="AK118" s="379">
        <f t="shared" si="25"/>
        <v>30</v>
      </c>
      <c r="AL118" s="381">
        <f t="shared" si="26"/>
        <v>40086</v>
      </c>
    </row>
    <row r="119" spans="1:38" ht="15">
      <c r="A119" s="380">
        <v>25320</v>
      </c>
      <c r="B119" s="380">
        <v>20091030</v>
      </c>
      <c r="C119" s="380">
        <v>13442910</v>
      </c>
      <c r="D119" s="380" t="s">
        <v>188</v>
      </c>
      <c r="E119" s="380" t="s">
        <v>187</v>
      </c>
      <c r="F119" s="380">
        <v>20384</v>
      </c>
      <c r="G119" s="380">
        <v>13442910</v>
      </c>
      <c r="H119" s="380">
        <v>0.25</v>
      </c>
      <c r="I119" s="380">
        <v>31.75</v>
      </c>
      <c r="J119" s="380">
        <v>-1.9007E-2</v>
      </c>
      <c r="K119" s="380">
        <v>-2.7970999999999999E-2</v>
      </c>
      <c r="L119" s="380">
        <v>-5.0611999999999997E-2</v>
      </c>
      <c r="M119" s="380">
        <v>-1.9761999999999998E-2</v>
      </c>
      <c r="N119" s="70">
        <f t="shared" si="32"/>
        <v>40116</v>
      </c>
      <c r="O119" s="284" t="e">
        <f t="shared" si="31"/>
        <v>#VALUE!</v>
      </c>
      <c r="P119" s="284" t="e">
        <f t="shared" si="20"/>
        <v>#VALUE!</v>
      </c>
      <c r="Q119" s="284" t="e">
        <f t="shared" si="21"/>
        <v>#VALUE!</v>
      </c>
      <c r="R119" s="284" t="e">
        <f t="shared" si="22"/>
        <v>#VALUE!</v>
      </c>
      <c r="S119" s="284" t="e">
        <f t="shared" si="27"/>
        <v>#VALUE!</v>
      </c>
      <c r="T119" s="284" t="e">
        <f t="shared" si="28"/>
        <v>#VALUE!</v>
      </c>
      <c r="U119" s="284" t="e">
        <f t="shared" si="29"/>
        <v>#VALUE!</v>
      </c>
      <c r="V119" s="284" t="e">
        <f t="shared" si="30"/>
        <v>#VALUE!</v>
      </c>
      <c r="AI119" s="379">
        <f t="shared" si="23"/>
        <v>2009</v>
      </c>
      <c r="AJ119" s="379">
        <f t="shared" si="24"/>
        <v>10</v>
      </c>
      <c r="AK119" s="379">
        <f t="shared" si="25"/>
        <v>30</v>
      </c>
      <c r="AL119" s="381">
        <f t="shared" si="26"/>
        <v>40116</v>
      </c>
    </row>
    <row r="120" spans="1:38" ht="15">
      <c r="A120" s="380">
        <v>25320</v>
      </c>
      <c r="B120" s="380">
        <v>20091130</v>
      </c>
      <c r="C120" s="380">
        <v>13442910</v>
      </c>
      <c r="D120" s="380" t="s">
        <v>188</v>
      </c>
      <c r="E120" s="380" t="s">
        <v>187</v>
      </c>
      <c r="F120" s="380">
        <v>20384</v>
      </c>
      <c r="G120" s="380">
        <v>13442910</v>
      </c>
      <c r="H120" s="380"/>
      <c r="I120" s="380">
        <v>34.97</v>
      </c>
      <c r="J120" s="380">
        <v>0.10141699999999999</v>
      </c>
      <c r="K120" s="380">
        <v>5.7117000000000001E-2</v>
      </c>
      <c r="L120" s="380">
        <v>2.8476000000000001E-2</v>
      </c>
      <c r="M120" s="380">
        <v>5.7363999999999998E-2</v>
      </c>
      <c r="N120" s="70">
        <f t="shared" si="32"/>
        <v>40147</v>
      </c>
      <c r="O120" s="284" t="e">
        <f t="shared" si="31"/>
        <v>#VALUE!</v>
      </c>
      <c r="P120" s="284" t="e">
        <f t="shared" si="20"/>
        <v>#VALUE!</v>
      </c>
      <c r="Q120" s="284" t="e">
        <f t="shared" si="21"/>
        <v>#VALUE!</v>
      </c>
      <c r="R120" s="284" t="e">
        <f t="shared" si="22"/>
        <v>#VALUE!</v>
      </c>
      <c r="S120" s="284" t="e">
        <f t="shared" si="27"/>
        <v>#VALUE!</v>
      </c>
      <c r="T120" s="284" t="e">
        <f t="shared" si="28"/>
        <v>#VALUE!</v>
      </c>
      <c r="U120" s="284" t="e">
        <f t="shared" si="29"/>
        <v>#VALUE!</v>
      </c>
      <c r="V120" s="284" t="e">
        <f t="shared" si="30"/>
        <v>#VALUE!</v>
      </c>
      <c r="AI120" s="379">
        <f t="shared" si="23"/>
        <v>2009</v>
      </c>
      <c r="AJ120" s="379">
        <f t="shared" si="24"/>
        <v>11</v>
      </c>
      <c r="AK120" s="379">
        <f t="shared" si="25"/>
        <v>30</v>
      </c>
      <c r="AL120" s="381">
        <f t="shared" si="26"/>
        <v>40147</v>
      </c>
    </row>
    <row r="121" spans="1:38" ht="15">
      <c r="A121" s="380">
        <v>25320</v>
      </c>
      <c r="B121" s="380">
        <v>20091231</v>
      </c>
      <c r="C121" s="380">
        <v>13442910</v>
      </c>
      <c r="D121" s="380" t="s">
        <v>188</v>
      </c>
      <c r="E121" s="380" t="s">
        <v>187</v>
      </c>
      <c r="F121" s="380">
        <v>20384</v>
      </c>
      <c r="G121" s="380">
        <v>13442910</v>
      </c>
      <c r="H121" s="380">
        <v>0.27500000000000002</v>
      </c>
      <c r="I121" s="380">
        <v>33.799999999999997</v>
      </c>
      <c r="J121" s="380">
        <v>-2.5593000000000001E-2</v>
      </c>
      <c r="K121" s="380">
        <v>2.843E-2</v>
      </c>
      <c r="L121" s="380">
        <v>5.5001000000000001E-2</v>
      </c>
      <c r="M121" s="380">
        <v>1.7770999999999999E-2</v>
      </c>
      <c r="N121" s="70">
        <f t="shared" si="32"/>
        <v>40178</v>
      </c>
      <c r="O121" s="284" t="e">
        <f t="shared" si="31"/>
        <v>#VALUE!</v>
      </c>
      <c r="P121" s="284" t="e">
        <f t="shared" si="20"/>
        <v>#VALUE!</v>
      </c>
      <c r="Q121" s="284" t="e">
        <f t="shared" si="21"/>
        <v>#VALUE!</v>
      </c>
      <c r="R121" s="284" t="e">
        <f t="shared" si="22"/>
        <v>#VALUE!</v>
      </c>
      <c r="S121" s="284" t="e">
        <f t="shared" si="27"/>
        <v>#VALUE!</v>
      </c>
      <c r="T121" s="284" t="e">
        <f t="shared" si="28"/>
        <v>#VALUE!</v>
      </c>
      <c r="U121" s="284" t="e">
        <f t="shared" si="29"/>
        <v>#VALUE!</v>
      </c>
      <c r="V121" s="284" t="e">
        <f t="shared" si="30"/>
        <v>#VALUE!</v>
      </c>
      <c r="AI121" s="379">
        <f t="shared" si="23"/>
        <v>2009</v>
      </c>
      <c r="AJ121" s="379">
        <f t="shared" si="24"/>
        <v>12</v>
      </c>
      <c r="AK121" s="379">
        <f t="shared" si="25"/>
        <v>31</v>
      </c>
      <c r="AL121" s="381">
        <f t="shared" si="26"/>
        <v>40178</v>
      </c>
    </row>
    <row r="122" spans="1:38" ht="15">
      <c r="A122" s="380">
        <v>25320</v>
      </c>
      <c r="B122" s="380">
        <v>20100129</v>
      </c>
      <c r="C122" s="380">
        <v>13442910</v>
      </c>
      <c r="D122" s="380" t="s">
        <v>188</v>
      </c>
      <c r="E122" s="380" t="s">
        <v>187</v>
      </c>
      <c r="F122" s="380">
        <v>20384</v>
      </c>
      <c r="G122" s="380">
        <v>13442910</v>
      </c>
      <c r="H122" s="380"/>
      <c r="I122" s="380">
        <v>33.11</v>
      </c>
      <c r="J122" s="380">
        <v>-2.0414000000000002E-2</v>
      </c>
      <c r="K122" s="380">
        <v>-3.7097999999999999E-2</v>
      </c>
      <c r="L122" s="380">
        <v>-1.1388000000000001E-2</v>
      </c>
      <c r="M122" s="380">
        <v>-3.6974E-2</v>
      </c>
      <c r="N122" s="70">
        <f t="shared" si="32"/>
        <v>40207</v>
      </c>
      <c r="O122" s="284" t="e">
        <f t="shared" si="31"/>
        <v>#VALUE!</v>
      </c>
      <c r="P122" s="284" t="e">
        <f t="shared" si="20"/>
        <v>#VALUE!</v>
      </c>
      <c r="Q122" s="284" t="e">
        <f t="shared" si="21"/>
        <v>#VALUE!</v>
      </c>
      <c r="R122" s="284" t="e">
        <f t="shared" si="22"/>
        <v>#VALUE!</v>
      </c>
      <c r="S122" s="284" t="e">
        <f t="shared" si="27"/>
        <v>#VALUE!</v>
      </c>
      <c r="T122" s="284" t="e">
        <f t="shared" si="28"/>
        <v>#VALUE!</v>
      </c>
      <c r="U122" s="284" t="e">
        <f t="shared" si="29"/>
        <v>#VALUE!</v>
      </c>
      <c r="V122" s="284" t="e">
        <f t="shared" si="30"/>
        <v>#VALUE!</v>
      </c>
      <c r="AI122" s="379">
        <f t="shared" si="23"/>
        <v>2010</v>
      </c>
      <c r="AJ122" s="379">
        <f t="shared" si="24"/>
        <v>1</v>
      </c>
      <c r="AK122" s="379">
        <f t="shared" si="25"/>
        <v>29</v>
      </c>
      <c r="AL122" s="381">
        <f t="shared" si="26"/>
        <v>40207</v>
      </c>
    </row>
    <row r="123" spans="1:38" ht="15">
      <c r="A123" s="380">
        <v>25320</v>
      </c>
      <c r="B123" s="380">
        <v>20100226</v>
      </c>
      <c r="C123" s="380">
        <v>13442910</v>
      </c>
      <c r="D123" s="380" t="s">
        <v>188</v>
      </c>
      <c r="E123" s="380" t="s">
        <v>187</v>
      </c>
      <c r="F123" s="380">
        <v>20384</v>
      </c>
      <c r="G123" s="380">
        <v>13442910</v>
      </c>
      <c r="H123" s="380"/>
      <c r="I123" s="380">
        <v>33.33</v>
      </c>
      <c r="J123" s="380">
        <v>6.6449999999999999E-3</v>
      </c>
      <c r="K123" s="380">
        <v>3.4785999999999997E-2</v>
      </c>
      <c r="L123" s="380">
        <v>3.3603000000000001E-2</v>
      </c>
      <c r="M123" s="380">
        <v>2.8514000000000001E-2</v>
      </c>
      <c r="N123" s="70">
        <f t="shared" si="32"/>
        <v>40235</v>
      </c>
      <c r="O123" s="284" t="e">
        <f t="shared" si="31"/>
        <v>#VALUE!</v>
      </c>
      <c r="P123" s="284" t="e">
        <f t="shared" si="20"/>
        <v>#VALUE!</v>
      </c>
      <c r="Q123" s="284" t="e">
        <f t="shared" si="21"/>
        <v>#VALUE!</v>
      </c>
      <c r="R123" s="284" t="e">
        <f t="shared" si="22"/>
        <v>#VALUE!</v>
      </c>
      <c r="S123" s="284" t="e">
        <f t="shared" si="27"/>
        <v>#VALUE!</v>
      </c>
      <c r="T123" s="284" t="e">
        <f t="shared" si="28"/>
        <v>#VALUE!</v>
      </c>
      <c r="U123" s="284" t="e">
        <f t="shared" si="29"/>
        <v>#VALUE!</v>
      </c>
      <c r="V123" s="284" t="e">
        <f t="shared" si="30"/>
        <v>#VALUE!</v>
      </c>
      <c r="AI123" s="379">
        <f t="shared" si="23"/>
        <v>2010</v>
      </c>
      <c r="AJ123" s="379">
        <f t="shared" si="24"/>
        <v>2</v>
      </c>
      <c r="AK123" s="379">
        <f t="shared" si="25"/>
        <v>26</v>
      </c>
      <c r="AL123" s="381">
        <f t="shared" si="26"/>
        <v>40235</v>
      </c>
    </row>
    <row r="124" spans="1:38" ht="15">
      <c r="A124" s="380">
        <v>25320</v>
      </c>
      <c r="B124" s="380">
        <v>20100331</v>
      </c>
      <c r="C124" s="380">
        <v>13442910</v>
      </c>
      <c r="D124" s="380" t="s">
        <v>188</v>
      </c>
      <c r="E124" s="380" t="s">
        <v>187</v>
      </c>
      <c r="F124" s="380">
        <v>20384</v>
      </c>
      <c r="G124" s="380">
        <v>13442910</v>
      </c>
      <c r="H124" s="380">
        <v>0.27500000000000002</v>
      </c>
      <c r="I124" s="380">
        <v>35.35</v>
      </c>
      <c r="J124" s="380">
        <v>6.8857000000000002E-2</v>
      </c>
      <c r="K124" s="380">
        <v>6.3626000000000002E-2</v>
      </c>
      <c r="L124" s="380">
        <v>6.9289000000000003E-2</v>
      </c>
      <c r="M124" s="380">
        <v>5.8796000000000001E-2</v>
      </c>
      <c r="N124" s="70">
        <f t="shared" si="32"/>
        <v>40268</v>
      </c>
      <c r="O124" s="284" t="e">
        <f t="shared" si="31"/>
        <v>#VALUE!</v>
      </c>
      <c r="P124" s="284" t="e">
        <f t="shared" si="20"/>
        <v>#VALUE!</v>
      </c>
      <c r="Q124" s="284" t="e">
        <f t="shared" si="21"/>
        <v>#VALUE!</v>
      </c>
      <c r="R124" s="284" t="e">
        <f t="shared" si="22"/>
        <v>#VALUE!</v>
      </c>
      <c r="S124" s="284" t="e">
        <f t="shared" si="27"/>
        <v>#VALUE!</v>
      </c>
      <c r="T124" s="284" t="e">
        <f t="shared" si="28"/>
        <v>#VALUE!</v>
      </c>
      <c r="U124" s="284" t="e">
        <f t="shared" si="29"/>
        <v>#VALUE!</v>
      </c>
      <c r="V124" s="284" t="e">
        <f t="shared" si="30"/>
        <v>#VALUE!</v>
      </c>
      <c r="AI124" s="379">
        <f t="shared" si="23"/>
        <v>2010</v>
      </c>
      <c r="AJ124" s="379">
        <f t="shared" si="24"/>
        <v>3</v>
      </c>
      <c r="AK124" s="379">
        <f t="shared" si="25"/>
        <v>31</v>
      </c>
      <c r="AL124" s="381">
        <f t="shared" si="26"/>
        <v>40268</v>
      </c>
    </row>
    <row r="125" spans="1:38" ht="15">
      <c r="A125" s="380">
        <v>25320</v>
      </c>
      <c r="B125" s="380">
        <v>20100430</v>
      </c>
      <c r="C125" s="380">
        <v>13442910</v>
      </c>
      <c r="D125" s="380" t="s">
        <v>188</v>
      </c>
      <c r="E125" s="380" t="s">
        <v>187</v>
      </c>
      <c r="F125" s="380">
        <v>20384</v>
      </c>
      <c r="G125" s="380">
        <v>13442910</v>
      </c>
      <c r="H125" s="380"/>
      <c r="I125" s="380">
        <v>35.86</v>
      </c>
      <c r="J125" s="380">
        <v>1.4427000000000001E-2</v>
      </c>
      <c r="K125" s="380">
        <v>2.0063000000000001E-2</v>
      </c>
      <c r="L125" s="380">
        <v>5.7842999999999999E-2</v>
      </c>
      <c r="M125" s="380">
        <v>1.4759E-2</v>
      </c>
      <c r="N125" s="70">
        <f t="shared" si="32"/>
        <v>40298</v>
      </c>
      <c r="O125" s="284" t="e">
        <f t="shared" si="31"/>
        <v>#VALUE!</v>
      </c>
      <c r="P125" s="284" t="e">
        <f t="shared" si="20"/>
        <v>#VALUE!</v>
      </c>
      <c r="Q125" s="284" t="e">
        <f t="shared" si="21"/>
        <v>#VALUE!</v>
      </c>
      <c r="R125" s="284" t="e">
        <f t="shared" si="22"/>
        <v>#VALUE!</v>
      </c>
      <c r="S125" s="284" t="e">
        <f t="shared" si="27"/>
        <v>#VALUE!</v>
      </c>
      <c r="T125" s="284" t="e">
        <f t="shared" si="28"/>
        <v>#VALUE!</v>
      </c>
      <c r="U125" s="284" t="e">
        <f t="shared" si="29"/>
        <v>#VALUE!</v>
      </c>
      <c r="V125" s="284" t="e">
        <f t="shared" si="30"/>
        <v>#VALUE!</v>
      </c>
      <c r="AI125" s="379">
        <f t="shared" si="23"/>
        <v>2010</v>
      </c>
      <c r="AJ125" s="379">
        <f t="shared" si="24"/>
        <v>4</v>
      </c>
      <c r="AK125" s="379">
        <f t="shared" si="25"/>
        <v>30</v>
      </c>
      <c r="AL125" s="381">
        <f t="shared" si="26"/>
        <v>40298</v>
      </c>
    </row>
    <row r="126" spans="1:38" ht="15">
      <c r="A126" s="380">
        <v>25320</v>
      </c>
      <c r="B126" s="380">
        <v>20100528</v>
      </c>
      <c r="C126" s="380">
        <v>13442910</v>
      </c>
      <c r="D126" s="380" t="s">
        <v>188</v>
      </c>
      <c r="E126" s="380" t="s">
        <v>187</v>
      </c>
      <c r="F126" s="380">
        <v>20384</v>
      </c>
      <c r="G126" s="380">
        <v>13442910</v>
      </c>
      <c r="H126" s="380"/>
      <c r="I126" s="380">
        <v>35.81</v>
      </c>
      <c r="J126" s="380">
        <v>-1.3940000000000001E-3</v>
      </c>
      <c r="K126" s="380">
        <v>-7.9162999999999997E-2</v>
      </c>
      <c r="L126" s="380">
        <v>-7.6928999999999997E-2</v>
      </c>
      <c r="M126" s="380">
        <v>-8.1975999999999993E-2</v>
      </c>
      <c r="N126" s="70">
        <f t="shared" si="32"/>
        <v>40326</v>
      </c>
      <c r="O126" s="284" t="e">
        <f t="shared" si="31"/>
        <v>#VALUE!</v>
      </c>
      <c r="P126" s="284" t="e">
        <f t="shared" si="20"/>
        <v>#VALUE!</v>
      </c>
      <c r="Q126" s="284" t="e">
        <f t="shared" si="21"/>
        <v>#VALUE!</v>
      </c>
      <c r="R126" s="284" t="e">
        <f t="shared" si="22"/>
        <v>#VALUE!</v>
      </c>
      <c r="S126" s="284" t="e">
        <f t="shared" si="27"/>
        <v>#VALUE!</v>
      </c>
      <c r="T126" s="284" t="e">
        <f t="shared" si="28"/>
        <v>#VALUE!</v>
      </c>
      <c r="U126" s="284" t="e">
        <f t="shared" si="29"/>
        <v>#VALUE!</v>
      </c>
      <c r="V126" s="284" t="e">
        <f t="shared" si="30"/>
        <v>#VALUE!</v>
      </c>
      <c r="AI126" s="379">
        <f t="shared" si="23"/>
        <v>2010</v>
      </c>
      <c r="AJ126" s="379">
        <f t="shared" si="24"/>
        <v>5</v>
      </c>
      <c r="AK126" s="379">
        <f t="shared" si="25"/>
        <v>28</v>
      </c>
      <c r="AL126" s="381">
        <f t="shared" si="26"/>
        <v>40326</v>
      </c>
    </row>
    <row r="127" spans="1:38" ht="15">
      <c r="A127" s="380">
        <v>25320</v>
      </c>
      <c r="B127" s="380">
        <v>20100630</v>
      </c>
      <c r="C127" s="380">
        <v>13442910</v>
      </c>
      <c r="D127" s="380" t="s">
        <v>188</v>
      </c>
      <c r="E127" s="380" t="s">
        <v>187</v>
      </c>
      <c r="F127" s="380">
        <v>20384</v>
      </c>
      <c r="G127" s="380">
        <v>13442910</v>
      </c>
      <c r="H127" s="380"/>
      <c r="I127" s="380">
        <v>35.83</v>
      </c>
      <c r="J127" s="380">
        <v>5.5900000000000004E-4</v>
      </c>
      <c r="K127" s="380">
        <v>-5.0744999999999998E-2</v>
      </c>
      <c r="L127" s="380">
        <v>-5.6799000000000002E-2</v>
      </c>
      <c r="M127" s="380">
        <v>-5.3881999999999999E-2</v>
      </c>
      <c r="N127" s="70">
        <f t="shared" si="32"/>
        <v>40359</v>
      </c>
      <c r="O127" s="284" t="e">
        <f t="shared" si="31"/>
        <v>#VALUE!</v>
      </c>
      <c r="P127" s="284" t="e">
        <f t="shared" si="20"/>
        <v>#VALUE!</v>
      </c>
      <c r="Q127" s="284" t="e">
        <f t="shared" si="21"/>
        <v>#VALUE!</v>
      </c>
      <c r="R127" s="284" t="e">
        <f t="shared" si="22"/>
        <v>#VALUE!</v>
      </c>
      <c r="S127" s="284" t="e">
        <f t="shared" si="27"/>
        <v>#VALUE!</v>
      </c>
      <c r="T127" s="284" t="e">
        <f t="shared" si="28"/>
        <v>#VALUE!</v>
      </c>
      <c r="U127" s="284" t="e">
        <f t="shared" si="29"/>
        <v>#VALUE!</v>
      </c>
      <c r="V127" s="284" t="e">
        <f t="shared" si="30"/>
        <v>#VALUE!</v>
      </c>
      <c r="AI127" s="379">
        <f t="shared" si="23"/>
        <v>2010</v>
      </c>
      <c r="AJ127" s="379">
        <f t="shared" si="24"/>
        <v>6</v>
      </c>
      <c r="AK127" s="379">
        <f t="shared" si="25"/>
        <v>30</v>
      </c>
      <c r="AL127" s="381">
        <f t="shared" si="26"/>
        <v>40359</v>
      </c>
    </row>
    <row r="128" spans="1:38" ht="15">
      <c r="A128" s="380">
        <v>25320</v>
      </c>
      <c r="B128" s="380">
        <v>20100730</v>
      </c>
      <c r="C128" s="380">
        <v>13442910</v>
      </c>
      <c r="D128" s="380" t="s">
        <v>188</v>
      </c>
      <c r="E128" s="380" t="s">
        <v>187</v>
      </c>
      <c r="F128" s="380">
        <v>20384</v>
      </c>
      <c r="G128" s="380">
        <v>13442910</v>
      </c>
      <c r="H128" s="380">
        <v>0.27500000000000002</v>
      </c>
      <c r="I128" s="380">
        <v>35.9</v>
      </c>
      <c r="J128" s="380">
        <v>9.6290000000000004E-3</v>
      </c>
      <c r="K128" s="380">
        <v>7.0308999999999996E-2</v>
      </c>
      <c r="L128" s="380">
        <v>5.994E-2</v>
      </c>
      <c r="M128" s="380">
        <v>6.8778000000000006E-2</v>
      </c>
      <c r="N128" s="70">
        <f t="shared" si="32"/>
        <v>40389</v>
      </c>
      <c r="O128" s="284" t="e">
        <f t="shared" si="31"/>
        <v>#VALUE!</v>
      </c>
      <c r="P128" s="284" t="e">
        <f t="shared" si="20"/>
        <v>#VALUE!</v>
      </c>
      <c r="Q128" s="284" t="e">
        <f t="shared" si="21"/>
        <v>#VALUE!</v>
      </c>
      <c r="R128" s="284" t="e">
        <f t="shared" si="22"/>
        <v>#VALUE!</v>
      </c>
      <c r="S128" s="284" t="e">
        <f t="shared" si="27"/>
        <v>#VALUE!</v>
      </c>
      <c r="T128" s="284" t="e">
        <f t="shared" si="28"/>
        <v>#VALUE!</v>
      </c>
      <c r="U128" s="284" t="e">
        <f t="shared" si="29"/>
        <v>#VALUE!</v>
      </c>
      <c r="V128" s="284" t="e">
        <f t="shared" si="30"/>
        <v>#VALUE!</v>
      </c>
      <c r="AI128" s="379">
        <f t="shared" si="23"/>
        <v>2010</v>
      </c>
      <c r="AJ128" s="379">
        <f t="shared" si="24"/>
        <v>7</v>
      </c>
      <c r="AK128" s="379">
        <f t="shared" si="25"/>
        <v>30</v>
      </c>
      <c r="AL128" s="381">
        <f t="shared" si="26"/>
        <v>40389</v>
      </c>
    </row>
    <row r="129" spans="1:38" ht="15">
      <c r="A129" s="380">
        <v>25320</v>
      </c>
      <c r="B129" s="380">
        <v>20100831</v>
      </c>
      <c r="C129" s="380">
        <v>13442910</v>
      </c>
      <c r="D129" s="380" t="s">
        <v>188</v>
      </c>
      <c r="E129" s="380" t="s">
        <v>187</v>
      </c>
      <c r="F129" s="380">
        <v>20384</v>
      </c>
      <c r="G129" s="380">
        <v>13442910</v>
      </c>
      <c r="H129" s="380"/>
      <c r="I129" s="380">
        <v>37.26</v>
      </c>
      <c r="J129" s="380">
        <v>3.7883E-2</v>
      </c>
      <c r="K129" s="380">
        <v>-4.2844E-2</v>
      </c>
      <c r="L129" s="380">
        <v>-4.7565999999999997E-2</v>
      </c>
      <c r="M129" s="380">
        <v>-4.7448999999999998E-2</v>
      </c>
      <c r="N129" s="70">
        <f t="shared" si="32"/>
        <v>40421</v>
      </c>
      <c r="O129" s="284" t="e">
        <f t="shared" si="31"/>
        <v>#VALUE!</v>
      </c>
      <c r="P129" s="284" t="e">
        <f t="shared" si="20"/>
        <v>#VALUE!</v>
      </c>
      <c r="Q129" s="284" t="e">
        <f t="shared" si="21"/>
        <v>#VALUE!</v>
      </c>
      <c r="R129" s="284" t="e">
        <f t="shared" si="22"/>
        <v>#VALUE!</v>
      </c>
      <c r="S129" s="284" t="e">
        <f t="shared" si="27"/>
        <v>#VALUE!</v>
      </c>
      <c r="T129" s="284" t="e">
        <f t="shared" si="28"/>
        <v>#VALUE!</v>
      </c>
      <c r="U129" s="284" t="e">
        <f t="shared" si="29"/>
        <v>#VALUE!</v>
      </c>
      <c r="V129" s="284" t="e">
        <f t="shared" si="30"/>
        <v>#VALUE!</v>
      </c>
      <c r="AI129" s="379">
        <f t="shared" si="23"/>
        <v>2010</v>
      </c>
      <c r="AJ129" s="379">
        <f t="shared" si="24"/>
        <v>8</v>
      </c>
      <c r="AK129" s="379">
        <f t="shared" si="25"/>
        <v>31</v>
      </c>
      <c r="AL129" s="381">
        <f t="shared" si="26"/>
        <v>40421</v>
      </c>
    </row>
    <row r="130" spans="1:38" ht="15">
      <c r="A130" s="380">
        <v>25320</v>
      </c>
      <c r="B130" s="380">
        <v>20100930</v>
      </c>
      <c r="C130" s="380">
        <v>13442910</v>
      </c>
      <c r="D130" s="380" t="s">
        <v>188</v>
      </c>
      <c r="E130" s="380" t="s">
        <v>187</v>
      </c>
      <c r="F130" s="380">
        <v>20384</v>
      </c>
      <c r="G130" s="380">
        <v>13442910</v>
      </c>
      <c r="H130" s="380"/>
      <c r="I130" s="380">
        <v>35.75</v>
      </c>
      <c r="J130" s="380">
        <v>-4.0526E-2</v>
      </c>
      <c r="K130" s="380">
        <v>9.1547000000000003E-2</v>
      </c>
      <c r="L130" s="380">
        <v>9.6418000000000004E-2</v>
      </c>
      <c r="M130" s="380">
        <v>8.7551000000000004E-2</v>
      </c>
      <c r="N130" s="70">
        <f t="shared" ref="N130:N161" si="33">AL130</f>
        <v>40451</v>
      </c>
      <c r="O130" s="284" t="e">
        <f t="shared" si="31"/>
        <v>#VALUE!</v>
      </c>
      <c r="P130" s="284" t="e">
        <f t="shared" ref="P130:P193" si="34">IF(AND(($X$12-4)&lt;=$N130,($X$13)&gt;=($N130-4)),K130," ")</f>
        <v>#VALUE!</v>
      </c>
      <c r="Q130" s="284" t="e">
        <f t="shared" ref="Q130:Q193" si="35">IF(AND(($X$12-4)&lt;=$N130,($X$13)&gt;=($N130-4)),L130," ")</f>
        <v>#VALUE!</v>
      </c>
      <c r="R130" s="284" t="e">
        <f t="shared" ref="R130:R193" si="36">IF(AND(($X$12-4)&lt;=$N130,($X$13)&gt;=($N130-4)),M130," ")</f>
        <v>#VALUE!</v>
      </c>
      <c r="S130" s="284" t="e">
        <f t="shared" si="27"/>
        <v>#VALUE!</v>
      </c>
      <c r="T130" s="284" t="e">
        <f t="shared" si="28"/>
        <v>#VALUE!</v>
      </c>
      <c r="U130" s="284" t="e">
        <f t="shared" si="29"/>
        <v>#VALUE!</v>
      </c>
      <c r="V130" s="284" t="e">
        <f t="shared" si="30"/>
        <v>#VALUE!</v>
      </c>
      <c r="AI130" s="379">
        <f t="shared" si="23"/>
        <v>2010</v>
      </c>
      <c r="AJ130" s="379">
        <f t="shared" si="24"/>
        <v>9</v>
      </c>
      <c r="AK130" s="379">
        <f t="shared" si="25"/>
        <v>30</v>
      </c>
      <c r="AL130" s="381">
        <f t="shared" si="26"/>
        <v>40451</v>
      </c>
    </row>
    <row r="131" spans="1:38" ht="15">
      <c r="A131" s="380">
        <v>25320</v>
      </c>
      <c r="B131" s="380">
        <v>20101029</v>
      </c>
      <c r="C131" s="380">
        <v>13442910</v>
      </c>
      <c r="D131" s="380" t="s">
        <v>188</v>
      </c>
      <c r="E131" s="380" t="s">
        <v>187</v>
      </c>
      <c r="F131" s="380">
        <v>20384</v>
      </c>
      <c r="G131" s="380">
        <v>13442910</v>
      </c>
      <c r="H131" s="380">
        <v>0.27500000000000002</v>
      </c>
      <c r="I131" s="380">
        <v>36.25</v>
      </c>
      <c r="J131" s="380">
        <v>2.1677999999999999E-2</v>
      </c>
      <c r="K131" s="380">
        <v>3.8511999999999998E-2</v>
      </c>
      <c r="L131" s="380">
        <v>4.0681000000000002E-2</v>
      </c>
      <c r="M131" s="380">
        <v>3.6856E-2</v>
      </c>
      <c r="N131" s="70">
        <f t="shared" si="33"/>
        <v>40480</v>
      </c>
      <c r="O131" s="284" t="e">
        <f t="shared" si="31"/>
        <v>#VALUE!</v>
      </c>
      <c r="P131" s="284" t="e">
        <f t="shared" si="34"/>
        <v>#VALUE!</v>
      </c>
      <c r="Q131" s="284" t="e">
        <f t="shared" si="35"/>
        <v>#VALUE!</v>
      </c>
      <c r="R131" s="284" t="e">
        <f t="shared" si="36"/>
        <v>#VALUE!</v>
      </c>
      <c r="S131" s="284" t="e">
        <f t="shared" si="27"/>
        <v>#VALUE!</v>
      </c>
      <c r="T131" s="284" t="e">
        <f t="shared" si="28"/>
        <v>#VALUE!</v>
      </c>
      <c r="U131" s="284" t="e">
        <f t="shared" si="29"/>
        <v>#VALUE!</v>
      </c>
      <c r="V131" s="284" t="e">
        <f t="shared" si="30"/>
        <v>#VALUE!</v>
      </c>
      <c r="AI131" s="379">
        <f t="shared" ref="AI131:AI194" si="37">ROUND(B131/10000,0)</f>
        <v>2010</v>
      </c>
      <c r="AJ131" s="379">
        <f t="shared" ref="AJ131:AJ194" si="38">ROUND((B131-(AI131*10000))/100,0)</f>
        <v>10</v>
      </c>
      <c r="AK131" s="379">
        <f t="shared" ref="AK131:AK194" si="39">B131-AI131*10000-AJ131*100</f>
        <v>29</v>
      </c>
      <c r="AL131" s="381">
        <f t="shared" ref="AL131:AL194" si="40">DATE(AI131,AJ131,AK131)</f>
        <v>40480</v>
      </c>
    </row>
    <row r="132" spans="1:38" ht="15">
      <c r="A132" s="380">
        <v>25320</v>
      </c>
      <c r="B132" s="380">
        <v>20101130</v>
      </c>
      <c r="C132" s="380">
        <v>13442910</v>
      </c>
      <c r="D132" s="380" t="s">
        <v>188</v>
      </c>
      <c r="E132" s="380" t="s">
        <v>187</v>
      </c>
      <c r="F132" s="380">
        <v>20384</v>
      </c>
      <c r="G132" s="380">
        <v>13442910</v>
      </c>
      <c r="H132" s="380"/>
      <c r="I132" s="380">
        <v>33.9</v>
      </c>
      <c r="J132" s="380">
        <v>-6.4827999999999997E-2</v>
      </c>
      <c r="K132" s="380">
        <v>5.1250000000000002E-3</v>
      </c>
      <c r="L132" s="380">
        <v>1.0736000000000001E-2</v>
      </c>
      <c r="M132" s="380">
        <v>-2.2899999999999999E-3</v>
      </c>
      <c r="N132" s="70">
        <f t="shared" si="33"/>
        <v>40512</v>
      </c>
      <c r="O132" s="284" t="e">
        <f t="shared" si="31"/>
        <v>#VALUE!</v>
      </c>
      <c r="P132" s="284" t="e">
        <f t="shared" si="34"/>
        <v>#VALUE!</v>
      </c>
      <c r="Q132" s="284" t="e">
        <f t="shared" si="35"/>
        <v>#VALUE!</v>
      </c>
      <c r="R132" s="284" t="e">
        <f t="shared" si="36"/>
        <v>#VALUE!</v>
      </c>
      <c r="S132" s="284" t="e">
        <f t="shared" si="27"/>
        <v>#VALUE!</v>
      </c>
      <c r="T132" s="284" t="e">
        <f t="shared" si="28"/>
        <v>#VALUE!</v>
      </c>
      <c r="U132" s="284" t="e">
        <f t="shared" si="29"/>
        <v>#VALUE!</v>
      </c>
      <c r="V132" s="284" t="e">
        <f t="shared" si="30"/>
        <v>#VALUE!</v>
      </c>
      <c r="AI132" s="379">
        <f t="shared" si="37"/>
        <v>2010</v>
      </c>
      <c r="AJ132" s="379">
        <f t="shared" si="38"/>
        <v>11</v>
      </c>
      <c r="AK132" s="379">
        <f t="shared" si="39"/>
        <v>30</v>
      </c>
      <c r="AL132" s="381">
        <f t="shared" si="40"/>
        <v>40512</v>
      </c>
    </row>
    <row r="133" spans="1:38" ht="15">
      <c r="A133" s="380">
        <v>25320</v>
      </c>
      <c r="B133" s="380">
        <v>20101231</v>
      </c>
      <c r="C133" s="380">
        <v>13442910</v>
      </c>
      <c r="D133" s="380" t="s">
        <v>188</v>
      </c>
      <c r="E133" s="380" t="s">
        <v>187</v>
      </c>
      <c r="F133" s="380">
        <v>20384</v>
      </c>
      <c r="G133" s="380">
        <v>13442910</v>
      </c>
      <c r="H133" s="380">
        <v>0.28999999999999998</v>
      </c>
      <c r="I133" s="380">
        <v>34.75</v>
      </c>
      <c r="J133" s="380">
        <v>3.3627999999999998E-2</v>
      </c>
      <c r="K133" s="380">
        <v>6.7205000000000001E-2</v>
      </c>
      <c r="L133" s="380">
        <v>6.8850999999999996E-2</v>
      </c>
      <c r="M133" s="380">
        <v>6.5299999999999997E-2</v>
      </c>
      <c r="N133" s="70">
        <f t="shared" si="33"/>
        <v>40543</v>
      </c>
      <c r="O133" s="284" t="e">
        <f t="shared" si="31"/>
        <v>#VALUE!</v>
      </c>
      <c r="P133" s="284" t="e">
        <f t="shared" si="34"/>
        <v>#VALUE!</v>
      </c>
      <c r="Q133" s="284" t="e">
        <f t="shared" si="35"/>
        <v>#VALUE!</v>
      </c>
      <c r="R133" s="284" t="e">
        <f t="shared" si="36"/>
        <v>#VALUE!</v>
      </c>
      <c r="S133" s="284" t="e">
        <f t="shared" si="27"/>
        <v>#VALUE!</v>
      </c>
      <c r="T133" s="284" t="e">
        <f t="shared" si="28"/>
        <v>#VALUE!</v>
      </c>
      <c r="U133" s="284" t="e">
        <f t="shared" si="29"/>
        <v>#VALUE!</v>
      </c>
      <c r="V133" s="284" t="e">
        <f t="shared" si="30"/>
        <v>#VALUE!</v>
      </c>
      <c r="AI133" s="379">
        <f t="shared" si="37"/>
        <v>2010</v>
      </c>
      <c r="AJ133" s="379">
        <f t="shared" si="38"/>
        <v>12</v>
      </c>
      <c r="AK133" s="379">
        <f t="shared" si="39"/>
        <v>31</v>
      </c>
      <c r="AL133" s="381">
        <f t="shared" si="40"/>
        <v>40543</v>
      </c>
    </row>
    <row r="134" spans="1:38" ht="15">
      <c r="A134" s="380">
        <v>25320</v>
      </c>
      <c r="B134" s="380">
        <v>20110131</v>
      </c>
      <c r="C134" s="380">
        <v>13442910</v>
      </c>
      <c r="D134" s="380" t="s">
        <v>188</v>
      </c>
      <c r="E134" s="380" t="s">
        <v>187</v>
      </c>
      <c r="F134" s="380">
        <v>20384</v>
      </c>
      <c r="G134" s="380">
        <v>13442910</v>
      </c>
      <c r="H134" s="380"/>
      <c r="I134" s="380">
        <v>34.14</v>
      </c>
      <c r="J134" s="380">
        <v>-1.7554E-2</v>
      </c>
      <c r="K134" s="380">
        <v>1.9137000000000001E-2</v>
      </c>
      <c r="L134" s="380">
        <v>1.4411999999999999E-2</v>
      </c>
      <c r="M134" s="380">
        <v>2.2645999999999999E-2</v>
      </c>
      <c r="N134" s="70">
        <f t="shared" si="33"/>
        <v>40574</v>
      </c>
      <c r="O134" s="284" t="e">
        <f t="shared" si="31"/>
        <v>#VALUE!</v>
      </c>
      <c r="P134" s="284" t="e">
        <f t="shared" si="34"/>
        <v>#VALUE!</v>
      </c>
      <c r="Q134" s="284" t="e">
        <f t="shared" si="35"/>
        <v>#VALUE!</v>
      </c>
      <c r="R134" s="284" t="e">
        <f t="shared" si="36"/>
        <v>#VALUE!</v>
      </c>
      <c r="S134" s="284" t="e">
        <f t="shared" si="27"/>
        <v>#VALUE!</v>
      </c>
      <c r="T134" s="284" t="e">
        <f t="shared" si="28"/>
        <v>#VALUE!</v>
      </c>
      <c r="U134" s="284" t="e">
        <f t="shared" si="29"/>
        <v>#VALUE!</v>
      </c>
      <c r="V134" s="284" t="e">
        <f t="shared" si="30"/>
        <v>#VALUE!</v>
      </c>
      <c r="AI134" s="379">
        <f t="shared" si="37"/>
        <v>2011</v>
      </c>
      <c r="AJ134" s="379">
        <f t="shared" si="38"/>
        <v>1</v>
      </c>
      <c r="AK134" s="379">
        <f t="shared" si="39"/>
        <v>31</v>
      </c>
      <c r="AL134" s="381">
        <f t="shared" si="40"/>
        <v>40574</v>
      </c>
    </row>
    <row r="135" spans="1:38" ht="15">
      <c r="A135" s="380">
        <v>25320</v>
      </c>
      <c r="B135" s="380">
        <v>20110228</v>
      </c>
      <c r="C135" s="380">
        <v>13442910</v>
      </c>
      <c r="D135" s="380" t="s">
        <v>188</v>
      </c>
      <c r="E135" s="380" t="s">
        <v>187</v>
      </c>
      <c r="F135" s="380">
        <v>20384</v>
      </c>
      <c r="G135" s="380">
        <v>13442910</v>
      </c>
      <c r="H135" s="380"/>
      <c r="I135" s="380">
        <v>33.659999999999997</v>
      </c>
      <c r="J135" s="380">
        <v>-1.406E-2</v>
      </c>
      <c r="K135" s="380">
        <v>3.8175000000000001E-2</v>
      </c>
      <c r="L135" s="380">
        <v>3.7035999999999999E-2</v>
      </c>
      <c r="M135" s="380">
        <v>3.1956999999999999E-2</v>
      </c>
      <c r="N135" s="70">
        <f t="shared" si="33"/>
        <v>40602</v>
      </c>
      <c r="O135" s="284" t="e">
        <f t="shared" si="31"/>
        <v>#VALUE!</v>
      </c>
      <c r="P135" s="284" t="e">
        <f t="shared" si="34"/>
        <v>#VALUE!</v>
      </c>
      <c r="Q135" s="284" t="e">
        <f t="shared" si="35"/>
        <v>#VALUE!</v>
      </c>
      <c r="R135" s="284" t="e">
        <f t="shared" si="36"/>
        <v>#VALUE!</v>
      </c>
      <c r="S135" s="284" t="e">
        <f t="shared" si="27"/>
        <v>#VALUE!</v>
      </c>
      <c r="T135" s="284" t="e">
        <f t="shared" si="28"/>
        <v>#VALUE!</v>
      </c>
      <c r="U135" s="284" t="e">
        <f t="shared" si="29"/>
        <v>#VALUE!</v>
      </c>
      <c r="V135" s="284" t="e">
        <f t="shared" si="30"/>
        <v>#VALUE!</v>
      </c>
      <c r="AI135" s="379">
        <f t="shared" si="37"/>
        <v>2011</v>
      </c>
      <c r="AJ135" s="379">
        <f t="shared" si="38"/>
        <v>2</v>
      </c>
      <c r="AK135" s="379">
        <f t="shared" si="39"/>
        <v>28</v>
      </c>
      <c r="AL135" s="381">
        <f t="shared" si="40"/>
        <v>40602</v>
      </c>
    </row>
    <row r="136" spans="1:38" ht="15">
      <c r="A136" s="380">
        <v>25320</v>
      </c>
      <c r="B136" s="380">
        <v>20110331</v>
      </c>
      <c r="C136" s="380">
        <v>13442910</v>
      </c>
      <c r="D136" s="380" t="s">
        <v>188</v>
      </c>
      <c r="E136" s="380" t="s">
        <v>187</v>
      </c>
      <c r="F136" s="380">
        <v>20384</v>
      </c>
      <c r="G136" s="380">
        <v>13442910</v>
      </c>
      <c r="H136" s="380"/>
      <c r="I136" s="380">
        <v>33.11</v>
      </c>
      <c r="J136" s="380">
        <v>-1.634E-2</v>
      </c>
      <c r="K136" s="380">
        <v>3.3530000000000001E-3</v>
      </c>
      <c r="L136" s="380">
        <v>8.6049999999999998E-3</v>
      </c>
      <c r="M136" s="380">
        <v>-1.047E-3</v>
      </c>
      <c r="N136" s="70">
        <f t="shared" si="33"/>
        <v>40633</v>
      </c>
      <c r="O136" s="284" t="e">
        <f t="shared" si="31"/>
        <v>#VALUE!</v>
      </c>
      <c r="P136" s="284" t="e">
        <f t="shared" si="34"/>
        <v>#VALUE!</v>
      </c>
      <c r="Q136" s="284" t="e">
        <f t="shared" si="35"/>
        <v>#VALUE!</v>
      </c>
      <c r="R136" s="284" t="e">
        <f t="shared" si="36"/>
        <v>#VALUE!</v>
      </c>
      <c r="S136" s="284" t="e">
        <f t="shared" si="27"/>
        <v>#VALUE!</v>
      </c>
      <c r="T136" s="284" t="e">
        <f t="shared" si="28"/>
        <v>#VALUE!</v>
      </c>
      <c r="U136" s="284" t="e">
        <f t="shared" si="29"/>
        <v>#VALUE!</v>
      </c>
      <c r="V136" s="284" t="e">
        <f t="shared" si="30"/>
        <v>#VALUE!</v>
      </c>
      <c r="AI136" s="379">
        <f t="shared" si="37"/>
        <v>2011</v>
      </c>
      <c r="AJ136" s="379">
        <f t="shared" si="38"/>
        <v>3</v>
      </c>
      <c r="AK136" s="379">
        <f t="shared" si="39"/>
        <v>31</v>
      </c>
      <c r="AL136" s="381">
        <f t="shared" si="40"/>
        <v>40633</v>
      </c>
    </row>
    <row r="137" spans="1:38" ht="15">
      <c r="A137" s="380">
        <v>25320</v>
      </c>
      <c r="B137" s="380">
        <v>20110429</v>
      </c>
      <c r="C137" s="380">
        <v>13442910</v>
      </c>
      <c r="D137" s="380" t="s">
        <v>188</v>
      </c>
      <c r="E137" s="380" t="s">
        <v>187</v>
      </c>
      <c r="F137" s="380">
        <v>20384</v>
      </c>
      <c r="G137" s="380">
        <v>13442910</v>
      </c>
      <c r="H137" s="380">
        <v>0.28999999999999998</v>
      </c>
      <c r="I137" s="380">
        <v>33.590000000000003</v>
      </c>
      <c r="J137" s="380">
        <v>2.3255999999999999E-2</v>
      </c>
      <c r="K137" s="380">
        <v>2.8667000000000002E-2</v>
      </c>
      <c r="L137" s="380">
        <v>1.9203000000000001E-2</v>
      </c>
      <c r="M137" s="380">
        <v>2.8494999999999999E-2</v>
      </c>
      <c r="N137" s="70">
        <f t="shared" si="33"/>
        <v>40662</v>
      </c>
      <c r="O137" s="284" t="e">
        <f t="shared" si="31"/>
        <v>#VALUE!</v>
      </c>
      <c r="P137" s="284" t="e">
        <f t="shared" si="34"/>
        <v>#VALUE!</v>
      </c>
      <c r="Q137" s="284" t="e">
        <f t="shared" si="35"/>
        <v>#VALUE!</v>
      </c>
      <c r="R137" s="284" t="e">
        <f t="shared" si="36"/>
        <v>#VALUE!</v>
      </c>
      <c r="S137" s="284" t="e">
        <f t="shared" si="27"/>
        <v>#VALUE!</v>
      </c>
      <c r="T137" s="284" t="e">
        <f t="shared" si="28"/>
        <v>#VALUE!</v>
      </c>
      <c r="U137" s="284" t="e">
        <f t="shared" si="29"/>
        <v>#VALUE!</v>
      </c>
      <c r="V137" s="284" t="e">
        <f t="shared" si="30"/>
        <v>#VALUE!</v>
      </c>
      <c r="AI137" s="379">
        <f t="shared" si="37"/>
        <v>2011</v>
      </c>
      <c r="AJ137" s="379">
        <f t="shared" si="38"/>
        <v>4</v>
      </c>
      <c r="AK137" s="379">
        <f t="shared" si="39"/>
        <v>29</v>
      </c>
      <c r="AL137" s="381">
        <f t="shared" si="40"/>
        <v>40662</v>
      </c>
    </row>
    <row r="138" spans="1:38" ht="15">
      <c r="A138" s="380">
        <v>25320</v>
      </c>
      <c r="B138" s="380">
        <v>20110531</v>
      </c>
      <c r="C138" s="380">
        <v>13442910</v>
      </c>
      <c r="D138" s="380" t="s">
        <v>188</v>
      </c>
      <c r="E138" s="380" t="s">
        <v>187</v>
      </c>
      <c r="F138" s="380">
        <v>20384</v>
      </c>
      <c r="G138" s="380">
        <v>13442910</v>
      </c>
      <c r="H138" s="380"/>
      <c r="I138" s="380">
        <v>34.75</v>
      </c>
      <c r="J138" s="380">
        <v>3.4534000000000002E-2</v>
      </c>
      <c r="K138" s="380">
        <v>-1.49E-2</v>
      </c>
      <c r="L138" s="380">
        <v>-1.8549E-2</v>
      </c>
      <c r="M138" s="380">
        <v>-1.3501000000000001E-2</v>
      </c>
      <c r="N138" s="70">
        <f t="shared" si="33"/>
        <v>40694</v>
      </c>
      <c r="O138" s="284" t="e">
        <f t="shared" si="31"/>
        <v>#VALUE!</v>
      </c>
      <c r="P138" s="284" t="e">
        <f t="shared" si="34"/>
        <v>#VALUE!</v>
      </c>
      <c r="Q138" s="284" t="e">
        <f t="shared" si="35"/>
        <v>#VALUE!</v>
      </c>
      <c r="R138" s="284" t="e">
        <f t="shared" si="36"/>
        <v>#VALUE!</v>
      </c>
      <c r="S138" s="284" t="e">
        <f t="shared" si="27"/>
        <v>#VALUE!</v>
      </c>
      <c r="T138" s="284" t="e">
        <f t="shared" si="28"/>
        <v>#VALUE!</v>
      </c>
      <c r="U138" s="284" t="e">
        <f t="shared" si="29"/>
        <v>#VALUE!</v>
      </c>
      <c r="V138" s="284" t="e">
        <f t="shared" si="30"/>
        <v>#VALUE!</v>
      </c>
      <c r="AI138" s="379">
        <f t="shared" si="37"/>
        <v>2011</v>
      </c>
      <c r="AJ138" s="379">
        <f t="shared" si="38"/>
        <v>5</v>
      </c>
      <c r="AK138" s="379">
        <f t="shared" si="39"/>
        <v>31</v>
      </c>
      <c r="AL138" s="381">
        <f t="shared" si="40"/>
        <v>40694</v>
      </c>
    </row>
    <row r="139" spans="1:38" ht="15">
      <c r="A139" s="380">
        <v>25320</v>
      </c>
      <c r="B139" s="380">
        <v>20110630</v>
      </c>
      <c r="C139" s="380">
        <v>13442910</v>
      </c>
      <c r="D139" s="380" t="s">
        <v>188</v>
      </c>
      <c r="E139" s="380" t="s">
        <v>187</v>
      </c>
      <c r="F139" s="380">
        <v>20384</v>
      </c>
      <c r="G139" s="380">
        <v>13442910</v>
      </c>
      <c r="H139" s="380"/>
      <c r="I139" s="380">
        <v>34.549999999999997</v>
      </c>
      <c r="J139" s="380">
        <v>-5.7549999999999997E-3</v>
      </c>
      <c r="K139" s="380">
        <v>-1.8388000000000002E-2</v>
      </c>
      <c r="L139" s="380">
        <v>-2.4105999999999999E-2</v>
      </c>
      <c r="M139" s="380">
        <v>-1.8258E-2</v>
      </c>
      <c r="N139" s="70">
        <f t="shared" si="33"/>
        <v>40724</v>
      </c>
      <c r="O139" s="284" t="e">
        <f t="shared" si="31"/>
        <v>#VALUE!</v>
      </c>
      <c r="P139" s="284" t="e">
        <f t="shared" si="34"/>
        <v>#VALUE!</v>
      </c>
      <c r="Q139" s="284" t="e">
        <f t="shared" si="35"/>
        <v>#VALUE!</v>
      </c>
      <c r="R139" s="284" t="e">
        <f t="shared" si="36"/>
        <v>#VALUE!</v>
      </c>
      <c r="S139" s="284" t="e">
        <f t="shared" si="27"/>
        <v>#VALUE!</v>
      </c>
      <c r="T139" s="284" t="e">
        <f t="shared" si="28"/>
        <v>#VALUE!</v>
      </c>
      <c r="U139" s="284" t="e">
        <f t="shared" si="29"/>
        <v>#VALUE!</v>
      </c>
      <c r="V139" s="284" t="e">
        <f t="shared" si="30"/>
        <v>#VALUE!</v>
      </c>
      <c r="AI139" s="379">
        <f t="shared" si="37"/>
        <v>2011</v>
      </c>
      <c r="AJ139" s="379">
        <f t="shared" si="38"/>
        <v>6</v>
      </c>
      <c r="AK139" s="379">
        <f t="shared" si="39"/>
        <v>30</v>
      </c>
      <c r="AL139" s="381">
        <f t="shared" si="40"/>
        <v>40724</v>
      </c>
    </row>
    <row r="140" spans="1:38" ht="15">
      <c r="A140" s="380">
        <v>25320</v>
      </c>
      <c r="B140" s="380">
        <v>20110729</v>
      </c>
      <c r="C140" s="380">
        <v>13442910</v>
      </c>
      <c r="D140" s="380" t="s">
        <v>188</v>
      </c>
      <c r="E140" s="380" t="s">
        <v>187</v>
      </c>
      <c r="F140" s="380">
        <v>20384</v>
      </c>
      <c r="G140" s="380">
        <v>13442910</v>
      </c>
      <c r="H140" s="380">
        <v>0.28999999999999998</v>
      </c>
      <c r="I140" s="380">
        <v>33.049999999999997</v>
      </c>
      <c r="J140" s="380">
        <v>-3.5021999999999998E-2</v>
      </c>
      <c r="K140" s="380">
        <v>-2.2523999999999999E-2</v>
      </c>
      <c r="L140" s="380">
        <v>-2.1812999999999999E-2</v>
      </c>
      <c r="M140" s="380">
        <v>-2.1474E-2</v>
      </c>
      <c r="N140" s="70">
        <f t="shared" si="33"/>
        <v>40753</v>
      </c>
      <c r="O140" s="284" t="e">
        <f t="shared" si="31"/>
        <v>#VALUE!</v>
      </c>
      <c r="P140" s="284" t="e">
        <f t="shared" si="34"/>
        <v>#VALUE!</v>
      </c>
      <c r="Q140" s="284" t="e">
        <f t="shared" si="35"/>
        <v>#VALUE!</v>
      </c>
      <c r="R140" s="284" t="e">
        <f t="shared" si="36"/>
        <v>#VALUE!</v>
      </c>
      <c r="S140" s="284" t="e">
        <f t="shared" si="27"/>
        <v>#VALUE!</v>
      </c>
      <c r="T140" s="284" t="e">
        <f t="shared" si="28"/>
        <v>#VALUE!</v>
      </c>
      <c r="U140" s="284" t="e">
        <f t="shared" si="29"/>
        <v>#VALUE!</v>
      </c>
      <c r="V140" s="284" t="e">
        <f t="shared" si="30"/>
        <v>#VALUE!</v>
      </c>
      <c r="AI140" s="379">
        <f t="shared" si="37"/>
        <v>2011</v>
      </c>
      <c r="AJ140" s="379">
        <f t="shared" si="38"/>
        <v>7</v>
      </c>
      <c r="AK140" s="379">
        <f t="shared" si="39"/>
        <v>29</v>
      </c>
      <c r="AL140" s="381">
        <f t="shared" si="40"/>
        <v>40753</v>
      </c>
    </row>
    <row r="141" spans="1:38" ht="15">
      <c r="A141" s="380">
        <v>25320</v>
      </c>
      <c r="B141" s="380">
        <v>20110831</v>
      </c>
      <c r="C141" s="380">
        <v>13442910</v>
      </c>
      <c r="D141" s="380" t="s">
        <v>188</v>
      </c>
      <c r="E141" s="380" t="s">
        <v>187</v>
      </c>
      <c r="F141" s="380">
        <v>20384</v>
      </c>
      <c r="G141" s="380">
        <v>13442910</v>
      </c>
      <c r="H141" s="380"/>
      <c r="I141" s="380">
        <v>31.87</v>
      </c>
      <c r="J141" s="380">
        <v>-3.5702999999999999E-2</v>
      </c>
      <c r="K141" s="380">
        <v>-5.7498E-2</v>
      </c>
      <c r="L141" s="380">
        <v>-7.5715000000000005E-2</v>
      </c>
      <c r="M141" s="380">
        <v>-5.6791000000000001E-2</v>
      </c>
      <c r="N141" s="70">
        <f t="shared" si="33"/>
        <v>40786</v>
      </c>
      <c r="O141" s="284" t="e">
        <f t="shared" si="31"/>
        <v>#VALUE!</v>
      </c>
      <c r="P141" s="284" t="e">
        <f t="shared" si="34"/>
        <v>#VALUE!</v>
      </c>
      <c r="Q141" s="284" t="e">
        <f t="shared" si="35"/>
        <v>#VALUE!</v>
      </c>
      <c r="R141" s="284" t="e">
        <f t="shared" si="36"/>
        <v>#VALUE!</v>
      </c>
      <c r="S141" s="284" t="e">
        <f t="shared" si="27"/>
        <v>#VALUE!</v>
      </c>
      <c r="T141" s="284" t="e">
        <f t="shared" si="28"/>
        <v>#VALUE!</v>
      </c>
      <c r="U141" s="284" t="e">
        <f t="shared" si="29"/>
        <v>#VALUE!</v>
      </c>
      <c r="V141" s="284" t="e">
        <f t="shared" si="30"/>
        <v>#VALUE!</v>
      </c>
      <c r="AI141" s="379">
        <f t="shared" si="37"/>
        <v>2011</v>
      </c>
      <c r="AJ141" s="379">
        <f t="shared" si="38"/>
        <v>8</v>
      </c>
      <c r="AK141" s="379">
        <f t="shared" si="39"/>
        <v>31</v>
      </c>
      <c r="AL141" s="381">
        <f t="shared" si="40"/>
        <v>40786</v>
      </c>
    </row>
    <row r="142" spans="1:38" ht="15">
      <c r="A142" s="380">
        <v>25320</v>
      </c>
      <c r="B142" s="380">
        <v>20110930</v>
      </c>
      <c r="C142" s="380">
        <v>13442910</v>
      </c>
      <c r="D142" s="380" t="s">
        <v>188</v>
      </c>
      <c r="E142" s="380" t="s">
        <v>187</v>
      </c>
      <c r="F142" s="380">
        <v>20384</v>
      </c>
      <c r="G142" s="380">
        <v>13442910</v>
      </c>
      <c r="H142" s="380"/>
      <c r="I142" s="380">
        <v>32.369999999999997</v>
      </c>
      <c r="J142" s="380">
        <v>1.5689000000000002E-2</v>
      </c>
      <c r="K142" s="380">
        <v>-8.4862999999999994E-2</v>
      </c>
      <c r="L142" s="380">
        <v>-0.10092</v>
      </c>
      <c r="M142" s="380">
        <v>-7.1762000000000006E-2</v>
      </c>
      <c r="N142" s="70">
        <f t="shared" si="33"/>
        <v>40816</v>
      </c>
      <c r="O142" s="284" t="e">
        <f t="shared" si="31"/>
        <v>#VALUE!</v>
      </c>
      <c r="P142" s="284" t="e">
        <f t="shared" si="34"/>
        <v>#VALUE!</v>
      </c>
      <c r="Q142" s="284" t="e">
        <f t="shared" si="35"/>
        <v>#VALUE!</v>
      </c>
      <c r="R142" s="284" t="e">
        <f t="shared" si="36"/>
        <v>#VALUE!</v>
      </c>
      <c r="S142" s="284" t="e">
        <f t="shared" si="27"/>
        <v>#VALUE!</v>
      </c>
      <c r="T142" s="284" t="e">
        <f t="shared" si="28"/>
        <v>#VALUE!</v>
      </c>
      <c r="U142" s="284" t="e">
        <f t="shared" si="29"/>
        <v>#VALUE!</v>
      </c>
      <c r="V142" s="284" t="e">
        <f t="shared" si="30"/>
        <v>#VALUE!</v>
      </c>
      <c r="AI142" s="379">
        <f t="shared" si="37"/>
        <v>2011</v>
      </c>
      <c r="AJ142" s="379">
        <f t="shared" si="38"/>
        <v>9</v>
      </c>
      <c r="AK142" s="379">
        <f t="shared" si="39"/>
        <v>30</v>
      </c>
      <c r="AL142" s="381">
        <f t="shared" si="40"/>
        <v>40816</v>
      </c>
    </row>
    <row r="143" spans="1:38" ht="15">
      <c r="A143" s="380">
        <v>25320</v>
      </c>
      <c r="B143" s="380">
        <v>20111031</v>
      </c>
      <c r="C143" s="380">
        <v>13442910</v>
      </c>
      <c r="D143" s="380" t="s">
        <v>188</v>
      </c>
      <c r="E143" s="380" t="s">
        <v>187</v>
      </c>
      <c r="F143" s="380">
        <v>20384</v>
      </c>
      <c r="G143" s="380">
        <v>13442910</v>
      </c>
      <c r="H143" s="380">
        <v>0.28999999999999998</v>
      </c>
      <c r="I143" s="380">
        <v>33.25</v>
      </c>
      <c r="J143" s="380">
        <v>3.6144999999999997E-2</v>
      </c>
      <c r="K143" s="380">
        <v>0.11403000000000001</v>
      </c>
      <c r="L143" s="380">
        <v>0.107697</v>
      </c>
      <c r="M143" s="380">
        <v>0.107723</v>
      </c>
      <c r="N143" s="70">
        <f t="shared" si="33"/>
        <v>40847</v>
      </c>
      <c r="O143" s="284" t="e">
        <f t="shared" si="31"/>
        <v>#VALUE!</v>
      </c>
      <c r="P143" s="284" t="e">
        <f t="shared" si="34"/>
        <v>#VALUE!</v>
      </c>
      <c r="Q143" s="284" t="e">
        <f t="shared" si="35"/>
        <v>#VALUE!</v>
      </c>
      <c r="R143" s="284" t="e">
        <f t="shared" si="36"/>
        <v>#VALUE!</v>
      </c>
      <c r="S143" s="284" t="e">
        <f t="shared" si="27"/>
        <v>#VALUE!</v>
      </c>
      <c r="T143" s="284" t="e">
        <f t="shared" si="28"/>
        <v>#VALUE!</v>
      </c>
      <c r="U143" s="284" t="e">
        <f t="shared" si="29"/>
        <v>#VALUE!</v>
      </c>
      <c r="V143" s="284" t="e">
        <f t="shared" si="30"/>
        <v>#VALUE!</v>
      </c>
      <c r="AI143" s="379">
        <f t="shared" si="37"/>
        <v>2011</v>
      </c>
      <c r="AJ143" s="379">
        <f t="shared" si="38"/>
        <v>10</v>
      </c>
      <c r="AK143" s="379">
        <f t="shared" si="39"/>
        <v>31</v>
      </c>
      <c r="AL143" s="381">
        <f t="shared" si="40"/>
        <v>40847</v>
      </c>
    </row>
    <row r="144" spans="1:38" ht="15">
      <c r="A144" s="380">
        <v>25320</v>
      </c>
      <c r="B144" s="380">
        <v>20111130</v>
      </c>
      <c r="C144" s="380">
        <v>13442910</v>
      </c>
      <c r="D144" s="380" t="s">
        <v>188</v>
      </c>
      <c r="E144" s="380" t="s">
        <v>187</v>
      </c>
      <c r="F144" s="380">
        <v>20384</v>
      </c>
      <c r="G144" s="380">
        <v>13442910</v>
      </c>
      <c r="H144" s="380"/>
      <c r="I144" s="380">
        <v>32.6</v>
      </c>
      <c r="J144" s="380">
        <v>-1.9549E-2</v>
      </c>
      <c r="K144" s="380">
        <v>-6.2069999999999998E-3</v>
      </c>
      <c r="L144" s="380">
        <v>-2.0645E-2</v>
      </c>
      <c r="M144" s="380">
        <v>-5.0590000000000001E-3</v>
      </c>
      <c r="N144" s="70">
        <f t="shared" si="33"/>
        <v>40877</v>
      </c>
      <c r="O144" s="284" t="e">
        <f t="shared" si="31"/>
        <v>#VALUE!</v>
      </c>
      <c r="P144" s="284" t="e">
        <f t="shared" si="34"/>
        <v>#VALUE!</v>
      </c>
      <c r="Q144" s="284" t="e">
        <f t="shared" si="35"/>
        <v>#VALUE!</v>
      </c>
      <c r="R144" s="284" t="e">
        <f t="shared" si="36"/>
        <v>#VALUE!</v>
      </c>
      <c r="S144" s="284" t="e">
        <f t="shared" si="27"/>
        <v>#VALUE!</v>
      </c>
      <c r="T144" s="284" t="e">
        <f t="shared" si="28"/>
        <v>#VALUE!</v>
      </c>
      <c r="U144" s="284" t="e">
        <f t="shared" si="29"/>
        <v>#VALUE!</v>
      </c>
      <c r="V144" s="284" t="e">
        <f t="shared" si="30"/>
        <v>#VALUE!</v>
      </c>
      <c r="AI144" s="379">
        <f t="shared" si="37"/>
        <v>2011</v>
      </c>
      <c r="AJ144" s="379">
        <f t="shared" si="38"/>
        <v>11</v>
      </c>
      <c r="AK144" s="379">
        <f t="shared" si="39"/>
        <v>30</v>
      </c>
      <c r="AL144" s="381">
        <f t="shared" si="40"/>
        <v>40877</v>
      </c>
    </row>
    <row r="145" spans="1:38" ht="15">
      <c r="A145" s="380">
        <v>25320</v>
      </c>
      <c r="B145" s="380">
        <v>20111230</v>
      </c>
      <c r="C145" s="380">
        <v>13442910</v>
      </c>
      <c r="D145" s="380" t="s">
        <v>188</v>
      </c>
      <c r="E145" s="380" t="s">
        <v>187</v>
      </c>
      <c r="F145" s="380">
        <v>20384</v>
      </c>
      <c r="G145" s="380">
        <v>13442910</v>
      </c>
      <c r="H145" s="380">
        <v>0.28999999999999998</v>
      </c>
      <c r="I145" s="380">
        <v>33.24</v>
      </c>
      <c r="J145" s="380">
        <v>2.8528000000000001E-2</v>
      </c>
      <c r="K145" s="380">
        <v>3.6960000000000001E-3</v>
      </c>
      <c r="L145" s="380">
        <v>-3.5609999999999999E-3</v>
      </c>
      <c r="M145" s="380">
        <v>8.5330000000000007E-3</v>
      </c>
      <c r="N145" s="70">
        <f t="shared" si="33"/>
        <v>40907</v>
      </c>
      <c r="O145" s="284" t="e">
        <f t="shared" si="31"/>
        <v>#VALUE!</v>
      </c>
      <c r="P145" s="284" t="e">
        <f t="shared" si="34"/>
        <v>#VALUE!</v>
      </c>
      <c r="Q145" s="284" t="e">
        <f t="shared" si="35"/>
        <v>#VALUE!</v>
      </c>
      <c r="R145" s="284" t="e">
        <f t="shared" si="36"/>
        <v>#VALUE!</v>
      </c>
      <c r="S145" s="284" t="e">
        <f t="shared" si="27"/>
        <v>#VALUE!</v>
      </c>
      <c r="T145" s="284" t="e">
        <f t="shared" si="28"/>
        <v>#VALUE!</v>
      </c>
      <c r="U145" s="284" t="e">
        <f t="shared" si="29"/>
        <v>#VALUE!</v>
      </c>
      <c r="V145" s="284" t="e">
        <f t="shared" si="30"/>
        <v>#VALUE!</v>
      </c>
      <c r="AI145" s="379">
        <f t="shared" si="37"/>
        <v>2011</v>
      </c>
      <c r="AJ145" s="379">
        <f t="shared" si="38"/>
        <v>12</v>
      </c>
      <c r="AK145" s="379">
        <f t="shared" si="39"/>
        <v>30</v>
      </c>
      <c r="AL145" s="381">
        <f t="shared" si="40"/>
        <v>40907</v>
      </c>
    </row>
    <row r="146" spans="1:38" ht="15">
      <c r="A146" s="380">
        <v>25320</v>
      </c>
      <c r="B146" s="380">
        <v>20120131</v>
      </c>
      <c r="C146" s="380">
        <v>13442910</v>
      </c>
      <c r="D146" s="380" t="s">
        <v>188</v>
      </c>
      <c r="E146" s="380" t="s">
        <v>187</v>
      </c>
      <c r="F146" s="380">
        <v>20384</v>
      </c>
      <c r="G146" s="380">
        <v>13442910</v>
      </c>
      <c r="H146" s="380"/>
      <c r="I146" s="380">
        <v>31.7</v>
      </c>
      <c r="J146" s="380">
        <v>-4.6330000000000003E-2</v>
      </c>
      <c r="K146" s="380">
        <v>5.4094999999999997E-2</v>
      </c>
      <c r="L146" s="380">
        <v>8.5342000000000001E-2</v>
      </c>
      <c r="M146" s="380">
        <v>4.3582999999999997E-2</v>
      </c>
      <c r="N146" s="70">
        <f t="shared" si="33"/>
        <v>40939</v>
      </c>
      <c r="O146" s="284" t="e">
        <f t="shared" si="31"/>
        <v>#VALUE!</v>
      </c>
      <c r="P146" s="284" t="e">
        <f t="shared" si="34"/>
        <v>#VALUE!</v>
      </c>
      <c r="Q146" s="284" t="e">
        <f t="shared" si="35"/>
        <v>#VALUE!</v>
      </c>
      <c r="R146" s="284" t="e">
        <f t="shared" si="36"/>
        <v>#VALUE!</v>
      </c>
      <c r="S146" s="284" t="e">
        <f t="shared" ref="S146:S209" si="41">IF(AND(($X$15-4)&lt;=$N146,($X$16)&gt;=($N146-4)),J146," ")</f>
        <v>#VALUE!</v>
      </c>
      <c r="T146" s="284" t="e">
        <f t="shared" ref="T146:T209" si="42">IF(AND(($X$15-4)&lt;=$N146,($X$16)&gt;=($N146-4)),K146," ")</f>
        <v>#VALUE!</v>
      </c>
      <c r="U146" s="284" t="e">
        <f t="shared" ref="U146:U209" si="43">IF(AND(($X$15-4)&lt;=$N146,($X$16)&gt;=($N146-4)),L146," ")</f>
        <v>#VALUE!</v>
      </c>
      <c r="V146" s="284" t="e">
        <f t="shared" ref="V146:V209" si="44">IF(AND(($X$15-4)&lt;=$N146,($X$16)&gt;=($N146-4)),M146," ")</f>
        <v>#VALUE!</v>
      </c>
      <c r="AI146" s="379">
        <f t="shared" si="37"/>
        <v>2012</v>
      </c>
      <c r="AJ146" s="379">
        <f t="shared" si="38"/>
        <v>1</v>
      </c>
      <c r="AK146" s="379">
        <f t="shared" si="39"/>
        <v>31</v>
      </c>
      <c r="AL146" s="381">
        <f t="shared" si="40"/>
        <v>40939</v>
      </c>
    </row>
    <row r="147" spans="1:38" ht="15">
      <c r="A147" s="380">
        <v>25320</v>
      </c>
      <c r="B147" s="380">
        <v>20120229</v>
      </c>
      <c r="C147" s="380">
        <v>13442910</v>
      </c>
      <c r="D147" s="380" t="s">
        <v>188</v>
      </c>
      <c r="E147" s="380" t="s">
        <v>187</v>
      </c>
      <c r="F147" s="380">
        <v>20384</v>
      </c>
      <c r="G147" s="380">
        <v>13442910</v>
      </c>
      <c r="H147" s="380"/>
      <c r="I147" s="380">
        <v>33.32</v>
      </c>
      <c r="J147" s="380">
        <v>5.1103999999999997E-2</v>
      </c>
      <c r="K147" s="380">
        <v>4.1238999999999998E-2</v>
      </c>
      <c r="L147" s="380">
        <v>3.6493999999999999E-2</v>
      </c>
      <c r="M147" s="380">
        <v>4.0589E-2</v>
      </c>
      <c r="N147" s="70">
        <f t="shared" si="33"/>
        <v>40968</v>
      </c>
      <c r="O147" s="284" t="e">
        <f t="shared" ref="O147:O210" si="45">IF(AND(($X$12-4)&lt;=$N147,($X$13)&gt;=($N147-4)),J147," ")</f>
        <v>#VALUE!</v>
      </c>
      <c r="P147" s="284" t="e">
        <f t="shared" si="34"/>
        <v>#VALUE!</v>
      </c>
      <c r="Q147" s="284" t="e">
        <f t="shared" si="35"/>
        <v>#VALUE!</v>
      </c>
      <c r="R147" s="284" t="e">
        <f t="shared" si="36"/>
        <v>#VALUE!</v>
      </c>
      <c r="S147" s="284" t="e">
        <f t="shared" si="41"/>
        <v>#VALUE!</v>
      </c>
      <c r="T147" s="284" t="e">
        <f t="shared" si="42"/>
        <v>#VALUE!</v>
      </c>
      <c r="U147" s="284" t="e">
        <f t="shared" si="43"/>
        <v>#VALUE!</v>
      </c>
      <c r="V147" s="284" t="e">
        <f t="shared" si="44"/>
        <v>#VALUE!</v>
      </c>
      <c r="AI147" s="379">
        <f t="shared" si="37"/>
        <v>2012</v>
      </c>
      <c r="AJ147" s="379">
        <f t="shared" si="38"/>
        <v>2</v>
      </c>
      <c r="AK147" s="379">
        <f t="shared" si="39"/>
        <v>29</v>
      </c>
      <c r="AL147" s="381">
        <f t="shared" si="40"/>
        <v>40968</v>
      </c>
    </row>
    <row r="148" spans="1:38" ht="15">
      <c r="A148" s="380">
        <v>25320</v>
      </c>
      <c r="B148" s="380">
        <v>20120330</v>
      </c>
      <c r="C148" s="380">
        <v>13442910</v>
      </c>
      <c r="D148" s="380" t="s">
        <v>188</v>
      </c>
      <c r="E148" s="380" t="s">
        <v>187</v>
      </c>
      <c r="F148" s="380">
        <v>20384</v>
      </c>
      <c r="G148" s="380">
        <v>13442910</v>
      </c>
      <c r="H148" s="380"/>
      <c r="I148" s="380">
        <v>33.85</v>
      </c>
      <c r="J148" s="380">
        <v>1.5906E-2</v>
      </c>
      <c r="K148" s="380">
        <v>2.4004000000000001E-2</v>
      </c>
      <c r="L148" s="380">
        <v>1.7607999999999999E-2</v>
      </c>
      <c r="M148" s="380">
        <v>3.1331999999999999E-2</v>
      </c>
      <c r="N148" s="70">
        <f t="shared" si="33"/>
        <v>40998</v>
      </c>
      <c r="O148" s="284" t="e">
        <f t="shared" si="45"/>
        <v>#VALUE!</v>
      </c>
      <c r="P148" s="284" t="e">
        <f t="shared" si="34"/>
        <v>#VALUE!</v>
      </c>
      <c r="Q148" s="284" t="e">
        <f t="shared" si="35"/>
        <v>#VALUE!</v>
      </c>
      <c r="R148" s="284" t="e">
        <f t="shared" si="36"/>
        <v>#VALUE!</v>
      </c>
      <c r="S148" s="284" t="e">
        <f t="shared" si="41"/>
        <v>#VALUE!</v>
      </c>
      <c r="T148" s="284" t="e">
        <f t="shared" si="42"/>
        <v>#VALUE!</v>
      </c>
      <c r="U148" s="284" t="e">
        <f t="shared" si="43"/>
        <v>#VALUE!</v>
      </c>
      <c r="V148" s="284" t="e">
        <f t="shared" si="44"/>
        <v>#VALUE!</v>
      </c>
      <c r="AI148" s="379">
        <f t="shared" si="37"/>
        <v>2012</v>
      </c>
      <c r="AJ148" s="379">
        <f t="shared" si="38"/>
        <v>3</v>
      </c>
      <c r="AK148" s="379">
        <f t="shared" si="39"/>
        <v>30</v>
      </c>
      <c r="AL148" s="381">
        <f t="shared" si="40"/>
        <v>40998</v>
      </c>
    </row>
    <row r="149" spans="1:38" ht="15">
      <c r="A149" s="380">
        <v>25320</v>
      </c>
      <c r="B149" s="380">
        <v>20120430</v>
      </c>
      <c r="C149" s="380">
        <v>13442910</v>
      </c>
      <c r="D149" s="380" t="s">
        <v>188</v>
      </c>
      <c r="E149" s="380" t="s">
        <v>187</v>
      </c>
      <c r="F149" s="380">
        <v>20384</v>
      </c>
      <c r="G149" s="380">
        <v>13442910</v>
      </c>
      <c r="H149" s="380">
        <v>0.28999999999999998</v>
      </c>
      <c r="I149" s="380">
        <v>33.83</v>
      </c>
      <c r="J149" s="380">
        <v>7.9760000000000005E-3</v>
      </c>
      <c r="K149" s="380">
        <v>-6.8060000000000004E-3</v>
      </c>
      <c r="L149" s="380">
        <v>-9.1059999999999995E-3</v>
      </c>
      <c r="M149" s="380">
        <v>-7.4970000000000002E-3</v>
      </c>
      <c r="N149" s="70">
        <f t="shared" si="33"/>
        <v>41029</v>
      </c>
      <c r="O149" s="284" t="e">
        <f t="shared" si="45"/>
        <v>#VALUE!</v>
      </c>
      <c r="P149" s="284" t="e">
        <f t="shared" si="34"/>
        <v>#VALUE!</v>
      </c>
      <c r="Q149" s="284" t="e">
        <f t="shared" si="35"/>
        <v>#VALUE!</v>
      </c>
      <c r="R149" s="284" t="e">
        <f t="shared" si="36"/>
        <v>#VALUE!</v>
      </c>
      <c r="S149" s="284" t="e">
        <f t="shared" si="41"/>
        <v>#VALUE!</v>
      </c>
      <c r="T149" s="284" t="e">
        <f t="shared" si="42"/>
        <v>#VALUE!</v>
      </c>
      <c r="U149" s="284" t="e">
        <f t="shared" si="43"/>
        <v>#VALUE!</v>
      </c>
      <c r="V149" s="284" t="e">
        <f t="shared" si="44"/>
        <v>#VALUE!</v>
      </c>
      <c r="AI149" s="379">
        <f t="shared" si="37"/>
        <v>2012</v>
      </c>
      <c r="AJ149" s="379">
        <f t="shared" si="38"/>
        <v>4</v>
      </c>
      <c r="AK149" s="379">
        <f t="shared" si="39"/>
        <v>30</v>
      </c>
      <c r="AL149" s="381">
        <f t="shared" si="40"/>
        <v>41029</v>
      </c>
    </row>
    <row r="150" spans="1:38" ht="15">
      <c r="A150" s="380">
        <v>25320</v>
      </c>
      <c r="B150" s="380">
        <v>20120531</v>
      </c>
      <c r="C150" s="380">
        <v>13442910</v>
      </c>
      <c r="D150" s="380" t="s">
        <v>188</v>
      </c>
      <c r="E150" s="380" t="s">
        <v>187</v>
      </c>
      <c r="F150" s="380">
        <v>20384</v>
      </c>
      <c r="G150" s="380">
        <v>13442910</v>
      </c>
      <c r="H150" s="380"/>
      <c r="I150" s="380">
        <v>31.7</v>
      </c>
      <c r="J150" s="380">
        <v>-6.2962000000000004E-2</v>
      </c>
      <c r="K150" s="380">
        <v>-6.5573999999999993E-2</v>
      </c>
      <c r="L150" s="380">
        <v>-6.8433999999999995E-2</v>
      </c>
      <c r="M150" s="380">
        <v>-6.2650999999999998E-2</v>
      </c>
      <c r="N150" s="70">
        <f t="shared" si="33"/>
        <v>41060</v>
      </c>
      <c r="O150" s="284" t="e">
        <f t="shared" si="45"/>
        <v>#VALUE!</v>
      </c>
      <c r="P150" s="284" t="e">
        <f t="shared" si="34"/>
        <v>#VALUE!</v>
      </c>
      <c r="Q150" s="284" t="e">
        <f t="shared" si="35"/>
        <v>#VALUE!</v>
      </c>
      <c r="R150" s="284" t="e">
        <f t="shared" si="36"/>
        <v>#VALUE!</v>
      </c>
      <c r="S150" s="284" t="e">
        <f t="shared" si="41"/>
        <v>#VALUE!</v>
      </c>
      <c r="T150" s="284" t="e">
        <f t="shared" si="42"/>
        <v>#VALUE!</v>
      </c>
      <c r="U150" s="284" t="e">
        <f t="shared" si="43"/>
        <v>#VALUE!</v>
      </c>
      <c r="V150" s="284" t="e">
        <f t="shared" si="44"/>
        <v>#VALUE!</v>
      </c>
      <c r="AI150" s="379">
        <f t="shared" si="37"/>
        <v>2012</v>
      </c>
      <c r="AJ150" s="379">
        <f t="shared" si="38"/>
        <v>5</v>
      </c>
      <c r="AK150" s="379">
        <f t="shared" si="39"/>
        <v>31</v>
      </c>
      <c r="AL150" s="381">
        <f t="shared" si="40"/>
        <v>41060</v>
      </c>
    </row>
    <row r="151" spans="1:38" ht="15">
      <c r="A151" s="380">
        <v>25320</v>
      </c>
      <c r="B151" s="380">
        <v>20120629</v>
      </c>
      <c r="C151" s="380">
        <v>13442910</v>
      </c>
      <c r="D151" s="380" t="s">
        <v>188</v>
      </c>
      <c r="E151" s="380" t="s">
        <v>187</v>
      </c>
      <c r="F151" s="380">
        <v>20384</v>
      </c>
      <c r="G151" s="380">
        <v>13442910</v>
      </c>
      <c r="H151" s="380"/>
      <c r="I151" s="380">
        <v>33.380000000000003</v>
      </c>
      <c r="J151" s="380">
        <v>5.2997000000000002E-2</v>
      </c>
      <c r="K151" s="380">
        <v>3.8189000000000001E-2</v>
      </c>
      <c r="L151" s="380">
        <v>3.4188000000000003E-2</v>
      </c>
      <c r="M151" s="380">
        <v>3.9555E-2</v>
      </c>
      <c r="N151" s="70">
        <f t="shared" si="33"/>
        <v>41089</v>
      </c>
      <c r="O151" s="284" t="e">
        <f t="shared" si="45"/>
        <v>#VALUE!</v>
      </c>
      <c r="P151" s="284" t="e">
        <f t="shared" si="34"/>
        <v>#VALUE!</v>
      </c>
      <c r="Q151" s="284" t="e">
        <f t="shared" si="35"/>
        <v>#VALUE!</v>
      </c>
      <c r="R151" s="284" t="e">
        <f t="shared" si="36"/>
        <v>#VALUE!</v>
      </c>
      <c r="S151" s="284" t="e">
        <f t="shared" si="41"/>
        <v>#VALUE!</v>
      </c>
      <c r="T151" s="284" t="e">
        <f t="shared" si="42"/>
        <v>#VALUE!</v>
      </c>
      <c r="U151" s="284" t="e">
        <f t="shared" si="43"/>
        <v>#VALUE!</v>
      </c>
      <c r="V151" s="284" t="e">
        <f t="shared" si="44"/>
        <v>#VALUE!</v>
      </c>
      <c r="AI151" s="379">
        <f t="shared" si="37"/>
        <v>2012</v>
      </c>
      <c r="AJ151" s="379">
        <f t="shared" si="38"/>
        <v>6</v>
      </c>
      <c r="AK151" s="379">
        <f t="shared" si="39"/>
        <v>29</v>
      </c>
      <c r="AL151" s="381">
        <f t="shared" si="40"/>
        <v>41089</v>
      </c>
    </row>
    <row r="152" spans="1:38" ht="15">
      <c r="A152" s="380">
        <v>25320</v>
      </c>
      <c r="B152" s="380">
        <v>20120731</v>
      </c>
      <c r="C152" s="380">
        <v>13442910</v>
      </c>
      <c r="D152" s="380" t="s">
        <v>188</v>
      </c>
      <c r="E152" s="380" t="s">
        <v>187</v>
      </c>
      <c r="F152" s="380">
        <v>20384</v>
      </c>
      <c r="G152" s="380">
        <v>13442910</v>
      </c>
      <c r="H152" s="380">
        <v>0.28999999999999998</v>
      </c>
      <c r="I152" s="380">
        <v>33.11</v>
      </c>
      <c r="J152" s="380">
        <v>5.9900000000000003E-4</v>
      </c>
      <c r="K152" s="380">
        <v>1.0284E-2</v>
      </c>
      <c r="L152" s="380">
        <v>-3.2810000000000001E-3</v>
      </c>
      <c r="M152" s="380">
        <v>1.2598E-2</v>
      </c>
      <c r="N152" s="70">
        <f t="shared" si="33"/>
        <v>41121</v>
      </c>
      <c r="O152" s="284" t="e">
        <f t="shared" si="45"/>
        <v>#VALUE!</v>
      </c>
      <c r="P152" s="284" t="e">
        <f t="shared" si="34"/>
        <v>#VALUE!</v>
      </c>
      <c r="Q152" s="284" t="e">
        <f t="shared" si="35"/>
        <v>#VALUE!</v>
      </c>
      <c r="R152" s="284" t="e">
        <f t="shared" si="36"/>
        <v>#VALUE!</v>
      </c>
      <c r="S152" s="284" t="e">
        <f t="shared" si="41"/>
        <v>#VALUE!</v>
      </c>
      <c r="T152" s="284" t="e">
        <f t="shared" si="42"/>
        <v>#VALUE!</v>
      </c>
      <c r="U152" s="284" t="e">
        <f t="shared" si="43"/>
        <v>#VALUE!</v>
      </c>
      <c r="V152" s="284" t="e">
        <f t="shared" si="44"/>
        <v>#VALUE!</v>
      </c>
      <c r="AI152" s="379">
        <f t="shared" si="37"/>
        <v>2012</v>
      </c>
      <c r="AJ152" s="379">
        <f t="shared" si="38"/>
        <v>7</v>
      </c>
      <c r="AK152" s="379">
        <f t="shared" si="39"/>
        <v>31</v>
      </c>
      <c r="AL152" s="381">
        <f t="shared" si="40"/>
        <v>41121</v>
      </c>
    </row>
    <row r="153" spans="1:38" ht="15">
      <c r="A153" s="380">
        <v>25320</v>
      </c>
      <c r="B153" s="380">
        <v>20120831</v>
      </c>
      <c r="C153" s="380">
        <v>13442910</v>
      </c>
      <c r="D153" s="380" t="s">
        <v>188</v>
      </c>
      <c r="E153" s="380" t="s">
        <v>187</v>
      </c>
      <c r="F153" s="380">
        <v>20384</v>
      </c>
      <c r="G153" s="380">
        <v>13442910</v>
      </c>
      <c r="H153" s="380"/>
      <c r="I153" s="380">
        <v>35.14</v>
      </c>
      <c r="J153" s="380">
        <v>6.1310999999999997E-2</v>
      </c>
      <c r="K153" s="380">
        <v>2.6277999999999999E-2</v>
      </c>
      <c r="L153" s="380">
        <v>2.4819999999999998E-2</v>
      </c>
      <c r="M153" s="380">
        <v>1.9762999999999999E-2</v>
      </c>
      <c r="N153" s="70">
        <f t="shared" si="33"/>
        <v>41152</v>
      </c>
      <c r="O153" s="284" t="e">
        <f t="shared" si="45"/>
        <v>#VALUE!</v>
      </c>
      <c r="P153" s="284" t="e">
        <f t="shared" si="34"/>
        <v>#VALUE!</v>
      </c>
      <c r="Q153" s="284" t="e">
        <f t="shared" si="35"/>
        <v>#VALUE!</v>
      </c>
      <c r="R153" s="284" t="e">
        <f t="shared" si="36"/>
        <v>#VALUE!</v>
      </c>
      <c r="S153" s="284" t="e">
        <f t="shared" si="41"/>
        <v>#VALUE!</v>
      </c>
      <c r="T153" s="284" t="e">
        <f t="shared" si="42"/>
        <v>#VALUE!</v>
      </c>
      <c r="U153" s="284" t="e">
        <f t="shared" si="43"/>
        <v>#VALUE!</v>
      </c>
      <c r="V153" s="284" t="e">
        <f t="shared" si="44"/>
        <v>#VALUE!</v>
      </c>
      <c r="AI153" s="379">
        <f t="shared" si="37"/>
        <v>2012</v>
      </c>
      <c r="AJ153" s="379">
        <f t="shared" si="38"/>
        <v>8</v>
      </c>
      <c r="AK153" s="379">
        <f t="shared" si="39"/>
        <v>31</v>
      </c>
      <c r="AL153" s="381">
        <f t="shared" si="40"/>
        <v>41152</v>
      </c>
    </row>
    <row r="154" spans="1:38" ht="15">
      <c r="A154" s="380">
        <v>25320</v>
      </c>
      <c r="B154" s="380">
        <v>20120928</v>
      </c>
      <c r="C154" s="380">
        <v>13442910</v>
      </c>
      <c r="D154" s="380" t="s">
        <v>188</v>
      </c>
      <c r="E154" s="380" t="s">
        <v>187</v>
      </c>
      <c r="F154" s="380">
        <v>20384</v>
      </c>
      <c r="G154" s="380">
        <v>13442910</v>
      </c>
      <c r="H154" s="380"/>
      <c r="I154" s="380">
        <v>34.82</v>
      </c>
      <c r="J154" s="380">
        <v>-9.1059999999999995E-3</v>
      </c>
      <c r="K154" s="380">
        <v>2.6554000000000001E-2</v>
      </c>
      <c r="L154" s="380">
        <v>3.4924999999999998E-2</v>
      </c>
      <c r="M154" s="380">
        <v>2.4236000000000001E-2</v>
      </c>
      <c r="N154" s="70">
        <f t="shared" si="33"/>
        <v>41180</v>
      </c>
      <c r="O154" s="284" t="e">
        <f t="shared" si="45"/>
        <v>#VALUE!</v>
      </c>
      <c r="P154" s="284" t="e">
        <f t="shared" si="34"/>
        <v>#VALUE!</v>
      </c>
      <c r="Q154" s="284" t="e">
        <f t="shared" si="35"/>
        <v>#VALUE!</v>
      </c>
      <c r="R154" s="284" t="e">
        <f t="shared" si="36"/>
        <v>#VALUE!</v>
      </c>
      <c r="S154" s="284" t="e">
        <f t="shared" si="41"/>
        <v>#VALUE!</v>
      </c>
      <c r="T154" s="284" t="e">
        <f t="shared" si="42"/>
        <v>#VALUE!</v>
      </c>
      <c r="U154" s="284" t="e">
        <f t="shared" si="43"/>
        <v>#VALUE!</v>
      </c>
      <c r="V154" s="284" t="e">
        <f t="shared" si="44"/>
        <v>#VALUE!</v>
      </c>
      <c r="AI154" s="379">
        <f t="shared" si="37"/>
        <v>2012</v>
      </c>
      <c r="AJ154" s="379">
        <f t="shared" si="38"/>
        <v>9</v>
      </c>
      <c r="AK154" s="379">
        <f t="shared" si="39"/>
        <v>28</v>
      </c>
      <c r="AL154" s="381">
        <f t="shared" si="40"/>
        <v>41180</v>
      </c>
    </row>
    <row r="155" spans="1:38" ht="15">
      <c r="A155" s="380">
        <v>25320</v>
      </c>
      <c r="B155" s="380">
        <v>20121031</v>
      </c>
      <c r="C155" s="380">
        <v>13442910</v>
      </c>
      <c r="D155" s="380" t="s">
        <v>188</v>
      </c>
      <c r="E155" s="380" t="s">
        <v>187</v>
      </c>
      <c r="F155" s="380">
        <v>20384</v>
      </c>
      <c r="G155" s="380">
        <v>13442910</v>
      </c>
      <c r="H155" s="380">
        <v>0.28999999999999998</v>
      </c>
      <c r="I155" s="380">
        <v>35.270000000000003</v>
      </c>
      <c r="J155" s="380">
        <v>2.1252E-2</v>
      </c>
      <c r="K155" s="380">
        <v>-1.4104E-2</v>
      </c>
      <c r="L155" s="380">
        <v>-1.3476999999999999E-2</v>
      </c>
      <c r="M155" s="380">
        <v>-1.9789000000000001E-2</v>
      </c>
      <c r="N155" s="70">
        <f t="shared" si="33"/>
        <v>41213</v>
      </c>
      <c r="O155" s="284" t="e">
        <f t="shared" si="45"/>
        <v>#VALUE!</v>
      </c>
      <c r="P155" s="284" t="e">
        <f t="shared" si="34"/>
        <v>#VALUE!</v>
      </c>
      <c r="Q155" s="284" t="e">
        <f t="shared" si="35"/>
        <v>#VALUE!</v>
      </c>
      <c r="R155" s="284" t="e">
        <f t="shared" si="36"/>
        <v>#VALUE!</v>
      </c>
      <c r="S155" s="284" t="e">
        <f t="shared" si="41"/>
        <v>#VALUE!</v>
      </c>
      <c r="T155" s="284" t="e">
        <f t="shared" si="42"/>
        <v>#VALUE!</v>
      </c>
      <c r="U155" s="284" t="e">
        <f t="shared" si="43"/>
        <v>#VALUE!</v>
      </c>
      <c r="V155" s="284" t="e">
        <f t="shared" si="44"/>
        <v>#VALUE!</v>
      </c>
      <c r="AI155" s="379">
        <f t="shared" si="37"/>
        <v>2012</v>
      </c>
      <c r="AJ155" s="379">
        <f t="shared" si="38"/>
        <v>10</v>
      </c>
      <c r="AK155" s="379">
        <f t="shared" si="39"/>
        <v>31</v>
      </c>
      <c r="AL155" s="381">
        <f t="shared" si="40"/>
        <v>41213</v>
      </c>
    </row>
    <row r="156" spans="1:38" ht="15">
      <c r="A156" s="380">
        <v>25320</v>
      </c>
      <c r="B156" s="380">
        <v>20121130</v>
      </c>
      <c r="C156" s="380">
        <v>13442910</v>
      </c>
      <c r="D156" s="380" t="s">
        <v>188</v>
      </c>
      <c r="E156" s="380" t="s">
        <v>187</v>
      </c>
      <c r="F156" s="380">
        <v>20384</v>
      </c>
      <c r="G156" s="380">
        <v>13442910</v>
      </c>
      <c r="H156" s="380"/>
      <c r="I156" s="380">
        <v>36.75</v>
      </c>
      <c r="J156" s="380">
        <v>4.1961999999999999E-2</v>
      </c>
      <c r="K156" s="380">
        <v>6.1919999999999996E-3</v>
      </c>
      <c r="L156" s="380">
        <v>2.7899999999999999E-3</v>
      </c>
      <c r="M156" s="380">
        <v>2.8470000000000001E-3</v>
      </c>
      <c r="N156" s="70">
        <f t="shared" si="33"/>
        <v>41243</v>
      </c>
      <c r="O156" s="284" t="e">
        <f t="shared" si="45"/>
        <v>#VALUE!</v>
      </c>
      <c r="P156" s="284" t="e">
        <f t="shared" si="34"/>
        <v>#VALUE!</v>
      </c>
      <c r="Q156" s="284" t="e">
        <f t="shared" si="35"/>
        <v>#VALUE!</v>
      </c>
      <c r="R156" s="284" t="e">
        <f t="shared" si="36"/>
        <v>#VALUE!</v>
      </c>
      <c r="S156" s="284" t="e">
        <f t="shared" si="41"/>
        <v>#VALUE!</v>
      </c>
      <c r="T156" s="284" t="e">
        <f t="shared" si="42"/>
        <v>#VALUE!</v>
      </c>
      <c r="U156" s="284" t="e">
        <f t="shared" si="43"/>
        <v>#VALUE!</v>
      </c>
      <c r="V156" s="284" t="e">
        <f t="shared" si="44"/>
        <v>#VALUE!</v>
      </c>
      <c r="AI156" s="379">
        <f t="shared" si="37"/>
        <v>2012</v>
      </c>
      <c r="AJ156" s="379">
        <f t="shared" si="38"/>
        <v>11</v>
      </c>
      <c r="AK156" s="379">
        <f t="shared" si="39"/>
        <v>30</v>
      </c>
      <c r="AL156" s="381">
        <f t="shared" si="40"/>
        <v>41243</v>
      </c>
    </row>
    <row r="157" spans="1:38" ht="15">
      <c r="A157" s="380">
        <v>25320</v>
      </c>
      <c r="B157" s="380">
        <v>20121231</v>
      </c>
      <c r="C157" s="380">
        <v>13442910</v>
      </c>
      <c r="D157" s="380" t="s">
        <v>188</v>
      </c>
      <c r="E157" s="380" t="s">
        <v>187</v>
      </c>
      <c r="F157" s="380">
        <v>20384</v>
      </c>
      <c r="G157" s="380">
        <v>13442910</v>
      </c>
      <c r="H157" s="380">
        <v>0.28999999999999998</v>
      </c>
      <c r="I157" s="380">
        <v>34.89</v>
      </c>
      <c r="J157" s="380">
        <v>-3.483E-2</v>
      </c>
      <c r="K157" s="380">
        <v>1.2529E-2</v>
      </c>
      <c r="L157" s="380">
        <v>2.1871999999999999E-2</v>
      </c>
      <c r="M157" s="380">
        <v>7.0679999999999996E-3</v>
      </c>
      <c r="N157" s="70">
        <f t="shared" si="33"/>
        <v>41274</v>
      </c>
      <c r="O157" s="284" t="e">
        <f t="shared" si="45"/>
        <v>#VALUE!</v>
      </c>
      <c r="P157" s="284" t="e">
        <f t="shared" si="34"/>
        <v>#VALUE!</v>
      </c>
      <c r="Q157" s="284" t="e">
        <f t="shared" si="35"/>
        <v>#VALUE!</v>
      </c>
      <c r="R157" s="284" t="e">
        <f t="shared" si="36"/>
        <v>#VALUE!</v>
      </c>
      <c r="S157" s="284" t="e">
        <f t="shared" si="41"/>
        <v>#VALUE!</v>
      </c>
      <c r="T157" s="284" t="e">
        <f t="shared" si="42"/>
        <v>#VALUE!</v>
      </c>
      <c r="U157" s="284" t="e">
        <f t="shared" si="43"/>
        <v>#VALUE!</v>
      </c>
      <c r="V157" s="284" t="e">
        <f t="shared" si="44"/>
        <v>#VALUE!</v>
      </c>
      <c r="AI157" s="379">
        <f t="shared" si="37"/>
        <v>2012</v>
      </c>
      <c r="AJ157" s="379">
        <f t="shared" si="38"/>
        <v>12</v>
      </c>
      <c r="AK157" s="379">
        <f t="shared" si="39"/>
        <v>31</v>
      </c>
      <c r="AL157" s="381">
        <f t="shared" si="40"/>
        <v>41274</v>
      </c>
    </row>
    <row r="158" spans="1:38" ht="15">
      <c r="A158" s="380">
        <v>25320</v>
      </c>
      <c r="B158" s="380">
        <v>20130131</v>
      </c>
      <c r="C158" s="380">
        <v>13442910</v>
      </c>
      <c r="D158" s="380" t="s">
        <v>188</v>
      </c>
      <c r="E158" s="380" t="s">
        <v>187</v>
      </c>
      <c r="F158" s="380">
        <v>20384</v>
      </c>
      <c r="G158" s="380">
        <v>13442910</v>
      </c>
      <c r="H158" s="380"/>
      <c r="I158" s="380">
        <v>36.71</v>
      </c>
      <c r="J158" s="380">
        <v>5.2164000000000002E-2</v>
      </c>
      <c r="K158" s="380">
        <v>5.4144999999999999E-2</v>
      </c>
      <c r="L158" s="380">
        <v>6.3508999999999996E-2</v>
      </c>
      <c r="M158" s="380">
        <v>5.0428000000000001E-2</v>
      </c>
      <c r="N158" s="70">
        <f t="shared" si="33"/>
        <v>41305</v>
      </c>
      <c r="O158" s="284" t="e">
        <f t="shared" si="45"/>
        <v>#VALUE!</v>
      </c>
      <c r="P158" s="284" t="e">
        <f t="shared" si="34"/>
        <v>#VALUE!</v>
      </c>
      <c r="Q158" s="284" t="e">
        <f t="shared" si="35"/>
        <v>#VALUE!</v>
      </c>
      <c r="R158" s="284" t="e">
        <f t="shared" si="36"/>
        <v>#VALUE!</v>
      </c>
      <c r="S158" s="284" t="e">
        <f t="shared" si="41"/>
        <v>#VALUE!</v>
      </c>
      <c r="T158" s="284" t="e">
        <f t="shared" si="42"/>
        <v>#VALUE!</v>
      </c>
      <c r="U158" s="284" t="e">
        <f t="shared" si="43"/>
        <v>#VALUE!</v>
      </c>
      <c r="V158" s="284" t="e">
        <f t="shared" si="44"/>
        <v>#VALUE!</v>
      </c>
      <c r="AI158" s="379">
        <f t="shared" si="37"/>
        <v>2013</v>
      </c>
      <c r="AJ158" s="379">
        <f t="shared" si="38"/>
        <v>1</v>
      </c>
      <c r="AK158" s="379">
        <f t="shared" si="39"/>
        <v>31</v>
      </c>
      <c r="AL158" s="381">
        <f t="shared" si="40"/>
        <v>41305</v>
      </c>
    </row>
    <row r="159" spans="1:38" ht="15">
      <c r="A159" s="380">
        <v>25320</v>
      </c>
      <c r="B159" s="380">
        <v>20130228</v>
      </c>
      <c r="C159" s="380">
        <v>13442910</v>
      </c>
      <c r="D159" s="380" t="s">
        <v>188</v>
      </c>
      <c r="E159" s="380" t="s">
        <v>187</v>
      </c>
      <c r="F159" s="380">
        <v>20384</v>
      </c>
      <c r="G159" s="380">
        <v>13442910</v>
      </c>
      <c r="H159" s="380"/>
      <c r="I159" s="380">
        <v>41.16</v>
      </c>
      <c r="J159" s="380">
        <v>0.12121999999999999</v>
      </c>
      <c r="K159" s="380">
        <v>8.3400000000000002E-3</v>
      </c>
      <c r="L159" s="380">
        <v>3.5000000000000001E-3</v>
      </c>
      <c r="M159" s="380">
        <v>1.1061E-2</v>
      </c>
      <c r="N159" s="70">
        <f t="shared" si="33"/>
        <v>41333</v>
      </c>
      <c r="O159" s="284" t="e">
        <f t="shared" si="45"/>
        <v>#VALUE!</v>
      </c>
      <c r="P159" s="284" t="e">
        <f t="shared" si="34"/>
        <v>#VALUE!</v>
      </c>
      <c r="Q159" s="284" t="e">
        <f t="shared" si="35"/>
        <v>#VALUE!</v>
      </c>
      <c r="R159" s="284" t="e">
        <f t="shared" si="36"/>
        <v>#VALUE!</v>
      </c>
      <c r="S159" s="284" t="e">
        <f t="shared" si="41"/>
        <v>#VALUE!</v>
      </c>
      <c r="T159" s="284" t="e">
        <f t="shared" si="42"/>
        <v>#VALUE!</v>
      </c>
      <c r="U159" s="284" t="e">
        <f t="shared" si="43"/>
        <v>#VALUE!</v>
      </c>
      <c r="V159" s="284" t="e">
        <f t="shared" si="44"/>
        <v>#VALUE!</v>
      </c>
      <c r="AI159" s="379">
        <f t="shared" si="37"/>
        <v>2013</v>
      </c>
      <c r="AJ159" s="379">
        <f t="shared" si="38"/>
        <v>2</v>
      </c>
      <c r="AK159" s="379">
        <f t="shared" si="39"/>
        <v>28</v>
      </c>
      <c r="AL159" s="381">
        <f t="shared" si="40"/>
        <v>41333</v>
      </c>
    </row>
    <row r="160" spans="1:38" ht="15">
      <c r="A160" s="380">
        <v>25320</v>
      </c>
      <c r="B160" s="380">
        <v>20130328</v>
      </c>
      <c r="C160" s="380">
        <v>13442910</v>
      </c>
      <c r="D160" s="380" t="s">
        <v>188</v>
      </c>
      <c r="E160" s="380" t="s">
        <v>187</v>
      </c>
      <c r="F160" s="380">
        <v>20384</v>
      </c>
      <c r="G160" s="380">
        <v>13442910</v>
      </c>
      <c r="H160" s="380"/>
      <c r="I160" s="380">
        <v>45.36</v>
      </c>
      <c r="J160" s="380">
        <v>0.10204100000000001</v>
      </c>
      <c r="K160" s="380">
        <v>3.5293999999999999E-2</v>
      </c>
      <c r="L160" s="380">
        <v>3.1419000000000002E-2</v>
      </c>
      <c r="M160" s="380">
        <v>3.5987999999999999E-2</v>
      </c>
      <c r="N160" s="70">
        <f t="shared" si="33"/>
        <v>41361</v>
      </c>
      <c r="O160" s="284" t="e">
        <f t="shared" si="45"/>
        <v>#VALUE!</v>
      </c>
      <c r="P160" s="284" t="e">
        <f t="shared" si="34"/>
        <v>#VALUE!</v>
      </c>
      <c r="Q160" s="284" t="e">
        <f t="shared" si="35"/>
        <v>#VALUE!</v>
      </c>
      <c r="R160" s="284" t="e">
        <f t="shared" si="36"/>
        <v>#VALUE!</v>
      </c>
      <c r="S160" s="284" t="e">
        <f t="shared" si="41"/>
        <v>#VALUE!</v>
      </c>
      <c r="T160" s="284" t="e">
        <f t="shared" si="42"/>
        <v>#VALUE!</v>
      </c>
      <c r="U160" s="284" t="e">
        <f t="shared" si="43"/>
        <v>#VALUE!</v>
      </c>
      <c r="V160" s="284" t="e">
        <f t="shared" si="44"/>
        <v>#VALUE!</v>
      </c>
      <c r="AI160" s="379">
        <f t="shared" si="37"/>
        <v>2013</v>
      </c>
      <c r="AJ160" s="379">
        <f t="shared" si="38"/>
        <v>3</v>
      </c>
      <c r="AK160" s="379">
        <f t="shared" si="39"/>
        <v>28</v>
      </c>
      <c r="AL160" s="381">
        <f t="shared" si="40"/>
        <v>41361</v>
      </c>
    </row>
    <row r="161" spans="1:38" ht="15">
      <c r="A161" s="380">
        <v>25320</v>
      </c>
      <c r="B161" s="380">
        <v>20130430</v>
      </c>
      <c r="C161" s="380">
        <v>13442910</v>
      </c>
      <c r="D161" s="380" t="s">
        <v>188</v>
      </c>
      <c r="E161" s="380" t="s">
        <v>187</v>
      </c>
      <c r="F161" s="380">
        <v>20384</v>
      </c>
      <c r="G161" s="380">
        <v>13442910</v>
      </c>
      <c r="H161" s="380"/>
      <c r="I161" s="380">
        <v>46.41</v>
      </c>
      <c r="J161" s="380">
        <v>2.3147999999999998E-2</v>
      </c>
      <c r="K161" s="380">
        <v>1.4947E-2</v>
      </c>
      <c r="L161" s="380">
        <v>2.477E-3</v>
      </c>
      <c r="M161" s="380">
        <v>1.8086000000000001E-2</v>
      </c>
      <c r="N161" s="70">
        <f t="shared" si="33"/>
        <v>41394</v>
      </c>
      <c r="O161" s="284" t="e">
        <f t="shared" si="45"/>
        <v>#VALUE!</v>
      </c>
      <c r="P161" s="284" t="e">
        <f t="shared" si="34"/>
        <v>#VALUE!</v>
      </c>
      <c r="Q161" s="284" t="e">
        <f t="shared" si="35"/>
        <v>#VALUE!</v>
      </c>
      <c r="R161" s="284" t="e">
        <f t="shared" si="36"/>
        <v>#VALUE!</v>
      </c>
      <c r="S161" s="284" t="e">
        <f t="shared" si="41"/>
        <v>#VALUE!</v>
      </c>
      <c r="T161" s="284" t="e">
        <f t="shared" si="42"/>
        <v>#VALUE!</v>
      </c>
      <c r="U161" s="284" t="e">
        <f t="shared" si="43"/>
        <v>#VALUE!</v>
      </c>
      <c r="V161" s="284" t="e">
        <f t="shared" si="44"/>
        <v>#VALUE!</v>
      </c>
      <c r="AI161" s="379">
        <f t="shared" si="37"/>
        <v>2013</v>
      </c>
      <c r="AJ161" s="379">
        <f t="shared" si="38"/>
        <v>4</v>
      </c>
      <c r="AK161" s="379">
        <f t="shared" si="39"/>
        <v>30</v>
      </c>
      <c r="AL161" s="381">
        <f t="shared" si="40"/>
        <v>41394</v>
      </c>
    </row>
    <row r="162" spans="1:38" ht="15">
      <c r="A162" s="380">
        <v>25320</v>
      </c>
      <c r="B162" s="380">
        <v>20130531</v>
      </c>
      <c r="C162" s="380">
        <v>13442910</v>
      </c>
      <c r="D162" s="380" t="s">
        <v>188</v>
      </c>
      <c r="E162" s="380" t="s">
        <v>187</v>
      </c>
      <c r="F162" s="380">
        <v>20384</v>
      </c>
      <c r="G162" s="380">
        <v>13442910</v>
      </c>
      <c r="H162" s="380"/>
      <c r="I162" s="380">
        <v>42.81</v>
      </c>
      <c r="J162" s="380">
        <v>-7.7568999999999999E-2</v>
      </c>
      <c r="K162" s="380">
        <v>1.9074000000000001E-2</v>
      </c>
      <c r="L162" s="380">
        <v>2.3984999999999999E-2</v>
      </c>
      <c r="M162" s="380">
        <v>2.0763E-2</v>
      </c>
      <c r="N162" s="70">
        <f t="shared" ref="N162:N193" si="46">AL162</f>
        <v>41425</v>
      </c>
      <c r="O162" s="284" t="e">
        <f t="shared" si="45"/>
        <v>#VALUE!</v>
      </c>
      <c r="P162" s="284" t="e">
        <f t="shared" si="34"/>
        <v>#VALUE!</v>
      </c>
      <c r="Q162" s="284" t="e">
        <f t="shared" si="35"/>
        <v>#VALUE!</v>
      </c>
      <c r="R162" s="284" t="e">
        <f t="shared" si="36"/>
        <v>#VALUE!</v>
      </c>
      <c r="S162" s="284" t="e">
        <f t="shared" si="41"/>
        <v>#VALUE!</v>
      </c>
      <c r="T162" s="284" t="e">
        <f t="shared" si="42"/>
        <v>#VALUE!</v>
      </c>
      <c r="U162" s="284" t="e">
        <f t="shared" si="43"/>
        <v>#VALUE!</v>
      </c>
      <c r="V162" s="284" t="e">
        <f t="shared" si="44"/>
        <v>#VALUE!</v>
      </c>
      <c r="AI162" s="379">
        <f t="shared" si="37"/>
        <v>2013</v>
      </c>
      <c r="AJ162" s="379">
        <f t="shared" si="38"/>
        <v>5</v>
      </c>
      <c r="AK162" s="379">
        <f t="shared" si="39"/>
        <v>31</v>
      </c>
      <c r="AL162" s="381">
        <f t="shared" si="40"/>
        <v>41425</v>
      </c>
    </row>
    <row r="163" spans="1:38" ht="15">
      <c r="A163" s="380">
        <v>25320</v>
      </c>
      <c r="B163" s="380">
        <v>20130628</v>
      </c>
      <c r="C163" s="380">
        <v>13442910</v>
      </c>
      <c r="D163" s="380" t="s">
        <v>188</v>
      </c>
      <c r="E163" s="380" t="s">
        <v>187</v>
      </c>
      <c r="F163" s="380">
        <v>20384</v>
      </c>
      <c r="G163" s="380">
        <v>13442910</v>
      </c>
      <c r="H163" s="380"/>
      <c r="I163" s="380">
        <v>44.79</v>
      </c>
      <c r="J163" s="380">
        <v>4.6251E-2</v>
      </c>
      <c r="K163" s="380">
        <v>-1.5036000000000001E-2</v>
      </c>
      <c r="L163" s="380">
        <v>-1.3011999999999999E-2</v>
      </c>
      <c r="M163" s="380">
        <v>-1.4999E-2</v>
      </c>
      <c r="N163" s="70">
        <f t="shared" si="46"/>
        <v>41453</v>
      </c>
      <c r="O163" s="284" t="e">
        <f t="shared" si="45"/>
        <v>#VALUE!</v>
      </c>
      <c r="P163" s="284" t="e">
        <f t="shared" si="34"/>
        <v>#VALUE!</v>
      </c>
      <c r="Q163" s="284" t="e">
        <f t="shared" si="35"/>
        <v>#VALUE!</v>
      </c>
      <c r="R163" s="284" t="e">
        <f t="shared" si="36"/>
        <v>#VALUE!</v>
      </c>
      <c r="S163" s="284" t="e">
        <f t="shared" si="41"/>
        <v>#VALUE!</v>
      </c>
      <c r="T163" s="284" t="e">
        <f t="shared" si="42"/>
        <v>#VALUE!</v>
      </c>
      <c r="U163" s="284" t="e">
        <f t="shared" si="43"/>
        <v>#VALUE!</v>
      </c>
      <c r="V163" s="284" t="e">
        <f t="shared" si="44"/>
        <v>#VALUE!</v>
      </c>
      <c r="AI163" s="379">
        <f t="shared" si="37"/>
        <v>2013</v>
      </c>
      <c r="AJ163" s="379">
        <f t="shared" si="38"/>
        <v>6</v>
      </c>
      <c r="AK163" s="379">
        <f t="shared" si="39"/>
        <v>28</v>
      </c>
      <c r="AL163" s="381">
        <f t="shared" si="40"/>
        <v>41453</v>
      </c>
    </row>
    <row r="164" spans="1:38" ht="15">
      <c r="A164" s="380">
        <v>25320</v>
      </c>
      <c r="B164" s="380">
        <v>20130731</v>
      </c>
      <c r="C164" s="380">
        <v>13442910</v>
      </c>
      <c r="D164" s="380" t="s">
        <v>188</v>
      </c>
      <c r="E164" s="380" t="s">
        <v>187</v>
      </c>
      <c r="F164" s="380">
        <v>20384</v>
      </c>
      <c r="G164" s="380">
        <v>13442910</v>
      </c>
      <c r="H164" s="380">
        <v>0.28999999999999998</v>
      </c>
      <c r="I164" s="380">
        <v>46.8</v>
      </c>
      <c r="J164" s="380">
        <v>5.1351000000000001E-2</v>
      </c>
      <c r="K164" s="380">
        <v>5.2717E-2</v>
      </c>
      <c r="L164" s="380">
        <v>5.4898000000000002E-2</v>
      </c>
      <c r="M164" s="380">
        <v>4.9461999999999999E-2</v>
      </c>
      <c r="N164" s="70">
        <f t="shared" si="46"/>
        <v>41486</v>
      </c>
      <c r="O164" s="284" t="e">
        <f t="shared" si="45"/>
        <v>#VALUE!</v>
      </c>
      <c r="P164" s="284" t="e">
        <f t="shared" si="34"/>
        <v>#VALUE!</v>
      </c>
      <c r="Q164" s="284" t="e">
        <f t="shared" si="35"/>
        <v>#VALUE!</v>
      </c>
      <c r="R164" s="284" t="e">
        <f t="shared" si="36"/>
        <v>#VALUE!</v>
      </c>
      <c r="S164" s="284" t="e">
        <f t="shared" si="41"/>
        <v>#VALUE!</v>
      </c>
      <c r="T164" s="284" t="e">
        <f t="shared" si="42"/>
        <v>#VALUE!</v>
      </c>
      <c r="U164" s="284" t="e">
        <f t="shared" si="43"/>
        <v>#VALUE!</v>
      </c>
      <c r="V164" s="284" t="e">
        <f t="shared" si="44"/>
        <v>#VALUE!</v>
      </c>
      <c r="AI164" s="379">
        <f t="shared" si="37"/>
        <v>2013</v>
      </c>
      <c r="AJ164" s="379">
        <f t="shared" si="38"/>
        <v>7</v>
      </c>
      <c r="AK164" s="379">
        <f t="shared" si="39"/>
        <v>31</v>
      </c>
      <c r="AL164" s="381">
        <f t="shared" si="40"/>
        <v>41486</v>
      </c>
    </row>
    <row r="165" spans="1:38" ht="15">
      <c r="A165" s="380">
        <v>25320</v>
      </c>
      <c r="B165" s="380">
        <v>20130830</v>
      </c>
      <c r="C165" s="380">
        <v>13442910</v>
      </c>
      <c r="D165" s="380" t="s">
        <v>188</v>
      </c>
      <c r="E165" s="380" t="s">
        <v>187</v>
      </c>
      <c r="F165" s="380">
        <v>20384</v>
      </c>
      <c r="G165" s="380">
        <v>13442910</v>
      </c>
      <c r="H165" s="380"/>
      <c r="I165" s="380">
        <v>43.18</v>
      </c>
      <c r="J165" s="380">
        <v>-7.7350000000000002E-2</v>
      </c>
      <c r="K165" s="380">
        <v>-2.5727E-2</v>
      </c>
      <c r="L165" s="380">
        <v>-1.7278000000000002E-2</v>
      </c>
      <c r="M165" s="380">
        <v>-3.1297999999999999E-2</v>
      </c>
      <c r="N165" s="70">
        <f t="shared" si="46"/>
        <v>41516</v>
      </c>
      <c r="O165" s="284" t="e">
        <f t="shared" si="45"/>
        <v>#VALUE!</v>
      </c>
      <c r="P165" s="284" t="e">
        <f t="shared" si="34"/>
        <v>#VALUE!</v>
      </c>
      <c r="Q165" s="284" t="e">
        <f t="shared" si="35"/>
        <v>#VALUE!</v>
      </c>
      <c r="R165" s="284" t="e">
        <f t="shared" si="36"/>
        <v>#VALUE!</v>
      </c>
      <c r="S165" s="284" t="e">
        <f t="shared" si="41"/>
        <v>#VALUE!</v>
      </c>
      <c r="T165" s="284" t="e">
        <f t="shared" si="42"/>
        <v>#VALUE!</v>
      </c>
      <c r="U165" s="284" t="e">
        <f t="shared" si="43"/>
        <v>#VALUE!</v>
      </c>
      <c r="V165" s="284" t="e">
        <f t="shared" si="44"/>
        <v>#VALUE!</v>
      </c>
      <c r="AI165" s="379">
        <f t="shared" si="37"/>
        <v>2013</v>
      </c>
      <c r="AJ165" s="379">
        <f t="shared" si="38"/>
        <v>8</v>
      </c>
      <c r="AK165" s="379">
        <f t="shared" si="39"/>
        <v>30</v>
      </c>
      <c r="AL165" s="381">
        <f t="shared" si="40"/>
        <v>41516</v>
      </c>
    </row>
    <row r="166" spans="1:38" ht="15">
      <c r="A166" s="380">
        <v>25320</v>
      </c>
      <c r="B166" s="380">
        <v>20130930</v>
      </c>
      <c r="C166" s="380">
        <v>13442910</v>
      </c>
      <c r="D166" s="380" t="s">
        <v>188</v>
      </c>
      <c r="E166" s="380" t="s">
        <v>187</v>
      </c>
      <c r="F166" s="380">
        <v>20384</v>
      </c>
      <c r="G166" s="380">
        <v>13442910</v>
      </c>
      <c r="H166" s="380"/>
      <c r="I166" s="380">
        <v>40.71</v>
      </c>
      <c r="J166" s="380">
        <v>-5.7202000000000003E-2</v>
      </c>
      <c r="K166" s="380">
        <v>3.7470000000000003E-2</v>
      </c>
      <c r="L166" s="380">
        <v>5.1827999999999999E-2</v>
      </c>
      <c r="M166" s="380">
        <v>2.9749000000000001E-2</v>
      </c>
      <c r="N166" s="70">
        <f t="shared" si="46"/>
        <v>41547</v>
      </c>
      <c r="O166" s="284" t="e">
        <f t="shared" si="45"/>
        <v>#VALUE!</v>
      </c>
      <c r="P166" s="284" t="e">
        <f t="shared" si="34"/>
        <v>#VALUE!</v>
      </c>
      <c r="Q166" s="284" t="e">
        <f t="shared" si="35"/>
        <v>#VALUE!</v>
      </c>
      <c r="R166" s="284" t="e">
        <f t="shared" si="36"/>
        <v>#VALUE!</v>
      </c>
      <c r="S166" s="284" t="e">
        <f t="shared" si="41"/>
        <v>#VALUE!</v>
      </c>
      <c r="T166" s="284" t="e">
        <f t="shared" si="42"/>
        <v>#VALUE!</v>
      </c>
      <c r="U166" s="284" t="e">
        <f t="shared" si="43"/>
        <v>#VALUE!</v>
      </c>
      <c r="V166" s="284" t="e">
        <f t="shared" si="44"/>
        <v>#VALUE!</v>
      </c>
      <c r="AI166" s="379">
        <f t="shared" si="37"/>
        <v>2013</v>
      </c>
      <c r="AJ166" s="379">
        <f t="shared" si="38"/>
        <v>9</v>
      </c>
      <c r="AK166" s="379">
        <f t="shared" si="39"/>
        <v>30</v>
      </c>
      <c r="AL166" s="381">
        <f t="shared" si="40"/>
        <v>41547</v>
      </c>
    </row>
    <row r="167" spans="1:38" ht="15">
      <c r="A167" s="380">
        <v>25320</v>
      </c>
      <c r="B167" s="380">
        <v>20131031</v>
      </c>
      <c r="C167" s="380">
        <v>13442910</v>
      </c>
      <c r="D167" s="380" t="s">
        <v>188</v>
      </c>
      <c r="E167" s="380" t="s">
        <v>187</v>
      </c>
      <c r="F167" s="380">
        <v>20384</v>
      </c>
      <c r="G167" s="380">
        <v>13442910</v>
      </c>
      <c r="H167" s="380">
        <v>0.312</v>
      </c>
      <c r="I167" s="380">
        <v>42.57</v>
      </c>
      <c r="J167" s="380">
        <v>5.3352999999999998E-2</v>
      </c>
      <c r="K167" s="380">
        <v>3.9895E-2</v>
      </c>
      <c r="L167" s="380">
        <v>2.5762E-2</v>
      </c>
      <c r="M167" s="380">
        <v>4.4595999999999997E-2</v>
      </c>
      <c r="N167" s="70">
        <f t="shared" si="46"/>
        <v>41578</v>
      </c>
      <c r="O167" s="284" t="e">
        <f t="shared" si="45"/>
        <v>#VALUE!</v>
      </c>
      <c r="P167" s="284" t="e">
        <f t="shared" si="34"/>
        <v>#VALUE!</v>
      </c>
      <c r="Q167" s="284" t="e">
        <f t="shared" si="35"/>
        <v>#VALUE!</v>
      </c>
      <c r="R167" s="284" t="e">
        <f t="shared" si="36"/>
        <v>#VALUE!</v>
      </c>
      <c r="S167" s="284" t="e">
        <f t="shared" si="41"/>
        <v>#VALUE!</v>
      </c>
      <c r="T167" s="284" t="e">
        <f t="shared" si="42"/>
        <v>#VALUE!</v>
      </c>
      <c r="U167" s="284" t="e">
        <f t="shared" si="43"/>
        <v>#VALUE!</v>
      </c>
      <c r="V167" s="284" t="e">
        <f t="shared" si="44"/>
        <v>#VALUE!</v>
      </c>
      <c r="AI167" s="379">
        <f t="shared" si="37"/>
        <v>2013</v>
      </c>
      <c r="AJ167" s="379">
        <f t="shared" si="38"/>
        <v>10</v>
      </c>
      <c r="AK167" s="379">
        <f t="shared" si="39"/>
        <v>31</v>
      </c>
      <c r="AL167" s="381">
        <f t="shared" si="40"/>
        <v>41578</v>
      </c>
    </row>
    <row r="168" spans="1:38" ht="15">
      <c r="A168" s="380">
        <v>25320</v>
      </c>
      <c r="B168" s="380">
        <v>20131129</v>
      </c>
      <c r="C168" s="380">
        <v>13442910</v>
      </c>
      <c r="D168" s="380" t="s">
        <v>188</v>
      </c>
      <c r="E168" s="380" t="s">
        <v>187</v>
      </c>
      <c r="F168" s="380">
        <v>20384</v>
      </c>
      <c r="G168" s="380">
        <v>13442910</v>
      </c>
      <c r="H168" s="380"/>
      <c r="I168" s="380">
        <v>38.729999999999997</v>
      </c>
      <c r="J168" s="380">
        <v>-9.0204000000000006E-2</v>
      </c>
      <c r="K168" s="380">
        <v>2.4965999999999999E-2</v>
      </c>
      <c r="L168" s="380">
        <v>2.3397999999999999E-2</v>
      </c>
      <c r="M168" s="380">
        <v>2.8049000000000001E-2</v>
      </c>
      <c r="N168" s="70">
        <f t="shared" si="46"/>
        <v>41607</v>
      </c>
      <c r="O168" s="284" t="e">
        <f t="shared" si="45"/>
        <v>#VALUE!</v>
      </c>
      <c r="P168" s="284" t="e">
        <f t="shared" si="34"/>
        <v>#VALUE!</v>
      </c>
      <c r="Q168" s="284" t="e">
        <f t="shared" si="35"/>
        <v>#VALUE!</v>
      </c>
      <c r="R168" s="284" t="e">
        <f t="shared" si="36"/>
        <v>#VALUE!</v>
      </c>
      <c r="S168" s="284" t="e">
        <f t="shared" si="41"/>
        <v>#VALUE!</v>
      </c>
      <c r="T168" s="284" t="e">
        <f t="shared" si="42"/>
        <v>#VALUE!</v>
      </c>
      <c r="U168" s="284" t="e">
        <f t="shared" si="43"/>
        <v>#VALUE!</v>
      </c>
      <c r="V168" s="284" t="e">
        <f t="shared" si="44"/>
        <v>#VALUE!</v>
      </c>
      <c r="AI168" s="379">
        <f t="shared" si="37"/>
        <v>2013</v>
      </c>
      <c r="AJ168" s="379">
        <f t="shared" si="38"/>
        <v>11</v>
      </c>
      <c r="AK168" s="379">
        <f t="shared" si="39"/>
        <v>29</v>
      </c>
      <c r="AL168" s="381">
        <f t="shared" si="40"/>
        <v>41607</v>
      </c>
    </row>
    <row r="169" spans="1:38" ht="15">
      <c r="A169" s="380">
        <v>25320</v>
      </c>
      <c r="B169" s="380">
        <v>20131231</v>
      </c>
      <c r="C169" s="380">
        <v>13442910</v>
      </c>
      <c r="D169" s="380" t="s">
        <v>188</v>
      </c>
      <c r="E169" s="380" t="s">
        <v>187</v>
      </c>
      <c r="F169" s="380">
        <v>20384</v>
      </c>
      <c r="G169" s="380">
        <v>13442910</v>
      </c>
      <c r="H169" s="380"/>
      <c r="I169" s="380">
        <v>43.28</v>
      </c>
      <c r="J169" s="380">
        <v>0.11748</v>
      </c>
      <c r="K169" s="380">
        <v>2.614E-2</v>
      </c>
      <c r="L169" s="380">
        <v>2.5242000000000001E-2</v>
      </c>
      <c r="M169" s="380">
        <v>2.3563000000000001E-2</v>
      </c>
      <c r="N169" s="70">
        <f t="shared" si="46"/>
        <v>41639</v>
      </c>
      <c r="O169" s="284" t="e">
        <f t="shared" si="45"/>
        <v>#VALUE!</v>
      </c>
      <c r="P169" s="284" t="e">
        <f t="shared" si="34"/>
        <v>#VALUE!</v>
      </c>
      <c r="Q169" s="284" t="e">
        <f t="shared" si="35"/>
        <v>#VALUE!</v>
      </c>
      <c r="R169" s="284" t="e">
        <f t="shared" si="36"/>
        <v>#VALUE!</v>
      </c>
      <c r="S169" s="284" t="e">
        <f t="shared" si="41"/>
        <v>#VALUE!</v>
      </c>
      <c r="T169" s="284" t="e">
        <f t="shared" si="42"/>
        <v>#VALUE!</v>
      </c>
      <c r="U169" s="284" t="e">
        <f t="shared" si="43"/>
        <v>#VALUE!</v>
      </c>
      <c r="V169" s="284" t="e">
        <f t="shared" si="44"/>
        <v>#VALUE!</v>
      </c>
      <c r="AI169" s="379">
        <f t="shared" si="37"/>
        <v>2013</v>
      </c>
      <c r="AJ169" s="379">
        <f t="shared" si="38"/>
        <v>12</v>
      </c>
      <c r="AK169" s="379">
        <f t="shared" si="39"/>
        <v>31</v>
      </c>
      <c r="AL169" s="381">
        <f t="shared" si="40"/>
        <v>41639</v>
      </c>
    </row>
    <row r="170" spans="1:38" ht="15">
      <c r="A170" s="380">
        <v>25320</v>
      </c>
      <c r="B170" s="380">
        <v>20140131</v>
      </c>
      <c r="C170" s="380">
        <v>13442910</v>
      </c>
      <c r="D170" s="380" t="s">
        <v>188</v>
      </c>
      <c r="E170" s="380" t="s">
        <v>187</v>
      </c>
      <c r="F170" s="380">
        <v>20384</v>
      </c>
      <c r="G170" s="380">
        <v>13442910</v>
      </c>
      <c r="H170" s="380">
        <v>0.312</v>
      </c>
      <c r="I170" s="380">
        <v>41.21</v>
      </c>
      <c r="J170" s="380">
        <v>-4.0619000000000002E-2</v>
      </c>
      <c r="K170" s="380">
        <v>-2.9987E-2</v>
      </c>
      <c r="L170" s="380">
        <v>-1.2819999999999999E-3</v>
      </c>
      <c r="M170" s="380">
        <v>-3.5582999999999997E-2</v>
      </c>
      <c r="N170" s="70">
        <f t="shared" si="46"/>
        <v>41670</v>
      </c>
      <c r="O170" s="284" t="e">
        <f t="shared" si="45"/>
        <v>#VALUE!</v>
      </c>
      <c r="P170" s="284" t="e">
        <f t="shared" si="34"/>
        <v>#VALUE!</v>
      </c>
      <c r="Q170" s="284" t="e">
        <f t="shared" si="35"/>
        <v>#VALUE!</v>
      </c>
      <c r="R170" s="284" t="e">
        <f t="shared" si="36"/>
        <v>#VALUE!</v>
      </c>
      <c r="S170" s="284" t="e">
        <f t="shared" si="41"/>
        <v>#VALUE!</v>
      </c>
      <c r="T170" s="284" t="e">
        <f t="shared" si="42"/>
        <v>#VALUE!</v>
      </c>
      <c r="U170" s="284" t="e">
        <f t="shared" si="43"/>
        <v>#VALUE!</v>
      </c>
      <c r="V170" s="284" t="e">
        <f t="shared" si="44"/>
        <v>#VALUE!</v>
      </c>
      <c r="AI170" s="379">
        <f t="shared" si="37"/>
        <v>2014</v>
      </c>
      <c r="AJ170" s="379">
        <f t="shared" si="38"/>
        <v>1</v>
      </c>
      <c r="AK170" s="379">
        <f t="shared" si="39"/>
        <v>31</v>
      </c>
      <c r="AL170" s="381">
        <f t="shared" si="40"/>
        <v>41670</v>
      </c>
    </row>
    <row r="171" spans="1:38" ht="15">
      <c r="A171" s="380">
        <v>25320</v>
      </c>
      <c r="B171" s="380">
        <v>20140228</v>
      </c>
      <c r="C171" s="380">
        <v>13442910</v>
      </c>
      <c r="D171" s="380" t="s">
        <v>188</v>
      </c>
      <c r="E171" s="380" t="s">
        <v>187</v>
      </c>
      <c r="F171" s="380">
        <v>20384</v>
      </c>
      <c r="G171" s="380">
        <v>13442910</v>
      </c>
      <c r="H171" s="380"/>
      <c r="I171" s="380">
        <v>43.31</v>
      </c>
      <c r="J171" s="380">
        <v>5.0958999999999997E-2</v>
      </c>
      <c r="K171" s="380">
        <v>4.6185999999999998E-2</v>
      </c>
      <c r="L171" s="380">
        <v>4.4256999999999998E-2</v>
      </c>
      <c r="M171" s="380">
        <v>4.3117000000000003E-2</v>
      </c>
      <c r="N171" s="70">
        <f t="shared" si="46"/>
        <v>41698</v>
      </c>
      <c r="O171" s="284" t="e">
        <f t="shared" si="45"/>
        <v>#VALUE!</v>
      </c>
      <c r="P171" s="284" t="e">
        <f t="shared" si="34"/>
        <v>#VALUE!</v>
      </c>
      <c r="Q171" s="284" t="e">
        <f t="shared" si="35"/>
        <v>#VALUE!</v>
      </c>
      <c r="R171" s="284" t="e">
        <f t="shared" si="36"/>
        <v>#VALUE!</v>
      </c>
      <c r="S171" s="284" t="e">
        <f t="shared" si="41"/>
        <v>#VALUE!</v>
      </c>
      <c r="T171" s="284" t="e">
        <f t="shared" si="42"/>
        <v>#VALUE!</v>
      </c>
      <c r="U171" s="284" t="e">
        <f t="shared" si="43"/>
        <v>#VALUE!</v>
      </c>
      <c r="V171" s="284" t="e">
        <f t="shared" si="44"/>
        <v>#VALUE!</v>
      </c>
      <c r="AI171" s="379">
        <f t="shared" si="37"/>
        <v>2014</v>
      </c>
      <c r="AJ171" s="379">
        <f t="shared" si="38"/>
        <v>2</v>
      </c>
      <c r="AK171" s="379">
        <f t="shared" si="39"/>
        <v>28</v>
      </c>
      <c r="AL171" s="381">
        <f t="shared" si="40"/>
        <v>41698</v>
      </c>
    </row>
    <row r="172" spans="1:38" ht="15">
      <c r="A172" s="380">
        <v>25320</v>
      </c>
      <c r="B172" s="380">
        <v>20140331</v>
      </c>
      <c r="C172" s="380">
        <v>13442910</v>
      </c>
      <c r="D172" s="380" t="s">
        <v>188</v>
      </c>
      <c r="E172" s="380" t="s">
        <v>187</v>
      </c>
      <c r="F172" s="380">
        <v>20384</v>
      </c>
      <c r="G172" s="380">
        <v>13442910</v>
      </c>
      <c r="H172" s="380"/>
      <c r="I172" s="380">
        <v>44.88</v>
      </c>
      <c r="J172" s="380">
        <v>3.6249999999999998E-2</v>
      </c>
      <c r="K172" s="380">
        <v>4.5009999999999998E-3</v>
      </c>
      <c r="L172" s="380">
        <v>1.0280000000000001E-3</v>
      </c>
      <c r="M172" s="380">
        <v>6.9319999999999998E-3</v>
      </c>
      <c r="N172" s="70">
        <f t="shared" si="46"/>
        <v>41729</v>
      </c>
      <c r="O172" s="284" t="e">
        <f t="shared" si="45"/>
        <v>#VALUE!</v>
      </c>
      <c r="P172" s="284" t="e">
        <f t="shared" si="34"/>
        <v>#VALUE!</v>
      </c>
      <c r="Q172" s="284" t="e">
        <f t="shared" si="35"/>
        <v>#VALUE!</v>
      </c>
      <c r="R172" s="284" t="e">
        <f t="shared" si="36"/>
        <v>#VALUE!</v>
      </c>
      <c r="S172" s="284" t="e">
        <f t="shared" si="41"/>
        <v>#VALUE!</v>
      </c>
      <c r="T172" s="284" t="e">
        <f t="shared" si="42"/>
        <v>#VALUE!</v>
      </c>
      <c r="U172" s="284" t="e">
        <f t="shared" si="43"/>
        <v>#VALUE!</v>
      </c>
      <c r="V172" s="284" t="e">
        <f t="shared" si="44"/>
        <v>#VALUE!</v>
      </c>
      <c r="AI172" s="379">
        <f t="shared" si="37"/>
        <v>2014</v>
      </c>
      <c r="AJ172" s="379">
        <f t="shared" si="38"/>
        <v>3</v>
      </c>
      <c r="AK172" s="379">
        <f t="shared" si="39"/>
        <v>31</v>
      </c>
      <c r="AL172" s="381">
        <f t="shared" si="40"/>
        <v>41729</v>
      </c>
    </row>
    <row r="173" spans="1:38" ht="15">
      <c r="A173" s="380">
        <v>25320</v>
      </c>
      <c r="B173" s="380">
        <v>20140430</v>
      </c>
      <c r="C173" s="380">
        <v>13442910</v>
      </c>
      <c r="D173" s="380" t="s">
        <v>188</v>
      </c>
      <c r="E173" s="380" t="s">
        <v>187</v>
      </c>
      <c r="F173" s="380">
        <v>20384</v>
      </c>
      <c r="G173" s="380">
        <v>13442910</v>
      </c>
      <c r="H173" s="380">
        <v>0.312</v>
      </c>
      <c r="I173" s="380">
        <v>45.49</v>
      </c>
      <c r="J173" s="380">
        <v>2.0544E-2</v>
      </c>
      <c r="K173" s="380">
        <v>1.67E-3</v>
      </c>
      <c r="L173" s="380">
        <v>-2.2318999999999999E-2</v>
      </c>
      <c r="M173" s="380">
        <v>6.2009999999999999E-3</v>
      </c>
      <c r="N173" s="70">
        <f t="shared" si="46"/>
        <v>41759</v>
      </c>
      <c r="O173" s="284" t="e">
        <f t="shared" si="45"/>
        <v>#VALUE!</v>
      </c>
      <c r="P173" s="284" t="e">
        <f t="shared" si="34"/>
        <v>#VALUE!</v>
      </c>
      <c r="Q173" s="284" t="e">
        <f t="shared" si="35"/>
        <v>#VALUE!</v>
      </c>
      <c r="R173" s="284" t="e">
        <f t="shared" si="36"/>
        <v>#VALUE!</v>
      </c>
      <c r="S173" s="284" t="e">
        <f t="shared" si="41"/>
        <v>#VALUE!</v>
      </c>
      <c r="T173" s="284" t="e">
        <f t="shared" si="42"/>
        <v>#VALUE!</v>
      </c>
      <c r="U173" s="284" t="e">
        <f t="shared" si="43"/>
        <v>#VALUE!</v>
      </c>
      <c r="V173" s="284" t="e">
        <f t="shared" si="44"/>
        <v>#VALUE!</v>
      </c>
      <c r="AI173" s="379">
        <f t="shared" si="37"/>
        <v>2014</v>
      </c>
      <c r="AJ173" s="379">
        <f t="shared" si="38"/>
        <v>4</v>
      </c>
      <c r="AK173" s="379">
        <f t="shared" si="39"/>
        <v>30</v>
      </c>
      <c r="AL173" s="381">
        <f t="shared" si="40"/>
        <v>41759</v>
      </c>
    </row>
    <row r="174" spans="1:38" ht="15">
      <c r="A174" s="380">
        <v>25320</v>
      </c>
      <c r="B174" s="380">
        <v>20140530</v>
      </c>
      <c r="C174" s="380">
        <v>13442910</v>
      </c>
      <c r="D174" s="380" t="s">
        <v>188</v>
      </c>
      <c r="E174" s="380" t="s">
        <v>187</v>
      </c>
      <c r="F174" s="380">
        <v>20384</v>
      </c>
      <c r="G174" s="380">
        <v>13442910</v>
      </c>
      <c r="H174" s="380"/>
      <c r="I174" s="380">
        <v>45.9</v>
      </c>
      <c r="J174" s="380">
        <v>9.0130000000000002E-3</v>
      </c>
      <c r="K174" s="380">
        <v>2.0223000000000001E-2</v>
      </c>
      <c r="L174" s="380">
        <v>6.6470000000000001E-3</v>
      </c>
      <c r="M174" s="380">
        <v>2.103E-2</v>
      </c>
      <c r="N174" s="70">
        <f t="shared" si="46"/>
        <v>41789</v>
      </c>
      <c r="O174" s="284" t="e">
        <f t="shared" si="45"/>
        <v>#VALUE!</v>
      </c>
      <c r="P174" s="284" t="e">
        <f t="shared" si="34"/>
        <v>#VALUE!</v>
      </c>
      <c r="Q174" s="284" t="e">
        <f t="shared" si="35"/>
        <v>#VALUE!</v>
      </c>
      <c r="R174" s="284" t="e">
        <f t="shared" si="36"/>
        <v>#VALUE!</v>
      </c>
      <c r="S174" s="284" t="e">
        <f t="shared" si="41"/>
        <v>#VALUE!</v>
      </c>
      <c r="T174" s="284" t="e">
        <f t="shared" si="42"/>
        <v>#VALUE!</v>
      </c>
      <c r="U174" s="284" t="e">
        <f t="shared" si="43"/>
        <v>#VALUE!</v>
      </c>
      <c r="V174" s="284" t="e">
        <f t="shared" si="44"/>
        <v>#VALUE!</v>
      </c>
      <c r="AI174" s="379">
        <f t="shared" si="37"/>
        <v>2014</v>
      </c>
      <c r="AJ174" s="379">
        <f t="shared" si="38"/>
        <v>5</v>
      </c>
      <c r="AK174" s="379">
        <f t="shared" si="39"/>
        <v>30</v>
      </c>
      <c r="AL174" s="381">
        <f t="shared" si="40"/>
        <v>41789</v>
      </c>
    </row>
    <row r="175" spans="1:38" ht="15">
      <c r="A175" s="380">
        <v>25320</v>
      </c>
      <c r="B175" s="380">
        <v>20140630</v>
      </c>
      <c r="C175" s="380">
        <v>13442910</v>
      </c>
      <c r="D175" s="380" t="s">
        <v>188</v>
      </c>
      <c r="E175" s="380" t="s">
        <v>187</v>
      </c>
      <c r="F175" s="380">
        <v>20384</v>
      </c>
      <c r="G175" s="380">
        <v>13442910</v>
      </c>
      <c r="H175" s="380"/>
      <c r="I175" s="380">
        <v>45.81</v>
      </c>
      <c r="J175" s="380">
        <v>-1.9610000000000001E-3</v>
      </c>
      <c r="K175" s="380">
        <v>2.7961E-2</v>
      </c>
      <c r="L175" s="380">
        <v>3.9501000000000001E-2</v>
      </c>
      <c r="M175" s="380">
        <v>1.9057999999999999E-2</v>
      </c>
      <c r="N175" s="70">
        <f t="shared" si="46"/>
        <v>41820</v>
      </c>
      <c r="O175" s="284" t="e">
        <f t="shared" si="45"/>
        <v>#VALUE!</v>
      </c>
      <c r="P175" s="284" t="e">
        <f t="shared" si="34"/>
        <v>#VALUE!</v>
      </c>
      <c r="Q175" s="284" t="e">
        <f t="shared" si="35"/>
        <v>#VALUE!</v>
      </c>
      <c r="R175" s="284" t="e">
        <f t="shared" si="36"/>
        <v>#VALUE!</v>
      </c>
      <c r="S175" s="284" t="e">
        <f t="shared" si="41"/>
        <v>#VALUE!</v>
      </c>
      <c r="T175" s="284" t="e">
        <f t="shared" si="42"/>
        <v>#VALUE!</v>
      </c>
      <c r="U175" s="284" t="e">
        <f t="shared" si="43"/>
        <v>#VALUE!</v>
      </c>
      <c r="V175" s="284" t="e">
        <f t="shared" si="44"/>
        <v>#VALUE!</v>
      </c>
      <c r="AI175" s="379">
        <f t="shared" si="37"/>
        <v>2014</v>
      </c>
      <c r="AJ175" s="379">
        <f t="shared" si="38"/>
        <v>6</v>
      </c>
      <c r="AK175" s="379">
        <f t="shared" si="39"/>
        <v>30</v>
      </c>
      <c r="AL175" s="381">
        <f t="shared" si="40"/>
        <v>41820</v>
      </c>
    </row>
    <row r="176" spans="1:38" ht="15">
      <c r="A176" s="380">
        <v>25320</v>
      </c>
      <c r="B176" s="380">
        <v>20140731</v>
      </c>
      <c r="C176" s="380">
        <v>13442910</v>
      </c>
      <c r="D176" s="380" t="s">
        <v>188</v>
      </c>
      <c r="E176" s="380" t="s">
        <v>187</v>
      </c>
      <c r="F176" s="380">
        <v>20384</v>
      </c>
      <c r="G176" s="380">
        <v>13442910</v>
      </c>
      <c r="H176" s="380">
        <v>0.312</v>
      </c>
      <c r="I176" s="380">
        <v>41.59</v>
      </c>
      <c r="J176" s="380">
        <v>-8.5308999999999996E-2</v>
      </c>
      <c r="K176" s="380">
        <v>-2.0537E-2</v>
      </c>
      <c r="L176" s="380">
        <v>-3.5236000000000003E-2</v>
      </c>
      <c r="M176" s="380">
        <v>-1.508E-2</v>
      </c>
      <c r="N176" s="70">
        <f t="shared" si="46"/>
        <v>41851</v>
      </c>
      <c r="O176" s="284" t="e">
        <f t="shared" si="45"/>
        <v>#VALUE!</v>
      </c>
      <c r="P176" s="284" t="e">
        <f t="shared" si="34"/>
        <v>#VALUE!</v>
      </c>
      <c r="Q176" s="284" t="e">
        <f t="shared" si="35"/>
        <v>#VALUE!</v>
      </c>
      <c r="R176" s="284" t="e">
        <f t="shared" si="36"/>
        <v>#VALUE!</v>
      </c>
      <c r="S176" s="284" t="e">
        <f t="shared" si="41"/>
        <v>#VALUE!</v>
      </c>
      <c r="T176" s="284" t="e">
        <f t="shared" si="42"/>
        <v>#VALUE!</v>
      </c>
      <c r="U176" s="284" t="e">
        <f t="shared" si="43"/>
        <v>#VALUE!</v>
      </c>
      <c r="V176" s="284" t="e">
        <f t="shared" si="44"/>
        <v>#VALUE!</v>
      </c>
      <c r="AI176" s="379">
        <f t="shared" si="37"/>
        <v>2014</v>
      </c>
      <c r="AJ176" s="379">
        <f t="shared" si="38"/>
        <v>7</v>
      </c>
      <c r="AK176" s="379">
        <f t="shared" si="39"/>
        <v>31</v>
      </c>
      <c r="AL176" s="381">
        <f t="shared" si="40"/>
        <v>41851</v>
      </c>
    </row>
    <row r="177" spans="1:38" ht="15">
      <c r="A177" s="380">
        <v>25320</v>
      </c>
      <c r="B177" s="380">
        <v>20140829</v>
      </c>
      <c r="C177" s="380">
        <v>13442910</v>
      </c>
      <c r="D177" s="380" t="s">
        <v>188</v>
      </c>
      <c r="E177" s="380" t="s">
        <v>187</v>
      </c>
      <c r="F177" s="380">
        <v>20384</v>
      </c>
      <c r="G177" s="380">
        <v>13442910</v>
      </c>
      <c r="H177" s="380"/>
      <c r="I177" s="380">
        <v>44.82</v>
      </c>
      <c r="J177" s="380">
        <v>7.7662999999999996E-2</v>
      </c>
      <c r="K177" s="380">
        <v>4.0207E-2</v>
      </c>
      <c r="L177" s="380">
        <v>3.3707000000000001E-2</v>
      </c>
      <c r="M177" s="380">
        <v>3.7655000000000001E-2</v>
      </c>
      <c r="N177" s="70">
        <f t="shared" si="46"/>
        <v>41880</v>
      </c>
      <c r="O177" s="284" t="e">
        <f t="shared" si="45"/>
        <v>#VALUE!</v>
      </c>
      <c r="P177" s="284" t="e">
        <f t="shared" si="34"/>
        <v>#VALUE!</v>
      </c>
      <c r="Q177" s="284" t="e">
        <f t="shared" si="35"/>
        <v>#VALUE!</v>
      </c>
      <c r="R177" s="284" t="e">
        <f t="shared" si="36"/>
        <v>#VALUE!</v>
      </c>
      <c r="S177" s="284" t="e">
        <f t="shared" si="41"/>
        <v>#VALUE!</v>
      </c>
      <c r="T177" s="284" t="e">
        <f t="shared" si="42"/>
        <v>#VALUE!</v>
      </c>
      <c r="U177" s="284" t="e">
        <f t="shared" si="43"/>
        <v>#VALUE!</v>
      </c>
      <c r="V177" s="284" t="e">
        <f t="shared" si="44"/>
        <v>#VALUE!</v>
      </c>
      <c r="AI177" s="379">
        <f t="shared" si="37"/>
        <v>2014</v>
      </c>
      <c r="AJ177" s="379">
        <f t="shared" si="38"/>
        <v>8</v>
      </c>
      <c r="AK177" s="379">
        <f t="shared" si="39"/>
        <v>29</v>
      </c>
      <c r="AL177" s="381">
        <f t="shared" si="40"/>
        <v>41880</v>
      </c>
    </row>
    <row r="178" spans="1:38" ht="15">
      <c r="A178" s="380">
        <v>25320</v>
      </c>
      <c r="B178" s="380">
        <v>20140930</v>
      </c>
      <c r="C178" s="380">
        <v>13442910</v>
      </c>
      <c r="D178" s="380" t="s">
        <v>188</v>
      </c>
      <c r="E178" s="380" t="s">
        <v>187</v>
      </c>
      <c r="F178" s="380">
        <v>20384</v>
      </c>
      <c r="G178" s="380">
        <v>13442910</v>
      </c>
      <c r="H178" s="380"/>
      <c r="I178" s="380">
        <v>42.73</v>
      </c>
      <c r="J178" s="380">
        <v>-4.6630999999999999E-2</v>
      </c>
      <c r="K178" s="380">
        <v>-2.5132000000000002E-2</v>
      </c>
      <c r="L178" s="380">
        <v>-4.4988E-2</v>
      </c>
      <c r="M178" s="380">
        <v>-1.5514E-2</v>
      </c>
      <c r="N178" s="70">
        <f t="shared" si="46"/>
        <v>41912</v>
      </c>
      <c r="O178" s="284" t="e">
        <f t="shared" si="45"/>
        <v>#VALUE!</v>
      </c>
      <c r="P178" s="284" t="e">
        <f t="shared" si="34"/>
        <v>#VALUE!</v>
      </c>
      <c r="Q178" s="284" t="e">
        <f t="shared" si="35"/>
        <v>#VALUE!</v>
      </c>
      <c r="R178" s="284" t="e">
        <f t="shared" si="36"/>
        <v>#VALUE!</v>
      </c>
      <c r="S178" s="284" t="e">
        <f t="shared" si="41"/>
        <v>#VALUE!</v>
      </c>
      <c r="T178" s="284" t="e">
        <f t="shared" si="42"/>
        <v>#VALUE!</v>
      </c>
      <c r="U178" s="284" t="e">
        <f t="shared" si="43"/>
        <v>#VALUE!</v>
      </c>
      <c r="V178" s="284" t="e">
        <f t="shared" si="44"/>
        <v>#VALUE!</v>
      </c>
      <c r="AI178" s="379">
        <f t="shared" si="37"/>
        <v>2014</v>
      </c>
      <c r="AJ178" s="379">
        <f t="shared" si="38"/>
        <v>9</v>
      </c>
      <c r="AK178" s="379">
        <f t="shared" si="39"/>
        <v>30</v>
      </c>
      <c r="AL178" s="381">
        <f t="shared" si="40"/>
        <v>41912</v>
      </c>
    </row>
    <row r="179" spans="1:38" ht="15">
      <c r="A179" s="380">
        <v>25320</v>
      </c>
      <c r="B179" s="380">
        <v>20141031</v>
      </c>
      <c r="C179" s="380">
        <v>13442910</v>
      </c>
      <c r="D179" s="380" t="s">
        <v>188</v>
      </c>
      <c r="E179" s="380" t="s">
        <v>187</v>
      </c>
      <c r="F179" s="380">
        <v>20384</v>
      </c>
      <c r="G179" s="380">
        <v>13442910</v>
      </c>
      <c r="H179" s="380">
        <v>0.312</v>
      </c>
      <c r="I179" s="380">
        <v>44.17</v>
      </c>
      <c r="J179" s="380">
        <v>4.1001999999999997E-2</v>
      </c>
      <c r="K179" s="380">
        <v>2.1196E-2</v>
      </c>
      <c r="L179" s="380">
        <v>1.4177E-2</v>
      </c>
      <c r="M179" s="380">
        <v>2.3200999999999999E-2</v>
      </c>
      <c r="N179" s="70">
        <f t="shared" si="46"/>
        <v>41943</v>
      </c>
      <c r="O179" s="284" t="e">
        <f t="shared" si="45"/>
        <v>#VALUE!</v>
      </c>
      <c r="P179" s="284" t="e">
        <f t="shared" si="34"/>
        <v>#VALUE!</v>
      </c>
      <c r="Q179" s="284" t="e">
        <f t="shared" si="35"/>
        <v>#VALUE!</v>
      </c>
      <c r="R179" s="284" t="e">
        <f t="shared" si="36"/>
        <v>#VALUE!</v>
      </c>
      <c r="S179" s="284" t="e">
        <f t="shared" si="41"/>
        <v>#VALUE!</v>
      </c>
      <c r="T179" s="284" t="e">
        <f t="shared" si="42"/>
        <v>#VALUE!</v>
      </c>
      <c r="U179" s="284" t="e">
        <f t="shared" si="43"/>
        <v>#VALUE!</v>
      </c>
      <c r="V179" s="284" t="e">
        <f t="shared" si="44"/>
        <v>#VALUE!</v>
      </c>
      <c r="AI179" s="379">
        <f t="shared" si="37"/>
        <v>2014</v>
      </c>
      <c r="AJ179" s="379">
        <f t="shared" si="38"/>
        <v>10</v>
      </c>
      <c r="AK179" s="379">
        <f t="shared" si="39"/>
        <v>31</v>
      </c>
      <c r="AL179" s="381">
        <f t="shared" si="40"/>
        <v>41943</v>
      </c>
    </row>
    <row r="180" spans="1:38" ht="15">
      <c r="A180" s="380">
        <v>25320</v>
      </c>
      <c r="B180" s="380">
        <v>20141128</v>
      </c>
      <c r="C180" s="380">
        <v>13442910</v>
      </c>
      <c r="D180" s="380" t="s">
        <v>188</v>
      </c>
      <c r="E180" s="380" t="s">
        <v>187</v>
      </c>
      <c r="F180" s="380">
        <v>20384</v>
      </c>
      <c r="G180" s="380">
        <v>13442910</v>
      </c>
      <c r="H180" s="380"/>
      <c r="I180" s="380">
        <v>45.28</v>
      </c>
      <c r="J180" s="380">
        <v>2.513E-2</v>
      </c>
      <c r="K180" s="380">
        <v>2.1159000000000001E-2</v>
      </c>
      <c r="L180" s="380">
        <v>-2.4580000000000001E-3</v>
      </c>
      <c r="M180" s="380">
        <v>2.4534E-2</v>
      </c>
      <c r="N180" s="70">
        <f t="shared" si="46"/>
        <v>41971</v>
      </c>
      <c r="O180" s="284" t="e">
        <f t="shared" si="45"/>
        <v>#VALUE!</v>
      </c>
      <c r="P180" s="284" t="e">
        <f t="shared" si="34"/>
        <v>#VALUE!</v>
      </c>
      <c r="Q180" s="284" t="e">
        <f t="shared" si="35"/>
        <v>#VALUE!</v>
      </c>
      <c r="R180" s="284" t="e">
        <f t="shared" si="36"/>
        <v>#VALUE!</v>
      </c>
      <c r="S180" s="284" t="e">
        <f t="shared" si="41"/>
        <v>#VALUE!</v>
      </c>
      <c r="T180" s="284" t="e">
        <f t="shared" si="42"/>
        <v>#VALUE!</v>
      </c>
      <c r="U180" s="284" t="e">
        <f t="shared" si="43"/>
        <v>#VALUE!</v>
      </c>
      <c r="V180" s="284" t="e">
        <f t="shared" si="44"/>
        <v>#VALUE!</v>
      </c>
      <c r="AI180" s="379">
        <f t="shared" si="37"/>
        <v>2014</v>
      </c>
      <c r="AJ180" s="379">
        <f t="shared" si="38"/>
        <v>11</v>
      </c>
      <c r="AK180" s="379">
        <f t="shared" si="39"/>
        <v>28</v>
      </c>
      <c r="AL180" s="381">
        <f t="shared" si="40"/>
        <v>41971</v>
      </c>
    </row>
    <row r="181" spans="1:38" ht="15">
      <c r="A181" s="380">
        <v>25320</v>
      </c>
      <c r="B181" s="380">
        <v>20141231</v>
      </c>
      <c r="C181" s="380">
        <v>13442910</v>
      </c>
      <c r="D181" s="380" t="s">
        <v>188</v>
      </c>
      <c r="E181" s="380" t="s">
        <v>187</v>
      </c>
      <c r="F181" s="380">
        <v>20384</v>
      </c>
      <c r="G181" s="380">
        <v>13442910</v>
      </c>
      <c r="H181" s="380"/>
      <c r="I181" s="380">
        <v>44</v>
      </c>
      <c r="J181" s="380">
        <v>-2.8268999999999999E-2</v>
      </c>
      <c r="K181" s="380">
        <v>-3.6219999999999998E-3</v>
      </c>
      <c r="L181" s="380">
        <v>-1.8100000000000001E-4</v>
      </c>
      <c r="M181" s="380">
        <v>-4.189E-3</v>
      </c>
      <c r="N181" s="70">
        <f t="shared" si="46"/>
        <v>42004</v>
      </c>
      <c r="O181" s="284" t="e">
        <f t="shared" si="45"/>
        <v>#VALUE!</v>
      </c>
      <c r="P181" s="284" t="e">
        <f t="shared" si="34"/>
        <v>#VALUE!</v>
      </c>
      <c r="Q181" s="284" t="e">
        <f t="shared" si="35"/>
        <v>#VALUE!</v>
      </c>
      <c r="R181" s="284" t="e">
        <f t="shared" si="36"/>
        <v>#VALUE!</v>
      </c>
      <c r="S181" s="284" t="e">
        <f t="shared" si="41"/>
        <v>#VALUE!</v>
      </c>
      <c r="T181" s="284" t="e">
        <f t="shared" si="42"/>
        <v>#VALUE!</v>
      </c>
      <c r="U181" s="284" t="e">
        <f t="shared" si="43"/>
        <v>#VALUE!</v>
      </c>
      <c r="V181" s="284" t="e">
        <f t="shared" si="44"/>
        <v>#VALUE!</v>
      </c>
      <c r="AI181" s="379">
        <f t="shared" si="37"/>
        <v>2014</v>
      </c>
      <c r="AJ181" s="379">
        <f t="shared" si="38"/>
        <v>12</v>
      </c>
      <c r="AK181" s="379">
        <f t="shared" si="39"/>
        <v>31</v>
      </c>
      <c r="AL181" s="381">
        <f t="shared" si="40"/>
        <v>42004</v>
      </c>
    </row>
    <row r="182" spans="1:38" ht="15">
      <c r="A182" s="380">
        <v>25320</v>
      </c>
      <c r="B182" s="380">
        <v>20150130</v>
      </c>
      <c r="C182" s="380">
        <v>13442910</v>
      </c>
      <c r="D182" s="380" t="s">
        <v>188</v>
      </c>
      <c r="E182" s="380" t="s">
        <v>187</v>
      </c>
      <c r="F182" s="380">
        <v>20384</v>
      </c>
      <c r="G182" s="380">
        <v>13442910</v>
      </c>
      <c r="H182" s="380">
        <v>0.312</v>
      </c>
      <c r="I182" s="380">
        <v>45.74</v>
      </c>
      <c r="J182" s="380">
        <v>4.6635999999999997E-2</v>
      </c>
      <c r="K182" s="380">
        <v>-2.7200999999999999E-2</v>
      </c>
      <c r="L182" s="380">
        <v>-1.9077E-2</v>
      </c>
      <c r="M182" s="380">
        <v>-3.1040999999999999E-2</v>
      </c>
      <c r="N182" s="70">
        <f t="shared" si="46"/>
        <v>42034</v>
      </c>
      <c r="O182" s="284" t="e">
        <f t="shared" si="45"/>
        <v>#VALUE!</v>
      </c>
      <c r="P182" s="284" t="e">
        <f t="shared" si="34"/>
        <v>#VALUE!</v>
      </c>
      <c r="Q182" s="284" t="e">
        <f t="shared" si="35"/>
        <v>#VALUE!</v>
      </c>
      <c r="R182" s="284" t="e">
        <f t="shared" si="36"/>
        <v>#VALUE!</v>
      </c>
      <c r="S182" s="284" t="e">
        <f t="shared" si="41"/>
        <v>#VALUE!</v>
      </c>
      <c r="T182" s="284" t="e">
        <f t="shared" si="42"/>
        <v>#VALUE!</v>
      </c>
      <c r="U182" s="284" t="e">
        <f t="shared" si="43"/>
        <v>#VALUE!</v>
      </c>
      <c r="V182" s="284" t="e">
        <f t="shared" si="44"/>
        <v>#VALUE!</v>
      </c>
      <c r="AI182" s="379">
        <f t="shared" si="37"/>
        <v>2015</v>
      </c>
      <c r="AJ182" s="379">
        <f t="shared" si="38"/>
        <v>1</v>
      </c>
      <c r="AK182" s="379">
        <f t="shared" si="39"/>
        <v>30</v>
      </c>
      <c r="AL182" s="381">
        <f t="shared" si="40"/>
        <v>42034</v>
      </c>
    </row>
    <row r="183" spans="1:38" ht="15">
      <c r="A183" s="380">
        <v>25320</v>
      </c>
      <c r="B183" s="380">
        <v>20150227</v>
      </c>
      <c r="C183" s="380">
        <v>13442910</v>
      </c>
      <c r="D183" s="380" t="s">
        <v>188</v>
      </c>
      <c r="E183" s="380" t="s">
        <v>187</v>
      </c>
      <c r="F183" s="380">
        <v>20384</v>
      </c>
      <c r="G183" s="380">
        <v>13442910</v>
      </c>
      <c r="H183" s="380"/>
      <c r="I183" s="380">
        <v>46.59</v>
      </c>
      <c r="J183" s="380">
        <v>1.8582999999999999E-2</v>
      </c>
      <c r="K183" s="380">
        <v>5.6021000000000001E-2</v>
      </c>
      <c r="L183" s="380">
        <v>5.4161000000000001E-2</v>
      </c>
      <c r="M183" s="380">
        <v>5.4892999999999997E-2</v>
      </c>
      <c r="N183" s="70">
        <f t="shared" si="46"/>
        <v>42062</v>
      </c>
      <c r="O183" s="284" t="e">
        <f t="shared" si="45"/>
        <v>#VALUE!</v>
      </c>
      <c r="P183" s="284" t="e">
        <f t="shared" si="34"/>
        <v>#VALUE!</v>
      </c>
      <c r="Q183" s="284" t="e">
        <f t="shared" si="35"/>
        <v>#VALUE!</v>
      </c>
      <c r="R183" s="284" t="e">
        <f t="shared" si="36"/>
        <v>#VALUE!</v>
      </c>
      <c r="S183" s="284" t="e">
        <f t="shared" si="41"/>
        <v>#VALUE!</v>
      </c>
      <c r="T183" s="284" t="e">
        <f t="shared" si="42"/>
        <v>#VALUE!</v>
      </c>
      <c r="U183" s="284" t="e">
        <f t="shared" si="43"/>
        <v>#VALUE!</v>
      </c>
      <c r="V183" s="284" t="e">
        <f t="shared" si="44"/>
        <v>#VALUE!</v>
      </c>
      <c r="AI183" s="379">
        <f t="shared" si="37"/>
        <v>2015</v>
      </c>
      <c r="AJ183" s="379">
        <f t="shared" si="38"/>
        <v>2</v>
      </c>
      <c r="AK183" s="379">
        <f t="shared" si="39"/>
        <v>27</v>
      </c>
      <c r="AL183" s="381">
        <f t="shared" si="40"/>
        <v>42062</v>
      </c>
    </row>
    <row r="184" spans="1:38" ht="15">
      <c r="A184" s="380">
        <v>25320</v>
      </c>
      <c r="B184" s="380">
        <v>20150331</v>
      </c>
      <c r="C184" s="380">
        <v>13442910</v>
      </c>
      <c r="D184" s="380" t="s">
        <v>188</v>
      </c>
      <c r="E184" s="380" t="s">
        <v>187</v>
      </c>
      <c r="F184" s="380">
        <v>20384</v>
      </c>
      <c r="G184" s="380">
        <v>13442910</v>
      </c>
      <c r="H184" s="380"/>
      <c r="I184" s="380">
        <v>46.55</v>
      </c>
      <c r="J184" s="380">
        <v>-8.5899999999999995E-4</v>
      </c>
      <c r="K184" s="380">
        <v>-1.0453E-2</v>
      </c>
      <c r="L184" s="380">
        <v>-5.11E-3</v>
      </c>
      <c r="M184" s="380">
        <v>-1.7395999999999998E-2</v>
      </c>
      <c r="N184" s="70">
        <f t="shared" si="46"/>
        <v>42094</v>
      </c>
      <c r="O184" s="284" t="e">
        <f t="shared" si="45"/>
        <v>#VALUE!</v>
      </c>
      <c r="P184" s="284" t="e">
        <f t="shared" si="34"/>
        <v>#VALUE!</v>
      </c>
      <c r="Q184" s="284" t="e">
        <f t="shared" si="35"/>
        <v>#VALUE!</v>
      </c>
      <c r="R184" s="284" t="e">
        <f t="shared" si="36"/>
        <v>#VALUE!</v>
      </c>
      <c r="S184" s="284" t="e">
        <f t="shared" si="41"/>
        <v>#VALUE!</v>
      </c>
      <c r="T184" s="284" t="e">
        <f t="shared" si="42"/>
        <v>#VALUE!</v>
      </c>
      <c r="U184" s="284" t="e">
        <f t="shared" si="43"/>
        <v>#VALUE!</v>
      </c>
      <c r="V184" s="284" t="e">
        <f t="shared" si="44"/>
        <v>#VALUE!</v>
      </c>
      <c r="AI184" s="379">
        <f t="shared" si="37"/>
        <v>2015</v>
      </c>
      <c r="AJ184" s="379">
        <f t="shared" si="38"/>
        <v>3</v>
      </c>
      <c r="AK184" s="379">
        <f t="shared" si="39"/>
        <v>31</v>
      </c>
      <c r="AL184" s="381">
        <f t="shared" si="40"/>
        <v>42094</v>
      </c>
    </row>
    <row r="185" spans="1:38" ht="15">
      <c r="A185" s="380">
        <v>25320</v>
      </c>
      <c r="B185" s="380">
        <v>20150430</v>
      </c>
      <c r="C185" s="380">
        <v>13442910</v>
      </c>
      <c r="D185" s="380" t="s">
        <v>188</v>
      </c>
      <c r="E185" s="380" t="s">
        <v>187</v>
      </c>
      <c r="F185" s="380">
        <v>20384</v>
      </c>
      <c r="G185" s="380">
        <v>13442910</v>
      </c>
      <c r="H185" s="380">
        <v>0.312</v>
      </c>
      <c r="I185" s="380">
        <v>44.71</v>
      </c>
      <c r="J185" s="380">
        <v>-3.2825E-2</v>
      </c>
      <c r="K185" s="380">
        <v>8.7159999999999998E-3</v>
      </c>
      <c r="L185" s="380">
        <v>1.5129E-2</v>
      </c>
      <c r="M185" s="380">
        <v>8.5210000000000008E-3</v>
      </c>
      <c r="N185" s="70">
        <f t="shared" si="46"/>
        <v>42124</v>
      </c>
      <c r="O185" s="284" t="e">
        <f t="shared" si="45"/>
        <v>#VALUE!</v>
      </c>
      <c r="P185" s="284" t="e">
        <f t="shared" si="34"/>
        <v>#VALUE!</v>
      </c>
      <c r="Q185" s="284" t="e">
        <f t="shared" si="35"/>
        <v>#VALUE!</v>
      </c>
      <c r="R185" s="284" t="e">
        <f t="shared" si="36"/>
        <v>#VALUE!</v>
      </c>
      <c r="S185" s="284" t="e">
        <f t="shared" si="41"/>
        <v>#VALUE!</v>
      </c>
      <c r="T185" s="284" t="e">
        <f t="shared" si="42"/>
        <v>#VALUE!</v>
      </c>
      <c r="U185" s="284" t="e">
        <f t="shared" si="43"/>
        <v>#VALUE!</v>
      </c>
      <c r="V185" s="284" t="e">
        <f t="shared" si="44"/>
        <v>#VALUE!</v>
      </c>
      <c r="AI185" s="379">
        <f t="shared" si="37"/>
        <v>2015</v>
      </c>
      <c r="AJ185" s="379">
        <f t="shared" si="38"/>
        <v>4</v>
      </c>
      <c r="AK185" s="379">
        <f t="shared" si="39"/>
        <v>30</v>
      </c>
      <c r="AL185" s="381">
        <f t="shared" si="40"/>
        <v>42124</v>
      </c>
    </row>
    <row r="186" spans="1:38" ht="15">
      <c r="A186" s="380">
        <v>25320</v>
      </c>
      <c r="B186" s="380">
        <v>20150529</v>
      </c>
      <c r="C186" s="380">
        <v>13442910</v>
      </c>
      <c r="D186" s="380" t="s">
        <v>188</v>
      </c>
      <c r="E186" s="380" t="s">
        <v>187</v>
      </c>
      <c r="F186" s="380">
        <v>20384</v>
      </c>
      <c r="G186" s="380">
        <v>13442910</v>
      </c>
      <c r="H186" s="380"/>
      <c r="I186" s="380">
        <v>48.34</v>
      </c>
      <c r="J186" s="380">
        <v>8.1189999999999998E-2</v>
      </c>
      <c r="K186" s="380">
        <v>1.0345E-2</v>
      </c>
      <c r="L186" s="380">
        <v>3.9830000000000004E-3</v>
      </c>
      <c r="M186" s="380">
        <v>1.0491E-2</v>
      </c>
      <c r="N186" s="70">
        <f t="shared" si="46"/>
        <v>42153</v>
      </c>
      <c r="O186" s="284" t="e">
        <f t="shared" si="45"/>
        <v>#VALUE!</v>
      </c>
      <c r="P186" s="284" t="e">
        <f t="shared" si="34"/>
        <v>#VALUE!</v>
      </c>
      <c r="Q186" s="284" t="e">
        <f t="shared" si="35"/>
        <v>#VALUE!</v>
      </c>
      <c r="R186" s="284" t="e">
        <f t="shared" si="36"/>
        <v>#VALUE!</v>
      </c>
      <c r="S186" s="284" t="e">
        <f t="shared" si="41"/>
        <v>#VALUE!</v>
      </c>
      <c r="T186" s="284" t="e">
        <f t="shared" si="42"/>
        <v>#VALUE!</v>
      </c>
      <c r="U186" s="284" t="e">
        <f t="shared" si="43"/>
        <v>#VALUE!</v>
      </c>
      <c r="V186" s="284" t="e">
        <f t="shared" si="44"/>
        <v>#VALUE!</v>
      </c>
      <c r="AI186" s="379">
        <f t="shared" si="37"/>
        <v>2015</v>
      </c>
      <c r="AJ186" s="379">
        <f t="shared" si="38"/>
        <v>5</v>
      </c>
      <c r="AK186" s="379">
        <f t="shared" si="39"/>
        <v>29</v>
      </c>
      <c r="AL186" s="381">
        <f t="shared" si="40"/>
        <v>42153</v>
      </c>
    </row>
    <row r="187" spans="1:38" ht="15">
      <c r="A187" s="380">
        <v>25320</v>
      </c>
      <c r="B187" s="380">
        <v>20150630</v>
      </c>
      <c r="C187" s="380">
        <v>13442910</v>
      </c>
      <c r="D187" s="380" t="s">
        <v>188</v>
      </c>
      <c r="E187" s="380" t="s">
        <v>187</v>
      </c>
      <c r="F187" s="380">
        <v>20384</v>
      </c>
      <c r="G187" s="380">
        <v>13442910</v>
      </c>
      <c r="H187" s="380"/>
      <c r="I187" s="380">
        <v>47.65</v>
      </c>
      <c r="J187" s="380">
        <v>-1.4274E-2</v>
      </c>
      <c r="K187" s="380">
        <v>-1.9262000000000001E-2</v>
      </c>
      <c r="L187" s="380">
        <v>-1.3480000000000001E-2</v>
      </c>
      <c r="M187" s="380">
        <v>-2.1011999999999999E-2</v>
      </c>
      <c r="N187" s="70">
        <f t="shared" si="46"/>
        <v>42185</v>
      </c>
      <c r="O187" s="284" t="e">
        <f t="shared" si="45"/>
        <v>#VALUE!</v>
      </c>
      <c r="P187" s="284" t="e">
        <f t="shared" si="34"/>
        <v>#VALUE!</v>
      </c>
      <c r="Q187" s="284" t="e">
        <f t="shared" si="35"/>
        <v>#VALUE!</v>
      </c>
      <c r="R187" s="284" t="e">
        <f t="shared" si="36"/>
        <v>#VALUE!</v>
      </c>
      <c r="S187" s="284" t="e">
        <f t="shared" si="41"/>
        <v>#VALUE!</v>
      </c>
      <c r="T187" s="284" t="e">
        <f t="shared" si="42"/>
        <v>#VALUE!</v>
      </c>
      <c r="U187" s="284" t="e">
        <f t="shared" si="43"/>
        <v>#VALUE!</v>
      </c>
      <c r="V187" s="284" t="e">
        <f t="shared" si="44"/>
        <v>#VALUE!</v>
      </c>
      <c r="AI187" s="379">
        <f t="shared" si="37"/>
        <v>2015</v>
      </c>
      <c r="AJ187" s="379">
        <f t="shared" si="38"/>
        <v>6</v>
      </c>
      <c r="AK187" s="379">
        <f t="shared" si="39"/>
        <v>30</v>
      </c>
      <c r="AL187" s="381">
        <f t="shared" si="40"/>
        <v>42185</v>
      </c>
    </row>
    <row r="188" spans="1:38" ht="15">
      <c r="A188" s="380">
        <v>25320</v>
      </c>
      <c r="B188" s="380">
        <v>20150731</v>
      </c>
      <c r="C188" s="380">
        <v>13442910</v>
      </c>
      <c r="D188" s="380" t="s">
        <v>188</v>
      </c>
      <c r="E188" s="380" t="s">
        <v>187</v>
      </c>
      <c r="F188" s="380">
        <v>20384</v>
      </c>
      <c r="G188" s="380">
        <v>13442910</v>
      </c>
      <c r="H188" s="380">
        <v>0.312</v>
      </c>
      <c r="I188" s="380">
        <v>49.31</v>
      </c>
      <c r="J188" s="380">
        <v>4.1384999999999998E-2</v>
      </c>
      <c r="K188" s="380">
        <v>1.2113000000000001E-2</v>
      </c>
      <c r="L188" s="380">
        <v>-2.7158000000000002E-2</v>
      </c>
      <c r="M188" s="380">
        <v>1.9741999999999999E-2</v>
      </c>
      <c r="N188" s="70">
        <f t="shared" si="46"/>
        <v>42216</v>
      </c>
      <c r="O188" s="284" t="e">
        <f t="shared" si="45"/>
        <v>#VALUE!</v>
      </c>
      <c r="P188" s="284" t="e">
        <f t="shared" si="34"/>
        <v>#VALUE!</v>
      </c>
      <c r="Q188" s="284" t="e">
        <f t="shared" si="35"/>
        <v>#VALUE!</v>
      </c>
      <c r="R188" s="284" t="e">
        <f t="shared" si="36"/>
        <v>#VALUE!</v>
      </c>
      <c r="S188" s="284" t="e">
        <f t="shared" si="41"/>
        <v>#VALUE!</v>
      </c>
      <c r="T188" s="284" t="e">
        <f t="shared" si="42"/>
        <v>#VALUE!</v>
      </c>
      <c r="U188" s="284" t="e">
        <f t="shared" si="43"/>
        <v>#VALUE!</v>
      </c>
      <c r="V188" s="284" t="e">
        <f t="shared" si="44"/>
        <v>#VALUE!</v>
      </c>
      <c r="AI188" s="379">
        <f t="shared" si="37"/>
        <v>2015</v>
      </c>
      <c r="AJ188" s="379">
        <f t="shared" si="38"/>
        <v>7</v>
      </c>
      <c r="AK188" s="379">
        <f t="shared" si="39"/>
        <v>31</v>
      </c>
      <c r="AL188" s="381">
        <f t="shared" si="40"/>
        <v>42216</v>
      </c>
    </row>
    <row r="189" spans="1:38" ht="15">
      <c r="A189" s="380">
        <v>25320</v>
      </c>
      <c r="B189" s="380">
        <v>20150831</v>
      </c>
      <c r="C189" s="380">
        <v>13442910</v>
      </c>
      <c r="D189" s="380" t="s">
        <v>188</v>
      </c>
      <c r="E189" s="380" t="s">
        <v>187</v>
      </c>
      <c r="F189" s="380">
        <v>20384</v>
      </c>
      <c r="G189" s="380">
        <v>13442910</v>
      </c>
      <c r="H189" s="380"/>
      <c r="I189" s="380">
        <v>47.99</v>
      </c>
      <c r="J189" s="380">
        <v>-2.6769000000000001E-2</v>
      </c>
      <c r="K189" s="380">
        <v>-6.0046000000000002E-2</v>
      </c>
      <c r="L189" s="380">
        <v>-4.7287000000000003E-2</v>
      </c>
      <c r="M189" s="380">
        <v>-6.2580999999999998E-2</v>
      </c>
      <c r="N189" s="70">
        <f t="shared" si="46"/>
        <v>42247</v>
      </c>
      <c r="O189" s="284" t="e">
        <f t="shared" si="45"/>
        <v>#VALUE!</v>
      </c>
      <c r="P189" s="284" t="e">
        <f t="shared" si="34"/>
        <v>#VALUE!</v>
      </c>
      <c r="Q189" s="284" t="e">
        <f t="shared" si="35"/>
        <v>#VALUE!</v>
      </c>
      <c r="R189" s="284" t="e">
        <f t="shared" si="36"/>
        <v>#VALUE!</v>
      </c>
      <c r="S189" s="284" t="e">
        <f t="shared" si="41"/>
        <v>#VALUE!</v>
      </c>
      <c r="T189" s="284" t="e">
        <f t="shared" si="42"/>
        <v>#VALUE!</v>
      </c>
      <c r="U189" s="284" t="e">
        <f t="shared" si="43"/>
        <v>#VALUE!</v>
      </c>
      <c r="V189" s="284" t="e">
        <f t="shared" si="44"/>
        <v>#VALUE!</v>
      </c>
      <c r="AI189" s="379">
        <f t="shared" si="37"/>
        <v>2015</v>
      </c>
      <c r="AJ189" s="379">
        <f t="shared" si="38"/>
        <v>8</v>
      </c>
      <c r="AK189" s="379">
        <f t="shared" si="39"/>
        <v>31</v>
      </c>
      <c r="AL189" s="381">
        <f t="shared" si="40"/>
        <v>42247</v>
      </c>
    </row>
    <row r="190" spans="1:38" ht="15">
      <c r="A190" s="380">
        <v>25320</v>
      </c>
      <c r="B190" s="380">
        <v>20150930</v>
      </c>
      <c r="C190" s="380">
        <v>13442910</v>
      </c>
      <c r="D190" s="380" t="s">
        <v>188</v>
      </c>
      <c r="E190" s="380" t="s">
        <v>187</v>
      </c>
      <c r="F190" s="380">
        <v>20384</v>
      </c>
      <c r="G190" s="380">
        <v>13442910</v>
      </c>
      <c r="H190" s="380"/>
      <c r="I190" s="380">
        <v>50.68</v>
      </c>
      <c r="J190" s="380">
        <v>5.6052999999999999E-2</v>
      </c>
      <c r="K190" s="380">
        <v>-3.3769E-2</v>
      </c>
      <c r="L190" s="380">
        <v>-4.9928E-2</v>
      </c>
      <c r="M190" s="380">
        <v>-2.6443000000000001E-2</v>
      </c>
      <c r="N190" s="70">
        <f t="shared" si="46"/>
        <v>42277</v>
      </c>
      <c r="O190" s="284" t="e">
        <f t="shared" si="45"/>
        <v>#VALUE!</v>
      </c>
      <c r="P190" s="284" t="e">
        <f t="shared" si="34"/>
        <v>#VALUE!</v>
      </c>
      <c r="Q190" s="284" t="e">
        <f t="shared" si="35"/>
        <v>#VALUE!</v>
      </c>
      <c r="R190" s="284" t="e">
        <f t="shared" si="36"/>
        <v>#VALUE!</v>
      </c>
      <c r="S190" s="284" t="e">
        <f t="shared" si="41"/>
        <v>#VALUE!</v>
      </c>
      <c r="T190" s="284" t="e">
        <f t="shared" si="42"/>
        <v>#VALUE!</v>
      </c>
      <c r="U190" s="284" t="e">
        <f t="shared" si="43"/>
        <v>#VALUE!</v>
      </c>
      <c r="V190" s="284" t="e">
        <f t="shared" si="44"/>
        <v>#VALUE!</v>
      </c>
      <c r="AI190" s="379">
        <f t="shared" si="37"/>
        <v>2015</v>
      </c>
      <c r="AJ190" s="379">
        <f t="shared" si="38"/>
        <v>9</v>
      </c>
      <c r="AK190" s="379">
        <f t="shared" si="39"/>
        <v>30</v>
      </c>
      <c r="AL190" s="381">
        <f t="shared" si="40"/>
        <v>42277</v>
      </c>
    </row>
    <row r="191" spans="1:38" ht="15">
      <c r="A191" s="380">
        <v>25320</v>
      </c>
      <c r="B191" s="380">
        <v>20151030</v>
      </c>
      <c r="C191" s="380">
        <v>13442910</v>
      </c>
      <c r="D191" s="380" t="s">
        <v>188</v>
      </c>
      <c r="E191" s="380" t="s">
        <v>187</v>
      </c>
      <c r="F191" s="380">
        <v>20384</v>
      </c>
      <c r="G191" s="380">
        <v>13442910</v>
      </c>
      <c r="H191" s="380">
        <v>0.312</v>
      </c>
      <c r="I191" s="380">
        <v>50.79</v>
      </c>
      <c r="J191" s="380">
        <v>8.3269999999999993E-3</v>
      </c>
      <c r="K191" s="380">
        <v>7.4022000000000004E-2</v>
      </c>
      <c r="L191" s="380">
        <v>5.2880000000000003E-2</v>
      </c>
      <c r="M191" s="380">
        <v>8.2983000000000001E-2</v>
      </c>
      <c r="N191" s="70">
        <f t="shared" si="46"/>
        <v>42307</v>
      </c>
      <c r="O191" s="284" t="e">
        <f t="shared" si="45"/>
        <v>#VALUE!</v>
      </c>
      <c r="P191" s="284" t="e">
        <f t="shared" si="34"/>
        <v>#VALUE!</v>
      </c>
      <c r="Q191" s="284" t="e">
        <f t="shared" si="35"/>
        <v>#VALUE!</v>
      </c>
      <c r="R191" s="284" t="e">
        <f t="shared" si="36"/>
        <v>#VALUE!</v>
      </c>
      <c r="S191" s="284" t="e">
        <f t="shared" si="41"/>
        <v>#VALUE!</v>
      </c>
      <c r="T191" s="284" t="e">
        <f t="shared" si="42"/>
        <v>#VALUE!</v>
      </c>
      <c r="U191" s="284" t="e">
        <f t="shared" si="43"/>
        <v>#VALUE!</v>
      </c>
      <c r="V191" s="284" t="e">
        <f t="shared" si="44"/>
        <v>#VALUE!</v>
      </c>
      <c r="AI191" s="379">
        <f t="shared" si="37"/>
        <v>2015</v>
      </c>
      <c r="AJ191" s="379">
        <f t="shared" si="38"/>
        <v>10</v>
      </c>
      <c r="AK191" s="379">
        <f t="shared" si="39"/>
        <v>30</v>
      </c>
      <c r="AL191" s="381">
        <f t="shared" si="40"/>
        <v>42307</v>
      </c>
    </row>
    <row r="192" spans="1:38" ht="15">
      <c r="A192" s="380">
        <v>25320</v>
      </c>
      <c r="B192" s="380">
        <v>20151130</v>
      </c>
      <c r="C192" s="380">
        <v>13442910</v>
      </c>
      <c r="D192" s="380" t="s">
        <v>188</v>
      </c>
      <c r="E192" s="380" t="s">
        <v>187</v>
      </c>
      <c r="F192" s="380">
        <v>20384</v>
      </c>
      <c r="G192" s="380">
        <v>13442910</v>
      </c>
      <c r="H192" s="380"/>
      <c r="I192" s="380">
        <v>52.24</v>
      </c>
      <c r="J192" s="380">
        <v>2.8549000000000001E-2</v>
      </c>
      <c r="K192" s="380">
        <v>2.4489999999999998E-3</v>
      </c>
      <c r="L192" s="380">
        <v>7.3400000000000002E-3</v>
      </c>
      <c r="M192" s="380">
        <v>5.0500000000000002E-4</v>
      </c>
      <c r="N192" s="70">
        <f t="shared" si="46"/>
        <v>42338</v>
      </c>
      <c r="O192" s="284" t="e">
        <f t="shared" si="45"/>
        <v>#VALUE!</v>
      </c>
      <c r="P192" s="284" t="e">
        <f t="shared" si="34"/>
        <v>#VALUE!</v>
      </c>
      <c r="Q192" s="284" t="e">
        <f t="shared" si="35"/>
        <v>#VALUE!</v>
      </c>
      <c r="R192" s="284" t="e">
        <f t="shared" si="36"/>
        <v>#VALUE!</v>
      </c>
      <c r="S192" s="284" t="e">
        <f t="shared" si="41"/>
        <v>#VALUE!</v>
      </c>
      <c r="T192" s="284" t="e">
        <f t="shared" si="42"/>
        <v>#VALUE!</v>
      </c>
      <c r="U192" s="284" t="e">
        <f t="shared" si="43"/>
        <v>#VALUE!</v>
      </c>
      <c r="V192" s="284" t="e">
        <f t="shared" si="44"/>
        <v>#VALUE!</v>
      </c>
      <c r="AI192" s="379">
        <f t="shared" si="37"/>
        <v>2015</v>
      </c>
      <c r="AJ192" s="379">
        <f t="shared" si="38"/>
        <v>11</v>
      </c>
      <c r="AK192" s="379">
        <f t="shared" si="39"/>
        <v>30</v>
      </c>
      <c r="AL192" s="381">
        <f t="shared" si="40"/>
        <v>42338</v>
      </c>
    </row>
    <row r="193" spans="1:38" ht="15">
      <c r="A193" s="380">
        <v>25320</v>
      </c>
      <c r="B193" s="380">
        <v>20151231</v>
      </c>
      <c r="C193" s="380">
        <v>13442910</v>
      </c>
      <c r="D193" s="380" t="s">
        <v>188</v>
      </c>
      <c r="E193" s="380" t="s">
        <v>187</v>
      </c>
      <c r="F193" s="380">
        <v>20384</v>
      </c>
      <c r="G193" s="380">
        <v>13442910</v>
      </c>
      <c r="H193" s="380"/>
      <c r="I193" s="380">
        <v>52.55</v>
      </c>
      <c r="J193" s="380">
        <v>5.934E-3</v>
      </c>
      <c r="K193" s="380">
        <v>-2.2287999999999999E-2</v>
      </c>
      <c r="L193" s="380">
        <v>-3.5902999999999997E-2</v>
      </c>
      <c r="M193" s="380">
        <v>-1.753E-2</v>
      </c>
      <c r="N193" s="70">
        <f t="shared" si="46"/>
        <v>42369</v>
      </c>
      <c r="O193" s="284" t="e">
        <f t="shared" si="45"/>
        <v>#VALUE!</v>
      </c>
      <c r="P193" s="284" t="e">
        <f t="shared" si="34"/>
        <v>#VALUE!</v>
      </c>
      <c r="Q193" s="284" t="e">
        <f t="shared" si="35"/>
        <v>#VALUE!</v>
      </c>
      <c r="R193" s="284" t="e">
        <f t="shared" si="36"/>
        <v>#VALUE!</v>
      </c>
      <c r="S193" s="284" t="e">
        <f t="shared" si="41"/>
        <v>#VALUE!</v>
      </c>
      <c r="T193" s="284" t="e">
        <f t="shared" si="42"/>
        <v>#VALUE!</v>
      </c>
      <c r="U193" s="284" t="e">
        <f t="shared" si="43"/>
        <v>#VALUE!</v>
      </c>
      <c r="V193" s="284" t="e">
        <f t="shared" si="44"/>
        <v>#VALUE!</v>
      </c>
      <c r="AI193" s="379">
        <f t="shared" si="37"/>
        <v>2015</v>
      </c>
      <c r="AJ193" s="379">
        <f t="shared" si="38"/>
        <v>12</v>
      </c>
      <c r="AK193" s="379">
        <f t="shared" si="39"/>
        <v>31</v>
      </c>
      <c r="AL193" s="381">
        <f t="shared" si="40"/>
        <v>42369</v>
      </c>
    </row>
    <row r="194" spans="1:38" ht="15">
      <c r="A194" s="380">
        <v>25320</v>
      </c>
      <c r="B194" s="380">
        <v>20160129</v>
      </c>
      <c r="C194" s="380">
        <v>13442910</v>
      </c>
      <c r="D194" s="380" t="s">
        <v>188</v>
      </c>
      <c r="E194" s="380" t="s">
        <v>187</v>
      </c>
      <c r="F194" s="380">
        <v>20384</v>
      </c>
      <c r="G194" s="380">
        <v>13442910</v>
      </c>
      <c r="H194" s="380">
        <v>0.312</v>
      </c>
      <c r="I194" s="380">
        <v>56.41</v>
      </c>
      <c r="J194" s="380">
        <v>7.9391000000000003E-2</v>
      </c>
      <c r="K194" s="380">
        <v>-5.7093999999999999E-2</v>
      </c>
      <c r="L194" s="380">
        <v>-7.4949000000000002E-2</v>
      </c>
      <c r="M194" s="380">
        <v>-5.0735000000000002E-2</v>
      </c>
      <c r="N194" s="70">
        <f t="shared" ref="N194:N229" si="47">AL194</f>
        <v>42398</v>
      </c>
      <c r="O194" s="284" t="e">
        <f t="shared" si="45"/>
        <v>#VALUE!</v>
      </c>
      <c r="P194" s="284" t="e">
        <f t="shared" ref="P194:P229" si="48">IF(AND(($X$12-4)&lt;=$N194,($X$13)&gt;=($N194-4)),K194," ")</f>
        <v>#VALUE!</v>
      </c>
      <c r="Q194" s="284" t="e">
        <f t="shared" ref="Q194:Q229" si="49">IF(AND(($X$12-4)&lt;=$N194,($X$13)&gt;=($N194-4)),L194," ")</f>
        <v>#VALUE!</v>
      </c>
      <c r="R194" s="284" t="e">
        <f t="shared" ref="R194:R229" si="50">IF(AND(($X$12-4)&lt;=$N194,($X$13)&gt;=($N194-4)),M194," ")</f>
        <v>#VALUE!</v>
      </c>
      <c r="S194" s="284" t="e">
        <f t="shared" si="41"/>
        <v>#VALUE!</v>
      </c>
      <c r="T194" s="284" t="e">
        <f t="shared" si="42"/>
        <v>#VALUE!</v>
      </c>
      <c r="U194" s="284" t="e">
        <f t="shared" si="43"/>
        <v>#VALUE!</v>
      </c>
      <c r="V194" s="284" t="e">
        <f t="shared" si="44"/>
        <v>#VALUE!</v>
      </c>
      <c r="AI194" s="379">
        <f t="shared" si="37"/>
        <v>2016</v>
      </c>
      <c r="AJ194" s="379">
        <f t="shared" si="38"/>
        <v>1</v>
      </c>
      <c r="AK194" s="379">
        <f t="shared" si="39"/>
        <v>29</v>
      </c>
      <c r="AL194" s="381">
        <f t="shared" si="40"/>
        <v>42398</v>
      </c>
    </row>
    <row r="195" spans="1:38" ht="15">
      <c r="A195" s="380">
        <v>25320</v>
      </c>
      <c r="B195" s="380">
        <v>20160229</v>
      </c>
      <c r="C195" s="380">
        <v>13442910</v>
      </c>
      <c r="D195" s="380" t="s">
        <v>188</v>
      </c>
      <c r="E195" s="380" t="s">
        <v>187</v>
      </c>
      <c r="F195" s="380">
        <v>20384</v>
      </c>
      <c r="G195" s="380">
        <v>13442910</v>
      </c>
      <c r="H195" s="380"/>
      <c r="I195" s="380">
        <v>61.75</v>
      </c>
      <c r="J195" s="380">
        <v>9.4663999999999998E-2</v>
      </c>
      <c r="K195" s="380">
        <v>6.87E-4</v>
      </c>
      <c r="L195" s="380">
        <v>5.587E-3</v>
      </c>
      <c r="M195" s="380">
        <v>-4.1279999999999997E-3</v>
      </c>
      <c r="N195" s="70">
        <f t="shared" si="47"/>
        <v>42429</v>
      </c>
      <c r="O195" s="284" t="e">
        <f t="shared" si="45"/>
        <v>#VALUE!</v>
      </c>
      <c r="P195" s="284" t="e">
        <f t="shared" si="48"/>
        <v>#VALUE!</v>
      </c>
      <c r="Q195" s="284" t="e">
        <f t="shared" si="49"/>
        <v>#VALUE!</v>
      </c>
      <c r="R195" s="284" t="e">
        <f t="shared" si="50"/>
        <v>#VALUE!</v>
      </c>
      <c r="S195" s="284" t="e">
        <f t="shared" si="41"/>
        <v>#VALUE!</v>
      </c>
      <c r="T195" s="284" t="e">
        <f t="shared" si="42"/>
        <v>#VALUE!</v>
      </c>
      <c r="U195" s="284" t="e">
        <f t="shared" si="43"/>
        <v>#VALUE!</v>
      </c>
      <c r="V195" s="284" t="e">
        <f t="shared" si="44"/>
        <v>#VALUE!</v>
      </c>
      <c r="AI195" s="379">
        <f t="shared" ref="AI195:AI229" si="51">ROUND(B195/10000,0)</f>
        <v>2016</v>
      </c>
      <c r="AJ195" s="379">
        <f t="shared" ref="AJ195:AJ229" si="52">ROUND((B195-(AI195*10000))/100,0)</f>
        <v>2</v>
      </c>
      <c r="AK195" s="379">
        <f t="shared" ref="AK195:AK229" si="53">B195-AI195*10000-AJ195*100</f>
        <v>29</v>
      </c>
      <c r="AL195" s="381">
        <f t="shared" ref="AL195:AL229" si="54">DATE(AI195,AJ195,AK195)</f>
        <v>42429</v>
      </c>
    </row>
    <row r="196" spans="1:38" ht="15">
      <c r="A196" s="380">
        <v>25320</v>
      </c>
      <c r="B196" s="380">
        <v>20160331</v>
      </c>
      <c r="C196" s="380">
        <v>13442910</v>
      </c>
      <c r="D196" s="380" t="s">
        <v>188</v>
      </c>
      <c r="E196" s="380" t="s">
        <v>187</v>
      </c>
      <c r="F196" s="380">
        <v>20384</v>
      </c>
      <c r="G196" s="380">
        <v>13442910</v>
      </c>
      <c r="H196" s="380"/>
      <c r="I196" s="380">
        <v>63.79</v>
      </c>
      <c r="J196" s="380">
        <v>3.3036000000000003E-2</v>
      </c>
      <c r="K196" s="380">
        <v>7.0516999999999996E-2</v>
      </c>
      <c r="L196" s="380">
        <v>7.8179999999999999E-2</v>
      </c>
      <c r="M196" s="380">
        <v>6.5990999999999994E-2</v>
      </c>
      <c r="N196" s="70">
        <f t="shared" si="47"/>
        <v>42460</v>
      </c>
      <c r="O196" s="284" t="e">
        <f t="shared" si="45"/>
        <v>#VALUE!</v>
      </c>
      <c r="P196" s="284" t="e">
        <f t="shared" si="48"/>
        <v>#VALUE!</v>
      </c>
      <c r="Q196" s="284" t="e">
        <f t="shared" si="49"/>
        <v>#VALUE!</v>
      </c>
      <c r="R196" s="284" t="e">
        <f t="shared" si="50"/>
        <v>#VALUE!</v>
      </c>
      <c r="S196" s="284" t="e">
        <f t="shared" si="41"/>
        <v>#VALUE!</v>
      </c>
      <c r="T196" s="284" t="e">
        <f t="shared" si="42"/>
        <v>#VALUE!</v>
      </c>
      <c r="U196" s="284" t="e">
        <f t="shared" si="43"/>
        <v>#VALUE!</v>
      </c>
      <c r="V196" s="284" t="e">
        <f t="shared" si="44"/>
        <v>#VALUE!</v>
      </c>
      <c r="AI196" s="379">
        <f t="shared" si="51"/>
        <v>2016</v>
      </c>
      <c r="AJ196" s="379">
        <f t="shared" si="52"/>
        <v>3</v>
      </c>
      <c r="AK196" s="379">
        <f t="shared" si="53"/>
        <v>31</v>
      </c>
      <c r="AL196" s="381">
        <f t="shared" si="54"/>
        <v>42460</v>
      </c>
    </row>
    <row r="197" spans="1:38" ht="15">
      <c r="A197" s="380">
        <v>25320</v>
      </c>
      <c r="B197" s="380">
        <v>20160429</v>
      </c>
      <c r="C197" s="380">
        <v>13442910</v>
      </c>
      <c r="D197" s="380" t="s">
        <v>188</v>
      </c>
      <c r="E197" s="380" t="s">
        <v>187</v>
      </c>
      <c r="F197" s="380">
        <v>20384</v>
      </c>
      <c r="G197" s="380">
        <v>13442910</v>
      </c>
      <c r="H197" s="380">
        <v>0.312</v>
      </c>
      <c r="I197" s="380">
        <v>61.71</v>
      </c>
      <c r="J197" s="380">
        <v>-2.7716000000000001E-2</v>
      </c>
      <c r="K197" s="380">
        <v>1.1816999999999999E-2</v>
      </c>
      <c r="L197" s="380">
        <v>3.9877999999999997E-2</v>
      </c>
      <c r="M197" s="380">
        <v>2.699E-3</v>
      </c>
      <c r="N197" s="70">
        <f t="shared" si="47"/>
        <v>42489</v>
      </c>
      <c r="O197" s="284" t="e">
        <f t="shared" si="45"/>
        <v>#VALUE!</v>
      </c>
      <c r="P197" s="284" t="e">
        <f t="shared" si="48"/>
        <v>#VALUE!</v>
      </c>
      <c r="Q197" s="284" t="e">
        <f t="shared" si="49"/>
        <v>#VALUE!</v>
      </c>
      <c r="R197" s="284" t="e">
        <f t="shared" si="50"/>
        <v>#VALUE!</v>
      </c>
      <c r="S197" s="284" t="e">
        <f t="shared" si="41"/>
        <v>#VALUE!</v>
      </c>
      <c r="T197" s="284" t="e">
        <f t="shared" si="42"/>
        <v>#VALUE!</v>
      </c>
      <c r="U197" s="284" t="e">
        <f t="shared" si="43"/>
        <v>#VALUE!</v>
      </c>
      <c r="V197" s="284" t="e">
        <f t="shared" si="44"/>
        <v>#VALUE!</v>
      </c>
      <c r="AI197" s="379">
        <f t="shared" si="51"/>
        <v>2016</v>
      </c>
      <c r="AJ197" s="379">
        <f t="shared" si="52"/>
        <v>4</v>
      </c>
      <c r="AK197" s="379">
        <f t="shared" si="53"/>
        <v>29</v>
      </c>
      <c r="AL197" s="381">
        <f t="shared" si="54"/>
        <v>42489</v>
      </c>
    </row>
    <row r="198" spans="1:38" ht="15">
      <c r="A198" s="380">
        <v>25320</v>
      </c>
      <c r="B198" s="380">
        <v>20160531</v>
      </c>
      <c r="C198" s="380">
        <v>13442910</v>
      </c>
      <c r="D198" s="380" t="s">
        <v>188</v>
      </c>
      <c r="E198" s="380" t="s">
        <v>187</v>
      </c>
      <c r="F198" s="380">
        <v>20384</v>
      </c>
      <c r="G198" s="380">
        <v>13442910</v>
      </c>
      <c r="H198" s="380"/>
      <c r="I198" s="380">
        <v>60.57</v>
      </c>
      <c r="J198" s="380">
        <v>-1.8473E-2</v>
      </c>
      <c r="K198" s="380">
        <v>1.4316000000000001E-2</v>
      </c>
      <c r="L198" s="380">
        <v>-6.2500000000000001E-4</v>
      </c>
      <c r="M198" s="380">
        <v>1.5329000000000001E-2</v>
      </c>
      <c r="N198" s="70">
        <f t="shared" si="47"/>
        <v>42521</v>
      </c>
      <c r="O198" s="284" t="e">
        <f t="shared" si="45"/>
        <v>#VALUE!</v>
      </c>
      <c r="P198" s="284" t="e">
        <f t="shared" si="48"/>
        <v>#VALUE!</v>
      </c>
      <c r="Q198" s="284" t="e">
        <f t="shared" si="49"/>
        <v>#VALUE!</v>
      </c>
      <c r="R198" s="284" t="e">
        <f t="shared" si="50"/>
        <v>#VALUE!</v>
      </c>
      <c r="S198" s="284" t="e">
        <f t="shared" si="41"/>
        <v>#VALUE!</v>
      </c>
      <c r="T198" s="284" t="e">
        <f t="shared" si="42"/>
        <v>#VALUE!</v>
      </c>
      <c r="U198" s="284" t="e">
        <f t="shared" si="43"/>
        <v>#VALUE!</v>
      </c>
      <c r="V198" s="284" t="e">
        <f t="shared" si="44"/>
        <v>#VALUE!</v>
      </c>
      <c r="AI198" s="379">
        <f t="shared" si="51"/>
        <v>2016</v>
      </c>
      <c r="AJ198" s="379">
        <f t="shared" si="52"/>
        <v>5</v>
      </c>
      <c r="AK198" s="379">
        <f t="shared" si="53"/>
        <v>31</v>
      </c>
      <c r="AL198" s="381">
        <f t="shared" si="54"/>
        <v>42521</v>
      </c>
    </row>
    <row r="199" spans="1:38" ht="15">
      <c r="A199" s="380">
        <v>25320</v>
      </c>
      <c r="B199" s="380">
        <v>20160630</v>
      </c>
      <c r="C199" s="380">
        <v>13442910</v>
      </c>
      <c r="D199" s="380" t="s">
        <v>188</v>
      </c>
      <c r="E199" s="380" t="s">
        <v>187</v>
      </c>
      <c r="F199" s="380">
        <v>20384</v>
      </c>
      <c r="G199" s="380">
        <v>13442910</v>
      </c>
      <c r="H199" s="380"/>
      <c r="I199" s="380">
        <v>66.53</v>
      </c>
      <c r="J199" s="380">
        <v>9.8399E-2</v>
      </c>
      <c r="K199" s="380">
        <v>3.1099999999999999E-3</v>
      </c>
      <c r="L199" s="380">
        <v>5.8259999999999996E-3</v>
      </c>
      <c r="M199" s="380">
        <v>9.0600000000000001E-4</v>
      </c>
      <c r="N199" s="70">
        <f t="shared" si="47"/>
        <v>42551</v>
      </c>
      <c r="O199" s="284" t="e">
        <f t="shared" si="45"/>
        <v>#VALUE!</v>
      </c>
      <c r="P199" s="284" t="e">
        <f t="shared" si="48"/>
        <v>#VALUE!</v>
      </c>
      <c r="Q199" s="284" t="e">
        <f t="shared" si="49"/>
        <v>#VALUE!</v>
      </c>
      <c r="R199" s="284" t="e">
        <f t="shared" si="50"/>
        <v>#VALUE!</v>
      </c>
      <c r="S199" s="284" t="e">
        <f t="shared" si="41"/>
        <v>#VALUE!</v>
      </c>
      <c r="T199" s="284" t="e">
        <f t="shared" si="42"/>
        <v>#VALUE!</v>
      </c>
      <c r="U199" s="284" t="e">
        <f t="shared" si="43"/>
        <v>#VALUE!</v>
      </c>
      <c r="V199" s="284" t="e">
        <f t="shared" si="44"/>
        <v>#VALUE!</v>
      </c>
      <c r="AI199" s="379">
        <f t="shared" si="51"/>
        <v>2016</v>
      </c>
      <c r="AJ199" s="379">
        <f t="shared" si="52"/>
        <v>6</v>
      </c>
      <c r="AK199" s="379">
        <f t="shared" si="53"/>
        <v>30</v>
      </c>
      <c r="AL199" s="381">
        <f t="shared" si="54"/>
        <v>42551</v>
      </c>
    </row>
    <row r="200" spans="1:38" ht="15">
      <c r="A200" s="380">
        <v>25320</v>
      </c>
      <c r="B200" s="380">
        <v>20160729</v>
      </c>
      <c r="C200" s="380">
        <v>13442910</v>
      </c>
      <c r="D200" s="380" t="s">
        <v>188</v>
      </c>
      <c r="E200" s="380" t="s">
        <v>187</v>
      </c>
      <c r="F200" s="380">
        <v>20384</v>
      </c>
      <c r="G200" s="380">
        <v>13442910</v>
      </c>
      <c r="H200" s="380">
        <v>0.312</v>
      </c>
      <c r="I200" s="380">
        <v>62.27</v>
      </c>
      <c r="J200" s="380">
        <v>-5.9341999999999999E-2</v>
      </c>
      <c r="K200" s="380">
        <v>3.8774999999999997E-2</v>
      </c>
      <c r="L200" s="380">
        <v>4.9896000000000003E-2</v>
      </c>
      <c r="M200" s="380">
        <v>3.5610000000000003E-2</v>
      </c>
      <c r="N200" s="70">
        <f t="shared" si="47"/>
        <v>42580</v>
      </c>
      <c r="O200" s="284" t="e">
        <f t="shared" si="45"/>
        <v>#VALUE!</v>
      </c>
      <c r="P200" s="284" t="e">
        <f t="shared" si="48"/>
        <v>#VALUE!</v>
      </c>
      <c r="Q200" s="284" t="e">
        <f t="shared" si="49"/>
        <v>#VALUE!</v>
      </c>
      <c r="R200" s="284" t="e">
        <f t="shared" si="50"/>
        <v>#VALUE!</v>
      </c>
      <c r="S200" s="284" t="e">
        <f t="shared" si="41"/>
        <v>#VALUE!</v>
      </c>
      <c r="T200" s="284" t="e">
        <f t="shared" si="42"/>
        <v>#VALUE!</v>
      </c>
      <c r="U200" s="284" t="e">
        <f t="shared" si="43"/>
        <v>#VALUE!</v>
      </c>
      <c r="V200" s="284" t="e">
        <f t="shared" si="44"/>
        <v>#VALUE!</v>
      </c>
      <c r="AI200" s="379">
        <f t="shared" si="51"/>
        <v>2016</v>
      </c>
      <c r="AJ200" s="379">
        <f t="shared" si="52"/>
        <v>7</v>
      </c>
      <c r="AK200" s="379">
        <f t="shared" si="53"/>
        <v>29</v>
      </c>
      <c r="AL200" s="381">
        <f t="shared" si="54"/>
        <v>42580</v>
      </c>
    </row>
    <row r="201" spans="1:38" ht="15">
      <c r="A201" s="380">
        <v>25320</v>
      </c>
      <c r="B201" s="380">
        <v>20160831</v>
      </c>
      <c r="C201" s="380">
        <v>13442910</v>
      </c>
      <c r="D201" s="380" t="s">
        <v>188</v>
      </c>
      <c r="E201" s="380" t="s">
        <v>187</v>
      </c>
      <c r="F201" s="380">
        <v>20384</v>
      </c>
      <c r="G201" s="380">
        <v>13442910</v>
      </c>
      <c r="H201" s="380"/>
      <c r="I201" s="380">
        <v>60.72</v>
      </c>
      <c r="J201" s="380">
        <v>-2.4892000000000001E-2</v>
      </c>
      <c r="K201" s="380">
        <v>2.7889999999999998E-3</v>
      </c>
      <c r="L201" s="380">
        <v>1.3063E-2</v>
      </c>
      <c r="M201" s="380">
        <v>-1.219E-3</v>
      </c>
      <c r="N201" s="70">
        <f t="shared" si="47"/>
        <v>42613</v>
      </c>
      <c r="O201" s="284" t="e">
        <f t="shared" si="45"/>
        <v>#VALUE!</v>
      </c>
      <c r="P201" s="284" t="e">
        <f t="shared" si="48"/>
        <v>#VALUE!</v>
      </c>
      <c r="Q201" s="284" t="e">
        <f t="shared" si="49"/>
        <v>#VALUE!</v>
      </c>
      <c r="R201" s="284" t="e">
        <f t="shared" si="50"/>
        <v>#VALUE!</v>
      </c>
      <c r="S201" s="284" t="e">
        <f t="shared" si="41"/>
        <v>#VALUE!</v>
      </c>
      <c r="T201" s="284" t="e">
        <f t="shared" si="42"/>
        <v>#VALUE!</v>
      </c>
      <c r="U201" s="284" t="e">
        <f t="shared" si="43"/>
        <v>#VALUE!</v>
      </c>
      <c r="V201" s="284" t="e">
        <f t="shared" si="44"/>
        <v>#VALUE!</v>
      </c>
      <c r="AI201" s="379">
        <f t="shared" si="51"/>
        <v>2016</v>
      </c>
      <c r="AJ201" s="379">
        <f t="shared" si="52"/>
        <v>8</v>
      </c>
      <c r="AK201" s="379">
        <f t="shared" si="53"/>
        <v>31</v>
      </c>
      <c r="AL201" s="381">
        <f t="shared" si="54"/>
        <v>42613</v>
      </c>
    </row>
    <row r="202" spans="1:38" ht="15">
      <c r="A202" s="380">
        <v>25320</v>
      </c>
      <c r="B202" s="380">
        <v>20160930</v>
      </c>
      <c r="C202" s="380">
        <v>13442910</v>
      </c>
      <c r="D202" s="380" t="s">
        <v>188</v>
      </c>
      <c r="E202" s="380" t="s">
        <v>187</v>
      </c>
      <c r="F202" s="380">
        <v>20384</v>
      </c>
      <c r="G202" s="380">
        <v>13442910</v>
      </c>
      <c r="H202" s="380"/>
      <c r="I202" s="380">
        <v>54.7</v>
      </c>
      <c r="J202" s="380">
        <v>-9.9143999999999996E-2</v>
      </c>
      <c r="K202" s="380">
        <v>3.0170000000000002E-3</v>
      </c>
      <c r="L202" s="380">
        <v>1.5381000000000001E-2</v>
      </c>
      <c r="M202" s="380">
        <v>-1.2340000000000001E-3</v>
      </c>
      <c r="N202" s="70">
        <f t="shared" si="47"/>
        <v>42643</v>
      </c>
      <c r="O202" s="284" t="e">
        <f t="shared" si="45"/>
        <v>#VALUE!</v>
      </c>
      <c r="P202" s="284" t="e">
        <f t="shared" si="48"/>
        <v>#VALUE!</v>
      </c>
      <c r="Q202" s="284" t="e">
        <f t="shared" si="49"/>
        <v>#VALUE!</v>
      </c>
      <c r="R202" s="284" t="e">
        <f t="shared" si="50"/>
        <v>#VALUE!</v>
      </c>
      <c r="S202" s="284" t="e">
        <f t="shared" si="41"/>
        <v>#VALUE!</v>
      </c>
      <c r="T202" s="284" t="e">
        <f t="shared" si="42"/>
        <v>#VALUE!</v>
      </c>
      <c r="U202" s="284" t="e">
        <f t="shared" si="43"/>
        <v>#VALUE!</v>
      </c>
      <c r="V202" s="284" t="e">
        <f t="shared" si="44"/>
        <v>#VALUE!</v>
      </c>
      <c r="AI202" s="379">
        <f t="shared" si="51"/>
        <v>2016</v>
      </c>
      <c r="AJ202" s="379">
        <f t="shared" si="52"/>
        <v>9</v>
      </c>
      <c r="AK202" s="379">
        <f t="shared" si="53"/>
        <v>30</v>
      </c>
      <c r="AL202" s="381">
        <f t="shared" si="54"/>
        <v>42643</v>
      </c>
    </row>
    <row r="203" spans="1:38" ht="15">
      <c r="A203" s="380">
        <v>25320</v>
      </c>
      <c r="B203" s="380">
        <v>20161031</v>
      </c>
      <c r="C203" s="380">
        <v>13442910</v>
      </c>
      <c r="D203" s="380" t="s">
        <v>188</v>
      </c>
      <c r="E203" s="380" t="s">
        <v>187</v>
      </c>
      <c r="F203" s="380">
        <v>20384</v>
      </c>
      <c r="G203" s="380">
        <v>13442910</v>
      </c>
      <c r="H203" s="380">
        <v>0.35</v>
      </c>
      <c r="I203" s="380">
        <v>54.34</v>
      </c>
      <c r="J203" s="380">
        <v>-1.83E-4</v>
      </c>
      <c r="K203" s="380">
        <v>-2.1593999999999999E-2</v>
      </c>
      <c r="L203" s="380">
        <v>-3.9941999999999998E-2</v>
      </c>
      <c r="M203" s="380">
        <v>-1.9425999999999999E-2</v>
      </c>
      <c r="N203" s="70">
        <f t="shared" si="47"/>
        <v>42674</v>
      </c>
      <c r="O203" s="284" t="e">
        <f t="shared" si="45"/>
        <v>#VALUE!</v>
      </c>
      <c r="P203" s="284" t="e">
        <f t="shared" si="48"/>
        <v>#VALUE!</v>
      </c>
      <c r="Q203" s="284" t="e">
        <f t="shared" si="49"/>
        <v>#VALUE!</v>
      </c>
      <c r="R203" s="284" t="e">
        <f t="shared" si="50"/>
        <v>#VALUE!</v>
      </c>
      <c r="S203" s="284" t="e">
        <f t="shared" si="41"/>
        <v>#VALUE!</v>
      </c>
      <c r="T203" s="284" t="e">
        <f t="shared" si="42"/>
        <v>#VALUE!</v>
      </c>
      <c r="U203" s="284" t="e">
        <f t="shared" si="43"/>
        <v>#VALUE!</v>
      </c>
      <c r="V203" s="284" t="e">
        <f t="shared" si="44"/>
        <v>#VALUE!</v>
      </c>
      <c r="AI203" s="379">
        <f t="shared" si="51"/>
        <v>2016</v>
      </c>
      <c r="AJ203" s="379">
        <f t="shared" si="52"/>
        <v>10</v>
      </c>
      <c r="AK203" s="379">
        <f t="shared" si="53"/>
        <v>31</v>
      </c>
      <c r="AL203" s="381">
        <f t="shared" si="54"/>
        <v>42674</v>
      </c>
    </row>
    <row r="204" spans="1:38" ht="15">
      <c r="A204" s="380">
        <v>25320</v>
      </c>
      <c r="B204" s="380">
        <v>20161130</v>
      </c>
      <c r="C204" s="380">
        <v>13442910</v>
      </c>
      <c r="D204" s="380" t="s">
        <v>188</v>
      </c>
      <c r="E204" s="380" t="s">
        <v>187</v>
      </c>
      <c r="F204" s="380">
        <v>20384</v>
      </c>
      <c r="G204" s="380">
        <v>13442910</v>
      </c>
      <c r="H204" s="380"/>
      <c r="I204" s="380">
        <v>56.89</v>
      </c>
      <c r="J204" s="380">
        <v>4.6927000000000003E-2</v>
      </c>
      <c r="K204" s="380">
        <v>4.0490999999999999E-2</v>
      </c>
      <c r="L204" s="380">
        <v>5.0511E-2</v>
      </c>
      <c r="M204" s="380">
        <v>3.4174000000000003E-2</v>
      </c>
      <c r="N204" s="70">
        <f t="shared" si="47"/>
        <v>42704</v>
      </c>
      <c r="O204" s="284" t="e">
        <f t="shared" si="45"/>
        <v>#VALUE!</v>
      </c>
      <c r="P204" s="284" t="e">
        <f t="shared" si="48"/>
        <v>#VALUE!</v>
      </c>
      <c r="Q204" s="284" t="e">
        <f t="shared" si="49"/>
        <v>#VALUE!</v>
      </c>
      <c r="R204" s="284" t="e">
        <f t="shared" si="50"/>
        <v>#VALUE!</v>
      </c>
      <c r="S204" s="284" t="e">
        <f t="shared" si="41"/>
        <v>#VALUE!</v>
      </c>
      <c r="T204" s="284" t="e">
        <f t="shared" si="42"/>
        <v>#VALUE!</v>
      </c>
      <c r="U204" s="284" t="e">
        <f t="shared" si="43"/>
        <v>#VALUE!</v>
      </c>
      <c r="V204" s="284" t="e">
        <f t="shared" si="44"/>
        <v>#VALUE!</v>
      </c>
      <c r="AI204" s="379">
        <f t="shared" si="51"/>
        <v>2016</v>
      </c>
      <c r="AJ204" s="379">
        <f t="shared" si="52"/>
        <v>11</v>
      </c>
      <c r="AK204" s="379">
        <f t="shared" si="53"/>
        <v>30</v>
      </c>
      <c r="AL204" s="381">
        <f t="shared" si="54"/>
        <v>42704</v>
      </c>
    </row>
    <row r="205" spans="1:38" ht="15">
      <c r="A205" s="380">
        <v>25320</v>
      </c>
      <c r="B205" s="380">
        <v>20161230</v>
      </c>
      <c r="C205" s="380">
        <v>13442910</v>
      </c>
      <c r="D205" s="380" t="s">
        <v>188</v>
      </c>
      <c r="E205" s="380" t="s">
        <v>187</v>
      </c>
      <c r="F205" s="380">
        <v>20384</v>
      </c>
      <c r="G205" s="380">
        <v>13442910</v>
      </c>
      <c r="H205" s="380"/>
      <c r="I205" s="380">
        <v>60.47</v>
      </c>
      <c r="J205" s="380">
        <v>6.2927999999999998E-2</v>
      </c>
      <c r="K205" s="380">
        <v>1.8792E-2</v>
      </c>
      <c r="L205" s="380">
        <v>1.5880999999999999E-2</v>
      </c>
      <c r="M205" s="380">
        <v>1.8200999999999998E-2</v>
      </c>
      <c r="N205" s="70">
        <f t="shared" si="47"/>
        <v>42734</v>
      </c>
      <c r="O205" s="284" t="e">
        <f t="shared" si="45"/>
        <v>#VALUE!</v>
      </c>
      <c r="P205" s="284" t="e">
        <f t="shared" si="48"/>
        <v>#VALUE!</v>
      </c>
      <c r="Q205" s="284" t="e">
        <f t="shared" si="49"/>
        <v>#VALUE!</v>
      </c>
      <c r="R205" s="284" t="e">
        <f t="shared" si="50"/>
        <v>#VALUE!</v>
      </c>
      <c r="S205" s="284" t="e">
        <f t="shared" si="41"/>
        <v>#VALUE!</v>
      </c>
      <c r="T205" s="284" t="e">
        <f t="shared" si="42"/>
        <v>#VALUE!</v>
      </c>
      <c r="U205" s="284" t="e">
        <f t="shared" si="43"/>
        <v>#VALUE!</v>
      </c>
      <c r="V205" s="284" t="e">
        <f t="shared" si="44"/>
        <v>#VALUE!</v>
      </c>
      <c r="AI205" s="379">
        <f t="shared" si="51"/>
        <v>2016</v>
      </c>
      <c r="AJ205" s="379">
        <f t="shared" si="52"/>
        <v>12</v>
      </c>
      <c r="AK205" s="379">
        <f t="shared" si="53"/>
        <v>30</v>
      </c>
      <c r="AL205" s="381">
        <f t="shared" si="54"/>
        <v>42734</v>
      </c>
    </row>
    <row r="206" spans="1:38" ht="15">
      <c r="A206" s="380">
        <v>25320</v>
      </c>
      <c r="B206" s="380">
        <v>20170131</v>
      </c>
      <c r="C206" s="380">
        <v>13442910</v>
      </c>
      <c r="D206" s="380" t="s">
        <v>188</v>
      </c>
      <c r="E206" s="380" t="s">
        <v>187</v>
      </c>
      <c r="F206" s="380">
        <v>20384</v>
      </c>
      <c r="G206" s="380">
        <v>13442910</v>
      </c>
      <c r="H206" s="380">
        <v>0.35</v>
      </c>
      <c r="I206" s="380">
        <v>62.23</v>
      </c>
      <c r="J206" s="380">
        <v>3.4893E-2</v>
      </c>
      <c r="K206" s="380">
        <v>2.2190000000000001E-2</v>
      </c>
      <c r="L206" s="380">
        <v>2.5942E-2</v>
      </c>
      <c r="M206" s="380">
        <v>1.7884000000000001E-2</v>
      </c>
      <c r="N206" s="70">
        <f t="shared" si="47"/>
        <v>42766</v>
      </c>
      <c r="O206" s="284" t="e">
        <f t="shared" si="45"/>
        <v>#VALUE!</v>
      </c>
      <c r="P206" s="284" t="e">
        <f t="shared" si="48"/>
        <v>#VALUE!</v>
      </c>
      <c r="Q206" s="284" t="e">
        <f t="shared" si="49"/>
        <v>#VALUE!</v>
      </c>
      <c r="R206" s="284" t="e">
        <f t="shared" si="50"/>
        <v>#VALUE!</v>
      </c>
      <c r="S206" s="284" t="e">
        <f t="shared" si="41"/>
        <v>#VALUE!</v>
      </c>
      <c r="T206" s="284" t="e">
        <f t="shared" si="42"/>
        <v>#VALUE!</v>
      </c>
      <c r="U206" s="284" t="e">
        <f t="shared" si="43"/>
        <v>#VALUE!</v>
      </c>
      <c r="V206" s="284" t="e">
        <f t="shared" si="44"/>
        <v>#VALUE!</v>
      </c>
      <c r="AI206" s="379">
        <f t="shared" si="51"/>
        <v>2017</v>
      </c>
      <c r="AJ206" s="379">
        <f t="shared" si="52"/>
        <v>1</v>
      </c>
      <c r="AK206" s="379">
        <f t="shared" si="53"/>
        <v>31</v>
      </c>
      <c r="AL206" s="381">
        <f t="shared" si="54"/>
        <v>42766</v>
      </c>
    </row>
    <row r="207" spans="1:38" ht="15">
      <c r="A207" s="380">
        <v>25320</v>
      </c>
      <c r="B207" s="380">
        <v>20170228</v>
      </c>
      <c r="C207" s="380">
        <v>13442910</v>
      </c>
      <c r="D207" s="380" t="s">
        <v>188</v>
      </c>
      <c r="E207" s="380" t="s">
        <v>187</v>
      </c>
      <c r="F207" s="380">
        <v>20384</v>
      </c>
      <c r="G207" s="380">
        <v>13442910</v>
      </c>
      <c r="H207" s="380"/>
      <c r="I207" s="380">
        <v>59.35</v>
      </c>
      <c r="J207" s="380">
        <v>-4.6280000000000002E-2</v>
      </c>
      <c r="K207" s="380">
        <v>3.2663999999999999E-2</v>
      </c>
      <c r="L207" s="380">
        <v>1.7117E-2</v>
      </c>
      <c r="M207" s="380">
        <v>3.7198000000000002E-2</v>
      </c>
      <c r="N207" s="70">
        <f t="shared" si="47"/>
        <v>42794</v>
      </c>
      <c r="O207" s="284" t="e">
        <f t="shared" si="45"/>
        <v>#VALUE!</v>
      </c>
      <c r="P207" s="284" t="e">
        <f t="shared" si="48"/>
        <v>#VALUE!</v>
      </c>
      <c r="Q207" s="284" t="e">
        <f t="shared" si="49"/>
        <v>#VALUE!</v>
      </c>
      <c r="R207" s="284" t="e">
        <f t="shared" si="50"/>
        <v>#VALUE!</v>
      </c>
      <c r="S207" s="284" t="e">
        <f t="shared" si="41"/>
        <v>#VALUE!</v>
      </c>
      <c r="T207" s="284" t="e">
        <f t="shared" si="42"/>
        <v>#VALUE!</v>
      </c>
      <c r="U207" s="284" t="e">
        <f t="shared" si="43"/>
        <v>#VALUE!</v>
      </c>
      <c r="V207" s="284" t="e">
        <f t="shared" si="44"/>
        <v>#VALUE!</v>
      </c>
      <c r="AI207" s="379">
        <f t="shared" si="51"/>
        <v>2017</v>
      </c>
      <c r="AJ207" s="379">
        <f t="shared" si="52"/>
        <v>2</v>
      </c>
      <c r="AK207" s="379">
        <f t="shared" si="53"/>
        <v>28</v>
      </c>
      <c r="AL207" s="381">
        <f t="shared" si="54"/>
        <v>42794</v>
      </c>
    </row>
    <row r="208" spans="1:38" ht="15">
      <c r="A208" s="380">
        <v>25320</v>
      </c>
      <c r="B208" s="380">
        <v>20170331</v>
      </c>
      <c r="C208" s="380">
        <v>13442910</v>
      </c>
      <c r="D208" s="380" t="s">
        <v>188</v>
      </c>
      <c r="E208" s="380" t="s">
        <v>187</v>
      </c>
      <c r="F208" s="380">
        <v>20384</v>
      </c>
      <c r="G208" s="380">
        <v>13442910</v>
      </c>
      <c r="H208" s="380"/>
      <c r="I208" s="380">
        <v>57.24</v>
      </c>
      <c r="J208" s="380">
        <v>-3.5552E-2</v>
      </c>
      <c r="K208" s="380">
        <v>2.0920000000000001E-3</v>
      </c>
      <c r="L208" s="380">
        <v>6.4099999999999999E-3</v>
      </c>
      <c r="M208" s="380">
        <v>-3.8900000000000002E-4</v>
      </c>
      <c r="N208" s="70">
        <f t="shared" si="47"/>
        <v>42825</v>
      </c>
      <c r="O208" s="284" t="e">
        <f t="shared" si="45"/>
        <v>#VALUE!</v>
      </c>
      <c r="P208" s="284" t="e">
        <f t="shared" si="48"/>
        <v>#VALUE!</v>
      </c>
      <c r="Q208" s="284" t="e">
        <f t="shared" si="49"/>
        <v>#VALUE!</v>
      </c>
      <c r="R208" s="284" t="e">
        <f t="shared" si="50"/>
        <v>#VALUE!</v>
      </c>
      <c r="S208" s="284" t="e">
        <f t="shared" si="41"/>
        <v>#VALUE!</v>
      </c>
      <c r="T208" s="284" t="e">
        <f t="shared" si="42"/>
        <v>#VALUE!</v>
      </c>
      <c r="U208" s="284" t="e">
        <f t="shared" si="43"/>
        <v>#VALUE!</v>
      </c>
      <c r="V208" s="284" t="e">
        <f t="shared" si="44"/>
        <v>#VALUE!</v>
      </c>
      <c r="AI208" s="379">
        <f t="shared" si="51"/>
        <v>2017</v>
      </c>
      <c r="AJ208" s="379">
        <f t="shared" si="52"/>
        <v>3</v>
      </c>
      <c r="AK208" s="379">
        <f t="shared" si="53"/>
        <v>31</v>
      </c>
      <c r="AL208" s="381">
        <f t="shared" si="54"/>
        <v>42825</v>
      </c>
    </row>
    <row r="209" spans="1:38" ht="15">
      <c r="A209" s="380">
        <v>25320</v>
      </c>
      <c r="B209" s="380">
        <v>20170428</v>
      </c>
      <c r="C209" s="380">
        <v>13442910</v>
      </c>
      <c r="D209" s="380" t="s">
        <v>188</v>
      </c>
      <c r="E209" s="380" t="s">
        <v>187</v>
      </c>
      <c r="F209" s="380">
        <v>20384</v>
      </c>
      <c r="G209" s="380">
        <v>13442910</v>
      </c>
      <c r="H209" s="380">
        <v>0.35</v>
      </c>
      <c r="I209" s="380">
        <v>57.54</v>
      </c>
      <c r="J209" s="380">
        <v>1.1356E-2</v>
      </c>
      <c r="K209" s="380">
        <v>9.6150000000000003E-3</v>
      </c>
      <c r="L209" s="380">
        <v>3.6909999999999998E-3</v>
      </c>
      <c r="M209" s="380">
        <v>9.0910000000000001E-3</v>
      </c>
      <c r="N209" s="70">
        <f t="shared" si="47"/>
        <v>42853</v>
      </c>
      <c r="O209" s="284" t="e">
        <f t="shared" si="45"/>
        <v>#VALUE!</v>
      </c>
      <c r="P209" s="284" t="e">
        <f t="shared" si="48"/>
        <v>#VALUE!</v>
      </c>
      <c r="Q209" s="284" t="e">
        <f t="shared" si="49"/>
        <v>#VALUE!</v>
      </c>
      <c r="R209" s="284" t="e">
        <f t="shared" si="50"/>
        <v>#VALUE!</v>
      </c>
      <c r="S209" s="284" t="e">
        <f t="shared" si="41"/>
        <v>#VALUE!</v>
      </c>
      <c r="T209" s="284" t="e">
        <f t="shared" si="42"/>
        <v>#VALUE!</v>
      </c>
      <c r="U209" s="284" t="e">
        <f t="shared" si="43"/>
        <v>#VALUE!</v>
      </c>
      <c r="V209" s="284" t="e">
        <f t="shared" si="44"/>
        <v>#VALUE!</v>
      </c>
      <c r="AI209" s="379">
        <f t="shared" si="51"/>
        <v>2017</v>
      </c>
      <c r="AJ209" s="379">
        <f t="shared" si="52"/>
        <v>4</v>
      </c>
      <c r="AK209" s="379">
        <f t="shared" si="53"/>
        <v>28</v>
      </c>
      <c r="AL209" s="381">
        <f t="shared" si="54"/>
        <v>42853</v>
      </c>
    </row>
    <row r="210" spans="1:38" ht="15">
      <c r="A210" s="380">
        <v>25320</v>
      </c>
      <c r="B210" s="380">
        <v>20170531</v>
      </c>
      <c r="C210" s="380">
        <v>13442910</v>
      </c>
      <c r="D210" s="380" t="s">
        <v>188</v>
      </c>
      <c r="E210" s="380" t="s">
        <v>187</v>
      </c>
      <c r="F210" s="380">
        <v>20384</v>
      </c>
      <c r="G210" s="380">
        <v>13442910</v>
      </c>
      <c r="H210" s="380"/>
      <c r="I210" s="380">
        <v>57.65</v>
      </c>
      <c r="J210" s="380">
        <v>1.9120000000000001E-3</v>
      </c>
      <c r="K210" s="380">
        <v>9.3349999999999995E-3</v>
      </c>
      <c r="L210" s="380">
        <v>-1.1327E-2</v>
      </c>
      <c r="M210" s="380">
        <v>1.1575999999999999E-2</v>
      </c>
      <c r="N210" s="70">
        <f t="shared" si="47"/>
        <v>42886</v>
      </c>
      <c r="O210" s="284" t="e">
        <f t="shared" si="45"/>
        <v>#VALUE!</v>
      </c>
      <c r="P210" s="284" t="e">
        <f t="shared" si="48"/>
        <v>#VALUE!</v>
      </c>
      <c r="Q210" s="284" t="e">
        <f t="shared" si="49"/>
        <v>#VALUE!</v>
      </c>
      <c r="R210" s="284" t="e">
        <f t="shared" si="50"/>
        <v>#VALUE!</v>
      </c>
      <c r="S210" s="284" t="e">
        <f t="shared" ref="S210:S229" si="55">IF(AND(($X$15-4)&lt;=$N210,($X$16)&gt;=($N210-4)),J210," ")</f>
        <v>#VALUE!</v>
      </c>
      <c r="T210" s="284" t="e">
        <f t="shared" ref="T210:T229" si="56">IF(AND(($X$15-4)&lt;=$N210,($X$16)&gt;=($N210-4)),K210," ")</f>
        <v>#VALUE!</v>
      </c>
      <c r="U210" s="284" t="e">
        <f t="shared" ref="U210:U229" si="57">IF(AND(($X$15-4)&lt;=$N210,($X$16)&gt;=($N210-4)),L210," ")</f>
        <v>#VALUE!</v>
      </c>
      <c r="V210" s="284" t="e">
        <f t="shared" ref="V210:V229" si="58">IF(AND(($X$15-4)&lt;=$N210,($X$16)&gt;=($N210-4)),M210," ")</f>
        <v>#VALUE!</v>
      </c>
      <c r="AI210" s="379">
        <f t="shared" si="51"/>
        <v>2017</v>
      </c>
      <c r="AJ210" s="379">
        <f t="shared" si="52"/>
        <v>5</v>
      </c>
      <c r="AK210" s="379">
        <f t="shared" si="53"/>
        <v>31</v>
      </c>
      <c r="AL210" s="381">
        <f t="shared" si="54"/>
        <v>42886</v>
      </c>
    </row>
    <row r="211" spans="1:38" ht="15">
      <c r="A211" s="380">
        <v>25320</v>
      </c>
      <c r="B211" s="380">
        <v>20170630</v>
      </c>
      <c r="C211" s="380">
        <v>13442910</v>
      </c>
      <c r="D211" s="380" t="s">
        <v>188</v>
      </c>
      <c r="E211" s="380" t="s">
        <v>187</v>
      </c>
      <c r="F211" s="380">
        <v>20384</v>
      </c>
      <c r="G211" s="380">
        <v>13442910</v>
      </c>
      <c r="H211" s="380"/>
      <c r="I211" s="380">
        <v>52.15</v>
      </c>
      <c r="J211" s="380">
        <v>-9.5403000000000002E-2</v>
      </c>
      <c r="K211" s="380">
        <v>9.4699999999999993E-3</v>
      </c>
      <c r="L211" s="380">
        <v>2.2941E-2</v>
      </c>
      <c r="M211" s="380">
        <v>4.8139999999999997E-3</v>
      </c>
      <c r="N211" s="70">
        <f t="shared" si="47"/>
        <v>42916</v>
      </c>
      <c r="O211" s="284" t="e">
        <f t="shared" ref="O211:O229" si="59">IF(AND(($X$12-4)&lt;=$N211,($X$13)&gt;=($N211-4)),J211," ")</f>
        <v>#VALUE!</v>
      </c>
      <c r="P211" s="284" t="e">
        <f t="shared" si="48"/>
        <v>#VALUE!</v>
      </c>
      <c r="Q211" s="284" t="e">
        <f t="shared" si="49"/>
        <v>#VALUE!</v>
      </c>
      <c r="R211" s="284" t="e">
        <f t="shared" si="50"/>
        <v>#VALUE!</v>
      </c>
      <c r="S211" s="284" t="e">
        <f t="shared" si="55"/>
        <v>#VALUE!</v>
      </c>
      <c r="T211" s="284" t="e">
        <f t="shared" si="56"/>
        <v>#VALUE!</v>
      </c>
      <c r="U211" s="284" t="e">
        <f t="shared" si="57"/>
        <v>#VALUE!</v>
      </c>
      <c r="V211" s="284" t="e">
        <f t="shared" si="58"/>
        <v>#VALUE!</v>
      </c>
      <c r="AI211" s="379">
        <f t="shared" si="51"/>
        <v>2017</v>
      </c>
      <c r="AJ211" s="379">
        <f t="shared" si="52"/>
        <v>6</v>
      </c>
      <c r="AK211" s="379">
        <f t="shared" si="53"/>
        <v>30</v>
      </c>
      <c r="AL211" s="381">
        <f t="shared" si="54"/>
        <v>42916</v>
      </c>
    </row>
    <row r="212" spans="1:38" ht="15">
      <c r="A212" s="380">
        <v>25320</v>
      </c>
      <c r="B212" s="380">
        <v>20170731</v>
      </c>
      <c r="C212" s="380">
        <v>13442910</v>
      </c>
      <c r="D212" s="380" t="s">
        <v>188</v>
      </c>
      <c r="E212" s="380" t="s">
        <v>187</v>
      </c>
      <c r="F212" s="380">
        <v>20384</v>
      </c>
      <c r="G212" s="380">
        <v>13442910</v>
      </c>
      <c r="H212" s="380">
        <v>0.35</v>
      </c>
      <c r="I212" s="380">
        <v>52.83</v>
      </c>
      <c r="J212" s="380">
        <v>1.9751000000000001E-2</v>
      </c>
      <c r="K212" s="380">
        <v>2.0329E-2</v>
      </c>
      <c r="L212" s="380">
        <v>9.0889999999999999E-3</v>
      </c>
      <c r="M212" s="380">
        <v>1.9349000000000002E-2</v>
      </c>
      <c r="N212" s="70">
        <f t="shared" si="47"/>
        <v>42947</v>
      </c>
      <c r="O212" s="284" t="e">
        <f t="shared" si="59"/>
        <v>#VALUE!</v>
      </c>
      <c r="P212" s="284" t="e">
        <f t="shared" si="48"/>
        <v>#VALUE!</v>
      </c>
      <c r="Q212" s="284" t="e">
        <f t="shared" si="49"/>
        <v>#VALUE!</v>
      </c>
      <c r="R212" s="284" t="e">
        <f t="shared" si="50"/>
        <v>#VALUE!</v>
      </c>
      <c r="S212" s="284" t="e">
        <f t="shared" si="55"/>
        <v>#VALUE!</v>
      </c>
      <c r="T212" s="284" t="e">
        <f t="shared" si="56"/>
        <v>#VALUE!</v>
      </c>
      <c r="U212" s="284" t="e">
        <f t="shared" si="57"/>
        <v>#VALUE!</v>
      </c>
      <c r="V212" s="284" t="e">
        <f t="shared" si="58"/>
        <v>#VALUE!</v>
      </c>
      <c r="AI212" s="379">
        <f t="shared" si="51"/>
        <v>2017</v>
      </c>
      <c r="AJ212" s="379">
        <f t="shared" si="52"/>
        <v>7</v>
      </c>
      <c r="AK212" s="379">
        <f t="shared" si="53"/>
        <v>31</v>
      </c>
      <c r="AL212" s="381">
        <f t="shared" si="54"/>
        <v>42947</v>
      </c>
    </row>
    <row r="213" spans="1:38" ht="15">
      <c r="A213" s="380">
        <v>25320</v>
      </c>
      <c r="B213" s="380">
        <v>20170831</v>
      </c>
      <c r="C213" s="380">
        <v>13442910</v>
      </c>
      <c r="D213" s="380" t="s">
        <v>188</v>
      </c>
      <c r="E213" s="380" t="s">
        <v>187</v>
      </c>
      <c r="F213" s="380">
        <v>20384</v>
      </c>
      <c r="G213" s="380">
        <v>13442910</v>
      </c>
      <c r="H213" s="380"/>
      <c r="I213" s="380">
        <v>46.2</v>
      </c>
      <c r="J213" s="380">
        <v>-0.125497</v>
      </c>
      <c r="K213" s="380">
        <v>1.5889999999999999E-3</v>
      </c>
      <c r="L213" s="380">
        <v>-8.7399999999999995E-3</v>
      </c>
      <c r="M213" s="380">
        <v>5.4600000000000004E-4</v>
      </c>
      <c r="N213" s="70">
        <f t="shared" si="47"/>
        <v>42978</v>
      </c>
      <c r="O213" s="284" t="e">
        <f t="shared" si="59"/>
        <v>#VALUE!</v>
      </c>
      <c r="P213" s="284" t="e">
        <f t="shared" si="48"/>
        <v>#VALUE!</v>
      </c>
      <c r="Q213" s="284" t="e">
        <f t="shared" si="49"/>
        <v>#VALUE!</v>
      </c>
      <c r="R213" s="284" t="e">
        <f t="shared" si="50"/>
        <v>#VALUE!</v>
      </c>
      <c r="S213" s="284" t="e">
        <f t="shared" si="55"/>
        <v>#VALUE!</v>
      </c>
      <c r="T213" s="284" t="e">
        <f t="shared" si="56"/>
        <v>#VALUE!</v>
      </c>
      <c r="U213" s="284" t="e">
        <f t="shared" si="57"/>
        <v>#VALUE!</v>
      </c>
      <c r="V213" s="284" t="e">
        <f t="shared" si="58"/>
        <v>#VALUE!</v>
      </c>
      <c r="AI213" s="379">
        <f t="shared" si="51"/>
        <v>2017</v>
      </c>
      <c r="AJ213" s="379">
        <f t="shared" si="52"/>
        <v>8</v>
      </c>
      <c r="AK213" s="379">
        <f t="shared" si="53"/>
        <v>31</v>
      </c>
      <c r="AL213" s="381">
        <f t="shared" si="54"/>
        <v>42978</v>
      </c>
    </row>
    <row r="214" spans="1:38" ht="15">
      <c r="A214" s="380">
        <v>25320</v>
      </c>
      <c r="B214" s="380">
        <v>20170929</v>
      </c>
      <c r="C214" s="380">
        <v>13442910</v>
      </c>
      <c r="D214" s="380" t="s">
        <v>188</v>
      </c>
      <c r="E214" s="380" t="s">
        <v>187</v>
      </c>
      <c r="F214" s="380">
        <v>20384</v>
      </c>
      <c r="G214" s="380">
        <v>13442910</v>
      </c>
      <c r="H214" s="380"/>
      <c r="I214" s="380">
        <v>46.82</v>
      </c>
      <c r="J214" s="380">
        <v>1.342E-2</v>
      </c>
      <c r="K214" s="380">
        <v>2.3733000000000001E-2</v>
      </c>
      <c r="L214" s="380">
        <v>4.6755999999999999E-2</v>
      </c>
      <c r="M214" s="380">
        <v>1.9303000000000001E-2</v>
      </c>
      <c r="N214" s="70">
        <f t="shared" si="47"/>
        <v>43007</v>
      </c>
      <c r="O214" s="284" t="e">
        <f t="shared" si="59"/>
        <v>#VALUE!</v>
      </c>
      <c r="P214" s="284" t="e">
        <f t="shared" si="48"/>
        <v>#VALUE!</v>
      </c>
      <c r="Q214" s="284" t="e">
        <f t="shared" si="49"/>
        <v>#VALUE!</v>
      </c>
      <c r="R214" s="284" t="e">
        <f t="shared" si="50"/>
        <v>#VALUE!</v>
      </c>
      <c r="S214" s="284" t="e">
        <f t="shared" si="55"/>
        <v>#VALUE!</v>
      </c>
      <c r="T214" s="284" t="e">
        <f t="shared" si="56"/>
        <v>#VALUE!</v>
      </c>
      <c r="U214" s="284" t="e">
        <f t="shared" si="57"/>
        <v>#VALUE!</v>
      </c>
      <c r="V214" s="284" t="e">
        <f t="shared" si="58"/>
        <v>#VALUE!</v>
      </c>
      <c r="AI214" s="379">
        <f t="shared" si="51"/>
        <v>2017</v>
      </c>
      <c r="AJ214" s="379">
        <f t="shared" si="52"/>
        <v>9</v>
      </c>
      <c r="AK214" s="379">
        <f t="shared" si="53"/>
        <v>29</v>
      </c>
      <c r="AL214" s="381">
        <f t="shared" si="54"/>
        <v>43007</v>
      </c>
    </row>
    <row r="215" spans="1:38" ht="15">
      <c r="A215" s="380">
        <v>25320</v>
      </c>
      <c r="B215" s="380">
        <v>20171031</v>
      </c>
      <c r="C215" s="380">
        <v>13442910</v>
      </c>
      <c r="D215" s="380" t="s">
        <v>188</v>
      </c>
      <c r="E215" s="380" t="s">
        <v>187</v>
      </c>
      <c r="F215" s="380">
        <v>20384</v>
      </c>
      <c r="G215" s="380">
        <v>13442910</v>
      </c>
      <c r="H215" s="380">
        <v>0.35</v>
      </c>
      <c r="I215" s="380">
        <v>47.37</v>
      </c>
      <c r="J215" s="380">
        <v>1.9223000000000001E-2</v>
      </c>
      <c r="K215" s="380">
        <v>1.9282000000000001E-2</v>
      </c>
      <c r="L215" s="380">
        <v>2.2169999999999998E-3</v>
      </c>
      <c r="M215" s="380">
        <v>2.2187999999999999E-2</v>
      </c>
      <c r="N215" s="70">
        <f t="shared" si="47"/>
        <v>43039</v>
      </c>
      <c r="O215" s="284" t="e">
        <f t="shared" si="59"/>
        <v>#VALUE!</v>
      </c>
      <c r="P215" s="284" t="e">
        <f t="shared" si="48"/>
        <v>#VALUE!</v>
      </c>
      <c r="Q215" s="284" t="e">
        <f t="shared" si="49"/>
        <v>#VALUE!</v>
      </c>
      <c r="R215" s="284" t="e">
        <f t="shared" si="50"/>
        <v>#VALUE!</v>
      </c>
      <c r="S215" s="284" t="e">
        <f t="shared" si="55"/>
        <v>#VALUE!</v>
      </c>
      <c r="T215" s="284" t="e">
        <f t="shared" si="56"/>
        <v>#VALUE!</v>
      </c>
      <c r="U215" s="284" t="e">
        <f t="shared" si="57"/>
        <v>#VALUE!</v>
      </c>
      <c r="V215" s="284" t="e">
        <f t="shared" si="58"/>
        <v>#VALUE!</v>
      </c>
      <c r="AI215" s="379">
        <f t="shared" si="51"/>
        <v>2017</v>
      </c>
      <c r="AJ215" s="379">
        <f t="shared" si="52"/>
        <v>10</v>
      </c>
      <c r="AK215" s="379">
        <f t="shared" si="53"/>
        <v>31</v>
      </c>
      <c r="AL215" s="381">
        <f t="shared" si="54"/>
        <v>43039</v>
      </c>
    </row>
    <row r="216" spans="1:38" ht="15">
      <c r="A216" s="380">
        <v>25320</v>
      </c>
      <c r="B216" s="380">
        <v>20171130</v>
      </c>
      <c r="C216" s="380">
        <v>13442910</v>
      </c>
      <c r="D216" s="380" t="s">
        <v>188</v>
      </c>
      <c r="E216" s="380" t="s">
        <v>187</v>
      </c>
      <c r="F216" s="380">
        <v>20384</v>
      </c>
      <c r="G216" s="380">
        <v>13442910</v>
      </c>
      <c r="H216" s="380"/>
      <c r="I216" s="380">
        <v>49.3</v>
      </c>
      <c r="J216" s="380">
        <v>4.0743000000000001E-2</v>
      </c>
      <c r="K216" s="380">
        <v>2.7309E-2</v>
      </c>
      <c r="L216" s="380">
        <v>2.0847999999999998E-2</v>
      </c>
      <c r="M216" s="380">
        <v>2.8083E-2</v>
      </c>
      <c r="N216" s="70">
        <f t="shared" si="47"/>
        <v>43069</v>
      </c>
      <c r="O216" s="284" t="e">
        <f t="shared" si="59"/>
        <v>#VALUE!</v>
      </c>
      <c r="P216" s="284" t="e">
        <f t="shared" si="48"/>
        <v>#VALUE!</v>
      </c>
      <c r="Q216" s="284" t="e">
        <f t="shared" si="49"/>
        <v>#VALUE!</v>
      </c>
      <c r="R216" s="284" t="e">
        <f t="shared" si="50"/>
        <v>#VALUE!</v>
      </c>
      <c r="S216" s="284" t="e">
        <f t="shared" si="55"/>
        <v>#VALUE!</v>
      </c>
      <c r="T216" s="284" t="e">
        <f t="shared" si="56"/>
        <v>#VALUE!</v>
      </c>
      <c r="U216" s="284" t="e">
        <f t="shared" si="57"/>
        <v>#VALUE!</v>
      </c>
      <c r="V216" s="284" t="e">
        <f t="shared" si="58"/>
        <v>#VALUE!</v>
      </c>
      <c r="AI216" s="379">
        <f t="shared" si="51"/>
        <v>2017</v>
      </c>
      <c r="AJ216" s="379">
        <f t="shared" si="52"/>
        <v>11</v>
      </c>
      <c r="AK216" s="379">
        <f t="shared" si="53"/>
        <v>30</v>
      </c>
      <c r="AL216" s="381">
        <f t="shared" si="54"/>
        <v>43069</v>
      </c>
    </row>
    <row r="217" spans="1:38" ht="15">
      <c r="A217" s="380">
        <v>25320</v>
      </c>
      <c r="B217" s="380">
        <v>20171229</v>
      </c>
      <c r="C217" s="380">
        <v>13442910</v>
      </c>
      <c r="D217" s="380" t="s">
        <v>188</v>
      </c>
      <c r="E217" s="380" t="s">
        <v>187</v>
      </c>
      <c r="F217" s="380">
        <v>20384</v>
      </c>
      <c r="G217" s="380">
        <v>13442910</v>
      </c>
      <c r="H217" s="380"/>
      <c r="I217" s="380">
        <v>48.11</v>
      </c>
      <c r="J217" s="380">
        <v>-2.4138E-2</v>
      </c>
      <c r="K217" s="380">
        <v>1.2173E-2</v>
      </c>
      <c r="L217" s="380">
        <v>1.4234E-2</v>
      </c>
      <c r="M217" s="380">
        <v>9.8320000000000005E-3</v>
      </c>
      <c r="N217" s="70">
        <f t="shared" si="47"/>
        <v>43098</v>
      </c>
      <c r="O217" s="284" t="e">
        <f t="shared" si="59"/>
        <v>#VALUE!</v>
      </c>
      <c r="P217" s="284" t="e">
        <f t="shared" si="48"/>
        <v>#VALUE!</v>
      </c>
      <c r="Q217" s="284" t="e">
        <f t="shared" si="49"/>
        <v>#VALUE!</v>
      </c>
      <c r="R217" s="284" t="e">
        <f t="shared" si="50"/>
        <v>#VALUE!</v>
      </c>
      <c r="S217" s="284" t="e">
        <f t="shared" si="55"/>
        <v>#VALUE!</v>
      </c>
      <c r="T217" s="284" t="e">
        <f t="shared" si="56"/>
        <v>#VALUE!</v>
      </c>
      <c r="U217" s="284" t="e">
        <f t="shared" si="57"/>
        <v>#VALUE!</v>
      </c>
      <c r="V217" s="284" t="e">
        <f t="shared" si="58"/>
        <v>#VALUE!</v>
      </c>
      <c r="AI217" s="379">
        <f t="shared" si="51"/>
        <v>2017</v>
      </c>
      <c r="AJ217" s="379">
        <f t="shared" si="52"/>
        <v>12</v>
      </c>
      <c r="AK217" s="379">
        <f t="shared" si="53"/>
        <v>29</v>
      </c>
      <c r="AL217" s="381">
        <f t="shared" si="54"/>
        <v>43098</v>
      </c>
    </row>
    <row r="218" spans="1:38" ht="15">
      <c r="A218" s="380">
        <v>25320</v>
      </c>
      <c r="B218" s="380">
        <v>20180131</v>
      </c>
      <c r="C218" s="380">
        <v>13442910</v>
      </c>
      <c r="D218" s="380" t="s">
        <v>188</v>
      </c>
      <c r="E218" s="380" t="s">
        <v>187</v>
      </c>
      <c r="F218" s="380">
        <v>20384</v>
      </c>
      <c r="G218" s="380">
        <v>13442910</v>
      </c>
      <c r="H218" s="380">
        <v>0.35</v>
      </c>
      <c r="I218" s="380">
        <v>46.55</v>
      </c>
      <c r="J218" s="380">
        <v>-2.5151E-2</v>
      </c>
      <c r="K218" s="380">
        <v>5.0657000000000001E-2</v>
      </c>
      <c r="L218" s="380">
        <v>2.9440000000000001E-2</v>
      </c>
      <c r="M218" s="380">
        <v>5.6179E-2</v>
      </c>
      <c r="N218" s="70">
        <f t="shared" si="47"/>
        <v>43131</v>
      </c>
      <c r="O218" s="284" t="e">
        <f t="shared" si="59"/>
        <v>#VALUE!</v>
      </c>
      <c r="P218" s="284" t="e">
        <f t="shared" si="48"/>
        <v>#VALUE!</v>
      </c>
      <c r="Q218" s="284" t="e">
        <f t="shared" si="49"/>
        <v>#VALUE!</v>
      </c>
      <c r="R218" s="284" t="e">
        <f t="shared" si="50"/>
        <v>#VALUE!</v>
      </c>
      <c r="S218" s="284" t="e">
        <f t="shared" si="55"/>
        <v>#VALUE!</v>
      </c>
      <c r="T218" s="284" t="e">
        <f t="shared" si="56"/>
        <v>#VALUE!</v>
      </c>
      <c r="U218" s="284" t="e">
        <f t="shared" si="57"/>
        <v>#VALUE!</v>
      </c>
      <c r="V218" s="284" t="e">
        <f t="shared" si="58"/>
        <v>#VALUE!</v>
      </c>
      <c r="AI218" s="379">
        <f t="shared" si="51"/>
        <v>2018</v>
      </c>
      <c r="AJ218" s="379">
        <f t="shared" si="52"/>
        <v>1</v>
      </c>
      <c r="AK218" s="379">
        <f t="shared" si="53"/>
        <v>31</v>
      </c>
      <c r="AL218" s="381">
        <f t="shared" si="54"/>
        <v>43131</v>
      </c>
    </row>
    <row r="219" spans="1:38" ht="15">
      <c r="A219" s="380">
        <v>25320</v>
      </c>
      <c r="B219" s="380">
        <v>20180228</v>
      </c>
      <c r="C219" s="380">
        <v>13442910</v>
      </c>
      <c r="D219" s="380" t="s">
        <v>188</v>
      </c>
      <c r="E219" s="380" t="s">
        <v>187</v>
      </c>
      <c r="F219" s="380">
        <v>20384</v>
      </c>
      <c r="G219" s="380">
        <v>13442910</v>
      </c>
      <c r="H219" s="380"/>
      <c r="I219" s="380">
        <v>43.05</v>
      </c>
      <c r="J219" s="380">
        <v>-7.5188000000000005E-2</v>
      </c>
      <c r="K219" s="380">
        <v>-3.9463999999999999E-2</v>
      </c>
      <c r="L219" s="380">
        <v>-4.0039999999999999E-2</v>
      </c>
      <c r="M219" s="380">
        <v>-3.8947000000000002E-2</v>
      </c>
      <c r="N219" s="70">
        <f t="shared" si="47"/>
        <v>43159</v>
      </c>
      <c r="O219" s="284" t="e">
        <f t="shared" si="59"/>
        <v>#VALUE!</v>
      </c>
      <c r="P219" s="284" t="e">
        <f t="shared" si="48"/>
        <v>#VALUE!</v>
      </c>
      <c r="Q219" s="284" t="e">
        <f t="shared" si="49"/>
        <v>#VALUE!</v>
      </c>
      <c r="R219" s="284" t="e">
        <f t="shared" si="50"/>
        <v>#VALUE!</v>
      </c>
      <c r="S219" s="284" t="e">
        <f t="shared" si="55"/>
        <v>#VALUE!</v>
      </c>
      <c r="T219" s="284" t="e">
        <f t="shared" si="56"/>
        <v>#VALUE!</v>
      </c>
      <c r="U219" s="284" t="e">
        <f t="shared" si="57"/>
        <v>#VALUE!</v>
      </c>
      <c r="V219" s="284" t="e">
        <f t="shared" si="58"/>
        <v>#VALUE!</v>
      </c>
      <c r="AI219" s="379">
        <f t="shared" si="51"/>
        <v>2018</v>
      </c>
      <c r="AJ219" s="379">
        <f t="shared" si="52"/>
        <v>2</v>
      </c>
      <c r="AK219" s="379">
        <f t="shared" si="53"/>
        <v>28</v>
      </c>
      <c r="AL219" s="381">
        <f t="shared" si="54"/>
        <v>43159</v>
      </c>
    </row>
    <row r="220" spans="1:38" ht="15">
      <c r="A220" s="380">
        <v>25320</v>
      </c>
      <c r="B220" s="380">
        <v>20180329</v>
      </c>
      <c r="C220" s="380">
        <v>13442910</v>
      </c>
      <c r="D220" s="380" t="s">
        <v>188</v>
      </c>
      <c r="E220" s="380" t="s">
        <v>187</v>
      </c>
      <c r="F220" s="380">
        <v>20384</v>
      </c>
      <c r="G220" s="380">
        <v>13442910</v>
      </c>
      <c r="H220" s="380"/>
      <c r="I220" s="380">
        <v>43.31</v>
      </c>
      <c r="J220" s="380">
        <v>6.0400000000000002E-3</v>
      </c>
      <c r="K220" s="380">
        <v>-1.8433999999999999E-2</v>
      </c>
      <c r="L220" s="380">
        <v>1.183E-3</v>
      </c>
      <c r="M220" s="380">
        <v>-2.6884999999999999E-2</v>
      </c>
      <c r="N220" s="70">
        <f t="shared" si="47"/>
        <v>43188</v>
      </c>
      <c r="O220" s="284" t="e">
        <f t="shared" si="59"/>
        <v>#VALUE!</v>
      </c>
      <c r="P220" s="284" t="e">
        <f t="shared" si="48"/>
        <v>#VALUE!</v>
      </c>
      <c r="Q220" s="284" t="e">
        <f t="shared" si="49"/>
        <v>#VALUE!</v>
      </c>
      <c r="R220" s="284" t="e">
        <f t="shared" si="50"/>
        <v>#VALUE!</v>
      </c>
      <c r="S220" s="284" t="e">
        <f t="shared" si="55"/>
        <v>#VALUE!</v>
      </c>
      <c r="T220" s="284" t="e">
        <f t="shared" si="56"/>
        <v>#VALUE!</v>
      </c>
      <c r="U220" s="284" t="e">
        <f t="shared" si="57"/>
        <v>#VALUE!</v>
      </c>
      <c r="V220" s="284" t="e">
        <f t="shared" si="58"/>
        <v>#VALUE!</v>
      </c>
      <c r="AI220" s="379">
        <f t="shared" si="51"/>
        <v>2018</v>
      </c>
      <c r="AJ220" s="379">
        <f t="shared" si="52"/>
        <v>3</v>
      </c>
      <c r="AK220" s="379">
        <f t="shared" si="53"/>
        <v>29</v>
      </c>
      <c r="AL220" s="381">
        <f t="shared" si="54"/>
        <v>43188</v>
      </c>
    </row>
    <row r="221" spans="1:38" ht="15">
      <c r="A221" s="380">
        <v>25320</v>
      </c>
      <c r="B221" s="380">
        <v>20180430</v>
      </c>
      <c r="C221" s="380">
        <v>13442910</v>
      </c>
      <c r="D221" s="380" t="s">
        <v>188</v>
      </c>
      <c r="E221" s="380" t="s">
        <v>187</v>
      </c>
      <c r="F221" s="380">
        <v>20384</v>
      </c>
      <c r="G221" s="380">
        <v>13442910</v>
      </c>
      <c r="H221" s="380">
        <v>0.35</v>
      </c>
      <c r="I221" s="380">
        <v>40.78</v>
      </c>
      <c r="J221" s="380">
        <v>-5.0334999999999998E-2</v>
      </c>
      <c r="K221" s="380">
        <v>4.7689999999999998E-3</v>
      </c>
      <c r="L221" s="380">
        <v>8.2050000000000005E-3</v>
      </c>
      <c r="M221" s="380">
        <v>2.7190000000000001E-3</v>
      </c>
      <c r="N221" s="70">
        <f t="shared" si="47"/>
        <v>43220</v>
      </c>
      <c r="O221" s="284" t="e">
        <f t="shared" si="59"/>
        <v>#VALUE!</v>
      </c>
      <c r="P221" s="284" t="e">
        <f t="shared" si="48"/>
        <v>#VALUE!</v>
      </c>
      <c r="Q221" s="284" t="e">
        <f t="shared" si="49"/>
        <v>#VALUE!</v>
      </c>
      <c r="R221" s="284" t="e">
        <f t="shared" si="50"/>
        <v>#VALUE!</v>
      </c>
      <c r="S221" s="284" t="e">
        <f t="shared" si="55"/>
        <v>#VALUE!</v>
      </c>
      <c r="T221" s="284" t="e">
        <f t="shared" si="56"/>
        <v>#VALUE!</v>
      </c>
      <c r="U221" s="284" t="e">
        <f t="shared" si="57"/>
        <v>#VALUE!</v>
      </c>
      <c r="V221" s="284" t="e">
        <f t="shared" si="58"/>
        <v>#VALUE!</v>
      </c>
      <c r="AI221" s="379">
        <f t="shared" si="51"/>
        <v>2018</v>
      </c>
      <c r="AJ221" s="379">
        <f t="shared" si="52"/>
        <v>4</v>
      </c>
      <c r="AK221" s="379">
        <f t="shared" si="53"/>
        <v>30</v>
      </c>
      <c r="AL221" s="381">
        <f t="shared" si="54"/>
        <v>43220</v>
      </c>
    </row>
    <row r="222" spans="1:38" ht="15">
      <c r="A222" s="380">
        <v>25320</v>
      </c>
      <c r="B222" s="380">
        <v>20180531</v>
      </c>
      <c r="C222" s="380">
        <v>13442910</v>
      </c>
      <c r="D222" s="380" t="s">
        <v>188</v>
      </c>
      <c r="E222" s="380" t="s">
        <v>187</v>
      </c>
      <c r="F222" s="380">
        <v>20384</v>
      </c>
      <c r="G222" s="380">
        <v>13442910</v>
      </c>
      <c r="H222" s="380"/>
      <c r="I222" s="380">
        <v>33.64</v>
      </c>
      <c r="J222" s="380">
        <v>-0.17508599999999999</v>
      </c>
      <c r="K222" s="380">
        <v>2.6169000000000001E-2</v>
      </c>
      <c r="L222" s="380">
        <v>3.4611999999999997E-2</v>
      </c>
      <c r="M222" s="380">
        <v>2.1607999999999999E-2</v>
      </c>
      <c r="N222" s="70">
        <f t="shared" si="47"/>
        <v>43251</v>
      </c>
      <c r="O222" s="284" t="e">
        <f t="shared" si="59"/>
        <v>#VALUE!</v>
      </c>
      <c r="P222" s="284" t="e">
        <f t="shared" si="48"/>
        <v>#VALUE!</v>
      </c>
      <c r="Q222" s="284" t="e">
        <f t="shared" si="49"/>
        <v>#VALUE!</v>
      </c>
      <c r="R222" s="284" t="e">
        <f t="shared" si="50"/>
        <v>#VALUE!</v>
      </c>
      <c r="S222" s="284" t="e">
        <f t="shared" si="55"/>
        <v>#VALUE!</v>
      </c>
      <c r="T222" s="284" t="e">
        <f t="shared" si="56"/>
        <v>#VALUE!</v>
      </c>
      <c r="U222" s="284" t="e">
        <f t="shared" si="57"/>
        <v>#VALUE!</v>
      </c>
      <c r="V222" s="284" t="e">
        <f t="shared" si="58"/>
        <v>#VALUE!</v>
      </c>
      <c r="AI222" s="379">
        <f t="shared" si="51"/>
        <v>2018</v>
      </c>
      <c r="AJ222" s="379">
        <f t="shared" si="52"/>
        <v>5</v>
      </c>
      <c r="AK222" s="379">
        <f t="shared" si="53"/>
        <v>31</v>
      </c>
      <c r="AL222" s="381">
        <f t="shared" si="54"/>
        <v>43251</v>
      </c>
    </row>
    <row r="223" spans="1:38" ht="15">
      <c r="A223" s="380">
        <v>25320</v>
      </c>
      <c r="B223" s="380">
        <v>20180629</v>
      </c>
      <c r="C223" s="380">
        <v>13442910</v>
      </c>
      <c r="D223" s="380" t="s">
        <v>188</v>
      </c>
      <c r="E223" s="380" t="s">
        <v>187</v>
      </c>
      <c r="F223" s="380">
        <v>20384</v>
      </c>
      <c r="G223" s="380">
        <v>13442910</v>
      </c>
      <c r="H223" s="380"/>
      <c r="I223" s="380">
        <v>40.54</v>
      </c>
      <c r="J223" s="380">
        <v>0.20511299999999999</v>
      </c>
      <c r="K223" s="380">
        <v>5.3350000000000003E-3</v>
      </c>
      <c r="L223" s="380">
        <v>2.8149999999999998E-3</v>
      </c>
      <c r="M223" s="380">
        <v>4.8419999999999999E-3</v>
      </c>
      <c r="N223" s="70">
        <f t="shared" si="47"/>
        <v>43280</v>
      </c>
      <c r="O223" s="284" t="e">
        <f t="shared" si="59"/>
        <v>#VALUE!</v>
      </c>
      <c r="P223" s="284" t="e">
        <f t="shared" si="48"/>
        <v>#VALUE!</v>
      </c>
      <c r="Q223" s="284" t="e">
        <f t="shared" si="49"/>
        <v>#VALUE!</v>
      </c>
      <c r="R223" s="284" t="e">
        <f t="shared" si="50"/>
        <v>#VALUE!</v>
      </c>
      <c r="S223" s="284" t="e">
        <f t="shared" si="55"/>
        <v>#VALUE!</v>
      </c>
      <c r="T223" s="284" t="e">
        <f t="shared" si="56"/>
        <v>#VALUE!</v>
      </c>
      <c r="U223" s="284" t="e">
        <f t="shared" si="57"/>
        <v>#VALUE!</v>
      </c>
      <c r="V223" s="284" t="e">
        <f t="shared" si="58"/>
        <v>#VALUE!</v>
      </c>
      <c r="AI223" s="379">
        <f t="shared" si="51"/>
        <v>2018</v>
      </c>
      <c r="AJ223" s="379">
        <f t="shared" si="52"/>
        <v>6</v>
      </c>
      <c r="AK223" s="379">
        <f t="shared" si="53"/>
        <v>29</v>
      </c>
      <c r="AL223" s="381">
        <f t="shared" si="54"/>
        <v>43280</v>
      </c>
    </row>
    <row r="224" spans="1:38" ht="15">
      <c r="A224" s="380">
        <v>25320</v>
      </c>
      <c r="B224" s="380">
        <v>20180731</v>
      </c>
      <c r="C224" s="380">
        <v>13442910</v>
      </c>
      <c r="D224" s="380" t="s">
        <v>188</v>
      </c>
      <c r="E224" s="380" t="s">
        <v>187</v>
      </c>
      <c r="F224" s="380">
        <v>20384</v>
      </c>
      <c r="G224" s="380">
        <v>13442910</v>
      </c>
      <c r="H224" s="380">
        <v>0.35</v>
      </c>
      <c r="I224" s="380">
        <v>40.9</v>
      </c>
      <c r="J224" s="380">
        <v>1.7513999999999998E-2</v>
      </c>
      <c r="K224" s="380">
        <v>3.1602999999999999E-2</v>
      </c>
      <c r="L224" s="380">
        <v>6.7999999999999996E-3</v>
      </c>
      <c r="M224" s="380">
        <v>3.6021999999999998E-2</v>
      </c>
      <c r="N224" s="70">
        <f t="shared" si="47"/>
        <v>43312</v>
      </c>
      <c r="O224" s="284" t="e">
        <f t="shared" si="59"/>
        <v>#VALUE!</v>
      </c>
      <c r="P224" s="284" t="e">
        <f t="shared" si="48"/>
        <v>#VALUE!</v>
      </c>
      <c r="Q224" s="284" t="e">
        <f t="shared" si="49"/>
        <v>#VALUE!</v>
      </c>
      <c r="R224" s="284" t="e">
        <f t="shared" si="50"/>
        <v>#VALUE!</v>
      </c>
      <c r="S224" s="284" t="e">
        <f t="shared" si="55"/>
        <v>#VALUE!</v>
      </c>
      <c r="T224" s="284" t="e">
        <f t="shared" si="56"/>
        <v>#VALUE!</v>
      </c>
      <c r="U224" s="284" t="e">
        <f t="shared" si="57"/>
        <v>#VALUE!</v>
      </c>
      <c r="V224" s="284" t="e">
        <f t="shared" si="58"/>
        <v>#VALUE!</v>
      </c>
      <c r="AI224" s="379">
        <f t="shared" si="51"/>
        <v>2018</v>
      </c>
      <c r="AJ224" s="379">
        <f t="shared" si="52"/>
        <v>7</v>
      </c>
      <c r="AK224" s="379">
        <f t="shared" si="53"/>
        <v>31</v>
      </c>
      <c r="AL224" s="381">
        <f t="shared" si="54"/>
        <v>43312</v>
      </c>
    </row>
    <row r="225" spans="1:38" ht="15">
      <c r="A225" s="380">
        <v>25320</v>
      </c>
      <c r="B225" s="380">
        <v>20180831</v>
      </c>
      <c r="C225" s="380">
        <v>13442910</v>
      </c>
      <c r="D225" s="380" t="s">
        <v>188</v>
      </c>
      <c r="E225" s="380" t="s">
        <v>187</v>
      </c>
      <c r="F225" s="380">
        <v>20384</v>
      </c>
      <c r="G225" s="380">
        <v>13442910</v>
      </c>
      <c r="H225" s="380"/>
      <c r="I225" s="380">
        <v>39.450000000000003</v>
      </c>
      <c r="J225" s="380">
        <v>-3.5451999999999997E-2</v>
      </c>
      <c r="K225" s="380">
        <v>3.0221000000000001E-2</v>
      </c>
      <c r="L225" s="380">
        <v>1.9158000000000001E-2</v>
      </c>
      <c r="M225" s="380">
        <v>3.0263000000000002E-2</v>
      </c>
      <c r="N225" s="70">
        <f t="shared" si="47"/>
        <v>43343</v>
      </c>
      <c r="O225" s="284" t="e">
        <f t="shared" si="59"/>
        <v>#VALUE!</v>
      </c>
      <c r="P225" s="284" t="e">
        <f t="shared" si="48"/>
        <v>#VALUE!</v>
      </c>
      <c r="Q225" s="284" t="e">
        <f t="shared" si="49"/>
        <v>#VALUE!</v>
      </c>
      <c r="R225" s="284" t="e">
        <f t="shared" si="50"/>
        <v>#VALUE!</v>
      </c>
      <c r="S225" s="284" t="e">
        <f t="shared" si="55"/>
        <v>#VALUE!</v>
      </c>
      <c r="T225" s="284" t="e">
        <f t="shared" si="56"/>
        <v>#VALUE!</v>
      </c>
      <c r="U225" s="284" t="e">
        <f t="shared" si="57"/>
        <v>#VALUE!</v>
      </c>
      <c r="V225" s="284" t="e">
        <f t="shared" si="58"/>
        <v>#VALUE!</v>
      </c>
      <c r="AI225" s="379">
        <f t="shared" si="51"/>
        <v>2018</v>
      </c>
      <c r="AJ225" s="379">
        <f t="shared" si="52"/>
        <v>8</v>
      </c>
      <c r="AK225" s="379">
        <f t="shared" si="53"/>
        <v>31</v>
      </c>
      <c r="AL225" s="381">
        <f t="shared" si="54"/>
        <v>43343</v>
      </c>
    </row>
    <row r="226" spans="1:38" ht="15">
      <c r="A226" s="380">
        <v>25320</v>
      </c>
      <c r="B226" s="380">
        <v>20180928</v>
      </c>
      <c r="C226" s="380">
        <v>13442910</v>
      </c>
      <c r="D226" s="380" t="s">
        <v>188</v>
      </c>
      <c r="E226" s="380" t="s">
        <v>187</v>
      </c>
      <c r="F226" s="380">
        <v>20384</v>
      </c>
      <c r="G226" s="380">
        <v>13442910</v>
      </c>
      <c r="H226" s="380"/>
      <c r="I226" s="380">
        <v>36.630000000000003</v>
      </c>
      <c r="J226" s="380">
        <v>-7.1483000000000005E-2</v>
      </c>
      <c r="K226" s="380">
        <v>4.46E-4</v>
      </c>
      <c r="L226" s="380">
        <v>-1.0314E-2</v>
      </c>
      <c r="M226" s="380">
        <v>4.2940000000000001E-3</v>
      </c>
      <c r="N226" s="70">
        <f t="shared" si="47"/>
        <v>43371</v>
      </c>
      <c r="O226" s="284" t="e">
        <f t="shared" si="59"/>
        <v>#VALUE!</v>
      </c>
      <c r="P226" s="284" t="e">
        <f t="shared" si="48"/>
        <v>#VALUE!</v>
      </c>
      <c r="Q226" s="284" t="e">
        <f t="shared" si="49"/>
        <v>#VALUE!</v>
      </c>
      <c r="R226" s="284" t="e">
        <f t="shared" si="50"/>
        <v>#VALUE!</v>
      </c>
      <c r="S226" s="284" t="e">
        <f t="shared" si="55"/>
        <v>#VALUE!</v>
      </c>
      <c r="T226" s="284" t="e">
        <f t="shared" si="56"/>
        <v>#VALUE!</v>
      </c>
      <c r="U226" s="284" t="e">
        <f t="shared" si="57"/>
        <v>#VALUE!</v>
      </c>
      <c r="V226" s="284" t="e">
        <f t="shared" si="58"/>
        <v>#VALUE!</v>
      </c>
      <c r="AI226" s="379">
        <f t="shared" si="51"/>
        <v>2018</v>
      </c>
      <c r="AJ226" s="379">
        <f t="shared" si="52"/>
        <v>9</v>
      </c>
      <c r="AK226" s="379">
        <f t="shared" si="53"/>
        <v>28</v>
      </c>
      <c r="AL226" s="381">
        <f t="shared" si="54"/>
        <v>43371</v>
      </c>
    </row>
    <row r="227" spans="1:38" ht="15">
      <c r="A227" s="380">
        <v>25320</v>
      </c>
      <c r="B227" s="380">
        <v>20181031</v>
      </c>
      <c r="C227" s="380">
        <v>13442910</v>
      </c>
      <c r="D227" s="380" t="s">
        <v>188</v>
      </c>
      <c r="E227" s="380" t="s">
        <v>187</v>
      </c>
      <c r="F227" s="380">
        <v>20384</v>
      </c>
      <c r="G227" s="380">
        <v>13442910</v>
      </c>
      <c r="H227" s="380">
        <v>0.35</v>
      </c>
      <c r="I227" s="380">
        <v>37.409999999999997</v>
      </c>
      <c r="J227" s="380">
        <v>3.0849000000000001E-2</v>
      </c>
      <c r="K227" s="380">
        <v>-7.4032000000000001E-2</v>
      </c>
      <c r="L227" s="380">
        <v>-8.2433000000000006E-2</v>
      </c>
      <c r="M227" s="380">
        <v>-6.9403000000000006E-2</v>
      </c>
      <c r="N227" s="70">
        <f t="shared" si="47"/>
        <v>43404</v>
      </c>
      <c r="O227" s="284" t="e">
        <f t="shared" si="59"/>
        <v>#VALUE!</v>
      </c>
      <c r="P227" s="284" t="e">
        <f t="shared" si="48"/>
        <v>#VALUE!</v>
      </c>
      <c r="Q227" s="284" t="e">
        <f t="shared" si="49"/>
        <v>#VALUE!</v>
      </c>
      <c r="R227" s="284" t="e">
        <f t="shared" si="50"/>
        <v>#VALUE!</v>
      </c>
      <c r="S227" s="284" t="e">
        <f t="shared" si="55"/>
        <v>#VALUE!</v>
      </c>
      <c r="T227" s="284" t="e">
        <f t="shared" si="56"/>
        <v>#VALUE!</v>
      </c>
      <c r="U227" s="284" t="e">
        <f t="shared" si="57"/>
        <v>#VALUE!</v>
      </c>
      <c r="V227" s="284" t="e">
        <f t="shared" si="58"/>
        <v>#VALUE!</v>
      </c>
      <c r="AI227" s="379">
        <f t="shared" si="51"/>
        <v>2018</v>
      </c>
      <c r="AJ227" s="379">
        <f t="shared" si="52"/>
        <v>10</v>
      </c>
      <c r="AK227" s="379">
        <f t="shared" si="53"/>
        <v>31</v>
      </c>
      <c r="AL227" s="381">
        <f t="shared" si="54"/>
        <v>43404</v>
      </c>
    </row>
    <row r="228" spans="1:38" ht="15">
      <c r="A228" s="380">
        <v>25320</v>
      </c>
      <c r="B228" s="380">
        <v>20181130</v>
      </c>
      <c r="C228" s="380">
        <v>13442910</v>
      </c>
      <c r="D228" s="380" t="s">
        <v>188</v>
      </c>
      <c r="E228" s="380" t="s">
        <v>187</v>
      </c>
      <c r="F228" s="380">
        <v>20384</v>
      </c>
      <c r="G228" s="380">
        <v>13442910</v>
      </c>
      <c r="H228" s="380"/>
      <c r="I228" s="380">
        <v>39.200000000000003</v>
      </c>
      <c r="J228" s="380">
        <v>4.7848000000000002E-2</v>
      </c>
      <c r="K228" s="380">
        <v>1.8534999999999999E-2</v>
      </c>
      <c r="L228" s="380">
        <v>5.7600000000000001E-4</v>
      </c>
      <c r="M228" s="380">
        <v>1.7859E-2</v>
      </c>
      <c r="N228" s="70">
        <f t="shared" si="47"/>
        <v>43434</v>
      </c>
      <c r="O228" s="284" t="e">
        <f t="shared" si="59"/>
        <v>#VALUE!</v>
      </c>
      <c r="P228" s="284" t="e">
        <f t="shared" si="48"/>
        <v>#VALUE!</v>
      </c>
      <c r="Q228" s="284" t="e">
        <f t="shared" si="49"/>
        <v>#VALUE!</v>
      </c>
      <c r="R228" s="284" t="e">
        <f t="shared" si="50"/>
        <v>#VALUE!</v>
      </c>
      <c r="S228" s="284" t="e">
        <f t="shared" si="55"/>
        <v>#VALUE!</v>
      </c>
      <c r="T228" s="284" t="e">
        <f t="shared" si="56"/>
        <v>#VALUE!</v>
      </c>
      <c r="U228" s="284" t="e">
        <f t="shared" si="57"/>
        <v>#VALUE!</v>
      </c>
      <c r="V228" s="284" t="e">
        <f t="shared" si="58"/>
        <v>#VALUE!</v>
      </c>
      <c r="AI228" s="379">
        <f t="shared" si="51"/>
        <v>2018</v>
      </c>
      <c r="AJ228" s="379">
        <f t="shared" si="52"/>
        <v>11</v>
      </c>
      <c r="AK228" s="379">
        <f t="shared" si="53"/>
        <v>30</v>
      </c>
      <c r="AL228" s="381">
        <f t="shared" si="54"/>
        <v>43434</v>
      </c>
    </row>
    <row r="229" spans="1:38" ht="15">
      <c r="A229" s="380">
        <v>25320</v>
      </c>
      <c r="B229" s="380">
        <v>20181231</v>
      </c>
      <c r="C229" s="380">
        <v>13442910</v>
      </c>
      <c r="D229" s="380" t="s">
        <v>188</v>
      </c>
      <c r="E229" s="380" t="s">
        <v>187</v>
      </c>
      <c r="F229" s="380">
        <v>20384</v>
      </c>
      <c r="G229" s="380">
        <v>13442910</v>
      </c>
      <c r="H229" s="380"/>
      <c r="I229" s="380">
        <v>32.99</v>
      </c>
      <c r="J229" s="380">
        <v>-0.158418</v>
      </c>
      <c r="K229" s="380">
        <v>-8.9806999999999998E-2</v>
      </c>
      <c r="L229" s="380">
        <v>-9.9309999999999996E-2</v>
      </c>
      <c r="M229" s="380">
        <v>-9.1776999999999997E-2</v>
      </c>
      <c r="N229" s="70">
        <f t="shared" si="47"/>
        <v>43465</v>
      </c>
      <c r="O229" s="284" t="e">
        <f t="shared" si="59"/>
        <v>#VALUE!</v>
      </c>
      <c r="P229" s="284" t="e">
        <f t="shared" si="48"/>
        <v>#VALUE!</v>
      </c>
      <c r="Q229" s="284" t="e">
        <f t="shared" si="49"/>
        <v>#VALUE!</v>
      </c>
      <c r="R229" s="284" t="e">
        <f t="shared" si="50"/>
        <v>#VALUE!</v>
      </c>
      <c r="S229" s="284" t="e">
        <f t="shared" si="55"/>
        <v>#VALUE!</v>
      </c>
      <c r="T229" s="284" t="e">
        <f t="shared" si="56"/>
        <v>#VALUE!</v>
      </c>
      <c r="U229" s="284" t="e">
        <f t="shared" si="57"/>
        <v>#VALUE!</v>
      </c>
      <c r="V229" s="284" t="e">
        <f t="shared" si="58"/>
        <v>#VALUE!</v>
      </c>
      <c r="AI229" s="379">
        <f t="shared" si="51"/>
        <v>2018</v>
      </c>
      <c r="AJ229" s="379">
        <f t="shared" si="52"/>
        <v>12</v>
      </c>
      <c r="AK229" s="379">
        <f t="shared" si="53"/>
        <v>31</v>
      </c>
      <c r="AL229" s="381">
        <f t="shared" si="54"/>
        <v>43465</v>
      </c>
    </row>
    <row r="230" spans="1:38" ht="15">
      <c r="A230" s="380">
        <v>25320</v>
      </c>
      <c r="B230" s="380">
        <v>20190131</v>
      </c>
      <c r="C230" s="380">
        <v>13442910</v>
      </c>
      <c r="D230" s="380" t="s">
        <v>188</v>
      </c>
      <c r="E230" s="380" t="s">
        <v>187</v>
      </c>
      <c r="F230" s="380">
        <v>20384</v>
      </c>
      <c r="G230" s="380">
        <v>13442910</v>
      </c>
      <c r="H230" s="380">
        <v>0.35</v>
      </c>
      <c r="I230" s="380">
        <v>35.43</v>
      </c>
      <c r="J230" s="380">
        <v>8.4570999999999993E-2</v>
      </c>
      <c r="K230" s="380">
        <v>8.8275999999999993E-2</v>
      </c>
      <c r="L230" s="380">
        <v>0.120268</v>
      </c>
      <c r="M230" s="380">
        <v>7.8684000000000004E-2</v>
      </c>
      <c r="O230" s="284" t="e">
        <f t="shared" ref="O230:O241" si="60">IF(AND(($X$12-4)&lt;=$N230,($X$13)&gt;=($N230-4)),J230," ")</f>
        <v>#VALUE!</v>
      </c>
      <c r="P230" s="284" t="e">
        <f t="shared" ref="P230:P241" si="61">IF(AND(($X$12-4)&lt;=$N230,($X$13)&gt;=($N230-4)),K230," ")</f>
        <v>#VALUE!</v>
      </c>
      <c r="Q230" s="284" t="e">
        <f t="shared" ref="Q230:Q241" si="62">IF(AND(($X$12-4)&lt;=$N230,($X$13)&gt;=($N230-4)),L230," ")</f>
        <v>#VALUE!</v>
      </c>
      <c r="R230" s="284" t="e">
        <f t="shared" ref="R230:R241" si="63">IF(AND(($X$12-4)&lt;=$N230,($X$13)&gt;=($N230-4)),M230," ")</f>
        <v>#VALUE!</v>
      </c>
      <c r="S230" s="284" t="e">
        <f t="shared" ref="S230:S241" si="64">IF(AND(($X$15-4)&lt;=$N230,($X$16)&gt;=($N230-4)),J230," ")</f>
        <v>#VALUE!</v>
      </c>
      <c r="T230" s="284" t="e">
        <f t="shared" ref="T230:T241" si="65">IF(AND(($X$15-4)&lt;=$N230,($X$16)&gt;=($N230-4)),K230," ")</f>
        <v>#VALUE!</v>
      </c>
      <c r="U230" s="284" t="e">
        <f t="shared" ref="U230:U241" si="66">IF(AND(($X$15-4)&lt;=$N230,($X$16)&gt;=($N230-4)),L230," ")</f>
        <v>#VALUE!</v>
      </c>
      <c r="V230" s="284" t="e">
        <f t="shared" ref="V230:V241" si="67">IF(AND(($X$15-4)&lt;=$N230,($X$16)&gt;=($N230-4)),M230," ")</f>
        <v>#VALUE!</v>
      </c>
      <c r="AI230" s="379">
        <f t="shared" ref="AI230:AI241" si="68">ROUND(B230/10000,0)</f>
        <v>2019</v>
      </c>
      <c r="AJ230" s="379">
        <f t="shared" ref="AJ230:AJ241" si="69">ROUND((B230-(AI230*10000))/100,0)</f>
        <v>1</v>
      </c>
      <c r="AK230" s="379">
        <f t="shared" ref="AK230:AK241" si="70">B230-AI230*10000-AJ230*100</f>
        <v>31</v>
      </c>
      <c r="AL230" s="381">
        <f t="shared" ref="AL230:AL241" si="71">DATE(AI230,AJ230,AK230)</f>
        <v>43496</v>
      </c>
    </row>
    <row r="231" spans="1:38" ht="15">
      <c r="A231" s="380">
        <v>25320</v>
      </c>
      <c r="B231" s="380">
        <v>20190228</v>
      </c>
      <c r="C231" s="380">
        <v>13442910</v>
      </c>
      <c r="D231" s="380" t="s">
        <v>188</v>
      </c>
      <c r="E231" s="380" t="s">
        <v>187</v>
      </c>
      <c r="F231" s="380">
        <v>20384</v>
      </c>
      <c r="G231" s="380">
        <v>13442910</v>
      </c>
      <c r="H231" s="380"/>
      <c r="I231" s="380">
        <v>36.020000000000003</v>
      </c>
      <c r="J231" s="380">
        <v>1.6653000000000001E-2</v>
      </c>
      <c r="K231" s="380">
        <v>3.2716000000000002E-2</v>
      </c>
      <c r="L231" s="380">
        <v>3.8566000000000003E-2</v>
      </c>
      <c r="M231" s="380">
        <v>2.9728999999999998E-2</v>
      </c>
      <c r="O231" s="284" t="e">
        <f t="shared" si="60"/>
        <v>#VALUE!</v>
      </c>
      <c r="P231" s="284" t="e">
        <f t="shared" si="61"/>
        <v>#VALUE!</v>
      </c>
      <c r="Q231" s="284" t="e">
        <f t="shared" si="62"/>
        <v>#VALUE!</v>
      </c>
      <c r="R231" s="284" t="e">
        <f t="shared" si="63"/>
        <v>#VALUE!</v>
      </c>
      <c r="S231" s="284" t="e">
        <f t="shared" si="64"/>
        <v>#VALUE!</v>
      </c>
      <c r="T231" s="284" t="e">
        <f t="shared" si="65"/>
        <v>#VALUE!</v>
      </c>
      <c r="U231" s="284" t="e">
        <f t="shared" si="66"/>
        <v>#VALUE!</v>
      </c>
      <c r="V231" s="284" t="e">
        <f t="shared" si="67"/>
        <v>#VALUE!</v>
      </c>
      <c r="AI231" s="379">
        <f t="shared" si="68"/>
        <v>2019</v>
      </c>
      <c r="AJ231" s="379">
        <f t="shared" si="69"/>
        <v>2</v>
      </c>
      <c r="AK231" s="379">
        <f t="shared" si="70"/>
        <v>28</v>
      </c>
      <c r="AL231" s="381">
        <f t="shared" si="71"/>
        <v>43524</v>
      </c>
    </row>
    <row r="232" spans="1:38" ht="15">
      <c r="A232" s="380">
        <v>25320</v>
      </c>
      <c r="B232" s="380">
        <v>20190329</v>
      </c>
      <c r="C232" s="380">
        <v>13442910</v>
      </c>
      <c r="D232" s="380" t="s">
        <v>188</v>
      </c>
      <c r="E232" s="380" t="s">
        <v>187</v>
      </c>
      <c r="F232" s="380">
        <v>20384</v>
      </c>
      <c r="G232" s="380">
        <v>13442910</v>
      </c>
      <c r="H232" s="380"/>
      <c r="I232" s="380">
        <v>38.130000000000003</v>
      </c>
      <c r="J232" s="380">
        <v>5.8578999999999999E-2</v>
      </c>
      <c r="K232" s="380">
        <v>1.2978E-2</v>
      </c>
      <c r="L232" s="380">
        <v>-3.8960000000000002E-3</v>
      </c>
      <c r="M232" s="380">
        <v>1.7923999999999999E-2</v>
      </c>
      <c r="O232" s="284" t="e">
        <f t="shared" si="60"/>
        <v>#VALUE!</v>
      </c>
      <c r="P232" s="284" t="e">
        <f t="shared" si="61"/>
        <v>#VALUE!</v>
      </c>
      <c r="Q232" s="284" t="e">
        <f t="shared" si="62"/>
        <v>#VALUE!</v>
      </c>
      <c r="R232" s="284" t="e">
        <f t="shared" si="63"/>
        <v>#VALUE!</v>
      </c>
      <c r="S232" s="284" t="e">
        <f t="shared" si="64"/>
        <v>#VALUE!</v>
      </c>
      <c r="T232" s="284" t="e">
        <f t="shared" si="65"/>
        <v>#VALUE!</v>
      </c>
      <c r="U232" s="284" t="e">
        <f t="shared" si="66"/>
        <v>#VALUE!</v>
      </c>
      <c r="V232" s="284" t="e">
        <f t="shared" si="67"/>
        <v>#VALUE!</v>
      </c>
      <c r="AI232" s="379">
        <f t="shared" si="68"/>
        <v>2019</v>
      </c>
      <c r="AJ232" s="379">
        <f t="shared" si="69"/>
        <v>3</v>
      </c>
      <c r="AK232" s="379">
        <f t="shared" si="70"/>
        <v>29</v>
      </c>
      <c r="AL232" s="381">
        <f t="shared" si="71"/>
        <v>43553</v>
      </c>
    </row>
    <row r="233" spans="1:38" ht="15">
      <c r="A233" s="380">
        <v>25320</v>
      </c>
      <c r="B233" s="380">
        <v>20190430</v>
      </c>
      <c r="C233" s="380">
        <v>13442910</v>
      </c>
      <c r="D233" s="380" t="s">
        <v>188</v>
      </c>
      <c r="E233" s="380" t="s">
        <v>187</v>
      </c>
      <c r="F233" s="380">
        <v>20384</v>
      </c>
      <c r="G233" s="380">
        <v>13442910</v>
      </c>
      <c r="H233" s="380">
        <v>0.35</v>
      </c>
      <c r="I233" s="380">
        <v>38.69</v>
      </c>
      <c r="J233" s="380">
        <v>2.3865999999999998E-2</v>
      </c>
      <c r="K233" s="380">
        <v>3.7881999999999999E-2</v>
      </c>
      <c r="L233" s="380">
        <v>2.0323000000000001E-2</v>
      </c>
      <c r="M233" s="380">
        <v>3.9313000000000001E-2</v>
      </c>
      <c r="O233" s="284" t="e">
        <f t="shared" si="60"/>
        <v>#VALUE!</v>
      </c>
      <c r="P233" s="284" t="e">
        <f t="shared" si="61"/>
        <v>#VALUE!</v>
      </c>
      <c r="Q233" s="284" t="e">
        <f t="shared" si="62"/>
        <v>#VALUE!</v>
      </c>
      <c r="R233" s="284" t="e">
        <f t="shared" si="63"/>
        <v>#VALUE!</v>
      </c>
      <c r="S233" s="284" t="e">
        <f t="shared" si="64"/>
        <v>#VALUE!</v>
      </c>
      <c r="T233" s="284" t="e">
        <f t="shared" si="65"/>
        <v>#VALUE!</v>
      </c>
      <c r="U233" s="284" t="e">
        <f t="shared" si="66"/>
        <v>#VALUE!</v>
      </c>
      <c r="V233" s="284" t="e">
        <f t="shared" si="67"/>
        <v>#VALUE!</v>
      </c>
      <c r="AI233" s="379">
        <f t="shared" si="68"/>
        <v>2019</v>
      </c>
      <c r="AJ233" s="379">
        <f t="shared" si="69"/>
        <v>4</v>
      </c>
      <c r="AK233" s="379">
        <f t="shared" si="70"/>
        <v>30</v>
      </c>
      <c r="AL233" s="381">
        <f t="shared" si="71"/>
        <v>43585</v>
      </c>
    </row>
    <row r="234" spans="1:38" ht="15">
      <c r="A234" s="380">
        <v>25320</v>
      </c>
      <c r="B234" s="380">
        <v>20190531</v>
      </c>
      <c r="C234" s="380">
        <v>13442910</v>
      </c>
      <c r="D234" s="380" t="s">
        <v>188</v>
      </c>
      <c r="E234" s="380" t="s">
        <v>187</v>
      </c>
      <c r="F234" s="380">
        <v>20384</v>
      </c>
      <c r="G234" s="380">
        <v>13442910</v>
      </c>
      <c r="H234" s="380"/>
      <c r="I234" s="380">
        <v>36.31</v>
      </c>
      <c r="J234" s="380">
        <v>-6.1515E-2</v>
      </c>
      <c r="K234" s="380">
        <v>-6.1652999999999999E-2</v>
      </c>
      <c r="L234" s="380">
        <v>-6.4571000000000003E-2</v>
      </c>
      <c r="M234" s="380">
        <v>-6.5778000000000003E-2</v>
      </c>
      <c r="O234" s="284" t="e">
        <f t="shared" si="60"/>
        <v>#VALUE!</v>
      </c>
      <c r="P234" s="284" t="e">
        <f t="shared" si="61"/>
        <v>#VALUE!</v>
      </c>
      <c r="Q234" s="284" t="e">
        <f t="shared" si="62"/>
        <v>#VALUE!</v>
      </c>
      <c r="R234" s="284" t="e">
        <f t="shared" si="63"/>
        <v>#VALUE!</v>
      </c>
      <c r="S234" s="284" t="e">
        <f t="shared" si="64"/>
        <v>#VALUE!</v>
      </c>
      <c r="T234" s="284" t="e">
        <f t="shared" si="65"/>
        <v>#VALUE!</v>
      </c>
      <c r="U234" s="284" t="e">
        <f t="shared" si="66"/>
        <v>#VALUE!</v>
      </c>
      <c r="V234" s="284" t="e">
        <f t="shared" si="67"/>
        <v>#VALUE!</v>
      </c>
      <c r="AI234" s="379">
        <f t="shared" si="68"/>
        <v>2019</v>
      </c>
      <c r="AJ234" s="379">
        <f t="shared" si="69"/>
        <v>5</v>
      </c>
      <c r="AK234" s="379">
        <f t="shared" si="70"/>
        <v>31</v>
      </c>
      <c r="AL234" s="381">
        <f t="shared" si="71"/>
        <v>43616</v>
      </c>
    </row>
    <row r="235" spans="1:38" ht="15">
      <c r="A235" s="380">
        <v>25320</v>
      </c>
      <c r="B235" s="380">
        <v>20190628</v>
      </c>
      <c r="C235" s="380">
        <v>13442910</v>
      </c>
      <c r="D235" s="380" t="s">
        <v>188</v>
      </c>
      <c r="E235" s="380" t="s">
        <v>187</v>
      </c>
      <c r="F235" s="380">
        <v>20384</v>
      </c>
      <c r="G235" s="380">
        <v>13442910</v>
      </c>
      <c r="H235" s="380"/>
      <c r="I235" s="380">
        <v>40.07</v>
      </c>
      <c r="J235" s="380">
        <v>0.10355300000000001</v>
      </c>
      <c r="K235" s="380">
        <v>6.7270999999999997E-2</v>
      </c>
      <c r="L235" s="380">
        <v>4.9001999999999997E-2</v>
      </c>
      <c r="M235" s="380">
        <v>6.8930000000000005E-2</v>
      </c>
      <c r="O235" s="284" t="e">
        <f t="shared" si="60"/>
        <v>#VALUE!</v>
      </c>
      <c r="P235" s="284" t="e">
        <f t="shared" si="61"/>
        <v>#VALUE!</v>
      </c>
      <c r="Q235" s="284" t="e">
        <f t="shared" si="62"/>
        <v>#VALUE!</v>
      </c>
      <c r="R235" s="284" t="e">
        <f t="shared" si="63"/>
        <v>#VALUE!</v>
      </c>
      <c r="S235" s="284" t="e">
        <f t="shared" si="64"/>
        <v>#VALUE!</v>
      </c>
      <c r="T235" s="284" t="e">
        <f t="shared" si="65"/>
        <v>#VALUE!</v>
      </c>
      <c r="U235" s="284" t="e">
        <f t="shared" si="66"/>
        <v>#VALUE!</v>
      </c>
      <c r="V235" s="284" t="e">
        <f t="shared" si="67"/>
        <v>#VALUE!</v>
      </c>
      <c r="AI235" s="379">
        <f t="shared" si="68"/>
        <v>2019</v>
      </c>
      <c r="AJ235" s="379">
        <f t="shared" si="69"/>
        <v>6</v>
      </c>
      <c r="AK235" s="379">
        <f t="shared" si="70"/>
        <v>28</v>
      </c>
      <c r="AL235" s="381">
        <f t="shared" si="71"/>
        <v>43644</v>
      </c>
    </row>
    <row r="236" spans="1:38" ht="15">
      <c r="A236" s="380">
        <v>25320</v>
      </c>
      <c r="B236" s="380">
        <v>20190731</v>
      </c>
      <c r="C236" s="380">
        <v>13442910</v>
      </c>
      <c r="D236" s="380" t="s">
        <v>188</v>
      </c>
      <c r="E236" s="380" t="s">
        <v>187</v>
      </c>
      <c r="F236" s="380">
        <v>20384</v>
      </c>
      <c r="G236" s="380">
        <v>13442910</v>
      </c>
      <c r="H236" s="380">
        <v>0.35</v>
      </c>
      <c r="I236" s="380">
        <v>41.34</v>
      </c>
      <c r="J236" s="380">
        <v>4.0429E-2</v>
      </c>
      <c r="K236" s="380">
        <v>1.1882E-2</v>
      </c>
      <c r="L236" s="380">
        <v>-5.2449999999999997E-3</v>
      </c>
      <c r="M236" s="380">
        <v>1.3128000000000001E-2</v>
      </c>
      <c r="O236" s="284" t="e">
        <f t="shared" si="60"/>
        <v>#VALUE!</v>
      </c>
      <c r="P236" s="284" t="e">
        <f t="shared" si="61"/>
        <v>#VALUE!</v>
      </c>
      <c r="Q236" s="284" t="e">
        <f t="shared" si="62"/>
        <v>#VALUE!</v>
      </c>
      <c r="R236" s="284" t="e">
        <f t="shared" si="63"/>
        <v>#VALUE!</v>
      </c>
      <c r="S236" s="284" t="e">
        <f t="shared" si="64"/>
        <v>#VALUE!</v>
      </c>
      <c r="T236" s="284" t="e">
        <f t="shared" si="65"/>
        <v>#VALUE!</v>
      </c>
      <c r="U236" s="284" t="e">
        <f t="shared" si="66"/>
        <v>#VALUE!</v>
      </c>
      <c r="V236" s="284" t="e">
        <f t="shared" si="67"/>
        <v>#VALUE!</v>
      </c>
      <c r="AI236" s="379">
        <f t="shared" si="68"/>
        <v>2019</v>
      </c>
      <c r="AJ236" s="379">
        <f t="shared" si="69"/>
        <v>7</v>
      </c>
      <c r="AK236" s="379">
        <f t="shared" si="70"/>
        <v>31</v>
      </c>
      <c r="AL236" s="381">
        <f t="shared" si="71"/>
        <v>43677</v>
      </c>
    </row>
    <row r="237" spans="1:38" ht="15">
      <c r="A237" s="380">
        <v>25320</v>
      </c>
      <c r="B237" s="380">
        <v>20190830</v>
      </c>
      <c r="C237" s="380">
        <v>13442910</v>
      </c>
      <c r="D237" s="380" t="s">
        <v>188</v>
      </c>
      <c r="E237" s="380" t="s">
        <v>187</v>
      </c>
      <c r="F237" s="380">
        <v>20384</v>
      </c>
      <c r="G237" s="380">
        <v>13442910</v>
      </c>
      <c r="H237" s="380"/>
      <c r="I237" s="380">
        <v>45</v>
      </c>
      <c r="J237" s="380">
        <v>8.8534000000000002E-2</v>
      </c>
      <c r="K237" s="380">
        <v>-2.0271000000000001E-2</v>
      </c>
      <c r="L237" s="380">
        <v>-4.0001000000000002E-2</v>
      </c>
      <c r="M237" s="380">
        <v>-1.8092E-2</v>
      </c>
      <c r="O237" s="284" t="e">
        <f t="shared" si="60"/>
        <v>#VALUE!</v>
      </c>
      <c r="P237" s="284" t="e">
        <f t="shared" si="61"/>
        <v>#VALUE!</v>
      </c>
      <c r="Q237" s="284" t="e">
        <f t="shared" si="62"/>
        <v>#VALUE!</v>
      </c>
      <c r="R237" s="284" t="e">
        <f t="shared" si="63"/>
        <v>#VALUE!</v>
      </c>
      <c r="S237" s="284" t="e">
        <f t="shared" si="64"/>
        <v>#VALUE!</v>
      </c>
      <c r="T237" s="284" t="e">
        <f t="shared" si="65"/>
        <v>#VALUE!</v>
      </c>
      <c r="U237" s="284" t="e">
        <f t="shared" si="66"/>
        <v>#VALUE!</v>
      </c>
      <c r="V237" s="284" t="e">
        <f t="shared" si="67"/>
        <v>#VALUE!</v>
      </c>
      <c r="AI237" s="379">
        <f t="shared" si="68"/>
        <v>2019</v>
      </c>
      <c r="AJ237" s="379">
        <f t="shared" si="69"/>
        <v>8</v>
      </c>
      <c r="AK237" s="379">
        <f t="shared" si="70"/>
        <v>30</v>
      </c>
      <c r="AL237" s="381">
        <f t="shared" si="71"/>
        <v>43707</v>
      </c>
    </row>
    <row r="238" spans="1:38" ht="15">
      <c r="A238" s="380">
        <v>25320</v>
      </c>
      <c r="B238" s="380">
        <v>20190930</v>
      </c>
      <c r="C238" s="380">
        <v>13442910</v>
      </c>
      <c r="D238" s="380" t="s">
        <v>188</v>
      </c>
      <c r="E238" s="380" t="s">
        <v>187</v>
      </c>
      <c r="F238" s="380">
        <v>20384</v>
      </c>
      <c r="G238" s="380">
        <v>13442910</v>
      </c>
      <c r="H238" s="380"/>
      <c r="I238" s="380">
        <v>46.92</v>
      </c>
      <c r="J238" s="380">
        <v>4.2666999999999997E-2</v>
      </c>
      <c r="K238" s="380">
        <v>1.6024E-2</v>
      </c>
      <c r="L238" s="380">
        <v>1.7680000000000001E-2</v>
      </c>
      <c r="M238" s="380">
        <v>1.7180999999999998E-2</v>
      </c>
      <c r="O238" s="284" t="e">
        <f t="shared" si="60"/>
        <v>#VALUE!</v>
      </c>
      <c r="P238" s="284" t="e">
        <f t="shared" si="61"/>
        <v>#VALUE!</v>
      </c>
      <c r="Q238" s="284" t="e">
        <f t="shared" si="62"/>
        <v>#VALUE!</v>
      </c>
      <c r="R238" s="284" t="e">
        <f t="shared" si="63"/>
        <v>#VALUE!</v>
      </c>
      <c r="S238" s="284" t="e">
        <f t="shared" si="64"/>
        <v>#VALUE!</v>
      </c>
      <c r="T238" s="284" t="e">
        <f t="shared" si="65"/>
        <v>#VALUE!</v>
      </c>
      <c r="U238" s="284" t="e">
        <f t="shared" si="66"/>
        <v>#VALUE!</v>
      </c>
      <c r="V238" s="284" t="e">
        <f t="shared" si="67"/>
        <v>#VALUE!</v>
      </c>
      <c r="AI238" s="379">
        <f t="shared" si="68"/>
        <v>2019</v>
      </c>
      <c r="AJ238" s="379">
        <f t="shared" si="69"/>
        <v>9</v>
      </c>
      <c r="AK238" s="379">
        <f t="shared" si="70"/>
        <v>30</v>
      </c>
      <c r="AL238" s="381">
        <f t="shared" si="71"/>
        <v>43738</v>
      </c>
    </row>
    <row r="239" spans="1:38" ht="15">
      <c r="A239" s="380">
        <v>25320</v>
      </c>
      <c r="B239" s="380">
        <v>20191031</v>
      </c>
      <c r="C239" s="380">
        <v>13442910</v>
      </c>
      <c r="D239" s="380" t="s">
        <v>188</v>
      </c>
      <c r="E239" s="380" t="s">
        <v>187</v>
      </c>
      <c r="F239" s="380">
        <v>20384</v>
      </c>
      <c r="G239" s="380">
        <v>13442910</v>
      </c>
      <c r="H239" s="380">
        <v>0.35</v>
      </c>
      <c r="I239" s="380">
        <v>46.31</v>
      </c>
      <c r="J239" s="380">
        <v>-5.5409999999999999E-3</v>
      </c>
      <c r="K239" s="380">
        <v>1.9265000000000001E-2</v>
      </c>
      <c r="L239" s="380">
        <v>6.2909999999999997E-3</v>
      </c>
      <c r="M239" s="380">
        <v>2.0431999999999999E-2</v>
      </c>
      <c r="O239" s="284" t="e">
        <f t="shared" si="60"/>
        <v>#VALUE!</v>
      </c>
      <c r="P239" s="284" t="e">
        <f t="shared" si="61"/>
        <v>#VALUE!</v>
      </c>
      <c r="Q239" s="284" t="e">
        <f t="shared" si="62"/>
        <v>#VALUE!</v>
      </c>
      <c r="R239" s="284" t="e">
        <f t="shared" si="63"/>
        <v>#VALUE!</v>
      </c>
      <c r="S239" s="284" t="e">
        <f t="shared" si="64"/>
        <v>#VALUE!</v>
      </c>
      <c r="T239" s="284" t="e">
        <f t="shared" si="65"/>
        <v>#VALUE!</v>
      </c>
      <c r="U239" s="284" t="e">
        <f t="shared" si="66"/>
        <v>#VALUE!</v>
      </c>
      <c r="V239" s="284" t="e">
        <f t="shared" si="67"/>
        <v>#VALUE!</v>
      </c>
      <c r="AI239" s="379">
        <f t="shared" si="68"/>
        <v>2019</v>
      </c>
      <c r="AJ239" s="379">
        <f t="shared" si="69"/>
        <v>10</v>
      </c>
      <c r="AK239" s="379">
        <f t="shared" si="70"/>
        <v>31</v>
      </c>
      <c r="AL239" s="381">
        <f t="shared" si="71"/>
        <v>43769</v>
      </c>
    </row>
    <row r="240" spans="1:38" ht="15">
      <c r="A240" s="380">
        <v>25320</v>
      </c>
      <c r="B240" s="380">
        <v>20191129</v>
      </c>
      <c r="C240" s="380">
        <v>13442910</v>
      </c>
      <c r="D240" s="380" t="s">
        <v>188</v>
      </c>
      <c r="E240" s="380" t="s">
        <v>187</v>
      </c>
      <c r="F240" s="380">
        <v>20384</v>
      </c>
      <c r="G240" s="380">
        <v>13442910</v>
      </c>
      <c r="H240" s="380"/>
      <c r="I240" s="380">
        <v>46.57</v>
      </c>
      <c r="J240" s="380">
        <v>5.6140000000000001E-3</v>
      </c>
      <c r="K240" s="380">
        <v>3.4971000000000002E-2</v>
      </c>
      <c r="L240" s="380">
        <v>2.6623999999999998E-2</v>
      </c>
      <c r="M240" s="380">
        <v>3.4047000000000001E-2</v>
      </c>
      <c r="O240" s="284" t="e">
        <f t="shared" si="60"/>
        <v>#VALUE!</v>
      </c>
      <c r="P240" s="284" t="e">
        <f t="shared" si="61"/>
        <v>#VALUE!</v>
      </c>
      <c r="Q240" s="284" t="e">
        <f t="shared" si="62"/>
        <v>#VALUE!</v>
      </c>
      <c r="R240" s="284" t="e">
        <f t="shared" si="63"/>
        <v>#VALUE!</v>
      </c>
      <c r="S240" s="284" t="e">
        <f t="shared" si="64"/>
        <v>#VALUE!</v>
      </c>
      <c r="T240" s="284" t="e">
        <f t="shared" si="65"/>
        <v>#VALUE!</v>
      </c>
      <c r="U240" s="284" t="e">
        <f t="shared" si="66"/>
        <v>#VALUE!</v>
      </c>
      <c r="V240" s="284" t="e">
        <f t="shared" si="67"/>
        <v>#VALUE!</v>
      </c>
      <c r="AI240" s="379">
        <f t="shared" si="68"/>
        <v>2019</v>
      </c>
      <c r="AJ240" s="379">
        <f t="shared" si="69"/>
        <v>11</v>
      </c>
      <c r="AK240" s="379">
        <f t="shared" si="70"/>
        <v>29</v>
      </c>
      <c r="AL240" s="381">
        <f t="shared" si="71"/>
        <v>43798</v>
      </c>
    </row>
    <row r="241" spans="1:38" ht="15">
      <c r="A241" s="380">
        <v>25320</v>
      </c>
      <c r="B241" s="380">
        <v>20191231</v>
      </c>
      <c r="C241" s="380">
        <v>13442910</v>
      </c>
      <c r="D241" s="380" t="s">
        <v>188</v>
      </c>
      <c r="E241" s="380" t="s">
        <v>187</v>
      </c>
      <c r="F241" s="380">
        <v>20384</v>
      </c>
      <c r="G241" s="380">
        <v>13442910</v>
      </c>
      <c r="H241" s="380"/>
      <c r="I241" s="380">
        <v>49.42</v>
      </c>
      <c r="J241" s="380">
        <v>6.1198000000000002E-2</v>
      </c>
      <c r="K241" s="380">
        <v>2.8448000000000001E-2</v>
      </c>
      <c r="L241" s="380">
        <v>4.4379000000000002E-2</v>
      </c>
      <c r="M241" s="380">
        <v>2.8590000000000001E-2</v>
      </c>
      <c r="O241" s="284" t="e">
        <f t="shared" si="60"/>
        <v>#VALUE!</v>
      </c>
      <c r="P241" s="284" t="e">
        <f t="shared" si="61"/>
        <v>#VALUE!</v>
      </c>
      <c r="Q241" s="284" t="e">
        <f t="shared" si="62"/>
        <v>#VALUE!</v>
      </c>
      <c r="R241" s="284" t="e">
        <f t="shared" si="63"/>
        <v>#VALUE!</v>
      </c>
      <c r="S241" s="284" t="e">
        <f t="shared" si="64"/>
        <v>#VALUE!</v>
      </c>
      <c r="T241" s="284" t="e">
        <f t="shared" si="65"/>
        <v>#VALUE!</v>
      </c>
      <c r="U241" s="284" t="e">
        <f t="shared" si="66"/>
        <v>#VALUE!</v>
      </c>
      <c r="V241" s="284" t="e">
        <f t="shared" si="67"/>
        <v>#VALUE!</v>
      </c>
      <c r="AI241" s="379">
        <f t="shared" si="68"/>
        <v>2019</v>
      </c>
      <c r="AJ241" s="379">
        <f t="shared" si="69"/>
        <v>12</v>
      </c>
      <c r="AK241" s="379">
        <f t="shared" si="70"/>
        <v>31</v>
      </c>
      <c r="AL241" s="381">
        <f t="shared" si="71"/>
        <v>43830</v>
      </c>
    </row>
  </sheetData>
  <autoFilter ref="C1:M1" xr:uid="{00000000-0009-0000-0000-000010000000}"/>
  <mergeCells count="1">
    <mergeCell ref="Z11:AC1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view="pageBreakPreview" zoomScaleNormal="100" zoomScaleSheetLayoutView="100" workbookViewId="0">
      <selection activeCell="E12" sqref="E12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D4FA-AFBB-4079-BBA0-76A5AB1360F8}">
  <sheetPr codeName="Sheet20"/>
  <dimension ref="A1:M12"/>
  <sheetViews>
    <sheetView workbookViewId="0">
      <selection activeCell="B2" sqref="B2"/>
    </sheetView>
  </sheetViews>
  <sheetFormatPr defaultRowHeight="15"/>
  <cols>
    <col min="1" max="1" width="26.5703125" customWidth="1"/>
    <col min="4" max="4" width="5.85546875" customWidth="1"/>
  </cols>
  <sheetData>
    <row r="1" spans="1:13" ht="15.75" thickBot="1">
      <c r="A1" t="s">
        <v>186</v>
      </c>
      <c r="B1" s="85">
        <v>4.4999999999999998E-2</v>
      </c>
    </row>
    <row r="2" spans="1:13" ht="15.75" thickBot="1">
      <c r="A2" t="s">
        <v>1023</v>
      </c>
      <c r="B2" s="86">
        <v>5.0000000000000001E-3</v>
      </c>
      <c r="F2" s="458" t="s">
        <v>186</v>
      </c>
      <c r="G2" s="459"/>
      <c r="H2" s="459"/>
      <c r="I2" s="459"/>
      <c r="J2" s="459"/>
      <c r="K2" s="460"/>
    </row>
    <row r="3" spans="1:13" ht="15.75" thickBot="1">
      <c r="A3" s="6" t="s">
        <v>223</v>
      </c>
      <c r="B3" s="87">
        <v>301</v>
      </c>
      <c r="C3" s="74" t="s">
        <v>85</v>
      </c>
      <c r="D3" s="6"/>
      <c r="E3" s="39">
        <f ca="1">'DCF Analysis'!D22</f>
        <v>45.079950405313241</v>
      </c>
      <c r="F3" s="88">
        <v>0.02</v>
      </c>
      <c r="G3" s="88">
        <v>2.2499999999999999E-2</v>
      </c>
      <c r="H3" s="88">
        <v>0.03</v>
      </c>
      <c r="I3" s="77">
        <v>3.2500000000000001E-2</v>
      </c>
      <c r="J3" s="77">
        <v>0.04</v>
      </c>
      <c r="K3" s="77">
        <v>4.2500000000000003E-2</v>
      </c>
    </row>
    <row r="4" spans="1:13">
      <c r="D4" s="82"/>
      <c r="E4" s="89">
        <v>0</v>
      </c>
      <c r="F4" s="268"/>
      <c r="G4" s="268"/>
      <c r="H4" s="268"/>
      <c r="I4" s="268"/>
      <c r="J4" s="268"/>
      <c r="K4" s="268"/>
    </row>
    <row r="5" spans="1:13">
      <c r="D5" s="83"/>
      <c r="E5" s="89">
        <v>2.5000000000000001E-3</v>
      </c>
      <c r="F5" s="268"/>
      <c r="G5" s="268"/>
      <c r="H5" s="268"/>
      <c r="I5" s="268"/>
      <c r="J5" s="268"/>
      <c r="K5" s="268"/>
    </row>
    <row r="6" spans="1:13">
      <c r="D6" s="83"/>
      <c r="E6" s="89">
        <v>5.0000000000000001E-3</v>
      </c>
      <c r="F6" s="268"/>
      <c r="G6" s="268"/>
      <c r="H6" s="268"/>
      <c r="I6" s="268"/>
      <c r="J6" s="268"/>
      <c r="K6" s="268"/>
    </row>
    <row r="7" spans="1:13">
      <c r="D7" s="83"/>
      <c r="E7" s="89">
        <v>7.4999999999999997E-3</v>
      </c>
      <c r="F7" s="268"/>
      <c r="G7" s="268"/>
      <c r="H7" s="268"/>
      <c r="I7" s="268"/>
      <c r="J7" s="268"/>
      <c r="K7" s="268"/>
      <c r="L7" s="90"/>
      <c r="M7" s="90"/>
    </row>
    <row r="8" spans="1:13">
      <c r="A8" t="s">
        <v>85</v>
      </c>
      <c r="D8" s="83"/>
      <c r="E8" s="89">
        <v>0.01</v>
      </c>
      <c r="F8" s="268"/>
      <c r="G8" s="268"/>
      <c r="H8" s="268"/>
      <c r="I8" s="268"/>
      <c r="J8" s="268"/>
      <c r="K8" s="268"/>
      <c r="M8" s="81"/>
    </row>
    <row r="9" spans="1:13">
      <c r="D9" s="83"/>
      <c r="E9" s="89">
        <f>0.01+0.0025</f>
        <v>1.2500000000000001E-2</v>
      </c>
      <c r="F9" s="268"/>
      <c r="G9" s="268"/>
      <c r="H9" s="268"/>
      <c r="I9" s="268"/>
      <c r="J9" s="268"/>
      <c r="K9" s="268"/>
    </row>
    <row r="10" spans="1:13">
      <c r="D10" s="83"/>
      <c r="E10" s="89">
        <f>0.01+0.005</f>
        <v>1.4999999999999999E-2</v>
      </c>
      <c r="F10" s="268"/>
      <c r="G10" s="268"/>
      <c r="H10" s="268"/>
      <c r="I10" s="268"/>
      <c r="J10" s="268"/>
      <c r="K10" s="268"/>
    </row>
    <row r="11" spans="1:13" ht="15.75" thickBot="1">
      <c r="D11" s="84"/>
      <c r="E11" s="89">
        <v>1.7500000000000002E-2</v>
      </c>
      <c r="F11" s="268"/>
      <c r="G11" s="268"/>
      <c r="H11" s="268"/>
      <c r="I11" s="268"/>
      <c r="J11" s="268"/>
      <c r="K11" s="268"/>
    </row>
    <row r="12" spans="1:13">
      <c r="M12" s="90"/>
    </row>
  </sheetData>
  <mergeCells count="1">
    <mergeCell ref="F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3"/>
  <sheetViews>
    <sheetView zoomScale="98" zoomScaleNormal="98" workbookViewId="0">
      <selection activeCell="B19" sqref="B19"/>
    </sheetView>
  </sheetViews>
  <sheetFormatPr defaultRowHeight="15"/>
  <cols>
    <col min="1" max="1" width="49.140625" customWidth="1"/>
    <col min="2" max="4" width="11.85546875" bestFit="1" customWidth="1"/>
  </cols>
  <sheetData>
    <row r="1" spans="1:10" ht="15.75">
      <c r="A1" s="4" t="s">
        <v>135</v>
      </c>
      <c r="B1" s="2"/>
      <c r="C1" s="2"/>
      <c r="D1" s="2"/>
      <c r="E1" s="2"/>
      <c r="F1" s="2"/>
    </row>
    <row r="2" spans="1:10" ht="15.75" customHeight="1">
      <c r="A2" s="2"/>
      <c r="B2" s="456" t="s">
        <v>82</v>
      </c>
      <c r="C2" s="456"/>
      <c r="D2" s="456"/>
      <c r="E2" s="2"/>
      <c r="F2" s="2"/>
    </row>
    <row r="3" spans="1:10" ht="31.5" customHeight="1">
      <c r="A3" s="3" t="s">
        <v>136</v>
      </c>
      <c r="B3" s="455" t="s">
        <v>1</v>
      </c>
      <c r="C3" s="455"/>
      <c r="D3" s="455"/>
      <c r="E3" s="2"/>
      <c r="F3" s="2"/>
    </row>
    <row r="4" spans="1:10" ht="31.5">
      <c r="A4" s="3" t="s">
        <v>0</v>
      </c>
      <c r="B4" s="327" t="s">
        <v>332</v>
      </c>
      <c r="C4" s="327" t="s">
        <v>458</v>
      </c>
      <c r="D4" s="334" t="s">
        <v>459</v>
      </c>
      <c r="E4" s="2"/>
      <c r="F4" s="2"/>
      <c r="G4" s="173"/>
      <c r="H4" s="173"/>
      <c r="I4" s="173"/>
    </row>
    <row r="5" spans="1:10" ht="15.75">
      <c r="A5" s="2" t="s">
        <v>2</v>
      </c>
      <c r="B5" s="169">
        <v>6615</v>
      </c>
      <c r="C5" s="169">
        <v>8107</v>
      </c>
      <c r="D5" s="169">
        <v>8691</v>
      </c>
      <c r="E5" s="2"/>
      <c r="F5" s="2"/>
      <c r="H5" s="173"/>
    </row>
    <row r="6" spans="1:10" ht="15.75">
      <c r="A6" s="2" t="s">
        <v>3</v>
      </c>
      <c r="B6" s="170"/>
      <c r="C6" s="170"/>
      <c r="D6" s="170"/>
      <c r="E6" s="2"/>
      <c r="F6" s="2"/>
      <c r="G6" s="174"/>
      <c r="H6" s="323"/>
      <c r="I6" s="174"/>
    </row>
    <row r="7" spans="1:10" ht="15.75">
      <c r="A7" s="2" t="s">
        <v>4</v>
      </c>
      <c r="B7" s="171">
        <v>4241</v>
      </c>
      <c r="C7" s="328">
        <v>5414</v>
      </c>
      <c r="D7" s="171">
        <v>5692</v>
      </c>
      <c r="E7" s="2"/>
      <c r="F7" s="2"/>
      <c r="G7" s="174"/>
      <c r="H7" s="174"/>
      <c r="I7" s="174"/>
    </row>
    <row r="8" spans="1:10" ht="15.75">
      <c r="A8" s="2" t="s">
        <v>5</v>
      </c>
      <c r="B8" s="171">
        <v>728</v>
      </c>
      <c r="C8" s="328">
        <v>842</v>
      </c>
      <c r="D8" s="171">
        <v>947</v>
      </c>
      <c r="E8" s="2"/>
      <c r="F8" s="2"/>
      <c r="G8" s="174"/>
      <c r="H8" s="174"/>
      <c r="I8" s="174"/>
    </row>
    <row r="9" spans="1:10" ht="15.75">
      <c r="A9" s="2" t="s">
        <v>6</v>
      </c>
      <c r="B9" s="171">
        <v>563</v>
      </c>
      <c r="C9" s="328">
        <v>610</v>
      </c>
      <c r="D9" s="171">
        <v>622</v>
      </c>
      <c r="E9" s="2"/>
      <c r="F9" s="2"/>
      <c r="G9" s="174"/>
      <c r="H9" s="174"/>
      <c r="I9" s="174"/>
    </row>
    <row r="10" spans="1:10" ht="15.75">
      <c r="A10" s="2" t="s">
        <v>7</v>
      </c>
      <c r="B10" s="171">
        <v>91</v>
      </c>
      <c r="C10" s="328">
        <v>91</v>
      </c>
      <c r="D10" s="171">
        <v>93</v>
      </c>
      <c r="E10" s="2"/>
      <c r="F10" s="2"/>
      <c r="G10" s="174"/>
      <c r="H10" s="174"/>
      <c r="I10" s="174"/>
    </row>
    <row r="11" spans="1:10" ht="15.75">
      <c r="A11" s="2" t="s">
        <v>8</v>
      </c>
      <c r="B11" s="171">
        <v>-73</v>
      </c>
      <c r="C11" s="328">
        <v>140</v>
      </c>
      <c r="D11" s="171">
        <v>221</v>
      </c>
      <c r="E11" s="2"/>
      <c r="F11" s="2"/>
      <c r="G11" s="174"/>
      <c r="H11" s="174"/>
      <c r="I11" s="174"/>
    </row>
    <row r="12" spans="1:10" ht="15.75">
      <c r="A12" s="2" t="s">
        <v>9</v>
      </c>
      <c r="B12" s="171">
        <v>55</v>
      </c>
      <c r="C12" s="328">
        <v>31</v>
      </c>
      <c r="D12" s="171">
        <v>9</v>
      </c>
      <c r="E12" s="2"/>
      <c r="F12" s="2"/>
      <c r="G12" s="174"/>
      <c r="H12" s="174"/>
      <c r="I12" s="174"/>
    </row>
    <row r="13" spans="1:10" ht="15.75">
      <c r="A13" s="2" t="s">
        <v>10</v>
      </c>
      <c r="B13" s="156">
        <f>SUM(B7:B12)</f>
        <v>5605</v>
      </c>
      <c r="C13" s="330">
        <v>7128</v>
      </c>
      <c r="D13" s="156">
        <f>SUM(D7:D12)</f>
        <v>7584</v>
      </c>
      <c r="E13" s="2"/>
      <c r="F13" s="2"/>
      <c r="G13" s="174"/>
      <c r="H13" s="174"/>
      <c r="I13" s="174"/>
    </row>
    <row r="14" spans="1:10" ht="15.75">
      <c r="A14" s="2" t="s">
        <v>11</v>
      </c>
      <c r="B14" s="155">
        <f>B5-B13</f>
        <v>1010</v>
      </c>
      <c r="C14" s="329">
        <f>C5-C13</f>
        <v>979</v>
      </c>
      <c r="D14" s="155">
        <f>D5-D13</f>
        <v>1107</v>
      </c>
      <c r="E14" s="2"/>
      <c r="F14" s="2"/>
      <c r="G14" s="174"/>
      <c r="H14" s="174"/>
      <c r="I14" s="174"/>
      <c r="J14" s="2"/>
    </row>
    <row r="15" spans="1:10" ht="15.75">
      <c r="A15" s="2" t="s">
        <v>12</v>
      </c>
      <c r="B15" s="171">
        <v>183</v>
      </c>
      <c r="C15" s="328">
        <v>356</v>
      </c>
      <c r="D15" s="171">
        <v>345</v>
      </c>
      <c r="E15" s="2"/>
      <c r="F15" s="2"/>
      <c r="G15" s="174"/>
      <c r="H15" s="174"/>
      <c r="I15" s="174"/>
      <c r="J15" s="2"/>
    </row>
    <row r="16" spans="1:10" ht="15.75">
      <c r="A16" s="2" t="s">
        <v>13</v>
      </c>
      <c r="B16" s="171">
        <v>3</v>
      </c>
      <c r="C16" s="328">
        <v>2</v>
      </c>
      <c r="D16" s="171">
        <v>4</v>
      </c>
      <c r="E16" s="2"/>
      <c r="F16" s="2"/>
      <c r="G16" s="174"/>
      <c r="H16" s="174"/>
      <c r="I16" s="174"/>
      <c r="J16" s="2"/>
    </row>
    <row r="17" spans="1:10" ht="15.75">
      <c r="A17" s="2" t="s">
        <v>14</v>
      </c>
      <c r="B17" s="171">
        <f>B14-B15+B16</f>
        <v>830</v>
      </c>
      <c r="C17" s="328">
        <f>C14-C15+C16</f>
        <v>625</v>
      </c>
      <c r="D17" s="171">
        <v>766</v>
      </c>
      <c r="E17" s="2"/>
      <c r="F17" s="2"/>
      <c r="G17" s="174"/>
      <c r="H17" s="174"/>
      <c r="I17" s="174"/>
      <c r="J17" s="2"/>
    </row>
    <row r="18" spans="1:10" ht="15.75">
      <c r="A18" s="2" t="s">
        <v>15</v>
      </c>
      <c r="B18" s="172">
        <v>106</v>
      </c>
      <c r="C18" s="330">
        <v>151</v>
      </c>
      <c r="D18" s="172">
        <v>174</v>
      </c>
      <c r="E18" s="2"/>
      <c r="F18" s="2"/>
      <c r="G18" s="174"/>
      <c r="H18" s="174"/>
      <c r="I18" s="174"/>
      <c r="J18" s="2"/>
    </row>
    <row r="19" spans="1:10" ht="15.75">
      <c r="A19" s="2" t="s">
        <v>16</v>
      </c>
      <c r="B19" s="171">
        <v>724</v>
      </c>
      <c r="C19" s="328">
        <v>474</v>
      </c>
      <c r="D19" s="171">
        <v>592</v>
      </c>
      <c r="E19" s="2"/>
      <c r="F19" s="2"/>
      <c r="G19" s="174"/>
      <c r="H19" s="174"/>
      <c r="I19" s="174"/>
      <c r="J19" s="2"/>
    </row>
    <row r="20" spans="1:10" ht="15.75">
      <c r="A20" s="2" t="s">
        <v>17</v>
      </c>
      <c r="B20" s="172">
        <v>-463</v>
      </c>
      <c r="C20" s="330">
        <v>-263</v>
      </c>
      <c r="D20" s="172">
        <v>1036</v>
      </c>
      <c r="E20" s="2"/>
      <c r="F20" s="2"/>
      <c r="G20" s="173"/>
      <c r="H20" s="174"/>
      <c r="I20" s="173"/>
      <c r="J20" s="2"/>
    </row>
    <row r="21" spans="1:10" ht="15.75">
      <c r="A21" s="2" t="s">
        <v>18</v>
      </c>
      <c r="B21" s="169">
        <v>261</v>
      </c>
      <c r="C21" s="328">
        <v>211</v>
      </c>
      <c r="D21" s="169">
        <f>D20+D19</f>
        <v>1628</v>
      </c>
      <c r="E21" s="2"/>
      <c r="F21" s="2"/>
      <c r="H21" s="174"/>
      <c r="J21" s="2"/>
    </row>
    <row r="22" spans="1:10" ht="15.75">
      <c r="A22" s="2"/>
      <c r="B22" s="157"/>
      <c r="C22" s="328" t="s">
        <v>85</v>
      </c>
      <c r="D22" s="157"/>
      <c r="E22" s="2"/>
      <c r="F22" s="2"/>
      <c r="G22" s="232"/>
      <c r="H22" s="174"/>
      <c r="I22" s="232"/>
      <c r="J22" s="2"/>
    </row>
    <row r="23" spans="1:10" ht="15.75">
      <c r="A23" s="1" t="s">
        <v>120</v>
      </c>
      <c r="B23" s="331">
        <v>426</v>
      </c>
      <c r="C23" s="332">
        <v>423</v>
      </c>
      <c r="D23" s="331">
        <v>426</v>
      </c>
      <c r="F23" s="2"/>
      <c r="G23" s="174"/>
      <c r="H23" s="173"/>
      <c r="I23" s="174"/>
      <c r="J23" s="2"/>
    </row>
    <row r="24" spans="1:10" ht="15.75">
      <c r="B24" s="457"/>
      <c r="C24" s="457"/>
      <c r="D24" s="457"/>
      <c r="F24" s="2"/>
      <c r="H24" s="323"/>
      <c r="J24" s="2"/>
    </row>
    <row r="25" spans="1:10" ht="15.75">
      <c r="B25" s="457"/>
      <c r="C25" s="457"/>
      <c r="D25" s="457"/>
      <c r="F25" s="2"/>
      <c r="G25" s="232"/>
      <c r="H25" s="232"/>
      <c r="I25" s="232"/>
      <c r="J25" s="2"/>
    </row>
    <row r="26" spans="1:10" ht="15.75">
      <c r="F26" s="2"/>
      <c r="G26" s="174"/>
      <c r="H26" s="326"/>
      <c r="I26" s="174"/>
    </row>
    <row r="27" spans="1:10">
      <c r="H27" s="232"/>
    </row>
    <row r="28" spans="1:10">
      <c r="H28" s="174"/>
    </row>
    <row r="29" spans="1:10">
      <c r="H29" s="323"/>
    </row>
    <row r="30" spans="1:10">
      <c r="H30" s="232"/>
    </row>
    <row r="31" spans="1:10">
      <c r="H31" s="326"/>
    </row>
    <row r="32" spans="1:10">
      <c r="H32" s="232"/>
    </row>
    <row r="33" spans="8:8">
      <c r="H33" s="174"/>
    </row>
  </sheetData>
  <mergeCells count="4">
    <mergeCell ref="B3:D3"/>
    <mergeCell ref="B2:D2"/>
    <mergeCell ref="B24:D24"/>
    <mergeCell ref="B25:D25"/>
  </mergeCells>
  <printOptions headings="1" gridLines="1"/>
  <pageMargins left="0.7" right="0.7" top="0.75" bottom="0.75" header="0.3" footer="0.3"/>
  <pageSetup orientation="portrait"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E51"/>
  <sheetViews>
    <sheetView topLeftCell="A4" zoomScale="85" zoomScaleNormal="85" workbookViewId="0">
      <selection activeCell="C18" sqref="C18"/>
    </sheetView>
  </sheetViews>
  <sheetFormatPr defaultRowHeight="15"/>
  <cols>
    <col min="1" max="1" width="48.7109375" style="323" customWidth="1"/>
    <col min="2" max="3" width="17.140625" style="323" customWidth="1"/>
    <col min="4" max="4" width="17.140625" customWidth="1"/>
    <col min="5" max="5" width="10.7109375" bestFit="1" customWidth="1"/>
    <col min="7" max="7" width="9.140625" customWidth="1"/>
  </cols>
  <sheetData>
    <row r="3" spans="1:5" ht="15.75">
      <c r="A3" s="322" t="s">
        <v>133</v>
      </c>
      <c r="B3" s="327" t="s">
        <v>332</v>
      </c>
      <c r="C3" s="327" t="s">
        <v>458</v>
      </c>
      <c r="D3" s="334" t="s">
        <v>459</v>
      </c>
      <c r="E3" s="1"/>
    </row>
    <row r="4" spans="1:5" ht="31.5" customHeight="1">
      <c r="A4" s="335" t="s">
        <v>19</v>
      </c>
      <c r="D4" s="333" t="s">
        <v>85</v>
      </c>
      <c r="E4" s="1"/>
    </row>
    <row r="5" spans="1:5" ht="24.75" customHeight="1">
      <c r="A5" s="336" t="s">
        <v>20</v>
      </c>
      <c r="B5" s="173">
        <v>49</v>
      </c>
      <c r="C5" s="173">
        <v>31</v>
      </c>
      <c r="D5" s="173">
        <v>859</v>
      </c>
      <c r="E5" s="1"/>
    </row>
    <row r="6" spans="1:5" ht="16.5" customHeight="1">
      <c r="A6" s="336" t="s">
        <v>21</v>
      </c>
      <c r="B6" s="174">
        <v>563</v>
      </c>
      <c r="C6" s="174">
        <v>574</v>
      </c>
      <c r="D6" s="174">
        <v>575</v>
      </c>
      <c r="E6" s="1"/>
    </row>
    <row r="7" spans="1:5" ht="16.5" customHeight="1">
      <c r="A7" s="336" t="s">
        <v>22</v>
      </c>
      <c r="B7" s="174">
        <v>887</v>
      </c>
      <c r="C7" s="174">
        <v>863</v>
      </c>
      <c r="D7" s="174">
        <v>871</v>
      </c>
      <c r="E7" s="1"/>
    </row>
    <row r="8" spans="1:5" ht="15.75">
      <c r="A8" s="336" t="s">
        <v>23</v>
      </c>
      <c r="B8" s="174">
        <v>71</v>
      </c>
      <c r="C8" s="174">
        <v>71</v>
      </c>
      <c r="D8" s="174">
        <v>80</v>
      </c>
      <c r="E8" s="1"/>
    </row>
    <row r="9" spans="1:5" ht="16.5" customHeight="1">
      <c r="A9" s="336" t="s">
        <v>460</v>
      </c>
      <c r="B9" s="174">
        <v>726</v>
      </c>
      <c r="C9" s="174">
        <v>428</v>
      </c>
      <c r="D9" s="174">
        <v>0</v>
      </c>
      <c r="E9" s="1"/>
    </row>
    <row r="10" spans="1:5" ht="16.5" customHeight="1">
      <c r="A10" s="336" t="s">
        <v>24</v>
      </c>
      <c r="B10" s="174">
        <v>2296</v>
      </c>
      <c r="C10" s="174">
        <v>1967</v>
      </c>
      <c r="D10" s="174">
        <v>2385</v>
      </c>
      <c r="E10" s="1"/>
    </row>
    <row r="11" spans="1:5" ht="15.75">
      <c r="A11" s="336" t="s">
        <v>25</v>
      </c>
      <c r="B11" s="174">
        <v>2466</v>
      </c>
      <c r="C11" s="174">
        <v>2455</v>
      </c>
      <c r="D11" s="174">
        <v>2368</v>
      </c>
      <c r="E11" s="1"/>
    </row>
    <row r="12" spans="1:5" ht="16.5" customHeight="1">
      <c r="A12" s="336" t="s">
        <v>26</v>
      </c>
      <c r="B12" s="174">
        <v>3864</v>
      </c>
      <c r="C12" s="174">
        <v>4017</v>
      </c>
      <c r="D12" s="174">
        <v>3986</v>
      </c>
      <c r="E12" s="1"/>
    </row>
    <row r="13" spans="1:5" ht="16.5" customHeight="1">
      <c r="A13" s="336" t="s">
        <v>27</v>
      </c>
      <c r="B13" s="174">
        <v>3664</v>
      </c>
      <c r="C13" s="174">
        <v>3415</v>
      </c>
      <c r="D13" s="174">
        <v>3350</v>
      </c>
      <c r="E13" s="1"/>
    </row>
    <row r="14" spans="1:5" ht="30">
      <c r="A14" s="336" t="s">
        <v>461</v>
      </c>
      <c r="B14" s="174">
        <v>189</v>
      </c>
      <c r="C14" s="174">
        <v>127</v>
      </c>
      <c r="D14" s="174">
        <v>283</v>
      </c>
      <c r="E14" s="1"/>
    </row>
    <row r="15" spans="1:5" ht="15.75">
      <c r="A15" s="336" t="s">
        <v>462</v>
      </c>
      <c r="B15" s="174">
        <v>2050</v>
      </c>
      <c r="C15" s="174">
        <v>1167</v>
      </c>
      <c r="D15" s="174">
        <v>0</v>
      </c>
      <c r="E15" s="1"/>
    </row>
    <row r="16" spans="1:5" ht="15.75">
      <c r="A16" s="336" t="s">
        <v>28</v>
      </c>
      <c r="B16" s="338">
        <f>SUM(B10:B15)</f>
        <v>14529</v>
      </c>
      <c r="C16" s="338">
        <f>SUM(C10:C15)</f>
        <v>13148</v>
      </c>
      <c r="D16" s="338">
        <f>SUM(D10:D15)</f>
        <v>12372</v>
      </c>
    </row>
    <row r="17" spans="1:5" ht="15.75">
      <c r="A17" s="335" t="s">
        <v>29</v>
      </c>
      <c r="B17" s="451">
        <f>SUM(B5:B15)-B16</f>
        <v>2296</v>
      </c>
      <c r="D17" s="323"/>
      <c r="E17" s="1"/>
    </row>
    <row r="18" spans="1:5" ht="15.75">
      <c r="A18" s="336" t="s">
        <v>30</v>
      </c>
      <c r="B18" s="174">
        <v>1525</v>
      </c>
      <c r="C18" s="174">
        <v>1371</v>
      </c>
      <c r="D18" s="174">
        <v>1202</v>
      </c>
      <c r="E18" s="1"/>
    </row>
    <row r="19" spans="1:5" ht="16.5" customHeight="1">
      <c r="A19" s="336" t="s">
        <v>31</v>
      </c>
      <c r="B19" s="174">
        <v>705</v>
      </c>
      <c r="C19" s="174">
        <v>814</v>
      </c>
      <c r="D19" s="174">
        <v>1049</v>
      </c>
      <c r="E19" s="1"/>
    </row>
    <row r="20" spans="1:5" ht="15.75">
      <c r="A20" s="336" t="s">
        <v>32</v>
      </c>
      <c r="B20" s="174">
        <v>516</v>
      </c>
      <c r="C20" s="174">
        <v>609</v>
      </c>
      <c r="D20" s="174">
        <v>693</v>
      </c>
      <c r="E20" s="1"/>
    </row>
    <row r="21" spans="1:5" ht="15.75">
      <c r="A21" s="336" t="s">
        <v>463</v>
      </c>
      <c r="B21" s="174">
        <v>107</v>
      </c>
      <c r="C21" s="174">
        <v>107</v>
      </c>
      <c r="D21" s="174">
        <v>107</v>
      </c>
      <c r="E21" s="1"/>
    </row>
    <row r="22" spans="1:5" ht="15.75">
      <c r="A22" s="336" t="s">
        <v>33</v>
      </c>
      <c r="B22" s="174">
        <v>10</v>
      </c>
      <c r="C22" s="174">
        <v>15</v>
      </c>
      <c r="D22" s="174">
        <v>24</v>
      </c>
      <c r="E22" s="1"/>
    </row>
    <row r="23" spans="1:5" ht="16.5" customHeight="1">
      <c r="A23" s="336" t="s">
        <v>464</v>
      </c>
      <c r="B23" s="174">
        <v>731</v>
      </c>
      <c r="C23" s="174">
        <v>469</v>
      </c>
      <c r="D23" s="174">
        <v>0</v>
      </c>
      <c r="E23" s="1"/>
    </row>
    <row r="24" spans="1:5" ht="15.75">
      <c r="A24" s="336" t="s">
        <v>34</v>
      </c>
      <c r="B24" s="174">
        <f>SUM(B18:B23)</f>
        <v>3594</v>
      </c>
      <c r="C24" s="174">
        <f>SUM(C18:C23)</f>
        <v>3385</v>
      </c>
      <c r="D24" s="174">
        <f>SUM(D18:D23)</f>
        <v>3075</v>
      </c>
      <c r="E24" s="1"/>
    </row>
    <row r="25" spans="1:5" ht="15.75">
      <c r="A25" s="336" t="s">
        <v>35</v>
      </c>
      <c r="B25" s="174">
        <v>7991</v>
      </c>
      <c r="C25" s="174">
        <v>7103</v>
      </c>
      <c r="D25" s="174">
        <v>4994</v>
      </c>
      <c r="E25" s="1"/>
    </row>
    <row r="26" spans="1:5" ht="15.75">
      <c r="A26" s="336" t="s">
        <v>36</v>
      </c>
      <c r="B26" s="174">
        <v>960</v>
      </c>
      <c r="C26" s="174">
        <v>924</v>
      </c>
      <c r="D26" s="174">
        <v>914</v>
      </c>
      <c r="E26" s="1"/>
    </row>
    <row r="27" spans="1:5" ht="16.5" customHeight="1">
      <c r="A27" s="336" t="s">
        <v>124</v>
      </c>
      <c r="B27" s="174">
        <v>547</v>
      </c>
      <c r="C27" s="174">
        <v>559</v>
      </c>
      <c r="D27" s="174">
        <v>820</v>
      </c>
      <c r="E27" s="1"/>
    </row>
    <row r="28" spans="1:5" ht="15.75">
      <c r="A28" s="336" t="s">
        <v>465</v>
      </c>
      <c r="B28" s="174">
        <v>64</v>
      </c>
      <c r="C28" s="174">
        <v>65</v>
      </c>
      <c r="D28" s="174">
        <v>0</v>
      </c>
      <c r="E28" s="1"/>
    </row>
    <row r="29" spans="1:5" ht="15.75">
      <c r="A29" s="336" t="s">
        <v>37</v>
      </c>
      <c r="B29" s="174">
        <f>SUM(B24:B28)</f>
        <v>13156</v>
      </c>
      <c r="C29" s="174">
        <f>SUM(C24:C28)</f>
        <v>12036</v>
      </c>
      <c r="D29" s="174">
        <f>SUM(D24:D28)</f>
        <v>9803</v>
      </c>
      <c r="E29" s="1"/>
    </row>
    <row r="30" spans="1:5" ht="15.75">
      <c r="A30" s="336" t="s">
        <v>38</v>
      </c>
      <c r="B30" s="336" t="s">
        <v>85</v>
      </c>
      <c r="C30" s="336" t="s">
        <v>85</v>
      </c>
      <c r="D30" s="336" t="s">
        <v>85</v>
      </c>
      <c r="E30" s="1"/>
    </row>
    <row r="31" spans="1:5" ht="16.5" customHeight="1">
      <c r="A31" s="335" t="s">
        <v>39</v>
      </c>
      <c r="D31" s="323"/>
      <c r="E31" s="1"/>
    </row>
    <row r="32" spans="1:5" ht="15.75">
      <c r="A32" s="336" t="s">
        <v>40</v>
      </c>
      <c r="B32" s="174">
        <v>0</v>
      </c>
      <c r="C32" s="174">
        <v>0</v>
      </c>
      <c r="D32" s="174">
        <v>0</v>
      </c>
      <c r="E32" s="1"/>
    </row>
    <row r="33" spans="1:5" ht="30">
      <c r="A33" s="336" t="s">
        <v>41</v>
      </c>
      <c r="B33" s="174">
        <v>12</v>
      </c>
      <c r="C33" s="174">
        <v>12</v>
      </c>
      <c r="D33" s="174">
        <v>12</v>
      </c>
      <c r="E33" s="1"/>
    </row>
    <row r="34" spans="1:5" ht="15.75">
      <c r="A34" s="336" t="s">
        <v>42</v>
      </c>
      <c r="B34" s="174">
        <v>349</v>
      </c>
      <c r="C34" s="174">
        <v>372</v>
      </c>
      <c r="D34" s="174">
        <v>394</v>
      </c>
      <c r="E34" s="1"/>
    </row>
    <row r="35" spans="1:5" ht="16.5" customHeight="1">
      <c r="A35" s="336" t="s">
        <v>43</v>
      </c>
      <c r="B35" s="174">
        <v>2224</v>
      </c>
      <c r="C35" s="174">
        <v>1993</v>
      </c>
      <c r="D35" s="174">
        <v>3190</v>
      </c>
      <c r="E35" s="1"/>
    </row>
    <row r="36" spans="1:5" ht="15.75">
      <c r="A36" s="336" t="s">
        <v>44</v>
      </c>
      <c r="B36" s="174">
        <v>-1103</v>
      </c>
      <c r="C36" s="174">
        <v>-1076</v>
      </c>
      <c r="D36" s="174">
        <v>-1023</v>
      </c>
      <c r="E36" s="1"/>
    </row>
    <row r="37" spans="1:5" ht="15.75">
      <c r="A37" s="336" t="s">
        <v>45</v>
      </c>
      <c r="B37" s="174">
        <v>-118</v>
      </c>
      <c r="C37" s="174">
        <v>-198</v>
      </c>
      <c r="D37" s="174">
        <v>-10</v>
      </c>
      <c r="E37" s="1"/>
    </row>
    <row r="38" spans="1:5" ht="15.75">
      <c r="A38" s="336" t="s">
        <v>46</v>
      </c>
      <c r="B38" s="174">
        <f>SUM(B32:B37)</f>
        <v>1364</v>
      </c>
      <c r="C38" s="174">
        <f>SUM(C32:C37)</f>
        <v>1103</v>
      </c>
      <c r="D38" s="174">
        <f>SUM(D32:D37)</f>
        <v>2563</v>
      </c>
      <c r="E38" s="1"/>
    </row>
    <row r="39" spans="1:5" ht="16.5" customHeight="1">
      <c r="A39" s="336" t="s">
        <v>47</v>
      </c>
      <c r="B39" s="174">
        <v>9</v>
      </c>
      <c r="C39" s="174">
        <v>9</v>
      </c>
      <c r="D39" s="174">
        <v>6</v>
      </c>
      <c r="E39" s="1"/>
    </row>
    <row r="40" spans="1:5" ht="15.75">
      <c r="A40" s="336" t="s">
        <v>48</v>
      </c>
      <c r="B40" s="174">
        <v>1373</v>
      </c>
      <c r="C40" s="174">
        <v>1112</v>
      </c>
      <c r="D40" s="174">
        <f>D38+D39</f>
        <v>2569</v>
      </c>
      <c r="E40" s="1"/>
    </row>
    <row r="41" spans="1:5" ht="15.75">
      <c r="A41" s="336" t="s">
        <v>49</v>
      </c>
      <c r="B41" s="173">
        <f>B40+B29</f>
        <v>14529</v>
      </c>
      <c r="C41" s="173">
        <f>C40+C29</f>
        <v>13148</v>
      </c>
      <c r="D41" s="173">
        <f>D40+D29</f>
        <v>12372</v>
      </c>
      <c r="E41" s="1"/>
    </row>
    <row r="42" spans="1:5" ht="15.75">
      <c r="A42" s="336" t="s">
        <v>50</v>
      </c>
      <c r="B42" s="174">
        <v>40</v>
      </c>
      <c r="C42" s="174">
        <v>40</v>
      </c>
      <c r="D42" s="174">
        <v>40</v>
      </c>
      <c r="E42" s="1"/>
    </row>
    <row r="43" spans="1:5" ht="16.5" customHeight="1">
      <c r="A43" s="336" t="s">
        <v>51</v>
      </c>
      <c r="B43" s="174">
        <v>0</v>
      </c>
      <c r="C43" s="174">
        <v>0</v>
      </c>
      <c r="D43" s="174">
        <v>0</v>
      </c>
      <c r="E43" s="1"/>
    </row>
    <row r="44" spans="1:5" ht="15.75">
      <c r="A44" s="336" t="s">
        <v>52</v>
      </c>
      <c r="B44" s="337">
        <v>3.7499999999999999E-2</v>
      </c>
      <c r="C44" s="337">
        <v>3.7499999999999999E-2</v>
      </c>
      <c r="D44" s="337">
        <v>3.7499999999999999E-2</v>
      </c>
      <c r="E44" s="1"/>
    </row>
    <row r="45" spans="1:5" ht="15.75">
      <c r="A45" s="336" t="s">
        <v>53</v>
      </c>
      <c r="B45" s="174">
        <v>560</v>
      </c>
      <c r="C45" s="174">
        <v>560</v>
      </c>
      <c r="D45" s="174">
        <v>560</v>
      </c>
      <c r="E45" s="1"/>
    </row>
    <row r="46" spans="1:5">
      <c r="A46" s="336" t="s">
        <v>466</v>
      </c>
      <c r="B46" s="174">
        <v>323</v>
      </c>
      <c r="C46" s="174">
        <v>323</v>
      </c>
      <c r="D46" s="174">
        <v>323</v>
      </c>
    </row>
    <row r="47" spans="1:5">
      <c r="A47" s="336" t="s">
        <v>85</v>
      </c>
      <c r="D47" s="323"/>
    </row>
    <row r="48" spans="1:5">
      <c r="A48" s="335"/>
      <c r="D48" s="323"/>
    </row>
    <row r="49" spans="1:4">
      <c r="A49" s="336"/>
      <c r="B49" s="173"/>
      <c r="C49" s="173"/>
      <c r="D49" s="173"/>
    </row>
    <row r="50" spans="1:4">
      <c r="D50" s="323"/>
    </row>
    <row r="51" spans="1:4">
      <c r="D51" s="323"/>
    </row>
  </sheetData>
  <printOptions headings="1" gridLines="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"/>
  <sheetViews>
    <sheetView view="pageBreakPreview" zoomScaleNormal="100" zoomScaleSheetLayoutView="100" workbookViewId="0">
      <selection activeCell="B32" sqref="B32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1:Q34"/>
  <sheetViews>
    <sheetView showGridLines="0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41" sqref="F41"/>
    </sheetView>
  </sheetViews>
  <sheetFormatPr defaultRowHeight="12.75"/>
  <cols>
    <col min="1" max="1" width="2.7109375" style="6" customWidth="1"/>
    <col min="2" max="2" width="27.5703125" style="6" bestFit="1" customWidth="1"/>
    <col min="3" max="3" width="2.7109375" style="6" customWidth="1"/>
    <col min="4" max="4" width="9.140625" style="6" customWidth="1"/>
    <col min="5" max="5" width="10.85546875" style="6" customWidth="1"/>
    <col min="6" max="6" width="12.28515625" style="6" customWidth="1"/>
    <col min="7" max="7" width="2.7109375" style="6" customWidth="1"/>
    <col min="8" max="8" width="9.5703125" style="6" customWidth="1"/>
    <col min="9" max="9" width="8.85546875" style="6" customWidth="1"/>
    <col min="10" max="10" width="11.5703125" style="6" customWidth="1"/>
    <col min="11" max="11" width="2.7109375" style="6" customWidth="1"/>
    <col min="12" max="12" width="35.42578125" style="6" customWidth="1"/>
    <col min="13" max="13" width="33.5703125" style="6" customWidth="1"/>
    <col min="14" max="16384" width="9.140625" style="6"/>
  </cols>
  <sheetData>
    <row r="1" spans="2:17">
      <c r="B1" s="6" t="s">
        <v>85</v>
      </c>
    </row>
    <row r="2" spans="2:17">
      <c r="B2" s="6" t="s">
        <v>137</v>
      </c>
      <c r="D2" s="38" t="s">
        <v>134</v>
      </c>
      <c r="E2" s="38"/>
      <c r="F2" s="38"/>
      <c r="G2" s="29"/>
      <c r="H2" s="38" t="s">
        <v>81</v>
      </c>
      <c r="I2" s="38"/>
      <c r="J2" s="38"/>
      <c r="K2" s="31"/>
    </row>
    <row r="3" spans="2:17">
      <c r="D3" s="28">
        <v>2018</v>
      </c>
      <c r="E3" s="28">
        <v>2019</v>
      </c>
      <c r="F3" s="28">
        <v>2020</v>
      </c>
      <c r="H3" s="8">
        <v>2021</v>
      </c>
      <c r="I3" s="339">
        <v>2022</v>
      </c>
      <c r="J3" s="8">
        <v>2023</v>
      </c>
    </row>
    <row r="4" spans="2:17">
      <c r="B4" s="6" t="s">
        <v>72</v>
      </c>
      <c r="D4" s="289">
        <f>'Income Statement'!B5</f>
        <v>6615</v>
      </c>
      <c r="E4" s="289">
        <f>'Income Statement'!C5</f>
        <v>8107</v>
      </c>
      <c r="F4" s="289">
        <f>'Income Statement'!D5</f>
        <v>8691</v>
      </c>
      <c r="G4" s="297"/>
      <c r="H4" s="290">
        <f>F4*(1+H24)</f>
        <v>8777.91</v>
      </c>
      <c r="I4" s="290">
        <f>H4*(1+I24)</f>
        <v>8865.6890999999996</v>
      </c>
      <c r="J4" s="290">
        <f>I4*(1+J24)</f>
        <v>8954.3459910000001</v>
      </c>
      <c r="K4" s="12"/>
      <c r="L4" s="9"/>
    </row>
    <row r="5" spans="2:17">
      <c r="B5" s="28" t="s">
        <v>73</v>
      </c>
      <c r="C5" s="28"/>
      <c r="D5" s="425">
        <f>'Income Statement'!B7</f>
        <v>4241</v>
      </c>
      <c r="E5" s="425">
        <f>'Income Statement'!C7</f>
        <v>5414</v>
      </c>
      <c r="F5" s="425">
        <f>'Income Statement'!D7</f>
        <v>5692</v>
      </c>
      <c r="G5" s="298"/>
      <c r="H5" s="292">
        <f>H4*H25</f>
        <v>5805.4828654249413</v>
      </c>
      <c r="I5" s="292">
        <f>I4*I25</f>
        <v>5863.5376940791903</v>
      </c>
      <c r="J5" s="292">
        <f t="shared" ref="J5" si="0">J4*J25</f>
        <v>5922.1730710199827</v>
      </c>
      <c r="K5" s="12"/>
      <c r="L5" s="9"/>
      <c r="N5" s="75"/>
    </row>
    <row r="6" spans="2:17">
      <c r="B6" s="6" t="s">
        <v>74</v>
      </c>
      <c r="D6" s="289">
        <f>D4-D5</f>
        <v>2374</v>
      </c>
      <c r="E6" s="289">
        <f t="shared" ref="E6:H6" si="1">E4-E5</f>
        <v>2693</v>
      </c>
      <c r="F6" s="289">
        <f t="shared" si="1"/>
        <v>2999</v>
      </c>
      <c r="G6" s="297"/>
      <c r="H6" s="289">
        <f t="shared" si="1"/>
        <v>2972.4271345750585</v>
      </c>
      <c r="I6" s="289">
        <f t="shared" ref="I6" si="2">I4-I5</f>
        <v>3002.1514059208093</v>
      </c>
      <c r="J6" s="289">
        <f t="shared" ref="J6" si="3">J4-J5</f>
        <v>3032.1729199800175</v>
      </c>
      <c r="K6" s="12"/>
      <c r="L6" s="9"/>
      <c r="N6" s="30"/>
    </row>
    <row r="7" spans="2:17">
      <c r="D7" s="146"/>
      <c r="E7" s="146"/>
      <c r="F7" s="146"/>
      <c r="G7" s="297"/>
      <c r="H7" s="12"/>
      <c r="I7" s="12"/>
      <c r="J7" s="12"/>
      <c r="K7" s="12"/>
      <c r="L7" s="9"/>
    </row>
    <row r="8" spans="2:17">
      <c r="B8" s="6" t="s">
        <v>255</v>
      </c>
      <c r="D8" s="146"/>
      <c r="E8" s="146"/>
      <c r="F8" s="146"/>
      <c r="G8" s="297"/>
      <c r="H8" s="12"/>
      <c r="I8" s="12"/>
      <c r="J8" s="12"/>
      <c r="K8" s="12"/>
      <c r="L8" s="9"/>
    </row>
    <row r="9" spans="2:17">
      <c r="B9" s="24" t="s">
        <v>80</v>
      </c>
      <c r="D9" s="289">
        <f>'Income Statement'!B10</f>
        <v>91</v>
      </c>
      <c r="E9" s="289">
        <f>'Income Statement'!C10</f>
        <v>91</v>
      </c>
      <c r="F9" s="289">
        <f>'Income Statement'!D10</f>
        <v>93</v>
      </c>
      <c r="G9" s="297"/>
      <c r="H9" s="341">
        <f>H4*H26</f>
        <v>96.230437893178745</v>
      </c>
      <c r="I9" s="341">
        <f>I4*I26</f>
        <v>97.192742272110522</v>
      </c>
      <c r="J9" s="341">
        <f t="shared" ref="J9" si="4">J4*J26</f>
        <v>98.16466969483163</v>
      </c>
      <c r="K9" s="12"/>
      <c r="L9" s="9"/>
    </row>
    <row r="10" spans="2:17">
      <c r="B10" s="24" t="s">
        <v>84</v>
      </c>
      <c r="D10" s="289">
        <f>'Income Statement'!B8</f>
        <v>728</v>
      </c>
      <c r="E10" s="289">
        <f>'Income Statement'!C8</f>
        <v>842</v>
      </c>
      <c r="F10" s="289">
        <f>'Income Statement'!D8</f>
        <v>947</v>
      </c>
      <c r="G10" s="297"/>
      <c r="H10" s="341">
        <f>H$4*H27</f>
        <v>934.07564512149997</v>
      </c>
      <c r="I10" s="341">
        <f t="shared" ref="I10:J10" si="5">I$4*I27</f>
        <v>943.4164015727149</v>
      </c>
      <c r="J10" s="341">
        <f t="shared" si="5"/>
        <v>952.85056558844212</v>
      </c>
      <c r="K10" s="12"/>
      <c r="L10" s="9"/>
    </row>
    <row r="11" spans="2:17" ht="14.25" customHeight="1">
      <c r="B11" s="24" t="s">
        <v>83</v>
      </c>
      <c r="D11" s="289">
        <f>'Income Statement'!B9</f>
        <v>563</v>
      </c>
      <c r="E11" s="289">
        <f>'Income Statement'!C9</f>
        <v>610</v>
      </c>
      <c r="F11" s="289">
        <f>'Income Statement'!D9</f>
        <v>622</v>
      </c>
      <c r="G11" s="297"/>
      <c r="H11" s="341">
        <f>H$4*H28</f>
        <v>644.3508474158134</v>
      </c>
      <c r="I11" s="341">
        <f t="shared" ref="I11:J11" si="6">I$4*I28</f>
        <v>650.79435588997148</v>
      </c>
      <c r="J11" s="341">
        <f t="shared" si="6"/>
        <v>657.30229944887128</v>
      </c>
      <c r="K11" s="12"/>
      <c r="L11" s="9"/>
    </row>
    <row r="12" spans="2:17">
      <c r="B12" s="24" t="s">
        <v>61</v>
      </c>
      <c r="D12" s="291">
        <f>'Income Statement'!B11+'Income Statement'!B12</f>
        <v>-18</v>
      </c>
      <c r="E12" s="425">
        <f>'Income Statement'!C11+'Income Statement'!C12</f>
        <v>171</v>
      </c>
      <c r="F12" s="425">
        <f>'Income Statement'!D11+'Income Statement'!D12</f>
        <v>230</v>
      </c>
      <c r="G12" s="297"/>
      <c r="H12" s="341">
        <f>H$4*H29</f>
        <v>208.7257129641051</v>
      </c>
      <c r="I12" s="341">
        <f t="shared" ref="I12:J12" si="7">I$4*I29</f>
        <v>210.81297009374615</v>
      </c>
      <c r="J12" s="341">
        <f t="shared" si="7"/>
        <v>212.92109979468361</v>
      </c>
      <c r="K12" s="12"/>
      <c r="L12" s="9"/>
      <c r="Q12" s="30"/>
    </row>
    <row r="13" spans="2:17">
      <c r="B13" s="6" t="s">
        <v>75</v>
      </c>
      <c r="D13" s="289">
        <f>D6-SUM(D9:D12)</f>
        <v>1010</v>
      </c>
      <c r="E13" s="289">
        <f t="shared" ref="E13:F13" si="8">E6-SUM(E9:E12)</f>
        <v>979</v>
      </c>
      <c r="F13" s="289">
        <f t="shared" si="8"/>
        <v>1107</v>
      </c>
      <c r="G13" s="297"/>
      <c r="H13" s="289">
        <f>H6-SUM(H9:H12)</f>
        <v>1089.0444911804614</v>
      </c>
      <c r="I13" s="289">
        <f t="shared" ref="I13" si="9">I6-SUM(I9:I12)</f>
        <v>1099.9349360922663</v>
      </c>
      <c r="J13" s="289">
        <f t="shared" ref="J13" si="10">J6-SUM(J9:J12)</f>
        <v>1110.9342854531887</v>
      </c>
      <c r="K13" s="12"/>
      <c r="L13" s="9"/>
    </row>
    <row r="14" spans="2:17">
      <c r="D14" s="146"/>
      <c r="E14" s="146"/>
      <c r="F14" s="146"/>
      <c r="G14" s="297"/>
      <c r="H14" s="12"/>
      <c r="I14" s="12"/>
      <c r="J14" s="12"/>
      <c r="K14" s="12"/>
      <c r="L14" s="9"/>
    </row>
    <row r="15" spans="2:17">
      <c r="B15" s="6" t="s">
        <v>76</v>
      </c>
      <c r="D15" s="289">
        <f>'Income Statement'!B15-'Income Statement'!B16</f>
        <v>180</v>
      </c>
      <c r="E15" s="289">
        <f>'Income Statement'!C15-'Income Statement'!C16</f>
        <v>354</v>
      </c>
      <c r="F15" s="289">
        <f>'Income Statement'!D15-'Income Statement'!D16</f>
        <v>341</v>
      </c>
      <c r="G15" s="297"/>
      <c r="H15" s="290">
        <f ca="1">H30*('BAL Hist Forecast'!H25+'BAL Hist Forecast'!H19)</f>
        <v>230.97972442409593</v>
      </c>
      <c r="I15" s="290">
        <f ca="1">I30*('BAL Hist Forecast'!I25+'BAL Hist Forecast'!I19)</f>
        <v>227.65902674058748</v>
      </c>
      <c r="J15" s="290">
        <f ca="1">J30*('BAL Hist Forecast'!J25+'BAL Hist Forecast'!J19)</f>
        <v>223.99983203336092</v>
      </c>
      <c r="K15" s="12"/>
      <c r="L15" s="9"/>
    </row>
    <row r="16" spans="2:17">
      <c r="B16" s="6" t="s">
        <v>77</v>
      </c>
      <c r="D16" s="147"/>
      <c r="E16" s="147"/>
      <c r="F16" s="147"/>
      <c r="G16" s="297"/>
      <c r="H16" s="13"/>
      <c r="I16" s="13"/>
      <c r="J16" s="13"/>
      <c r="K16" s="12"/>
      <c r="L16" s="12"/>
      <c r="M16" s="12"/>
      <c r="N16" s="12"/>
    </row>
    <row r="17" spans="2:12">
      <c r="B17" s="6" t="s">
        <v>78</v>
      </c>
      <c r="D17" s="289">
        <f>D13-D15</f>
        <v>830</v>
      </c>
      <c r="E17" s="289">
        <f t="shared" ref="E17:J17" si="11">E13-E15</f>
        <v>625</v>
      </c>
      <c r="F17" s="289">
        <f t="shared" si="11"/>
        <v>766</v>
      </c>
      <c r="G17" s="297"/>
      <c r="H17" s="289">
        <f ca="1">H13-H15</f>
        <v>858.06476675636543</v>
      </c>
      <c r="I17" s="289">
        <f t="shared" ca="1" si="11"/>
        <v>872.27590935167882</v>
      </c>
      <c r="J17" s="289">
        <f t="shared" ca="1" si="11"/>
        <v>886.93445341982783</v>
      </c>
      <c r="K17" s="12"/>
      <c r="L17" s="9"/>
    </row>
    <row r="18" spans="2:12">
      <c r="B18" s="6" t="s">
        <v>79</v>
      </c>
      <c r="D18" s="291">
        <f>'Income Statement'!B18</f>
        <v>106</v>
      </c>
      <c r="E18" s="425">
        <f>'Income Statement'!C18</f>
        <v>151</v>
      </c>
      <c r="F18" s="425">
        <f>'Income Statement'!D18</f>
        <v>174</v>
      </c>
      <c r="G18" s="297"/>
      <c r="H18" s="453">
        <f ca="1">H17*H31</f>
        <v>214.51619168909136</v>
      </c>
      <c r="I18" s="319">
        <f t="shared" ref="I18:J18" ca="1" si="12">I17*I31</f>
        <v>218.0689773379197</v>
      </c>
      <c r="J18" s="319">
        <f t="shared" ca="1" si="12"/>
        <v>221.73361335495696</v>
      </c>
      <c r="K18" s="12"/>
      <c r="L18" s="9"/>
    </row>
    <row r="19" spans="2:12">
      <c r="B19" s="6" t="s">
        <v>86</v>
      </c>
      <c r="D19" s="289">
        <f>D17-D18</f>
        <v>724</v>
      </c>
      <c r="E19" s="289">
        <f t="shared" ref="E19:F19" si="13">E17-E18</f>
        <v>474</v>
      </c>
      <c r="F19" s="289">
        <f t="shared" si="13"/>
        <v>592</v>
      </c>
      <c r="G19" s="297"/>
      <c r="H19" s="289">
        <f ca="1">H17-H18</f>
        <v>643.5485750672741</v>
      </c>
      <c r="I19" s="289">
        <f t="shared" ref="I19" ca="1" si="14">I17-I18</f>
        <v>654.20693201375911</v>
      </c>
      <c r="J19" s="289">
        <f t="shared" ref="J19" ca="1" si="15">J17-J18</f>
        <v>665.20084006487082</v>
      </c>
      <c r="K19" s="12"/>
      <c r="L19" s="9"/>
    </row>
    <row r="20" spans="2:12">
      <c r="B20" s="6" t="s">
        <v>87</v>
      </c>
      <c r="D20" s="147">
        <f>'Income Statement'!B20</f>
        <v>-463</v>
      </c>
      <c r="E20" s="147">
        <f>'Income Statement'!C20</f>
        <v>-263</v>
      </c>
      <c r="F20" s="147">
        <f>'Income Statement'!D20</f>
        <v>1036</v>
      </c>
      <c r="G20" s="297"/>
      <c r="H20" s="13"/>
      <c r="I20" s="13"/>
      <c r="J20" s="13"/>
      <c r="K20" s="12"/>
      <c r="L20" s="9"/>
    </row>
    <row r="21" spans="2:12">
      <c r="B21" s="6" t="s">
        <v>18</v>
      </c>
      <c r="D21" s="289">
        <f>SUM(D19:D20)</f>
        <v>261</v>
      </c>
      <c r="E21" s="289">
        <f t="shared" ref="E21:F21" si="16">SUM(E19:E20)</f>
        <v>211</v>
      </c>
      <c r="F21" s="289">
        <f t="shared" si="16"/>
        <v>1628</v>
      </c>
      <c r="G21" s="289"/>
      <c r="H21" s="290">
        <f ca="1">H19</f>
        <v>643.5485750672741</v>
      </c>
      <c r="I21" s="290">
        <f t="shared" ref="I21:J21" ca="1" si="17">I19</f>
        <v>654.20693201375911</v>
      </c>
      <c r="J21" s="290">
        <f t="shared" ca="1" si="17"/>
        <v>665.20084006487082</v>
      </c>
      <c r="K21" s="12"/>
      <c r="L21" s="9"/>
    </row>
    <row r="22" spans="2:12">
      <c r="B22" s="6" t="s">
        <v>120</v>
      </c>
      <c r="D22" s="289">
        <f>'Income Statement'!B23</f>
        <v>426</v>
      </c>
      <c r="E22" s="289">
        <f>'Income Statement'!C23</f>
        <v>423</v>
      </c>
      <c r="F22" s="289">
        <f>'Income Statement'!D23</f>
        <v>426</v>
      </c>
      <c r="G22" s="297"/>
      <c r="H22" s="454">
        <f>IF(H34=1,H33,H21*H32)</f>
        <v>426</v>
      </c>
      <c r="I22" s="454">
        <f t="shared" ref="I22:J22" si="18">IF(I34=1,I33,I21*I32)</f>
        <v>426</v>
      </c>
      <c r="J22" s="454">
        <f t="shared" si="18"/>
        <v>426</v>
      </c>
      <c r="K22" s="12"/>
      <c r="L22" s="9"/>
    </row>
    <row r="23" spans="2:12" ht="13.5" thickBot="1">
      <c r="D23" s="154"/>
      <c r="E23" s="154"/>
      <c r="F23" s="154"/>
      <c r="G23" s="297"/>
      <c r="H23" s="12"/>
      <c r="I23" s="12"/>
      <c r="J23" s="12"/>
      <c r="K23" s="12"/>
      <c r="L23" s="9"/>
    </row>
    <row r="24" spans="2:12">
      <c r="B24" s="6" t="s">
        <v>107</v>
      </c>
      <c r="E24" s="287">
        <f>(E4-D4)/D4</f>
        <v>0.22554799697656841</v>
      </c>
      <c r="F24" s="287">
        <f>(F4-E4)/E4</f>
        <v>7.2036511656593069E-2</v>
      </c>
      <c r="G24" s="299"/>
      <c r="H24" s="436">
        <v>0.01</v>
      </c>
      <c r="I24" s="437">
        <v>0.01</v>
      </c>
      <c r="J24" s="438">
        <v>0.01</v>
      </c>
      <c r="K24" s="439"/>
      <c r="L24" s="9"/>
    </row>
    <row r="25" spans="2:12">
      <c r="B25" s="6" t="s">
        <v>108</v>
      </c>
      <c r="E25" s="287">
        <f>E5/E4</f>
        <v>0.66781793511779941</v>
      </c>
      <c r="F25" s="287">
        <f>F5/F4</f>
        <v>0.65493038775745027</v>
      </c>
      <c r="G25" s="18"/>
      <c r="H25" s="440">
        <f>AVERAGE($E25:$F25)</f>
        <v>0.66137416143762484</v>
      </c>
      <c r="I25" s="440">
        <f t="shared" ref="I25:J25" si="19">AVERAGE($E25:$F25)</f>
        <v>0.66137416143762484</v>
      </c>
      <c r="J25" s="440">
        <f t="shared" si="19"/>
        <v>0.66137416143762484</v>
      </c>
      <c r="K25" s="442"/>
      <c r="L25" s="9"/>
    </row>
    <row r="26" spans="2:12">
      <c r="B26" s="6" t="s">
        <v>109</v>
      </c>
      <c r="E26" s="287">
        <f>E9/E$4</f>
        <v>1.1224867398544468E-2</v>
      </c>
      <c r="F26" s="287">
        <f>F9/F$4</f>
        <v>1.0700724887814981E-2</v>
      </c>
      <c r="G26" s="18"/>
      <c r="H26" s="440">
        <f t="shared" ref="H26:J30" si="20">AVERAGE($E26:$F26)</f>
        <v>1.0962796143179725E-2</v>
      </c>
      <c r="I26" s="440">
        <f t="shared" si="20"/>
        <v>1.0962796143179725E-2</v>
      </c>
      <c r="J26" s="440">
        <f t="shared" si="20"/>
        <v>1.0962796143179725E-2</v>
      </c>
      <c r="K26" s="442"/>
      <c r="L26" s="9"/>
    </row>
    <row r="27" spans="2:12">
      <c r="B27" s="74" t="s">
        <v>111</v>
      </c>
      <c r="E27" s="287">
        <f>E10/E$4</f>
        <v>0.10386086098433453</v>
      </c>
      <c r="F27" s="287">
        <f>F10/F$4</f>
        <v>0.10896329536301921</v>
      </c>
      <c r="G27" s="18"/>
      <c r="H27" s="440">
        <f t="shared" si="20"/>
        <v>0.10641207817367687</v>
      </c>
      <c r="I27" s="440">
        <f t="shared" si="20"/>
        <v>0.10641207817367687</v>
      </c>
      <c r="J27" s="440">
        <f t="shared" si="20"/>
        <v>0.10641207817367687</v>
      </c>
      <c r="K27" s="442"/>
      <c r="L27" s="9"/>
    </row>
    <row r="28" spans="2:12">
      <c r="B28" s="6" t="s">
        <v>110</v>
      </c>
      <c r="E28" s="287">
        <f t="shared" ref="E28:F29" si="21">E11/E$4</f>
        <v>7.5243616627605772E-2</v>
      </c>
      <c r="F28" s="287">
        <f t="shared" si="21"/>
        <v>7.1568289034633525E-2</v>
      </c>
      <c r="G28" s="18"/>
      <c r="H28" s="440">
        <f t="shared" si="20"/>
        <v>7.3405952831119642E-2</v>
      </c>
      <c r="I28" s="440">
        <f t="shared" si="20"/>
        <v>7.3405952831119642E-2</v>
      </c>
      <c r="J28" s="440">
        <f t="shared" si="20"/>
        <v>7.3405952831119642E-2</v>
      </c>
      <c r="K28" s="442"/>
      <c r="L28" s="9"/>
    </row>
    <row r="29" spans="2:12">
      <c r="B29" s="6" t="s">
        <v>112</v>
      </c>
      <c r="E29" s="287">
        <f t="shared" si="21"/>
        <v>2.1092882693968175E-2</v>
      </c>
      <c r="F29" s="287">
        <f>F12/F$4</f>
        <v>2.6464158324703717E-2</v>
      </c>
      <c r="G29" s="18"/>
      <c r="H29" s="440">
        <f t="shared" si="20"/>
        <v>2.3778520509335946E-2</v>
      </c>
      <c r="I29" s="440">
        <f t="shared" si="20"/>
        <v>2.3778520509335946E-2</v>
      </c>
      <c r="J29" s="440">
        <f t="shared" si="20"/>
        <v>2.3778520509335946E-2</v>
      </c>
      <c r="K29" s="442"/>
      <c r="L29" s="9"/>
    </row>
    <row r="30" spans="2:12" ht="14.25">
      <c r="B30" s="6" t="s">
        <v>123</v>
      </c>
      <c r="E30" s="462">
        <f>E15/('BAL Hist Forecast'!D25+'BAL Hist Forecast'!D19)</f>
        <v>3.7200504413619169E-2</v>
      </c>
      <c r="F30" s="462">
        <f>F15/('BAL Hist Forecast'!E25+'BAL Hist Forecast'!E19)</f>
        <v>4.0240736370073166E-2</v>
      </c>
      <c r="G30" s="18"/>
      <c r="H30" s="440">
        <f>AVERAGE($E30:$F30)</f>
        <v>3.8720620391846164E-2</v>
      </c>
      <c r="I30" s="440">
        <f t="shared" si="20"/>
        <v>3.8720620391846164E-2</v>
      </c>
      <c r="J30" s="440">
        <f t="shared" si="20"/>
        <v>3.8720620391846164E-2</v>
      </c>
      <c r="K30" s="442"/>
      <c r="L30" s="9"/>
    </row>
    <row r="31" spans="2:12">
      <c r="B31" s="74" t="s">
        <v>457</v>
      </c>
      <c r="E31" s="287">
        <f>E18/E17</f>
        <v>0.24160000000000001</v>
      </c>
      <c r="F31" s="287">
        <f>F18/F17</f>
        <v>0.22715404699738903</v>
      </c>
      <c r="G31" s="18"/>
      <c r="H31" s="443">
        <v>0.25</v>
      </c>
      <c r="I31" s="444">
        <v>0.25</v>
      </c>
      <c r="J31" s="445">
        <v>0.25</v>
      </c>
      <c r="K31" s="439"/>
      <c r="L31" s="9"/>
    </row>
    <row r="32" spans="2:12">
      <c r="B32" s="6" t="s">
        <v>121</v>
      </c>
      <c r="D32" s="288">
        <f>D22/D21</f>
        <v>1.632183908045977</v>
      </c>
      <c r="E32" s="288">
        <f>E22/E21</f>
        <v>2.0047393364928912</v>
      </c>
      <c r="F32" s="288">
        <f>F22/F21</f>
        <v>0.2616707616707617</v>
      </c>
      <c r="G32" s="18"/>
      <c r="H32" s="440">
        <f>F32</f>
        <v>0.2616707616707617</v>
      </c>
      <c r="I32" s="441">
        <f>H32</f>
        <v>0.2616707616707617</v>
      </c>
      <c r="J32" s="441">
        <f>I32</f>
        <v>0.2616707616707617</v>
      </c>
      <c r="K32" s="442"/>
      <c r="L32" s="9"/>
    </row>
    <row r="33" spans="2:11">
      <c r="B33" s="74" t="s">
        <v>442</v>
      </c>
      <c r="E33" s="303"/>
      <c r="F33" s="303"/>
      <c r="H33" s="446">
        <v>426</v>
      </c>
      <c r="I33" s="446">
        <v>426</v>
      </c>
      <c r="J33" s="446">
        <v>426</v>
      </c>
      <c r="K33" s="416"/>
    </row>
    <row r="34" spans="2:11" ht="13.5" thickBot="1">
      <c r="B34" s="74" t="s">
        <v>441</v>
      </c>
      <c r="H34" s="447">
        <v>1</v>
      </c>
      <c r="I34" s="448">
        <v>1</v>
      </c>
      <c r="J34" s="449">
        <v>1</v>
      </c>
      <c r="K34" s="416"/>
    </row>
  </sheetData>
  <printOptions headings="1" gridLines="1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J37"/>
  <sheetViews>
    <sheetView showGridLines="0" zoomScale="145" zoomScaleNormal="145" zoomScaleSheetLayoutView="100" workbookViewId="0">
      <selection activeCell="D34" sqref="D34"/>
    </sheetView>
  </sheetViews>
  <sheetFormatPr defaultRowHeight="12.75"/>
  <cols>
    <col min="1" max="1" width="2.7109375" style="6" customWidth="1"/>
    <col min="2" max="2" width="60.140625" style="6" bestFit="1" customWidth="1"/>
    <col min="3" max="3" width="2.7109375" style="6" customWidth="1"/>
    <col min="4" max="4" width="7.28515625" style="6" customWidth="1"/>
    <col min="5" max="5" width="8.140625" style="6" customWidth="1"/>
    <col min="6" max="6" width="8.42578125" style="6" customWidth="1"/>
    <col min="7" max="7" width="38.7109375" style="6" customWidth="1"/>
    <col min="8" max="16384" width="9.140625" style="6"/>
  </cols>
  <sheetData>
    <row r="2" spans="2:8">
      <c r="B2" s="32" t="s">
        <v>54</v>
      </c>
      <c r="C2" s="32"/>
      <c r="D2" s="25" t="s">
        <v>81</v>
      </c>
      <c r="E2" s="25"/>
      <c r="F2" s="25"/>
    </row>
    <row r="3" spans="2:8">
      <c r="B3" s="32" t="s">
        <v>55</v>
      </c>
      <c r="C3" s="32"/>
      <c r="D3" s="22">
        <v>2021</v>
      </c>
      <c r="E3" s="22">
        <v>2022</v>
      </c>
      <c r="F3" s="22">
        <v>2023</v>
      </c>
    </row>
    <row r="4" spans="2:8">
      <c r="B4" s="32"/>
      <c r="C4" s="32"/>
    </row>
    <row r="5" spans="2:8">
      <c r="B5" s="26" t="s">
        <v>56</v>
      </c>
      <c r="C5" s="26"/>
    </row>
    <row r="6" spans="2:8">
      <c r="B6" s="6" t="s">
        <v>18</v>
      </c>
      <c r="D6" s="296">
        <f ca="1">'IS Hist Forecast'!H21</f>
        <v>643.5485750672741</v>
      </c>
      <c r="E6" s="296">
        <f ca="1">'IS Hist Forecast'!I21</f>
        <v>654.20693201375911</v>
      </c>
      <c r="F6" s="296">
        <f ca="1">'IS Hist Forecast'!J21</f>
        <v>665.20084006487082</v>
      </c>
    </row>
    <row r="7" spans="2:8" ht="14.25" customHeight="1">
      <c r="B7" s="6" t="s">
        <v>57</v>
      </c>
      <c r="D7" s="12"/>
      <c r="E7" s="12"/>
      <c r="F7" s="12"/>
    </row>
    <row r="8" spans="2:8">
      <c r="B8" s="6" t="s">
        <v>58</v>
      </c>
      <c r="D8" s="290">
        <f>'BAL Hist Forecast'!H26-'BAL Hist Forecast'!F26</f>
        <v>151.83301827289029</v>
      </c>
      <c r="E8" s="290">
        <f>'BAL Hist Forecast'!I26-'BAL Hist Forecast'!H26</f>
        <v>10.658330182728832</v>
      </c>
      <c r="F8" s="290">
        <f>'BAL Hist Forecast'!J26-'BAL Hist Forecast'!I26</f>
        <v>10.764913484556246</v>
      </c>
    </row>
    <row r="9" spans="2:8">
      <c r="B9" s="6" t="s">
        <v>124</v>
      </c>
      <c r="D9" s="290">
        <f>'BAL Hist Forecast'!H27-'BAL Hist Forecast'!F27</f>
        <v>-100.22867686678569</v>
      </c>
      <c r="E9" s="290">
        <f>'BAL Hist Forecast'!I27-'BAL Hist Forecast'!H27</f>
        <v>7.197713231332159</v>
      </c>
      <c r="F9" s="290">
        <f>'BAL Hist Forecast'!J27-'BAL Hist Forecast'!I27</f>
        <v>7.269690363645509</v>
      </c>
    </row>
    <row r="10" spans="2:8">
      <c r="B10" s="6" t="s">
        <v>59</v>
      </c>
      <c r="D10" s="290">
        <f>'BAL Hist Forecast'!F6-'BAL Hist Forecast'!H6</f>
        <v>-74.778950298637028</v>
      </c>
      <c r="E10" s="290">
        <f>'BAL Hist Forecast'!H6-'BAL Hist Forecast'!I6</f>
        <v>-6.4977895029862793</v>
      </c>
      <c r="F10" s="290">
        <f>'BAL Hist Forecast'!I6-'BAL Hist Forecast'!J6</f>
        <v>-6.5627673980163763</v>
      </c>
      <c r="G10" s="9"/>
      <c r="H10" s="9"/>
    </row>
    <row r="11" spans="2:8">
      <c r="B11" s="6" t="s">
        <v>22</v>
      </c>
      <c r="D11" s="290">
        <f>'BAL Hist Forecast'!F7-'BAL Hist Forecast'!H7</f>
        <v>-138.32600609086057</v>
      </c>
      <c r="E11" s="290">
        <f>'BAL Hist Forecast'!H7-'BAL Hist Forecast'!I7</f>
        <v>-10.093260060908506</v>
      </c>
      <c r="F11" s="290">
        <f>'BAL Hist Forecast'!I7-'BAL Hist Forecast'!J7</f>
        <v>-10.194192661517718</v>
      </c>
    </row>
    <row r="12" spans="2:8">
      <c r="B12" s="6" t="s">
        <v>122</v>
      </c>
      <c r="D12" s="290">
        <f>'BAL Hist Forecast'!F8-'BAL Hist Forecast'!H8</f>
        <v>-3.9635484267909078</v>
      </c>
      <c r="E12" s="290">
        <f>'BAL Hist Forecast'!H8-'BAL Hist Forecast'!I8</f>
        <v>-0.83963548426790169</v>
      </c>
      <c r="F12" s="290">
        <f>'BAL Hist Forecast'!I8-'BAL Hist Forecast'!J8</f>
        <v>-0.84803183911058966</v>
      </c>
    </row>
    <row r="13" spans="2:8">
      <c r="B13" s="6" t="s">
        <v>60</v>
      </c>
      <c r="D13" s="290">
        <f>'BAL Hist Forecast'!H20-'BAL Hist Forecast'!F20</f>
        <v>-79.718387659350356</v>
      </c>
      <c r="E13" s="290">
        <f>'BAL Hist Forecast'!I20-'BAL Hist Forecast'!H20</f>
        <v>9.6928161234063737</v>
      </c>
      <c r="F13" s="290">
        <f>'BAL Hist Forecast'!J20-'BAL Hist Forecast'!I20</f>
        <v>9.7897442846406193</v>
      </c>
    </row>
    <row r="14" spans="2:8">
      <c r="B14" s="6" t="s">
        <v>97</v>
      </c>
      <c r="D14" s="292">
        <f>'BAL Hist Forecast'!H21-'BAL Hist Forecast'!F21</f>
        <v>-2.7641276475887935</v>
      </c>
      <c r="E14" s="292">
        <f>'BAL Hist Forecast'!I21-'BAL Hist Forecast'!H21</f>
        <v>8.212358723524062</v>
      </c>
      <c r="F14" s="292">
        <f>'BAL Hist Forecast'!J21-'BAL Hist Forecast'!I21</f>
        <v>8.294482310759463</v>
      </c>
    </row>
    <row r="15" spans="2:8">
      <c r="B15" s="31" t="s">
        <v>62</v>
      </c>
      <c r="C15" s="31"/>
      <c r="D15" s="290">
        <f ca="1">SUM(D6:D14)</f>
        <v>395.60189635015104</v>
      </c>
      <c r="E15" s="290">
        <f t="shared" ref="E15:F15" ca="1" si="0">SUM(E6:E14)</f>
        <v>672.53746522658787</v>
      </c>
      <c r="F15" s="290">
        <f t="shared" ca="1" si="0"/>
        <v>683.71467860982796</v>
      </c>
    </row>
    <row r="16" spans="2:8">
      <c r="D16" s="12"/>
      <c r="E16" s="12"/>
      <c r="F16" s="12"/>
    </row>
    <row r="17" spans="2:10">
      <c r="B17" s="26" t="s">
        <v>63</v>
      </c>
      <c r="C17" s="26"/>
      <c r="D17" s="12"/>
      <c r="E17" s="12"/>
      <c r="F17" s="12"/>
    </row>
    <row r="18" spans="2:10">
      <c r="B18" s="6" t="s">
        <v>131</v>
      </c>
      <c r="D18" s="292">
        <f ca="1">'BAL Hist Forecast'!F12-'BAL Hist Forecast'!H12+'BAL Hist Forecast'!F13-'BAL Hist Forecast'!H13+'BAL Hist Forecast'!F14-'BAL Hist Forecast'!H14</f>
        <v>-72.891762230912036</v>
      </c>
      <c r="E18" s="292">
        <f ca="1">'BAL Hist Forecast'!H12-'BAL Hist Forecast'!I12+'BAL Hist Forecast'!H13-'BAL Hist Forecast'!I13</f>
        <v>-134.52701898622479</v>
      </c>
      <c r="F18" s="292">
        <f ca="1">'BAL Hist Forecast'!I12-'BAL Hist Forecast'!J12+'BAL Hist Forecast'!I13-'BAL Hist Forecast'!J13</f>
        <v>-135.64969723953757</v>
      </c>
    </row>
    <row r="19" spans="2:10">
      <c r="B19" s="31" t="s">
        <v>64</v>
      </c>
      <c r="C19" s="31"/>
      <c r="D19" s="290">
        <f ca="1">D18</f>
        <v>-72.891762230912036</v>
      </c>
      <c r="E19" s="290">
        <f ca="1">E18</f>
        <v>-134.52701898622479</v>
      </c>
      <c r="F19" s="290">
        <f t="shared" ref="F19" ca="1" si="1">F18</f>
        <v>-135.64969723953757</v>
      </c>
    </row>
    <row r="20" spans="2:10">
      <c r="D20" s="12"/>
      <c r="E20" s="12"/>
      <c r="F20" s="12"/>
    </row>
    <row r="21" spans="2:10">
      <c r="B21" s="26" t="s">
        <v>65</v>
      </c>
      <c r="C21" s="26"/>
      <c r="D21" s="12"/>
      <c r="E21" s="12"/>
      <c r="F21" s="12"/>
    </row>
    <row r="22" spans="2:10">
      <c r="B22" s="6" t="s">
        <v>66</v>
      </c>
      <c r="D22" s="290">
        <f ca="1">'BAL Hist Forecast'!H19-'BAL Hist Forecast'!F19</f>
        <v>-230.71013411923741</v>
      </c>
      <c r="E22" s="290">
        <f ca="1">'BAL Hist Forecast'!I19-'BAL Hist Forecast'!H19</f>
        <v>-85.760446240363308</v>
      </c>
      <c r="F22" s="290">
        <f ca="1">'BAL Hist Forecast'!J19-'BAL Hist Forecast'!I19</f>
        <v>-94.502481370291207</v>
      </c>
    </row>
    <row r="23" spans="2:10">
      <c r="B23" s="6" t="s">
        <v>67</v>
      </c>
      <c r="D23" s="290">
        <f>'BAL Hist Forecast'!H25-'BAL Hist Forecast'!F25</f>
        <v>0</v>
      </c>
      <c r="E23" s="290">
        <f>'BAL Hist Forecast'!I25-'BAL Hist Forecast'!H25</f>
        <v>0</v>
      </c>
      <c r="F23" s="290">
        <f>'BAL Hist Forecast'!J25-'BAL Hist Forecast'!I25</f>
        <v>0</v>
      </c>
    </row>
    <row r="24" spans="2:10">
      <c r="B24" s="74" t="s">
        <v>262</v>
      </c>
      <c r="D24" s="290">
        <f>'BAL Hist Forecast'!H31-'BAL Hist Forecast'!F31</f>
        <v>0</v>
      </c>
      <c r="E24" s="290">
        <f>'BAL Hist Forecast'!I31-'BAL Hist Forecast'!H31</f>
        <v>0</v>
      </c>
      <c r="F24" s="290">
        <f>'BAL Hist Forecast'!J31-'BAL Hist Forecast'!I31</f>
        <v>0</v>
      </c>
    </row>
    <row r="25" spans="2:10">
      <c r="B25" s="6" t="s">
        <v>68</v>
      </c>
      <c r="D25" s="293">
        <f>'IS Hist Forecast'!H22*-1</f>
        <v>-426</v>
      </c>
      <c r="E25" s="293">
        <f>'IS Hist Forecast'!I22*-1</f>
        <v>-426</v>
      </c>
      <c r="F25" s="293">
        <f>'IS Hist Forecast'!J22*-1</f>
        <v>-426</v>
      </c>
      <c r="H25" s="78" t="s">
        <v>85</v>
      </c>
      <c r="I25" s="79" t="s">
        <v>85</v>
      </c>
      <c r="J25" s="78" t="s">
        <v>85</v>
      </c>
    </row>
    <row r="26" spans="2:10">
      <c r="B26" s="74" t="s">
        <v>263</v>
      </c>
      <c r="D26" s="290">
        <f>'BAL Hist Forecast'!H33-'BAL Hist Forecast'!F33</f>
        <v>0</v>
      </c>
      <c r="E26" s="290">
        <f>'BAL Hist Forecast'!I33-'BAL Hist Forecast'!H33</f>
        <v>0</v>
      </c>
      <c r="F26" s="290">
        <f>'BAL Hist Forecast'!J33-'BAL Hist Forecast'!I33</f>
        <v>0</v>
      </c>
    </row>
    <row r="27" spans="2:10">
      <c r="B27" s="31" t="s">
        <v>69</v>
      </c>
      <c r="C27" s="31"/>
      <c r="D27" s="294">
        <f ca="1">SUM(D22:D26)</f>
        <v>-656.71013411923741</v>
      </c>
      <c r="E27" s="294">
        <f t="shared" ref="E27:F27" ca="1" si="2">SUM(E22:E26)</f>
        <v>-511.76044624036331</v>
      </c>
      <c r="F27" s="294">
        <f t="shared" ca="1" si="2"/>
        <v>-520.50248137029121</v>
      </c>
    </row>
    <row r="28" spans="2:10">
      <c r="D28" s="12"/>
      <c r="E28" s="12"/>
      <c r="F28" s="12"/>
      <c r="G28" s="20" t="s">
        <v>85</v>
      </c>
      <c r="H28" s="33" t="s">
        <v>85</v>
      </c>
    </row>
    <row r="29" spans="2:10">
      <c r="B29" s="6" t="s">
        <v>132</v>
      </c>
      <c r="D29" s="290">
        <f ca="1">D27+D19+D15</f>
        <v>-333.99999999999841</v>
      </c>
      <c r="E29" s="290">
        <f ca="1">E27+E19+E15</f>
        <v>26.249999999999773</v>
      </c>
      <c r="F29" s="290">
        <f t="shared" ref="F29" ca="1" si="3">F27+F19+F15</f>
        <v>27.562499999999204</v>
      </c>
    </row>
    <row r="30" spans="2:10">
      <c r="B30" s="6" t="s">
        <v>70</v>
      </c>
      <c r="D30" s="292">
        <f>'BAL Hist Forecast'!F5</f>
        <v>859</v>
      </c>
      <c r="E30" s="292">
        <f ca="1">'BAL Hist Forecast'!H5</f>
        <v>525</v>
      </c>
      <c r="F30" s="292">
        <f ca="1">'BAL Hist Forecast'!I5</f>
        <v>551.25</v>
      </c>
    </row>
    <row r="31" spans="2:10" ht="13.5" thickBot="1">
      <c r="B31" s="6" t="s">
        <v>71</v>
      </c>
      <c r="D31" s="295">
        <f ca="1">D29+D30</f>
        <v>525.00000000000159</v>
      </c>
      <c r="E31" s="295">
        <f ca="1">E29+E30</f>
        <v>551.24999999999977</v>
      </c>
      <c r="F31" s="295">
        <f t="shared" ref="F31" ca="1" si="4">F29+F30</f>
        <v>578.8124999999992</v>
      </c>
      <c r="G31" s="452"/>
    </row>
    <row r="32" spans="2:10" ht="14.25" thickTop="1" thickBot="1">
      <c r="D32" s="37"/>
      <c r="E32" s="37"/>
      <c r="F32" s="37"/>
    </row>
    <row r="33" spans="2:6" ht="13.5" thickBot="1">
      <c r="B33" s="409" t="s">
        <v>139</v>
      </c>
      <c r="D33" s="410" t="str">
        <f ca="1">IF(D31-'BAL Hist Forecast'!H5&lt;0.05,"Yes","No")</f>
        <v>Yes</v>
      </c>
      <c r="E33" s="410" t="str">
        <f ca="1">IF(E31-'BAL Hist Forecast'!I5&lt;0.05,"Yes","No")</f>
        <v>Yes</v>
      </c>
      <c r="F33" s="410" t="str">
        <f ca="1">IF(F31-'BAL Hist Forecast'!J5&lt;0.05,"Yes","No")</f>
        <v>Yes</v>
      </c>
    </row>
    <row r="34" spans="2:6">
      <c r="D34" s="35" t="s">
        <v>85</v>
      </c>
      <c r="E34" s="12"/>
    </row>
    <row r="35" spans="2:6">
      <c r="D35" s="36" t="s">
        <v>85</v>
      </c>
      <c r="E35" s="12"/>
    </row>
    <row r="36" spans="2:6">
      <c r="D36" s="12"/>
      <c r="E36" s="12"/>
    </row>
    <row r="37" spans="2:6">
      <c r="D37" s="12"/>
      <c r="E37" s="12"/>
    </row>
  </sheetData>
  <printOptions headings="1" gridLines="1"/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62"/>
  <sheetViews>
    <sheetView showGridLines="0" zoomScale="91" zoomScaleNormal="91" zoomScaleSheetLayoutView="91" workbookViewId="0">
      <pane xSplit="2" ySplit="3" topLeftCell="D22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2.75"/>
  <cols>
    <col min="1" max="1" width="3.28515625" style="6" customWidth="1"/>
    <col min="2" max="2" width="40.28515625" style="6" customWidth="1"/>
    <col min="3" max="3" width="2.7109375" style="6" customWidth="1"/>
    <col min="4" max="4" width="12.85546875" style="6" customWidth="1"/>
    <col min="5" max="5" width="15.140625" style="6" customWidth="1"/>
    <col min="6" max="6" width="33.85546875" style="6" customWidth="1"/>
    <col min="7" max="7" width="8" style="6" customWidth="1"/>
    <col min="8" max="8" width="39" style="6" customWidth="1"/>
    <col min="9" max="9" width="19.28515625" style="6" customWidth="1"/>
    <col min="10" max="10" width="15" style="6" customWidth="1"/>
    <col min="11" max="11" width="2.7109375" style="6" customWidth="1"/>
    <col min="12" max="12" width="25.7109375" style="7" customWidth="1"/>
    <col min="13" max="13" width="20.140625" style="6" customWidth="1"/>
    <col min="14" max="14" width="12.140625" style="6" customWidth="1"/>
    <col min="15" max="15" width="13.28515625" style="6" customWidth="1"/>
    <col min="16" max="16384" width="9.140625" style="6"/>
  </cols>
  <sheetData>
    <row r="1" spans="1:17" ht="15">
      <c r="L1" s="323"/>
      <c r="M1" s="323"/>
      <c r="N1" s="323"/>
      <c r="O1" s="323"/>
    </row>
    <row r="2" spans="1:17" ht="15">
      <c r="B2" s="6" t="s">
        <v>138</v>
      </c>
      <c r="D2" s="38" t="s">
        <v>82</v>
      </c>
      <c r="E2" s="23"/>
      <c r="F2" s="23"/>
      <c r="G2" s="303"/>
      <c r="H2" s="38" t="s">
        <v>81</v>
      </c>
      <c r="I2" s="23"/>
      <c r="J2" s="23"/>
      <c r="K2" s="25"/>
      <c r="L2" s="323"/>
      <c r="M2" s="323"/>
      <c r="N2" s="323"/>
      <c r="O2" s="323"/>
    </row>
    <row r="3" spans="1:17" ht="15.75">
      <c r="D3" s="327" t="s">
        <v>332</v>
      </c>
      <c r="E3" s="327" t="s">
        <v>458</v>
      </c>
      <c r="F3" s="334" t="s">
        <v>459</v>
      </c>
      <c r="G3" s="303"/>
      <c r="H3" s="22">
        <v>2021</v>
      </c>
      <c r="I3" s="22">
        <v>2022</v>
      </c>
      <c r="J3" s="22">
        <v>2023</v>
      </c>
      <c r="L3" s="322"/>
      <c r="M3" s="327"/>
      <c r="N3" s="327"/>
      <c r="O3" s="334"/>
    </row>
    <row r="4" spans="1:17" ht="15.75">
      <c r="B4" s="6" t="s">
        <v>93</v>
      </c>
      <c r="G4" s="303"/>
      <c r="H4" s="9" t="s">
        <v>85</v>
      </c>
      <c r="I4" s="9" t="s">
        <v>85</v>
      </c>
      <c r="L4" s="335"/>
      <c r="M4" s="323"/>
      <c r="N4" s="323"/>
      <c r="O4" s="333"/>
      <c r="P4" s="11"/>
      <c r="Q4" s="11"/>
    </row>
    <row r="5" spans="1:17" ht="15">
      <c r="B5" s="24" t="s">
        <v>88</v>
      </c>
      <c r="D5" s="341">
        <f>'Balance Sheet'!B5</f>
        <v>49</v>
      </c>
      <c r="E5" s="341">
        <f>'Balance Sheet'!C5</f>
        <v>31</v>
      </c>
      <c r="F5" s="341">
        <f>'Balance Sheet'!D5</f>
        <v>859</v>
      </c>
      <c r="G5" s="297"/>
      <c r="H5" s="341">
        <f ca="1">IF((H6+H7+H8+H12+H13+H39+H9+H14)&gt;(H20+H21+H22+H25+H26+H27+H28+H35+H36),H39,(H20+H21+H22+H25+H26+H27+H28+H35+H36)-(H9+H6+H7+H8+H12+H13+H14))</f>
        <v>525</v>
      </c>
      <c r="I5" s="341">
        <f t="shared" ref="I5:J5" ca="1" si="0">IF((I6+I7+I8+I12+I13+I39+I9+I14)&gt;(I20+I21+I22+I25+I26+I27+I28+I35+I36),I39,(I20+I21+I22+I25+I26+I27+I28+I35+I36)-(I9+I6+I7+I8+I12+I13+I14))</f>
        <v>551.25</v>
      </c>
      <c r="J5" s="341">
        <f t="shared" ca="1" si="0"/>
        <v>578.8125</v>
      </c>
      <c r="K5" s="12"/>
      <c r="L5" s="336"/>
      <c r="M5" s="173"/>
      <c r="N5" s="173"/>
      <c r="O5" s="173"/>
    </row>
    <row r="6" spans="1:17" ht="15">
      <c r="A6" s="74" t="s">
        <v>85</v>
      </c>
      <c r="B6" s="24" t="s">
        <v>89</v>
      </c>
      <c r="D6" s="341">
        <f>'Balance Sheet'!B6</f>
        <v>563</v>
      </c>
      <c r="E6" s="341">
        <f>'Balance Sheet'!C6</f>
        <v>574</v>
      </c>
      <c r="F6" s="341">
        <f>'Balance Sheet'!D6</f>
        <v>575</v>
      </c>
      <c r="G6" s="297"/>
      <c r="H6" s="341">
        <f>'IS Hist Forecast'!H4/365*H40</f>
        <v>649.77895029863703</v>
      </c>
      <c r="I6" s="341">
        <f>'IS Hist Forecast'!I4/365*I40</f>
        <v>656.27673980162331</v>
      </c>
      <c r="J6" s="341">
        <f>'IS Hist Forecast'!J4/365*J40</f>
        <v>662.83950719963968</v>
      </c>
      <c r="K6" s="12"/>
      <c r="L6" s="336"/>
      <c r="M6" s="174"/>
      <c r="N6" s="174"/>
      <c r="O6" s="174"/>
    </row>
    <row r="7" spans="1:17" ht="15">
      <c r="A7" s="74" t="s">
        <v>85</v>
      </c>
      <c r="B7" s="24" t="s">
        <v>90</v>
      </c>
      <c r="D7" s="341">
        <f>'Balance Sheet'!B7</f>
        <v>887</v>
      </c>
      <c r="E7" s="341">
        <f>'Balance Sheet'!C7</f>
        <v>863</v>
      </c>
      <c r="F7" s="341">
        <f>'Balance Sheet'!D7</f>
        <v>871</v>
      </c>
      <c r="G7" s="297"/>
      <c r="H7" s="341">
        <f>'IS Hist Forecast'!H5/365*H41</f>
        <v>1009.3260060908606</v>
      </c>
      <c r="I7" s="341">
        <f>'IS Hist Forecast'!I5/365*I41</f>
        <v>1019.4192661517691</v>
      </c>
      <c r="J7" s="341">
        <f>'IS Hist Forecast'!J5/365*J41</f>
        <v>1029.6134588132868</v>
      </c>
      <c r="K7" s="12"/>
      <c r="L7" s="336"/>
      <c r="M7" s="174"/>
      <c r="N7" s="174"/>
      <c r="O7" s="174"/>
    </row>
    <row r="8" spans="1:17" ht="15">
      <c r="A8" s="74" t="s">
        <v>85</v>
      </c>
      <c r="B8" s="343" t="s">
        <v>23</v>
      </c>
      <c r="D8" s="341">
        <f>'Balance Sheet'!B8</f>
        <v>71</v>
      </c>
      <c r="E8" s="341">
        <f>'Balance Sheet'!C8</f>
        <v>71</v>
      </c>
      <c r="F8" s="341">
        <f>'Balance Sheet'!D8</f>
        <v>80</v>
      </c>
      <c r="G8" s="297"/>
      <c r="H8" s="341">
        <f>'IS Hist Forecast'!H4*H42</f>
        <v>83.963548426790908</v>
      </c>
      <c r="I8" s="341">
        <f>'IS Hist Forecast'!I4*I42</f>
        <v>84.803183911058809</v>
      </c>
      <c r="J8" s="341">
        <f>'IS Hist Forecast'!J4*J42</f>
        <v>85.651215750169399</v>
      </c>
      <c r="K8" s="12"/>
      <c r="L8" s="336"/>
      <c r="M8" s="174"/>
      <c r="N8" s="174"/>
      <c r="O8" s="174"/>
    </row>
    <row r="9" spans="1:17" ht="15">
      <c r="A9" s="74"/>
      <c r="B9" s="343" t="s">
        <v>472</v>
      </c>
      <c r="D9" s="341">
        <f>'Balance Sheet'!B9</f>
        <v>726</v>
      </c>
      <c r="E9" s="341">
        <f>'Balance Sheet'!C9</f>
        <v>428</v>
      </c>
      <c r="F9" s="341">
        <f>'Balance Sheet'!D9</f>
        <v>0</v>
      </c>
      <c r="G9" s="297"/>
      <c r="H9" s="292">
        <v>0</v>
      </c>
      <c r="I9" s="292">
        <f>'IS Hist Forecast'!I4*'BAL Hist Forecast'!I50</f>
        <v>0</v>
      </c>
      <c r="J9" s="292">
        <f>'IS Hist Forecast'!J4*'BAL Hist Forecast'!J50</f>
        <v>0</v>
      </c>
      <c r="K9" s="12"/>
      <c r="L9" s="336"/>
      <c r="M9" s="174"/>
      <c r="N9" s="174"/>
      <c r="O9" s="174"/>
    </row>
    <row r="10" spans="1:17" ht="15">
      <c r="A10" s="74" t="s">
        <v>85</v>
      </c>
      <c r="B10" s="74" t="s">
        <v>474</v>
      </c>
      <c r="D10" s="290">
        <f>SUM(D5:D9)</f>
        <v>2296</v>
      </c>
      <c r="E10" s="290">
        <f t="shared" ref="E10:F10" si="1">SUM(E5:E9)</f>
        <v>1967</v>
      </c>
      <c r="F10" s="290">
        <f t="shared" si="1"/>
        <v>2385</v>
      </c>
      <c r="G10" s="297"/>
      <c r="H10" s="290">
        <f ca="1">SUM(H5:H9)</f>
        <v>2268.0685048162886</v>
      </c>
      <c r="I10" s="290">
        <f ca="1">SUM(I5:I9)</f>
        <v>2311.7491898644512</v>
      </c>
      <c r="J10" s="290">
        <f ca="1">SUM(J5:J9)</f>
        <v>2356.9166817630958</v>
      </c>
      <c r="K10" s="12"/>
      <c r="L10" s="336"/>
      <c r="M10" s="174"/>
      <c r="N10" s="174"/>
      <c r="O10" s="174"/>
    </row>
    <row r="11" spans="1:17" ht="15">
      <c r="A11" s="74" t="s">
        <v>85</v>
      </c>
      <c r="D11" s="12"/>
      <c r="E11" s="12"/>
      <c r="F11" s="12"/>
      <c r="G11" s="297"/>
      <c r="H11" s="12"/>
      <c r="I11" s="12"/>
      <c r="J11" s="12"/>
      <c r="K11" s="12"/>
      <c r="L11" s="336"/>
      <c r="M11" s="174"/>
      <c r="N11" s="174"/>
      <c r="O11" s="174"/>
    </row>
    <row r="12" spans="1:17" ht="15">
      <c r="A12" s="74" t="s">
        <v>85</v>
      </c>
      <c r="B12" s="343" t="s">
        <v>91</v>
      </c>
      <c r="D12" s="341">
        <f>SUM('Balance Sheet'!B11:B13)</f>
        <v>9994</v>
      </c>
      <c r="E12" s="341">
        <f>SUM('Balance Sheet'!C11:C13)</f>
        <v>9887</v>
      </c>
      <c r="F12" s="341">
        <f>SUM('Balance Sheet'!D11:D13)</f>
        <v>9704</v>
      </c>
      <c r="G12" s="297"/>
      <c r="H12" s="341">
        <f ca="1">F12+(H48*('IS Hist Forecast'!H13-'IS Hist Forecast'!H18))</f>
        <v>9835.1792449237055</v>
      </c>
      <c r="I12" s="341">
        <f ca="1">H12+(I48*('IS Hist Forecast'!I13-'IS Hist Forecast'!I18))</f>
        <v>9967.4591387368582</v>
      </c>
      <c r="J12" s="341">
        <f ca="1">I12+(J48*('IS Hist Forecast'!J13-'IS Hist Forecast'!J18))</f>
        <v>10100.839239551593</v>
      </c>
      <c r="K12" s="341">
        <f ca="1">I12+(K48*('IS Hist Forecast'!K13-'IS Hist Forecast'!K18))</f>
        <v>9967.4591387368582</v>
      </c>
      <c r="L12" s="336"/>
      <c r="M12" s="174"/>
      <c r="N12" s="174"/>
      <c r="O12" s="174"/>
    </row>
    <row r="13" spans="1:17" ht="15">
      <c r="A13" s="74" t="s">
        <v>85</v>
      </c>
      <c r="B13" s="24" t="s">
        <v>92</v>
      </c>
      <c r="D13" s="341">
        <f>'Balance Sheet'!B14</f>
        <v>189</v>
      </c>
      <c r="E13" s="341">
        <f>'Balance Sheet'!C14</f>
        <v>127</v>
      </c>
      <c r="F13" s="341">
        <f>'Balance Sheet'!D14</f>
        <v>283</v>
      </c>
      <c r="G13" s="297"/>
      <c r="H13" s="341">
        <f>H49*'IS Hist Forecast'!H4</f>
        <v>224.71251730720655</v>
      </c>
      <c r="I13" s="341">
        <f>I49*'IS Hist Forecast'!I4</f>
        <v>226.9596424802786</v>
      </c>
      <c r="J13" s="341">
        <f>J49*'IS Hist Forecast'!J4</f>
        <v>229.22923890508142</v>
      </c>
      <c r="K13" s="12"/>
      <c r="L13" s="336"/>
      <c r="M13" s="174"/>
      <c r="N13" s="174"/>
      <c r="O13" s="174"/>
      <c r="Q13" s="78"/>
    </row>
    <row r="14" spans="1:17" ht="15">
      <c r="A14" s="74"/>
      <c r="B14" s="346" t="s">
        <v>467</v>
      </c>
      <c r="D14" s="292">
        <f>SUM('Balance Sheet'!B15)</f>
        <v>2050</v>
      </c>
      <c r="E14" s="292">
        <f>SUM('Balance Sheet'!C15)</f>
        <v>1167</v>
      </c>
      <c r="F14" s="292">
        <f>SUM('Balance Sheet'!D15)</f>
        <v>0</v>
      </c>
      <c r="G14" s="342"/>
      <c r="H14" s="292">
        <v>0</v>
      </c>
      <c r="I14" s="292">
        <v>0</v>
      </c>
      <c r="J14" s="292">
        <v>0</v>
      </c>
      <c r="K14" s="12"/>
      <c r="L14" s="336"/>
      <c r="M14" s="174"/>
      <c r="N14" s="174"/>
      <c r="O14" s="174"/>
      <c r="Q14" s="78"/>
    </row>
    <row r="15" spans="1:17" ht="15">
      <c r="D15" s="12"/>
      <c r="E15" s="12"/>
      <c r="F15" s="12"/>
      <c r="G15" s="297"/>
      <c r="H15" s="12"/>
      <c r="I15" s="12"/>
      <c r="J15" s="12"/>
      <c r="K15" s="12"/>
      <c r="L15" s="336"/>
      <c r="M15" s="174"/>
      <c r="N15" s="174"/>
      <c r="O15" s="174"/>
      <c r="P15" s="340"/>
    </row>
    <row r="16" spans="1:17" ht="15">
      <c r="B16" s="6" t="s">
        <v>28</v>
      </c>
      <c r="D16" s="300">
        <f>SUM(D12:D14)+D10</f>
        <v>14529</v>
      </c>
      <c r="E16" s="300">
        <f t="shared" ref="E16" si="2">SUM(E12:E14)+E10</f>
        <v>13148</v>
      </c>
      <c r="F16" s="300">
        <f>SUM(F12:F14)+F10</f>
        <v>12372</v>
      </c>
      <c r="G16" s="301"/>
      <c r="H16" s="300">
        <f ca="1">SUM(H10:H14)</f>
        <v>12327.960267047201</v>
      </c>
      <c r="I16" s="300">
        <f ca="1">SUM(I10:I14)</f>
        <v>12506.167971081588</v>
      </c>
      <c r="J16" s="300">
        <f ca="1">SUM(J10:J14)</f>
        <v>12686.98516021977</v>
      </c>
      <c r="K16" s="14"/>
      <c r="L16" s="336"/>
      <c r="M16" s="378" t="s">
        <v>85</v>
      </c>
      <c r="N16" s="378" t="s">
        <v>85</v>
      </c>
      <c r="O16" s="174"/>
    </row>
    <row r="17" spans="1:17" ht="15">
      <c r="D17" s="14"/>
      <c r="E17" s="14"/>
      <c r="F17" s="14"/>
      <c r="G17" s="301"/>
      <c r="H17" s="14"/>
      <c r="I17" s="14"/>
      <c r="J17" s="14"/>
      <c r="K17" s="14"/>
      <c r="L17" s="335"/>
      <c r="M17" s="174"/>
      <c r="N17" s="174"/>
      <c r="O17" s="174"/>
    </row>
    <row r="18" spans="1:17" ht="15.75">
      <c r="B18" s="6" t="s">
        <v>94</v>
      </c>
      <c r="D18" s="12">
        <f>D16-'Balance Sheet'!B16</f>
        <v>0</v>
      </c>
      <c r="E18" s="12"/>
      <c r="F18" s="12"/>
      <c r="G18" s="297"/>
      <c r="H18" s="12"/>
      <c r="I18" s="12"/>
      <c r="J18" s="12"/>
      <c r="K18" s="12"/>
      <c r="L18" s="336"/>
      <c r="M18" s="338"/>
      <c r="N18" s="338"/>
      <c r="O18" s="338"/>
    </row>
    <row r="19" spans="1:17" ht="15">
      <c r="A19" s="74" t="s">
        <v>85</v>
      </c>
      <c r="B19" s="24" t="s">
        <v>95</v>
      </c>
      <c r="D19" s="341">
        <f>'Balance Sheet'!B18</f>
        <v>1525</v>
      </c>
      <c r="E19" s="341">
        <f>'Balance Sheet'!C18</f>
        <v>1371</v>
      </c>
      <c r="F19" s="341">
        <f>'Balance Sheet'!D18</f>
        <v>1202</v>
      </c>
      <c r="G19" s="297"/>
      <c r="H19" s="407">
        <f ca="1">IF((H6+H7+H8+H12+H13+H39+H9+H14)&gt;(H20+H21+H22+H25+H26+H27+H28+H35+H36),(H6+H7+H8+H12+H13+H39+H9+H14)-(H20+H21+H22+H25+H26+H27+H28+H35+H36),0)</f>
        <v>971.28986588076259</v>
      </c>
      <c r="I19" s="407">
        <f t="shared" ref="I19:J19" ca="1" si="3">IF((I6+I7+I8+I12+I13+I39+I9+I14)&gt;(I20+I21+I22+I25+I26+I27+I28+I35+I36),(I6+I7+I8+I12+I13+I39+I9+I14)-(I20+I21+I22+I25+I26+I27+I28+I35+I36),0)</f>
        <v>885.52941964039928</v>
      </c>
      <c r="J19" s="407">
        <f t="shared" ca="1" si="3"/>
        <v>791.02693827010808</v>
      </c>
      <c r="K19" s="407">
        <f t="shared" ref="K19" ca="1" si="4">IF((K6+K7+K8+K12+K13)&gt;(K20+K21+K22+K25+K26+K27+K28+K35+K36),0,((K20+K21+K22+K25+K26+K27+K28+K35+K36)-(K6+K7+K8+K12+K13)))</f>
        <v>0</v>
      </c>
      <c r="L19" s="378">
        <f ca="1">971-H19</f>
        <v>-0.28986588076259068</v>
      </c>
      <c r="M19" s="323"/>
      <c r="N19" s="323"/>
      <c r="O19" s="323"/>
    </row>
    <row r="20" spans="1:17" ht="15">
      <c r="A20" s="74" t="s">
        <v>85</v>
      </c>
      <c r="B20" s="24" t="s">
        <v>96</v>
      </c>
      <c r="D20" s="341">
        <f>'Balance Sheet'!B19</f>
        <v>705</v>
      </c>
      <c r="E20" s="341">
        <f>'Balance Sheet'!C19</f>
        <v>814</v>
      </c>
      <c r="F20" s="341">
        <f>'Balance Sheet'!D19</f>
        <v>1049</v>
      </c>
      <c r="G20" s="297"/>
      <c r="H20" s="341">
        <f>H44*('IS Hist Forecast'!H5/365)</f>
        <v>969.28161234064964</v>
      </c>
      <c r="I20" s="341">
        <f>I44*('IS Hist Forecast'!I5/365)</f>
        <v>978.97442846405602</v>
      </c>
      <c r="J20" s="341">
        <f>J44*('IS Hist Forecast'!J5/365)</f>
        <v>988.76417274869664</v>
      </c>
      <c r="K20" s="12"/>
      <c r="L20" s="336"/>
      <c r="M20" s="174"/>
      <c r="N20" s="174"/>
      <c r="O20" s="174"/>
    </row>
    <row r="21" spans="1:17" ht="15">
      <c r="A21" s="74" t="s">
        <v>85</v>
      </c>
      <c r="B21" s="24" t="s">
        <v>97</v>
      </c>
      <c r="D21" s="341">
        <f>'Balance Sheet'!B21+'Balance Sheet'!B22+'Balance Sheet'!B20</f>
        <v>633</v>
      </c>
      <c r="E21" s="341">
        <f>'Balance Sheet'!C21+'Balance Sheet'!C22+'Balance Sheet'!C20</f>
        <v>731</v>
      </c>
      <c r="F21" s="341">
        <f>'Balance Sheet'!D21+'Balance Sheet'!D22+'Balance Sheet'!D20</f>
        <v>824</v>
      </c>
      <c r="G21" s="342"/>
      <c r="H21" s="341">
        <f>H45*'IS Hist Forecast'!H4</f>
        <v>821.23587235241121</v>
      </c>
      <c r="I21" s="341">
        <f>I45*'IS Hist Forecast'!I4</f>
        <v>829.44823107593527</v>
      </c>
      <c r="J21" s="341">
        <f>J45*'IS Hist Forecast'!J4</f>
        <v>837.74271338669473</v>
      </c>
      <c r="K21" s="12"/>
      <c r="L21" s="336"/>
      <c r="M21" s="174"/>
      <c r="N21" s="174"/>
      <c r="O21" s="174"/>
      <c r="Q21" s="78"/>
    </row>
    <row r="22" spans="1:17" ht="30">
      <c r="A22" s="74"/>
      <c r="B22" s="336" t="s">
        <v>469</v>
      </c>
      <c r="D22" s="292">
        <f>'Balance Sheet'!B23</f>
        <v>731</v>
      </c>
      <c r="E22" s="292">
        <f>'Balance Sheet'!C23</f>
        <v>469</v>
      </c>
      <c r="F22" s="292">
        <f>'Balance Sheet'!D23</f>
        <v>0</v>
      </c>
      <c r="G22" s="342"/>
      <c r="H22" s="408">
        <f>F22</f>
        <v>0</v>
      </c>
      <c r="I22" s="408">
        <f t="shared" ref="I22:J22" si="5">G22</f>
        <v>0</v>
      </c>
      <c r="J22" s="408">
        <f t="shared" si="5"/>
        <v>0</v>
      </c>
      <c r="K22" s="12"/>
      <c r="L22" s="336"/>
      <c r="M22" s="174"/>
      <c r="N22" s="174"/>
      <c r="O22" s="174"/>
      <c r="Q22" s="78"/>
    </row>
    <row r="23" spans="1:17" ht="15">
      <c r="A23" s="74" t="s">
        <v>85</v>
      </c>
      <c r="B23" s="6" t="s">
        <v>34</v>
      </c>
      <c r="D23" s="290">
        <f>SUM(D19:D22)</f>
        <v>3594</v>
      </c>
      <c r="E23" s="290">
        <f t="shared" ref="E23:F23" si="6">SUM(E19:E22)</f>
        <v>3385</v>
      </c>
      <c r="F23" s="290">
        <f t="shared" si="6"/>
        <v>3075</v>
      </c>
      <c r="G23" s="342"/>
      <c r="H23" s="290">
        <f ca="1">SUM(H19:H22)</f>
        <v>2761.8073505738234</v>
      </c>
      <c r="I23" s="290">
        <f ca="1">SUM(I19:I22)</f>
        <v>2693.9520791803907</v>
      </c>
      <c r="J23" s="290">
        <f t="shared" ref="J23" ca="1" si="7">SUM(J19:J22)</f>
        <v>2617.5338244054992</v>
      </c>
      <c r="K23" s="12"/>
      <c r="L23" s="336"/>
      <c r="M23" s="174"/>
      <c r="N23" s="174"/>
      <c r="O23" s="174"/>
    </row>
    <row r="24" spans="1:17" ht="15">
      <c r="A24" s="74" t="s">
        <v>85</v>
      </c>
      <c r="D24" s="12"/>
      <c r="E24" s="12"/>
      <c r="F24" s="12"/>
      <c r="G24" s="342"/>
      <c r="H24" s="12"/>
      <c r="I24" s="12"/>
      <c r="J24" s="12"/>
      <c r="K24" s="12"/>
      <c r="L24" s="336"/>
      <c r="M24" s="174"/>
      <c r="N24" s="174"/>
      <c r="O24" s="174"/>
    </row>
    <row r="25" spans="1:17" ht="15">
      <c r="A25" s="74" t="s">
        <v>85</v>
      </c>
      <c r="B25" s="24" t="s">
        <v>98</v>
      </c>
      <c r="D25" s="341">
        <f>'Balance Sheet'!B25</f>
        <v>7991</v>
      </c>
      <c r="E25" s="341">
        <f>'Balance Sheet'!C25</f>
        <v>7103</v>
      </c>
      <c r="F25" s="341">
        <f>'Balance Sheet'!D25</f>
        <v>4994</v>
      </c>
      <c r="G25" s="342"/>
      <c r="H25" s="341">
        <f>F25+H55-H56</f>
        <v>4994</v>
      </c>
      <c r="I25" s="341">
        <f>H25+I55-I56</f>
        <v>4994</v>
      </c>
      <c r="J25" s="341">
        <f>I25+J55-J56</f>
        <v>4994</v>
      </c>
      <c r="K25" s="12"/>
      <c r="L25" s="336"/>
      <c r="M25" s="174"/>
      <c r="N25" s="174"/>
      <c r="O25" s="174"/>
    </row>
    <row r="26" spans="1:17" ht="15">
      <c r="A26" s="74" t="s">
        <v>85</v>
      </c>
      <c r="B26" s="24" t="s">
        <v>36</v>
      </c>
      <c r="D26" s="341">
        <f>'Balance Sheet'!B26</f>
        <v>960</v>
      </c>
      <c r="E26" s="341">
        <f>'Balance Sheet'!C26</f>
        <v>924</v>
      </c>
      <c r="F26" s="341">
        <f>'Balance Sheet'!D26</f>
        <v>914</v>
      </c>
      <c r="G26" s="342"/>
      <c r="H26" s="341">
        <f>H51*'IS Hist Forecast'!H$4</f>
        <v>1065.8330182728903</v>
      </c>
      <c r="I26" s="341">
        <f>I51*'IS Hist Forecast'!I$4</f>
        <v>1076.4913484556191</v>
      </c>
      <c r="J26" s="341">
        <f>J51*'IS Hist Forecast'!J$4</f>
        <v>1087.2562619401754</v>
      </c>
      <c r="K26" s="12"/>
      <c r="L26" s="336"/>
      <c r="M26" s="174"/>
      <c r="N26" s="174"/>
      <c r="O26" s="174"/>
    </row>
    <row r="27" spans="1:17" ht="15">
      <c r="A27" s="74" t="s">
        <v>85</v>
      </c>
      <c r="B27" s="24" t="s">
        <v>99</v>
      </c>
      <c r="D27" s="341">
        <f>'Balance Sheet'!B27</f>
        <v>547</v>
      </c>
      <c r="E27" s="341">
        <f>'Balance Sheet'!C27</f>
        <v>559</v>
      </c>
      <c r="F27" s="341">
        <f>'Balance Sheet'!D27</f>
        <v>820</v>
      </c>
      <c r="G27" s="344"/>
      <c r="H27" s="341">
        <f>H52*'IS Hist Forecast'!H$4</f>
        <v>719.77132313321431</v>
      </c>
      <c r="I27" s="341">
        <f>I52*'IS Hist Forecast'!I$4</f>
        <v>726.96903636454647</v>
      </c>
      <c r="J27" s="341">
        <f>J52*'IS Hist Forecast'!J$4</f>
        <v>734.23872672819198</v>
      </c>
      <c r="K27" s="15"/>
      <c r="L27" s="336"/>
      <c r="M27" s="174"/>
      <c r="N27" s="174"/>
      <c r="O27" s="174"/>
    </row>
    <row r="28" spans="1:17" ht="15">
      <c r="A28" s="74"/>
      <c r="B28" s="346" t="s">
        <v>468</v>
      </c>
      <c r="D28" s="341">
        <f>'Balance Sheet'!B28</f>
        <v>64</v>
      </c>
      <c r="E28" s="341">
        <f>'Balance Sheet'!C28</f>
        <v>65</v>
      </c>
      <c r="F28" s="341">
        <f>'Balance Sheet'!D28</f>
        <v>0</v>
      </c>
      <c r="G28" s="344"/>
      <c r="H28" s="408">
        <f>F28</f>
        <v>0</v>
      </c>
      <c r="I28" s="408">
        <f>H28</f>
        <v>0</v>
      </c>
      <c r="J28" s="408">
        <f>I28</f>
        <v>0</v>
      </c>
      <c r="K28" s="15"/>
      <c r="L28" s="336"/>
      <c r="M28" s="174"/>
      <c r="N28" s="174"/>
      <c r="O28" s="174"/>
    </row>
    <row r="29" spans="1:17" ht="15">
      <c r="A29" s="74" t="s">
        <v>85</v>
      </c>
      <c r="B29" s="6" t="s">
        <v>100</v>
      </c>
      <c r="D29" s="290">
        <f>SUM(D25:D28)+D23</f>
        <v>13156</v>
      </c>
      <c r="E29" s="290">
        <f t="shared" ref="E29:F29" si="8">SUM(E25:E28)+E23</f>
        <v>12036</v>
      </c>
      <c r="F29" s="290">
        <f t="shared" si="8"/>
        <v>9803</v>
      </c>
      <c r="G29" s="342"/>
      <c r="H29" s="290">
        <f ca="1">SUM(H25:H28)+H23</f>
        <v>9541.4116919799289</v>
      </c>
      <c r="I29" s="290">
        <f ca="1">SUM(I25:I28)+I23</f>
        <v>9491.4124640005575</v>
      </c>
      <c r="J29" s="290">
        <f t="shared" ref="J29" ca="1" si="9">SUM(J25:J28)+J23</f>
        <v>9433.0288130738663</v>
      </c>
      <c r="K29" s="12"/>
      <c r="L29" s="336"/>
      <c r="M29" s="174"/>
      <c r="N29" s="174"/>
      <c r="O29" s="174"/>
    </row>
    <row r="30" spans="1:17" ht="15">
      <c r="A30" s="74" t="s">
        <v>85</v>
      </c>
      <c r="B30" s="6" t="s">
        <v>85</v>
      </c>
      <c r="D30" s="12"/>
      <c r="E30" s="12"/>
      <c r="F30" s="12"/>
      <c r="G30" s="342"/>
      <c r="H30" s="12"/>
      <c r="I30" s="12"/>
      <c r="J30" s="12"/>
      <c r="K30" s="12"/>
      <c r="L30" s="336"/>
      <c r="M30" s="174"/>
      <c r="N30" s="174"/>
      <c r="O30" s="174"/>
      <c r="Q30" s="78"/>
    </row>
    <row r="31" spans="1:17" ht="15">
      <c r="A31" s="74" t="s">
        <v>85</v>
      </c>
      <c r="B31" s="24" t="s">
        <v>126</v>
      </c>
      <c r="D31" s="341">
        <f>'Balance Sheet'!B33+'Balance Sheet'!B34</f>
        <v>361</v>
      </c>
      <c r="E31" s="341">
        <f>'Balance Sheet'!C33+'Balance Sheet'!C34</f>
        <v>384</v>
      </c>
      <c r="F31" s="341">
        <f>'Balance Sheet'!D33+'Balance Sheet'!D34</f>
        <v>406</v>
      </c>
      <c r="G31" s="342"/>
      <c r="H31" s="290">
        <f>F31+H57</f>
        <v>406</v>
      </c>
      <c r="I31" s="290">
        <f>H31+I57</f>
        <v>406</v>
      </c>
      <c r="J31" s="290">
        <f>I31+J57</f>
        <v>406</v>
      </c>
      <c r="K31" s="12"/>
      <c r="L31" s="335"/>
      <c r="M31" s="174"/>
      <c r="N31" s="174"/>
      <c r="O31" s="174"/>
    </row>
    <row r="32" spans="1:17" ht="15">
      <c r="A32" s="74" t="s">
        <v>85</v>
      </c>
      <c r="B32" s="24" t="s">
        <v>101</v>
      </c>
      <c r="D32" s="341">
        <f>'Balance Sheet'!B35</f>
        <v>2224</v>
      </c>
      <c r="E32" s="341">
        <f>'Balance Sheet'!C35</f>
        <v>1993</v>
      </c>
      <c r="F32" s="341">
        <f>'Balance Sheet'!D35</f>
        <v>3190</v>
      </c>
      <c r="G32" s="342"/>
      <c r="H32" s="290">
        <f ca="1">F32+('IS Hist Forecast'!H21-'IS Hist Forecast'!H22)</f>
        <v>3407.5485750672742</v>
      </c>
      <c r="I32" s="290">
        <f ca="1">H32+('IS Hist Forecast'!I21-'IS Hist Forecast'!I22)</f>
        <v>3635.7555070810331</v>
      </c>
      <c r="J32" s="290">
        <f ca="1">I32+('IS Hist Forecast'!J21-'IS Hist Forecast'!J22)</f>
        <v>3874.9563471459041</v>
      </c>
      <c r="K32" s="12"/>
      <c r="L32" s="378">
        <f ca="1">H32-3408</f>
        <v>-0.45142493272578577</v>
      </c>
      <c r="M32" s="174"/>
      <c r="N32" s="174"/>
      <c r="O32" s="174"/>
    </row>
    <row r="33" spans="1:18" ht="15">
      <c r="A33" s="74" t="s">
        <v>85</v>
      </c>
      <c r="B33" s="24" t="s">
        <v>102</v>
      </c>
      <c r="D33" s="341">
        <f>'Balance Sheet'!B36</f>
        <v>-1103</v>
      </c>
      <c r="E33" s="341">
        <f>'Balance Sheet'!C36</f>
        <v>-1076</v>
      </c>
      <c r="F33" s="341">
        <f>'Balance Sheet'!D36</f>
        <v>-1023</v>
      </c>
      <c r="G33" s="342"/>
      <c r="H33" s="290">
        <f>F33-H58</f>
        <v>-1023</v>
      </c>
      <c r="I33" s="290">
        <f>H33-I58</f>
        <v>-1023</v>
      </c>
      <c r="J33" s="290">
        <f>I33-J58</f>
        <v>-1023</v>
      </c>
      <c r="K33" s="12"/>
      <c r="L33" s="336"/>
      <c r="M33" s="174"/>
      <c r="N33" s="174"/>
      <c r="O33" s="174"/>
    </row>
    <row r="34" spans="1:18" ht="15">
      <c r="A34" s="80" t="s">
        <v>85</v>
      </c>
      <c r="B34" s="24" t="s">
        <v>103</v>
      </c>
      <c r="D34" s="341">
        <f>'Balance Sheet'!B37</f>
        <v>-118</v>
      </c>
      <c r="E34" s="341">
        <f>'Balance Sheet'!C37</f>
        <v>-198</v>
      </c>
      <c r="F34" s="341">
        <f>'Balance Sheet'!D37</f>
        <v>-10</v>
      </c>
      <c r="G34" s="344"/>
      <c r="H34" s="302">
        <f>F34</f>
        <v>-10</v>
      </c>
      <c r="I34" s="302">
        <f>H34</f>
        <v>-10</v>
      </c>
      <c r="J34" s="302">
        <f>I34</f>
        <v>-10</v>
      </c>
      <c r="K34" s="15"/>
      <c r="L34" s="336"/>
      <c r="M34" s="336"/>
      <c r="N34" s="336"/>
      <c r="O34" s="336"/>
    </row>
    <row r="35" spans="1:18" ht="15">
      <c r="A35" s="74" t="s">
        <v>85</v>
      </c>
      <c r="B35" s="6" t="s">
        <v>104</v>
      </c>
      <c r="D35" s="341">
        <f>SUM(D31:D34)</f>
        <v>1364</v>
      </c>
      <c r="E35" s="341">
        <f t="shared" ref="E35:F35" si="10">SUM(E31:E34)</f>
        <v>1103</v>
      </c>
      <c r="F35" s="341">
        <f t="shared" si="10"/>
        <v>2563</v>
      </c>
      <c r="G35" s="342"/>
      <c r="H35" s="341">
        <f ca="1">SUM(H31:H34)</f>
        <v>2780.5485750672742</v>
      </c>
      <c r="I35" s="341">
        <f ca="1">SUM(I31:I34)</f>
        <v>3008.7555070810331</v>
      </c>
      <c r="J35" s="341">
        <f ca="1">SUM(J31:J34)</f>
        <v>3247.9563471459041</v>
      </c>
      <c r="K35" s="12"/>
      <c r="L35" s="336"/>
      <c r="M35" s="323"/>
      <c r="N35" s="323"/>
      <c r="O35" s="323"/>
    </row>
    <row r="36" spans="1:18" ht="15">
      <c r="A36" s="80" t="s">
        <v>85</v>
      </c>
      <c r="B36" s="24" t="s">
        <v>105</v>
      </c>
      <c r="D36" s="292">
        <f>'Balance Sheet'!B39</f>
        <v>9</v>
      </c>
      <c r="E36" s="292">
        <f>'Balance Sheet'!C39</f>
        <v>9</v>
      </c>
      <c r="F36" s="292">
        <f>'Balance Sheet'!D39</f>
        <v>6</v>
      </c>
      <c r="G36" s="342"/>
      <c r="H36" s="292">
        <f>F36</f>
        <v>6</v>
      </c>
      <c r="I36" s="292">
        <f>H36</f>
        <v>6</v>
      </c>
      <c r="J36" s="292">
        <f>I36</f>
        <v>6</v>
      </c>
      <c r="K36" s="12"/>
      <c r="L36" s="336"/>
      <c r="M36" s="174"/>
      <c r="N36" s="174"/>
      <c r="O36" s="174"/>
    </row>
    <row r="37" spans="1:18" ht="15">
      <c r="B37" s="6" t="s">
        <v>106</v>
      </c>
      <c r="D37" s="300">
        <f>D36+D35+D29</f>
        <v>14529</v>
      </c>
      <c r="E37" s="300">
        <f t="shared" ref="E37:F37" si="11">E36+E35+E29</f>
        <v>13148</v>
      </c>
      <c r="F37" s="300">
        <f t="shared" si="11"/>
        <v>12372</v>
      </c>
      <c r="G37" s="345"/>
      <c r="H37" s="300">
        <f ca="1">SUM(H35:H36)+H29</f>
        <v>12327.960267047203</v>
      </c>
      <c r="I37" s="300">
        <f ca="1">SUM(I35:I36)+I29</f>
        <v>12506.167971081592</v>
      </c>
      <c r="J37" s="300">
        <f t="shared" ref="J37" ca="1" si="12">SUM(J35:J36)+J29</f>
        <v>12686.98516021977</v>
      </c>
      <c r="K37" s="14"/>
      <c r="L37" s="378">
        <f ca="1">H37-H16</f>
        <v>0</v>
      </c>
      <c r="M37" s="174"/>
      <c r="N37" s="174"/>
      <c r="O37" s="174"/>
    </row>
    <row r="38" spans="1:18" ht="15">
      <c r="B38" s="26" t="s">
        <v>260</v>
      </c>
      <c r="D38" s="14"/>
      <c r="E38" s="14"/>
      <c r="F38" s="14"/>
      <c r="G38" s="301"/>
      <c r="H38" s="14" t="s">
        <v>85</v>
      </c>
      <c r="I38" s="14"/>
      <c r="J38" s="14"/>
      <c r="K38" s="14"/>
      <c r="L38" s="336"/>
      <c r="M38" s="174"/>
      <c r="N38" s="174"/>
      <c r="O38" s="174"/>
    </row>
    <row r="39" spans="1:18" ht="15">
      <c r="A39" s="74" t="s">
        <v>258</v>
      </c>
      <c r="B39" s="6" t="s">
        <v>125</v>
      </c>
      <c r="H39" s="158">
        <f>500*1.05</f>
        <v>525</v>
      </c>
      <c r="I39" s="158">
        <f>H39*1.05</f>
        <v>551.25</v>
      </c>
      <c r="J39" s="158">
        <f>I39*1.05</f>
        <v>578.8125</v>
      </c>
      <c r="K39" s="16"/>
      <c r="L39" s="336"/>
      <c r="M39" s="174"/>
      <c r="N39" s="174"/>
      <c r="O39" s="174"/>
      <c r="P39" s="74"/>
      <c r="Q39" s="74"/>
      <c r="R39" s="74"/>
    </row>
    <row r="40" spans="1:18" ht="15">
      <c r="A40" s="74" t="s">
        <v>258</v>
      </c>
      <c r="B40" s="6" t="s">
        <v>113</v>
      </c>
      <c r="D40" s="304">
        <f>D6/('IS Hist Forecast'!D4/365)</f>
        <v>31.065003779289494</v>
      </c>
      <c r="E40" s="304">
        <f>E6/('IS Hist Forecast'!E4/365)</f>
        <v>25.843098556802765</v>
      </c>
      <c r="F40" s="304">
        <f>F6/('IS Hist Forecast'!F4/365)</f>
        <v>24.148544471292141</v>
      </c>
      <c r="G40" s="305"/>
      <c r="H40" s="320">
        <f>AVERAGE(D40:F40)</f>
        <v>27.018882269128131</v>
      </c>
      <c r="I40" s="320">
        <f>H40</f>
        <v>27.018882269128131</v>
      </c>
      <c r="J40" s="320">
        <f>I40</f>
        <v>27.018882269128131</v>
      </c>
      <c r="K40" s="17"/>
      <c r="L40" s="336"/>
      <c r="M40" s="174"/>
      <c r="N40" s="174"/>
      <c r="O40" s="174"/>
      <c r="P40" s="10"/>
      <c r="Q40" s="10"/>
      <c r="R40" s="10"/>
    </row>
    <row r="41" spans="1:18" ht="15">
      <c r="A41" s="74" t="s">
        <v>258</v>
      </c>
      <c r="B41" s="414" t="s">
        <v>1028</v>
      </c>
      <c r="D41" s="304">
        <f>D7/('IS Hist Forecast'!D5/365)</f>
        <v>76.339306767271879</v>
      </c>
      <c r="E41" s="304">
        <f>E7/('IS Hist Forecast'!E5/365)</f>
        <v>58.181566309567785</v>
      </c>
      <c r="F41" s="304">
        <f>F7/('IS Hist Forecast'!F5/365)</f>
        <v>55.852951510892481</v>
      </c>
      <c r="G41" s="305"/>
      <c r="H41" s="320">
        <f t="shared" ref="H41" si="13">AVERAGE(D41:F41)</f>
        <v>63.457941529244046</v>
      </c>
      <c r="I41" s="320">
        <f t="shared" ref="I41:J45" si="14">H41</f>
        <v>63.457941529244046</v>
      </c>
      <c r="J41" s="320">
        <f t="shared" si="14"/>
        <v>63.457941529244046</v>
      </c>
      <c r="K41" s="17"/>
      <c r="L41" s="336"/>
      <c r="M41" s="174"/>
      <c r="N41" s="174"/>
      <c r="O41" s="174"/>
      <c r="P41" s="10"/>
      <c r="Q41" s="10"/>
      <c r="R41" s="10"/>
    </row>
    <row r="42" spans="1:18" ht="15">
      <c r="A42" s="74" t="s">
        <v>258</v>
      </c>
      <c r="B42" s="74" t="s">
        <v>473</v>
      </c>
      <c r="D42" s="288">
        <f>D8/'IS Hist Forecast'!D4</f>
        <v>1.0733182161753591E-2</v>
      </c>
      <c r="E42" s="288">
        <f>E8/'IS Hist Forecast'!E4</f>
        <v>8.757863574688541E-3</v>
      </c>
      <c r="F42" s="288">
        <f>F8/'IS Hist Forecast'!F4</f>
        <v>9.2049246346795534E-3</v>
      </c>
      <c r="G42" s="76"/>
      <c r="H42" s="320">
        <f>AVERAGE(D42:F42)</f>
        <v>9.5653234570405605E-3</v>
      </c>
      <c r="I42" s="320">
        <f t="shared" si="14"/>
        <v>9.5653234570405605E-3</v>
      </c>
      <c r="J42" s="320">
        <f t="shared" si="14"/>
        <v>9.5653234570405605E-3</v>
      </c>
      <c r="K42" s="18"/>
      <c r="L42" s="336"/>
      <c r="M42" s="174"/>
      <c r="N42" s="174"/>
      <c r="O42" s="174"/>
      <c r="P42" s="10"/>
      <c r="Q42" s="10"/>
      <c r="R42" s="10"/>
    </row>
    <row r="43" spans="1:18" ht="15">
      <c r="A43" s="74" t="s">
        <v>258</v>
      </c>
      <c r="B43" s="74" t="s">
        <v>470</v>
      </c>
      <c r="D43" s="412" t="s">
        <v>341</v>
      </c>
      <c r="E43" s="412" t="s">
        <v>341</v>
      </c>
      <c r="F43" s="412" t="s">
        <v>341</v>
      </c>
      <c r="G43" s="76"/>
      <c r="H43" s="307">
        <v>0</v>
      </c>
      <c r="I43" s="307">
        <v>0</v>
      </c>
      <c r="J43" s="307">
        <v>0</v>
      </c>
      <c r="K43" s="18"/>
      <c r="L43" s="336"/>
      <c r="M43" s="174"/>
      <c r="N43" s="174"/>
      <c r="O43" s="174"/>
      <c r="P43" s="10"/>
      <c r="Q43" s="10"/>
      <c r="R43" s="10"/>
    </row>
    <row r="44" spans="1:18" ht="15">
      <c r="A44" s="74" t="s">
        <v>259</v>
      </c>
      <c r="B44" s="6" t="s">
        <v>130</v>
      </c>
      <c r="D44" s="304">
        <f>D20/('IS Hist Forecast'!D5/365)</f>
        <v>60.675548219759492</v>
      </c>
      <c r="E44" s="304">
        <f>E20/('IS Hist Forecast'!E5/365)</f>
        <v>54.878093830809014</v>
      </c>
      <c r="F44" s="304">
        <f>F20/('IS Hist Forecast'!F5/365)</f>
        <v>67.26721714687281</v>
      </c>
      <c r="G44" s="305"/>
      <c r="H44" s="320">
        <f>AVERAGE(D44:F44)</f>
        <v>60.940286399147105</v>
      </c>
      <c r="I44" s="320">
        <f t="shared" si="14"/>
        <v>60.940286399147105</v>
      </c>
      <c r="J44" s="320">
        <f t="shared" si="14"/>
        <v>60.940286399147105</v>
      </c>
      <c r="K44" s="17"/>
      <c r="L44" s="336"/>
      <c r="M44" s="174"/>
      <c r="N44" s="174"/>
      <c r="O44" s="174"/>
      <c r="P44" s="10"/>
      <c r="Q44" s="10"/>
      <c r="R44" s="10"/>
    </row>
    <row r="45" spans="1:18" ht="15">
      <c r="A45" s="74" t="s">
        <v>259</v>
      </c>
      <c r="B45" s="6" t="s">
        <v>114</v>
      </c>
      <c r="D45" s="288">
        <f>D21/'IS Hist Forecast'!D4</f>
        <v>9.569160997732426E-2</v>
      </c>
      <c r="E45" s="288">
        <f>E21/'IS Hist Forecast'!E4</f>
        <v>9.0168989761934132E-2</v>
      </c>
      <c r="F45" s="288">
        <f>F21/'IS Hist Forecast'!F4</f>
        <v>9.4810723737199398E-2</v>
      </c>
      <c r="G45" s="308"/>
      <c r="H45" s="320">
        <f>AVERAGE(D45:F45)</f>
        <v>9.355710782548593E-2</v>
      </c>
      <c r="I45" s="320">
        <f>H45</f>
        <v>9.355710782548593E-2</v>
      </c>
      <c r="J45" s="320">
        <f t="shared" si="14"/>
        <v>9.355710782548593E-2</v>
      </c>
      <c r="K45" s="18"/>
      <c r="L45" s="336"/>
      <c r="M45" s="174"/>
      <c r="N45" s="174"/>
      <c r="O45" s="174"/>
      <c r="P45" s="10"/>
      <c r="Q45" s="10"/>
      <c r="R45" s="10"/>
    </row>
    <row r="46" spans="1:18" ht="15">
      <c r="A46" s="74" t="s">
        <v>259</v>
      </c>
      <c r="B46" s="74" t="s">
        <v>471</v>
      </c>
      <c r="D46" s="412" t="s">
        <v>341</v>
      </c>
      <c r="E46" s="412" t="s">
        <v>341</v>
      </c>
      <c r="F46" s="412" t="s">
        <v>341</v>
      </c>
      <c r="G46" s="308"/>
      <c r="H46" s="307">
        <v>0</v>
      </c>
      <c r="I46" s="307">
        <v>0</v>
      </c>
      <c r="J46" s="307">
        <v>0</v>
      </c>
      <c r="K46" s="18"/>
      <c r="L46" s="336"/>
      <c r="M46" s="174"/>
      <c r="N46" s="174"/>
      <c r="O46" s="174"/>
      <c r="P46" s="10"/>
      <c r="Q46" s="10"/>
      <c r="R46" s="10"/>
    </row>
    <row r="47" spans="1:18" ht="15">
      <c r="B47" s="26" t="s">
        <v>261</v>
      </c>
      <c r="G47" s="303"/>
      <c r="I47" s="6" t="s">
        <v>85</v>
      </c>
      <c r="J47" s="6" t="s">
        <v>85</v>
      </c>
      <c r="L47" s="336"/>
      <c r="M47" s="173"/>
      <c r="N47" s="173"/>
      <c r="O47" s="173"/>
      <c r="P47" s="10"/>
      <c r="Q47" s="10"/>
      <c r="R47" s="10"/>
    </row>
    <row r="48" spans="1:18" ht="15">
      <c r="A48" s="74" t="s">
        <v>258</v>
      </c>
      <c r="B48" s="414" t="s">
        <v>1029</v>
      </c>
      <c r="D48" s="76"/>
      <c r="E48" s="288">
        <f>IF((E11-D11)&gt;0,(E11-D11)/('IS Hist Forecast'!D13-'IS Hist Forecast'!D18),0)</f>
        <v>0</v>
      </c>
      <c r="F48" s="288">
        <f>IF((F11-E11)&gt;0,(F11-E11)/('IS Hist Forecast'!E13-'IS Hist Forecast'!E18),0)</f>
        <v>0</v>
      </c>
      <c r="G48" s="299"/>
      <c r="H48" s="306">
        <v>0.15</v>
      </c>
      <c r="I48" s="306">
        <v>0.15</v>
      </c>
      <c r="J48" s="306">
        <v>0.15</v>
      </c>
      <c r="K48" s="19"/>
      <c r="L48" s="336"/>
      <c r="M48" s="174"/>
      <c r="N48" s="174"/>
      <c r="O48" s="174"/>
      <c r="P48" s="10"/>
      <c r="Q48" s="10"/>
      <c r="R48" s="10"/>
    </row>
    <row r="49" spans="1:18" ht="15">
      <c r="A49" s="74" t="s">
        <v>258</v>
      </c>
      <c r="B49" s="6" t="s">
        <v>129</v>
      </c>
      <c r="D49" s="288">
        <f>D13/'IS Hist Forecast'!D4</f>
        <v>2.8571428571428571E-2</v>
      </c>
      <c r="E49" s="288">
        <f>E13/'IS Hist Forecast'!E4</f>
        <v>1.5665474281485136E-2</v>
      </c>
      <c r="F49" s="288">
        <f>F13/'IS Hist Forecast'!F4</f>
        <v>3.2562420895178919E-2</v>
      </c>
      <c r="G49" s="299"/>
      <c r="H49" s="321">
        <f>AVERAGE(D49:F49)</f>
        <v>2.5599774582697538E-2</v>
      </c>
      <c r="I49" s="321">
        <f>H49</f>
        <v>2.5599774582697538E-2</v>
      </c>
      <c r="J49" s="321">
        <f>I49</f>
        <v>2.5599774582697538E-2</v>
      </c>
      <c r="K49" s="19"/>
      <c r="L49" s="336"/>
      <c r="M49" s="174"/>
      <c r="N49" s="174"/>
      <c r="O49" s="174"/>
      <c r="P49" s="10"/>
      <c r="Q49" s="10"/>
      <c r="R49" s="10"/>
    </row>
    <row r="50" spans="1:18" ht="15">
      <c r="A50" s="74" t="s">
        <v>258</v>
      </c>
      <c r="B50" s="74" t="s">
        <v>1030</v>
      </c>
      <c r="D50" s="412" t="s">
        <v>341</v>
      </c>
      <c r="E50" s="412" t="s">
        <v>341</v>
      </c>
      <c r="F50" s="412" t="s">
        <v>341</v>
      </c>
      <c r="G50" s="299"/>
      <c r="H50" s="307">
        <v>0</v>
      </c>
      <c r="I50" s="307">
        <v>0</v>
      </c>
      <c r="J50" s="307">
        <v>0</v>
      </c>
      <c r="K50" s="19"/>
      <c r="L50" s="336"/>
      <c r="M50" s="174"/>
      <c r="N50" s="174"/>
      <c r="O50" s="174"/>
      <c r="P50" s="10"/>
      <c r="Q50" s="10"/>
      <c r="R50" s="10"/>
    </row>
    <row r="51" spans="1:18" ht="15">
      <c r="A51" s="74" t="s">
        <v>259</v>
      </c>
      <c r="B51" s="6" t="s">
        <v>127</v>
      </c>
      <c r="D51" s="288">
        <f>D26/'IS Hist Forecast'!D4</f>
        <v>0.14512471655328799</v>
      </c>
      <c r="E51" s="288">
        <f>E26/'IS Hist Forecast'!E4</f>
        <v>0.11397557666214382</v>
      </c>
      <c r="F51" s="288">
        <f>F26/'IS Hist Forecast'!F4</f>
        <v>0.1051662639512139</v>
      </c>
      <c r="G51" s="299"/>
      <c r="H51" s="321">
        <f>AVERAGE(D51:F51)</f>
        <v>0.12142218572221523</v>
      </c>
      <c r="I51" s="321">
        <f>H51</f>
        <v>0.12142218572221523</v>
      </c>
      <c r="J51" s="321">
        <f>I51</f>
        <v>0.12142218572221523</v>
      </c>
      <c r="K51" s="18"/>
      <c r="L51" s="336"/>
      <c r="M51" s="337"/>
      <c r="N51" s="337"/>
      <c r="O51" s="337"/>
      <c r="P51" s="10"/>
      <c r="Q51" s="10"/>
      <c r="R51" s="10"/>
    </row>
    <row r="52" spans="1:18" ht="15">
      <c r="A52" s="74" t="s">
        <v>259</v>
      </c>
      <c r="B52" s="6" t="s">
        <v>128</v>
      </c>
      <c r="D52" s="288">
        <f>D27/'IS Hist Forecast'!D4</f>
        <v>8.2690854119425547E-2</v>
      </c>
      <c r="E52" s="288">
        <f>E27/'IS Hist Forecast'!E4</f>
        <v>6.8952756876773158E-2</v>
      </c>
      <c r="F52" s="288">
        <f>F27/'IS Hist Forecast'!F4</f>
        <v>9.4350477505465422E-2</v>
      </c>
      <c r="G52" s="299"/>
      <c r="H52" s="321">
        <f>AVERAGE(D52:F52)</f>
        <v>8.1998029500554723E-2</v>
      </c>
      <c r="I52" s="321">
        <f>H52</f>
        <v>8.1998029500554723E-2</v>
      </c>
      <c r="J52" s="321">
        <f>I52</f>
        <v>8.1998029500554723E-2</v>
      </c>
      <c r="K52" s="18"/>
      <c r="L52" s="336"/>
      <c r="M52" s="174"/>
      <c r="N52" s="174"/>
      <c r="O52" s="174"/>
      <c r="P52" s="10"/>
      <c r="Q52" s="10"/>
      <c r="R52" s="10"/>
    </row>
    <row r="53" spans="1:18" ht="15">
      <c r="A53" s="74" t="s">
        <v>259</v>
      </c>
      <c r="B53" s="74" t="s">
        <v>475</v>
      </c>
      <c r="D53" s="412" t="s">
        <v>341</v>
      </c>
      <c r="E53" s="412" t="s">
        <v>341</v>
      </c>
      <c r="F53" s="412" t="s">
        <v>341</v>
      </c>
      <c r="G53" s="299"/>
      <c r="H53" s="307">
        <v>0</v>
      </c>
      <c r="I53" s="307">
        <v>0</v>
      </c>
      <c r="J53" s="307">
        <v>0</v>
      </c>
      <c r="K53" s="18"/>
      <c r="L53" s="336"/>
      <c r="M53" s="174"/>
      <c r="N53" s="174"/>
      <c r="O53" s="174"/>
      <c r="P53" s="10"/>
      <c r="Q53" s="10"/>
      <c r="R53" s="10"/>
    </row>
    <row r="54" spans="1:18" ht="15">
      <c r="A54" s="74" t="s">
        <v>259</v>
      </c>
      <c r="B54" s="6" t="s">
        <v>140</v>
      </c>
      <c r="D54" s="20"/>
      <c r="E54" s="20"/>
      <c r="F54" s="20"/>
      <c r="G54" s="309"/>
      <c r="H54" s="307">
        <v>0</v>
      </c>
      <c r="I54" s="307">
        <v>0</v>
      </c>
      <c r="J54" s="307">
        <v>0</v>
      </c>
      <c r="K54" s="21"/>
      <c r="L54" s="336"/>
      <c r="M54" s="174"/>
      <c r="N54" s="174"/>
      <c r="O54" s="174"/>
      <c r="P54" s="10"/>
      <c r="Q54" s="10"/>
      <c r="R54" s="10"/>
    </row>
    <row r="55" spans="1:18">
      <c r="A55" s="74" t="s">
        <v>259</v>
      </c>
      <c r="B55" s="6" t="s">
        <v>115</v>
      </c>
      <c r="D55" s="6" t="s">
        <v>85</v>
      </c>
      <c r="E55" s="6" t="s">
        <v>85</v>
      </c>
      <c r="F55" s="6" t="s">
        <v>85</v>
      </c>
      <c r="G55" s="303"/>
      <c r="H55" s="307">
        <v>0</v>
      </c>
      <c r="I55" s="307">
        <f t="shared" ref="I55:I57" si="15">H55</f>
        <v>0</v>
      </c>
      <c r="J55" s="307">
        <f t="shared" ref="J55:J57" si="16">I55</f>
        <v>0</v>
      </c>
      <c r="K55" s="21"/>
      <c r="L55" s="10"/>
      <c r="M55" s="10"/>
      <c r="N55" s="10"/>
      <c r="O55" s="10"/>
      <c r="P55" s="10"/>
      <c r="Q55" s="10"/>
      <c r="R55" s="10"/>
    </row>
    <row r="56" spans="1:18">
      <c r="A56" s="74" t="s">
        <v>259</v>
      </c>
      <c r="B56" s="6" t="s">
        <v>116</v>
      </c>
      <c r="D56" s="6" t="s">
        <v>85</v>
      </c>
      <c r="E56" s="6" t="s">
        <v>85</v>
      </c>
      <c r="F56" s="6" t="s">
        <v>85</v>
      </c>
      <c r="G56" s="303"/>
      <c r="H56" s="307">
        <v>0</v>
      </c>
      <c r="I56" s="307">
        <f t="shared" si="15"/>
        <v>0</v>
      </c>
      <c r="J56" s="307">
        <f t="shared" si="16"/>
        <v>0</v>
      </c>
      <c r="K56" s="21"/>
      <c r="L56" s="10"/>
      <c r="M56" s="10"/>
      <c r="N56" s="10"/>
      <c r="O56" s="10"/>
      <c r="P56" s="10"/>
      <c r="Q56" s="10"/>
      <c r="R56" s="10"/>
    </row>
    <row r="57" spans="1:18">
      <c r="A57" s="74" t="s">
        <v>259</v>
      </c>
      <c r="B57" s="6" t="s">
        <v>117</v>
      </c>
      <c r="D57" s="6" t="s">
        <v>85</v>
      </c>
      <c r="E57" s="6" t="s">
        <v>85</v>
      </c>
      <c r="F57" s="6" t="s">
        <v>85</v>
      </c>
      <c r="H57" s="307">
        <v>0</v>
      </c>
      <c r="I57" s="307">
        <f t="shared" si="15"/>
        <v>0</v>
      </c>
      <c r="J57" s="307">
        <f t="shared" si="16"/>
        <v>0</v>
      </c>
      <c r="K57" s="21"/>
      <c r="L57" s="10"/>
      <c r="M57" s="10"/>
      <c r="N57" s="10"/>
      <c r="O57" s="10"/>
      <c r="P57" s="10"/>
      <c r="Q57" s="10"/>
      <c r="R57" s="10"/>
    </row>
    <row r="58" spans="1:18">
      <c r="A58" s="74" t="s">
        <v>259</v>
      </c>
      <c r="B58" s="6" t="s">
        <v>118</v>
      </c>
      <c r="H58" s="307">
        <v>0</v>
      </c>
      <c r="I58" s="307">
        <v>0</v>
      </c>
      <c r="J58" s="307">
        <v>0</v>
      </c>
      <c r="K58" s="21"/>
      <c r="L58" s="10"/>
      <c r="M58" s="10"/>
      <c r="N58" s="10"/>
      <c r="O58" s="10"/>
      <c r="P58" s="10"/>
      <c r="Q58" s="10"/>
      <c r="R58" s="10"/>
    </row>
    <row r="59" spans="1:18">
      <c r="A59" s="74" t="s">
        <v>451</v>
      </c>
      <c r="B59" s="74" t="s">
        <v>103</v>
      </c>
      <c r="H59" s="307">
        <v>0</v>
      </c>
      <c r="I59" s="307">
        <v>0</v>
      </c>
      <c r="J59" s="307">
        <v>0</v>
      </c>
      <c r="L59" s="10"/>
      <c r="M59" s="10"/>
      <c r="N59" s="10"/>
      <c r="O59" s="10"/>
      <c r="P59" s="10"/>
      <c r="Q59" s="10"/>
      <c r="R59" s="10"/>
    </row>
    <row r="60" spans="1:18">
      <c r="E60" s="20"/>
      <c r="F60" s="20"/>
      <c r="G60" s="20"/>
      <c r="L60" s="10"/>
      <c r="M60" s="10"/>
      <c r="N60" s="10"/>
      <c r="O60" s="10"/>
      <c r="P60" s="10"/>
      <c r="Q60" s="10"/>
      <c r="R60" s="10"/>
    </row>
    <row r="61" spans="1:18">
      <c r="A61" s="74" t="s">
        <v>259</v>
      </c>
      <c r="B61" s="6" t="s">
        <v>119</v>
      </c>
      <c r="D61" s="415" t="s">
        <v>85</v>
      </c>
      <c r="E61" s="287">
        <f>'IS Hist Forecast'!E32</f>
        <v>2.0047393364928912</v>
      </c>
      <c r="F61" s="287">
        <f>'IS Hist Forecast'!F32</f>
        <v>0.2616707616707617</v>
      </c>
      <c r="G61" s="287"/>
      <c r="H61" s="287">
        <f>AVERAGE(D61:F61)</f>
        <v>1.1332050490818264</v>
      </c>
      <c r="I61" s="287">
        <f t="shared" ref="I61:J61" si="17">H61</f>
        <v>1.1332050490818264</v>
      </c>
      <c r="J61" s="287">
        <f t="shared" si="17"/>
        <v>1.1332050490818264</v>
      </c>
      <c r="K61" s="18"/>
      <c r="L61" s="10"/>
      <c r="M61" s="10"/>
      <c r="N61" s="10"/>
      <c r="O61" s="10"/>
      <c r="P61" s="10"/>
      <c r="Q61" s="10"/>
      <c r="R61" s="10"/>
    </row>
    <row r="62" spans="1:18">
      <c r="B62" s="6" t="s">
        <v>85</v>
      </c>
    </row>
  </sheetData>
  <printOptions headings="1" gridLines="1"/>
  <pageMargins left="0.7" right="0.7" top="0.75" bottom="0.75" header="0.3" footer="0.3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</sheetPr>
  <dimension ref="A1"/>
  <sheetViews>
    <sheetView view="pageBreakPreview" zoomScaleNormal="100" zoomScaleSheetLayoutView="100" workbookViewId="0">
      <selection activeCell="H10" sqref="H10"/>
    </sheetView>
  </sheetViews>
  <sheetFormatPr defaultRowHeight="1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6C7C8CC7A2D34F9E9B8EB6009C6B7F" ma:contentTypeVersion="4" ma:contentTypeDescription="Create a new document." ma:contentTypeScope="" ma:versionID="4d9ed766b4ad618e93f6ad1ba8ed2348">
  <xsd:schema xmlns:xsd="http://www.w3.org/2001/XMLSchema" xmlns:xs="http://www.w3.org/2001/XMLSchema" xmlns:p="http://schemas.microsoft.com/office/2006/metadata/properties" xmlns:ns3="671dcc64-d4cf-41ec-b591-af085f0b9389" targetNamespace="http://schemas.microsoft.com/office/2006/metadata/properties" ma:root="true" ma:fieldsID="ecde053a47502d65729895895d55d2a3" ns3:_="">
    <xsd:import namespace="671dcc64-d4cf-41ec-b591-af085f0b9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dcc64-d4cf-41ec-b591-af085f0b9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C991A0-8786-42A6-B375-F6527CF53F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ADED9B-24C6-4FB5-95A2-08B79171598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71dcc64-d4cf-41ec-b591-af085f0b9389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1A5624-888E-40C3-AD2A-BA8C140186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1dcc64-d4cf-41ec-b591-af085f0b9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</vt:i4>
      </vt:variant>
    </vt:vector>
  </HeadingPairs>
  <TitlesOfParts>
    <vt:vector size="28" baseType="lpstr">
      <vt:lpstr>Input_Sheet</vt:lpstr>
      <vt:lpstr>Historicals --&gt;</vt:lpstr>
      <vt:lpstr>Income Statement</vt:lpstr>
      <vt:lpstr>Balance Sheet</vt:lpstr>
      <vt:lpstr>Forecasts --&gt;</vt:lpstr>
      <vt:lpstr>IS Hist Forecast</vt:lpstr>
      <vt:lpstr>CF Statement Forecast</vt:lpstr>
      <vt:lpstr>BAL Hist Forecast</vt:lpstr>
      <vt:lpstr>Valuations --&gt;</vt:lpstr>
      <vt:lpstr>DCF Analysis</vt:lpstr>
      <vt:lpstr>Support --&gt;</vt:lpstr>
      <vt:lpstr>Supporting Schedules</vt:lpstr>
      <vt:lpstr>Football Field</vt:lpstr>
      <vt:lpstr>Multiple Valuation</vt:lpstr>
      <vt:lpstr>WACC and Growth</vt:lpstr>
      <vt:lpstr>MV Debt and Weighted YTM (Rd)</vt:lpstr>
      <vt:lpstr>Debt details</vt:lpstr>
      <vt:lpstr>Required return equity, Re</vt:lpstr>
      <vt:lpstr>Beta computation</vt:lpstr>
      <vt:lpstr>WACC_growth_HARDCODE</vt:lpstr>
      <vt:lpstr>DCF</vt:lpstr>
      <vt:lpstr>'Debt details'!Extract</vt:lpstr>
      <vt:lpstr>'BAL Hist Forecast'!Print_Area</vt:lpstr>
      <vt:lpstr>'CF Statement Forecast'!Print_Area</vt:lpstr>
      <vt:lpstr>'DCF Analysis'!Print_Area</vt:lpstr>
      <vt:lpstr>'IS Hist Forecast'!Print_Area</vt:lpstr>
      <vt:lpstr>'Multiple Valuation'!Print_Area</vt:lpstr>
      <vt:lpstr>'WACC and Growth'!Print_Area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Garner</dc:creator>
  <cp:lastModifiedBy>DAVID B FRIEND</cp:lastModifiedBy>
  <cp:lastPrinted>2019-04-20T14:53:46Z</cp:lastPrinted>
  <dcterms:created xsi:type="dcterms:W3CDTF">2017-10-01T14:33:04Z</dcterms:created>
  <dcterms:modified xsi:type="dcterms:W3CDTF">2020-10-23T14:42:42Z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0x010100A46C7C8CC7A2D34F9E9B8EB6009C6B7F</vt:lpwstr>
  </property>
</Properties>
</file>