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ello\OneDrive\Desktop\Datasets\"/>
    </mc:Choice>
  </mc:AlternateContent>
  <xr:revisionPtr revIDLastSave="0" documentId="8_{CC9D4033-C8A7-4CCA-9266-95F1D7E52C9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_1" sheetId="12" r:id="rId1"/>
    <sheet name="Final_1" sheetId="10" r:id="rId2"/>
    <sheet name="Data_2" sheetId="11" r:id="rId3"/>
    <sheet name="Final_2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2" l="1"/>
  <c r="G3" i="12"/>
  <c r="H3" i="12"/>
  <c r="I3" i="12" s="1"/>
  <c r="K3" i="12"/>
  <c r="L3" i="12"/>
  <c r="F4" i="12"/>
  <c r="G4" i="12"/>
  <c r="H4" i="12"/>
  <c r="I4" i="12"/>
  <c r="J4" i="12" s="1"/>
  <c r="K4" i="12"/>
  <c r="L4" i="12"/>
  <c r="M4" i="12"/>
  <c r="N4" i="12"/>
  <c r="O4" i="12"/>
  <c r="P4" i="12"/>
  <c r="F5" i="12"/>
  <c r="G5" i="12"/>
  <c r="M5" i="12" s="1"/>
  <c r="H5" i="12"/>
  <c r="I5" i="12" s="1"/>
  <c r="J5" i="12" s="1"/>
  <c r="K5" i="12"/>
  <c r="L5" i="12"/>
  <c r="F6" i="12"/>
  <c r="G6" i="12"/>
  <c r="H6" i="12"/>
  <c r="I6" i="12" s="1"/>
  <c r="J6" i="12" s="1"/>
  <c r="K6" i="12"/>
  <c r="L6" i="12"/>
  <c r="N6" i="12" s="1"/>
  <c r="M6" i="12"/>
  <c r="O6" i="12"/>
  <c r="P6" i="12"/>
  <c r="F7" i="12"/>
  <c r="G7" i="12"/>
  <c r="H7" i="12"/>
  <c r="I7" i="12"/>
  <c r="J7" i="12" s="1"/>
  <c r="K7" i="12"/>
  <c r="L7" i="12"/>
  <c r="M7" i="12"/>
  <c r="N7" i="12"/>
  <c r="O7" i="12"/>
  <c r="P7" i="12"/>
  <c r="F8" i="12"/>
  <c r="G8" i="12"/>
  <c r="H8" i="12"/>
  <c r="I8" i="12"/>
  <c r="J8" i="12"/>
  <c r="K8" i="12"/>
  <c r="L8" i="12"/>
  <c r="M8" i="12"/>
  <c r="N8" i="12"/>
  <c r="O8" i="12"/>
  <c r="P8" i="12"/>
  <c r="F9" i="12"/>
  <c r="G9" i="12"/>
  <c r="M9" i="12" s="1"/>
  <c r="H9" i="12"/>
  <c r="I9" i="12"/>
  <c r="J9" i="12"/>
  <c r="K9" i="12"/>
  <c r="L9" i="12"/>
  <c r="F10" i="12"/>
  <c r="G10" i="12"/>
  <c r="M10" i="12" s="1"/>
  <c r="H10" i="12"/>
  <c r="I10" i="12"/>
  <c r="J10" i="12"/>
  <c r="K10" i="12"/>
  <c r="L10" i="12"/>
  <c r="F11" i="12"/>
  <c r="G11" i="12"/>
  <c r="H11" i="12"/>
  <c r="I11" i="12"/>
  <c r="J11" i="12"/>
  <c r="K11" i="12"/>
  <c r="L11" i="12"/>
  <c r="M11" i="12"/>
  <c r="N11" i="12"/>
  <c r="O11" i="12"/>
  <c r="P11" i="12"/>
  <c r="F12" i="12"/>
  <c r="G12" i="12"/>
  <c r="M12" i="12" s="1"/>
  <c r="H12" i="12"/>
  <c r="I12" i="12"/>
  <c r="J12" i="12"/>
  <c r="K12" i="12"/>
  <c r="L12" i="12"/>
  <c r="N9" i="12" l="1"/>
  <c r="O9" i="12"/>
  <c r="P9" i="12"/>
  <c r="J3" i="12"/>
  <c r="P5" i="12"/>
  <c r="O5" i="12"/>
  <c r="N5" i="12"/>
  <c r="N12" i="12"/>
  <c r="O12" i="12"/>
  <c r="P12" i="12"/>
  <c r="N10" i="12"/>
  <c r="O10" i="12"/>
  <c r="P10" i="12"/>
  <c r="M3" i="12"/>
  <c r="N3" i="12" l="1"/>
  <c r="O3" i="12"/>
  <c r="P3" i="12"/>
  <c r="Q3" i="9" a="1"/>
  <c r="Q3" i="9" s="1"/>
  <c r="Q4" i="9" a="1"/>
  <c r="Q4" i="9" s="1"/>
  <c r="Q5" i="9" a="1"/>
  <c r="Q5" i="9" s="1"/>
  <c r="Q6" i="9" a="1"/>
  <c r="Q6" i="9" s="1"/>
  <c r="Q7" i="9" a="1"/>
  <c r="Q7" i="9"/>
  <c r="Q8" i="9" a="1"/>
  <c r="Q8" i="9" s="1"/>
  <c r="Q9" i="9" a="1"/>
  <c r="Q9" i="9"/>
  <c r="Q10" i="9" a="1"/>
  <c r="Q10" i="9"/>
  <c r="Q11" i="9" a="1"/>
  <c r="Q11" i="9" s="1"/>
  <c r="Q12" i="9" a="1"/>
  <c r="Q12" i="9"/>
  <c r="Q13" i="9" a="1"/>
  <c r="Q13" i="9" s="1"/>
  <c r="Q14" i="9" a="1"/>
  <c r="Q14" i="9" s="1"/>
  <c r="Q15" i="9" a="1"/>
  <c r="Q15" i="9"/>
  <c r="Q16" i="9" a="1"/>
  <c r="Q16" i="9" s="1"/>
  <c r="Q17" i="9" a="1"/>
  <c r="Q17" i="9"/>
  <c r="Q18" i="9" a="1"/>
  <c r="Q18" i="9" s="1"/>
  <c r="Q19" i="9" a="1"/>
  <c r="Q19" i="9" s="1"/>
  <c r="Q20" i="9" a="1"/>
  <c r="Q20" i="9"/>
  <c r="Q21" i="9" a="1"/>
  <c r="Q21" i="9" s="1"/>
  <c r="Q2" i="9" a="1"/>
  <c r="Q2" i="9" s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" i="9"/>
  <c r="D17" i="10"/>
  <c r="C17" i="10"/>
  <c r="D16" i="10"/>
  <c r="C16" i="10"/>
  <c r="E15" i="10"/>
  <c r="D15" i="10"/>
  <c r="C15" i="10"/>
  <c r="E14" i="10"/>
  <c r="D14" i="10"/>
  <c r="C14" i="10"/>
  <c r="L12" i="10"/>
  <c r="K12" i="10"/>
  <c r="H12" i="10"/>
  <c r="I12" i="10" s="1"/>
  <c r="G12" i="10"/>
  <c r="J12" i="10" s="1"/>
  <c r="F12" i="10"/>
  <c r="L11" i="10"/>
  <c r="K11" i="10"/>
  <c r="I11" i="10"/>
  <c r="H11" i="10"/>
  <c r="G11" i="10"/>
  <c r="M11" i="10" s="1"/>
  <c r="F11" i="10"/>
  <c r="M10" i="10"/>
  <c r="L10" i="10"/>
  <c r="K10" i="10"/>
  <c r="H10" i="10"/>
  <c r="I10" i="10" s="1"/>
  <c r="G10" i="10"/>
  <c r="J10" i="10" s="1"/>
  <c r="F10" i="10"/>
  <c r="L9" i="10"/>
  <c r="K9" i="10"/>
  <c r="H9" i="10"/>
  <c r="I9" i="10" s="1"/>
  <c r="G9" i="10"/>
  <c r="J9" i="10" s="1"/>
  <c r="F9" i="10"/>
  <c r="L8" i="10"/>
  <c r="K8" i="10"/>
  <c r="H8" i="10"/>
  <c r="I8" i="10" s="1"/>
  <c r="G8" i="10"/>
  <c r="J8" i="10" s="1"/>
  <c r="F8" i="10"/>
  <c r="L7" i="10"/>
  <c r="K7" i="10"/>
  <c r="H7" i="10"/>
  <c r="I7" i="10" s="1"/>
  <c r="G7" i="10"/>
  <c r="M7" i="10" s="1"/>
  <c r="F7" i="10"/>
  <c r="M6" i="10"/>
  <c r="L6" i="10"/>
  <c r="N6" i="10" s="1"/>
  <c r="K6" i="10"/>
  <c r="H6" i="10"/>
  <c r="I6" i="10" s="1"/>
  <c r="G6" i="10"/>
  <c r="J6" i="10" s="1"/>
  <c r="F6" i="10"/>
  <c r="L5" i="10"/>
  <c r="K5" i="10"/>
  <c r="H5" i="10"/>
  <c r="I5" i="10" s="1"/>
  <c r="G5" i="10"/>
  <c r="J5" i="10" s="1"/>
  <c r="F5" i="10"/>
  <c r="L4" i="10"/>
  <c r="K4" i="10"/>
  <c r="H4" i="10"/>
  <c r="I4" i="10" s="1"/>
  <c r="G4" i="10"/>
  <c r="J4" i="10" s="1"/>
  <c r="F4" i="10"/>
  <c r="L3" i="10"/>
  <c r="K3" i="10"/>
  <c r="H3" i="10"/>
  <c r="I3" i="10" s="1"/>
  <c r="G3" i="10"/>
  <c r="M3" i="10" s="1"/>
  <c r="F3" i="10"/>
  <c r="N10" i="10" l="1"/>
  <c r="P3" i="10"/>
  <c r="Q3" i="10" s="1"/>
  <c r="P11" i="10"/>
  <c r="Q11" i="10" s="1"/>
  <c r="P6" i="10"/>
  <c r="Q6" i="10" s="1"/>
  <c r="O6" i="10"/>
  <c r="O10" i="10"/>
  <c r="P7" i="10"/>
  <c r="Q7" i="10" s="1"/>
  <c r="O5" i="10"/>
  <c r="M4" i="10"/>
  <c r="P4" i="10" s="1"/>
  <c r="Q4" i="10" s="1"/>
  <c r="M8" i="10"/>
  <c r="N8" i="10" s="1"/>
  <c r="M12" i="10"/>
  <c r="N12" i="10" s="1"/>
  <c r="P5" i="10"/>
  <c r="Q5" i="10" s="1"/>
  <c r="J3" i="10"/>
  <c r="N4" i="10"/>
  <c r="J7" i="10"/>
  <c r="J11" i="10"/>
  <c r="P10" i="10"/>
  <c r="Q10" i="10" s="1"/>
  <c r="M5" i="10"/>
  <c r="M9" i="10"/>
  <c r="P9" i="10" s="1"/>
  <c r="Q9" i="10" s="1"/>
  <c r="N5" i="10"/>
  <c r="N9" i="10"/>
  <c r="N3" i="10"/>
  <c r="N7" i="10"/>
  <c r="N11" i="10"/>
  <c r="O11" i="10"/>
  <c r="O3" i="10"/>
  <c r="O7" i="10"/>
  <c r="O8" i="10" l="1"/>
  <c r="O4" i="10"/>
  <c r="P8" i="10"/>
  <c r="Q8" i="10" s="1"/>
  <c r="P12" i="10"/>
  <c r="Q12" i="10" s="1"/>
  <c r="O12" i="10"/>
  <c r="O9" i="10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<sst xmlns="http://schemas.openxmlformats.org/spreadsheetml/2006/main" count="375" uniqueCount="128">
  <si>
    <t>Data Analyst</t>
  </si>
  <si>
    <t>Data Scientist</t>
  </si>
  <si>
    <t>Data Engineer</t>
  </si>
  <si>
    <t>job_title_short</t>
  </si>
  <si>
    <t>job_location</t>
  </si>
  <si>
    <t>job_via</t>
  </si>
  <si>
    <t>job_schedule_type</t>
  </si>
  <si>
    <t>job_work_from_home</t>
  </si>
  <si>
    <t>job_posted_date</t>
  </si>
  <si>
    <t>job_country</t>
  </si>
  <si>
    <t>salary_year_avg</t>
  </si>
  <si>
    <t>company_name</t>
  </si>
  <si>
    <t>job_skills</t>
  </si>
  <si>
    <t>Senior Data Scientist</t>
  </si>
  <si>
    <t>via ZipRecruiter</t>
  </si>
  <si>
    <t>Full-time</t>
  </si>
  <si>
    <t>Sudan</t>
  </si>
  <si>
    <t>via Indeed</t>
  </si>
  <si>
    <t>United States</t>
  </si>
  <si>
    <t>Senior Data Analyst</t>
  </si>
  <si>
    <t>Machine Learning Engineer</t>
  </si>
  <si>
    <t>via Ai-Jobs.net</t>
  </si>
  <si>
    <t>via Snagajob</t>
  </si>
  <si>
    <t>Full-time and Part-time</t>
  </si>
  <si>
    <t>Anywhere</t>
  </si>
  <si>
    <t>Senior Data Engineer</t>
  </si>
  <si>
    <t>via LinkedIn</t>
  </si>
  <si>
    <t>Contractor</t>
  </si>
  <si>
    <t>Cupertino, CA</t>
  </si>
  <si>
    <t>via Ladders</t>
  </si>
  <si>
    <t>Jacksonville, FL</t>
  </si>
  <si>
    <t>Harnham</t>
  </si>
  <si>
    <t>Insight Global</t>
  </si>
  <si>
    <t>Houston, TX</t>
  </si>
  <si>
    <t>Germany</t>
  </si>
  <si>
    <t>Vattenfall</t>
  </si>
  <si>
    <t>Big Data Engineer</t>
  </si>
  <si>
    <t>Business Analyst</t>
  </si>
  <si>
    <t>Reston, VA</t>
  </si>
  <si>
    <t>Dallas, TX</t>
  </si>
  <si>
    <t>Securian Financial Group</t>
  </si>
  <si>
    <t>Adroit Worldwide Media, Inc. (AWM Smart Shelf)</t>
  </si>
  <si>
    <t>['sql', 'python', 'gcp', 'power bi', 'tableau']</t>
  </si>
  <si>
    <t>Atlanta, GA</t>
  </si>
  <si>
    <t>Charlotte, NC</t>
  </si>
  <si>
    <t>Netherlands</t>
  </si>
  <si>
    <t>['sql', 'python', 'r']</t>
  </si>
  <si>
    <t>Sunnyvale, CA</t>
  </si>
  <si>
    <t>via IT JobServe</t>
  </si>
  <si>
    <t>Apple</t>
  </si>
  <si>
    <t>Stripe</t>
  </si>
  <si>
    <t>Walmart</t>
  </si>
  <si>
    <t>Des Moines, IA</t>
  </si>
  <si>
    <t>['python', 'azure']</t>
  </si>
  <si>
    <t>Dublin, CA</t>
  </si>
  <si>
    <t>Data Architect</t>
  </si>
  <si>
    <t>Devoteam</t>
  </si>
  <si>
    <t>['python', 'sql', 'git']</t>
  </si>
  <si>
    <t>NextPhase</t>
  </si>
  <si>
    <t>Broomfield, CO</t>
  </si>
  <si>
    <t>['python', 'sql', 'spark']</t>
  </si>
  <si>
    <t>Octo Consulting Group</t>
  </si>
  <si>
    <t>['sql', 'power bi']</t>
  </si>
  <si>
    <t>Palo Alto, CA</t>
  </si>
  <si>
    <t>Johannesburg, South Africa</t>
  </si>
  <si>
    <t>South Africa</t>
  </si>
  <si>
    <t>Standard Bank Group</t>
  </si>
  <si>
    <t>Denodo Technologies</t>
  </si>
  <si>
    <t>['power bi', 'excel', 'powerpoint', 'flow']</t>
  </si>
  <si>
    <t>Berlin, Germany</t>
  </si>
  <si>
    <t>['python', 'scala', 'r', 'spark', 'tensorflow']</t>
  </si>
  <si>
    <t>Rochester, MN</t>
  </si>
  <si>
    <t>['sql', 'aws', 'tableau', 'flow']</t>
  </si>
  <si>
    <t>Pasadena, CA</t>
  </si>
  <si>
    <t>Amsterdam, Netherlands</t>
  </si>
  <si>
    <t>The E Group</t>
  </si>
  <si>
    <t>['power bi']</t>
  </si>
  <si>
    <t>Malta</t>
  </si>
  <si>
    <t>Research Scientist</t>
  </si>
  <si>
    <t>Statistician</t>
  </si>
  <si>
    <t>DISYS</t>
  </si>
  <si>
    <t>['r', 'python', 'sql', 'hadoop']</t>
  </si>
  <si>
    <t>['sql', 'python', 'r', 'power bi']</t>
  </si>
  <si>
    <t>['sql', 'r', 'python', 'tableau', 'excel']</t>
  </si>
  <si>
    <t>Okaya Corp</t>
  </si>
  <si>
    <t>['sql', 'python', 'r', 'snowflake', 'oracle', 'tableau']</t>
  </si>
  <si>
    <t>Aliso Viejo, CA</t>
  </si>
  <si>
    <t>['sql', 'html', 'sql server', 'oracle', 'snowflake', 'power bi', 'sharepoint', 'dax', 'excel', 'jira']</t>
  </si>
  <si>
    <t>Fortira Inc.</t>
  </si>
  <si>
    <t>via LinkedIn Malta</t>
  </si>
  <si>
    <t>Jobmatchingpartner Ltd</t>
  </si>
  <si>
    <t>['sql', 'r', 'python', 'hadoop', 'spark', 'looker']</t>
  </si>
  <si>
    <t>['sql', 'gcp', 'unix', 'docker']</t>
  </si>
  <si>
    <t>Datalab USA</t>
  </si>
  <si>
    <t>EMC Insurance Companies</t>
  </si>
  <si>
    <t>['sql', 'python', 'r', 'sql server', 'mysql', 'oracle', 'spss']</t>
  </si>
  <si>
    <t>['sql', 'python', 'c#', 'java', 'c++', 'html', 'sas', 'sas', 'r', 'tableau', 'power bi', 'spss', 'qlik']</t>
  </si>
  <si>
    <t>['sql', 'sas', 'sas', 'r', 'python', 'snowflake', 'hadoop']</t>
  </si>
  <si>
    <t>Both Roles</t>
  </si>
  <si>
    <t>=AND()</t>
  </si>
  <si>
    <t>=OR()</t>
  </si>
  <si>
    <t>Buckets</t>
  </si>
  <si>
    <t>Job Title</t>
  </si>
  <si>
    <t xml:space="preserve"> Experience (Years)</t>
  </si>
  <si>
    <t>Annual Salary ($USD)</t>
  </si>
  <si>
    <t>Bonus Max ($USD)</t>
  </si>
  <si>
    <t>Experience (=)</t>
  </si>
  <si>
    <t>Total Salary (+)</t>
  </si>
  <si>
    <t>Bonus Rate (/)</t>
  </si>
  <si>
    <t>Confirm Total Salary</t>
  </si>
  <si>
    <t>Does Total Salary = Confirmed Salary?</t>
  </si>
  <si>
    <t>Is Bonus &gt; Annual Salary?</t>
  </si>
  <si>
    <t>Meets Experience</t>
  </si>
  <si>
    <t>Meets Salary</t>
  </si>
  <si>
    <t>Meets Both (1 or 0)</t>
  </si>
  <si>
    <t>Meets Both - Formula Only</t>
  </si>
  <si>
    <t>Meets Both - AND()</t>
  </si>
  <si>
    <t>Job Goals:</t>
  </si>
  <si>
    <t>Experience (&lt;=)</t>
  </si>
  <si>
    <t>Total Salary (&gt;=)</t>
  </si>
  <si>
    <t>Business Intelligence Dev</t>
  </si>
  <si>
    <t>AI Specialist</t>
  </si>
  <si>
    <t>Average (by Cell)</t>
  </si>
  <si>
    <t>Average (AVERAGE())</t>
  </si>
  <si>
    <t>Total Count</t>
  </si>
  <si>
    <t>Meets Goals Count</t>
  </si>
  <si>
    <t>Meets Goals</t>
  </si>
  <si>
    <t>Meets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</si>
</sst>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3" xfId="0" applyFont="1" applyBorder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/>
    <xf numFmtId="0" fontId="3" fillId="0" borderId="9" xfId="0" applyFont="1" applyBorder="1"/>
    <xf numFmtId="165" fontId="3" fillId="0" borderId="9" xfId="1" applyNumberFormat="1" applyFont="1" applyBorder="1" applyAlignment="1"/>
    <xf numFmtId="0" fontId="3" fillId="0" borderId="9" xfId="1" applyNumberFormat="1" applyFont="1" applyBorder="1" applyAlignment="1"/>
    <xf numFmtId="0" fontId="4" fillId="0" borderId="4" xfId="0" applyFont="1" applyBorder="1"/>
    <xf numFmtId="0" fontId="3" fillId="0" borderId="6" xfId="0" applyFont="1" applyBorder="1"/>
    <xf numFmtId="0" fontId="4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4" fillId="0" borderId="14" xfId="0" applyFont="1" applyBorder="1"/>
    <xf numFmtId="0" fontId="3" fillId="0" borderId="15" xfId="0" applyFont="1" applyBorder="1"/>
    <xf numFmtId="0" fontId="4" fillId="0" borderId="10" xfId="0" applyFont="1" applyBorder="1"/>
    <xf numFmtId="0" fontId="3" fillId="0" borderId="1" xfId="0" applyFont="1" applyBorder="1"/>
    <xf numFmtId="0" fontId="3" fillId="3" borderId="13" xfId="0" applyFont="1" applyFill="1" applyBorder="1"/>
    <xf numFmtId="1" fontId="0" fillId="0" borderId="1" xfId="0" applyNumberFormat="1" applyBorder="1"/>
    <xf numFmtId="1" fontId="0" fillId="0" borderId="0" xfId="0" applyNumberFormat="1"/>
    <xf numFmtId="0" fontId="3" fillId="0" borderId="20" xfId="0" applyFont="1" applyBorder="1"/>
    <xf numFmtId="0" fontId="3" fillId="0" borderId="1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22" xfId="0" applyFont="1" applyBorder="1"/>
    <xf numFmtId="0" fontId="4" fillId="2" borderId="23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vertical="top"/>
    </xf>
    <xf numFmtId="1" fontId="6" fillId="4" borderId="1" xfId="0" applyNumberFormat="1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1" fontId="6" fillId="4" borderId="2" xfId="0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DBAC-ECA0-4E3B-8D81-11584316A89A}">
  <dimension ref="B1:Q16"/>
  <sheetViews>
    <sheetView topLeftCell="A3" zoomScale="120" zoomScaleNormal="120" workbookViewId="0">
      <selection activeCell="B3" sqref="B3"/>
    </sheetView>
  </sheetViews>
  <sheetFormatPr defaultColWidth="9.1796875" defaultRowHeight="14.5" x14ac:dyDescent="0.35"/>
  <cols>
    <col min="1" max="1" width="5.1796875" style="5" customWidth="1"/>
    <col min="2" max="2" width="22.6328125" style="5" bestFit="1" customWidth="1"/>
    <col min="3" max="3" width="18.26953125" style="5" bestFit="1" customWidth="1"/>
    <col min="4" max="4" width="12.26953125" style="5" customWidth="1"/>
    <col min="5" max="5" width="11.54296875" style="5" customWidth="1"/>
    <col min="6" max="6" width="10.54296875" style="5" hidden="1" customWidth="1"/>
    <col min="7" max="7" width="9.1796875" style="5" hidden="1" customWidth="1"/>
    <col min="8" max="9" width="11.1796875" style="5" hidden="1" customWidth="1"/>
    <col min="10" max="10" width="17.26953125" style="5" hidden="1" customWidth="1"/>
    <col min="11" max="11" width="14.26953125" style="5" hidden="1" customWidth="1"/>
    <col min="12" max="12" width="10.26953125" style="5" customWidth="1"/>
    <col min="13" max="13" width="9.1796875" style="5" customWidth="1"/>
    <col min="14" max="14" width="10.453125" style="5" hidden="1" customWidth="1"/>
    <col min="15" max="15" width="14.1796875" style="5" hidden="1" customWidth="1"/>
    <col min="16" max="16" width="9.6328125" style="5" customWidth="1"/>
    <col min="17" max="17" width="9.1796875" style="5"/>
    <col min="18" max="18" width="14.1796875" style="5" bestFit="1" customWidth="1"/>
    <col min="19" max="16384" width="9.1796875" style="5"/>
  </cols>
  <sheetData>
    <row r="1" spans="2:17" ht="15" thickBot="1" x14ac:dyDescent="0.4">
      <c r="G1" s="6"/>
    </row>
    <row r="2" spans="2:17" s="13" customFormat="1" ht="27.75" customHeight="1" thickBot="1" x14ac:dyDescent="0.4">
      <c r="B2" s="7" t="s">
        <v>102</v>
      </c>
      <c r="C2" s="8" t="s">
        <v>103</v>
      </c>
      <c r="D2" s="8" t="s">
        <v>104</v>
      </c>
      <c r="E2" s="9" t="s">
        <v>105</v>
      </c>
      <c r="F2" s="10" t="s">
        <v>106</v>
      </c>
      <c r="G2" s="11" t="s">
        <v>107</v>
      </c>
      <c r="H2" s="12" t="s">
        <v>108</v>
      </c>
      <c r="I2" s="12" t="s">
        <v>109</v>
      </c>
      <c r="J2" s="12" t="s">
        <v>110</v>
      </c>
      <c r="K2" s="12" t="s">
        <v>111</v>
      </c>
      <c r="L2" s="12" t="s">
        <v>112</v>
      </c>
      <c r="M2" s="12" t="s">
        <v>113</v>
      </c>
      <c r="N2" s="12" t="s">
        <v>114</v>
      </c>
      <c r="O2" s="12" t="s">
        <v>115</v>
      </c>
      <c r="P2" s="12" t="s">
        <v>127</v>
      </c>
      <c r="Q2" s="44" t="s">
        <v>126</v>
      </c>
    </row>
    <row r="3" spans="2:17" ht="15" thickBot="1" x14ac:dyDescent="0.4">
      <c r="B3" s="15" t="s">
        <v>1</v>
      </c>
      <c r="C3" s="16">
        <v>5</v>
      </c>
      <c r="D3" s="16">
        <v>120000</v>
      </c>
      <c r="E3" s="17">
        <v>10000</v>
      </c>
      <c r="F3" s="18">
        <f t="shared" ref="F3:F12" si="0">C3</f>
        <v>5</v>
      </c>
      <c r="G3" s="19">
        <f t="shared" ref="G3:G12" si="1">D3+E3</f>
        <v>130000</v>
      </c>
      <c r="H3" s="20">
        <f t="shared" ref="H3:H12" si="2">E3/D3</f>
        <v>8.3333333333333329E-2</v>
      </c>
      <c r="I3" s="21">
        <f t="shared" ref="I3:I12" si="3">D3+D3*H3</f>
        <v>130000</v>
      </c>
      <c r="J3" s="19" t="b">
        <f t="shared" ref="J3:J12" si="4">G3=I3</f>
        <v>1</v>
      </c>
      <c r="K3" s="19" t="b">
        <f t="shared" ref="K3:K12" si="5">E3&gt;D3</f>
        <v>0</v>
      </c>
      <c r="L3" s="19" t="b">
        <f t="shared" ref="L3:L12" si="6">$C$15&lt;=C3</f>
        <v>1</v>
      </c>
      <c r="M3" s="19" t="b">
        <f t="shared" ref="M3:M12" si="7">$G3&gt;=$C$16</f>
        <v>1</v>
      </c>
      <c r="N3" s="19">
        <f t="shared" ref="N3:N12" si="8">L3*M3</f>
        <v>1</v>
      </c>
      <c r="O3" s="19" t="b">
        <f t="shared" ref="O3:O12" si="9">L3*M3=1</f>
        <v>1</v>
      </c>
      <c r="P3" s="19" t="b">
        <f t="shared" ref="P3:P12" si="10">AND(L3,M3)</f>
        <v>1</v>
      </c>
      <c r="Q3" s="43"/>
    </row>
    <row r="4" spans="2:17" ht="15" thickBot="1" x14ac:dyDescent="0.4">
      <c r="B4" s="15" t="s">
        <v>20</v>
      </c>
      <c r="C4" s="16">
        <v>4</v>
      </c>
      <c r="D4" s="16">
        <v>135000</v>
      </c>
      <c r="E4" s="17">
        <v>12000</v>
      </c>
      <c r="F4" s="18">
        <f t="shared" si="0"/>
        <v>4</v>
      </c>
      <c r="G4" s="19">
        <f t="shared" si="1"/>
        <v>147000</v>
      </c>
      <c r="H4" s="20">
        <f t="shared" si="2"/>
        <v>8.8888888888888892E-2</v>
      </c>
      <c r="I4" s="21">
        <f t="shared" si="3"/>
        <v>147000</v>
      </c>
      <c r="J4" s="19" t="b">
        <f t="shared" si="4"/>
        <v>1</v>
      </c>
      <c r="K4" s="19" t="b">
        <f t="shared" si="5"/>
        <v>0</v>
      </c>
      <c r="L4" s="19" t="b">
        <f t="shared" si="6"/>
        <v>0</v>
      </c>
      <c r="M4" s="19" t="b">
        <f t="shared" si="7"/>
        <v>1</v>
      </c>
      <c r="N4" s="19">
        <f t="shared" si="8"/>
        <v>0</v>
      </c>
      <c r="O4" s="19" t="b">
        <f t="shared" si="9"/>
        <v>0</v>
      </c>
      <c r="P4" s="19" t="b">
        <f t="shared" si="10"/>
        <v>0</v>
      </c>
      <c r="Q4" s="43"/>
    </row>
    <row r="5" spans="2:17" ht="15" thickBot="1" x14ac:dyDescent="0.4">
      <c r="B5" s="15" t="s">
        <v>0</v>
      </c>
      <c r="C5" s="16">
        <v>2</v>
      </c>
      <c r="D5" s="16">
        <v>75000</v>
      </c>
      <c r="E5" s="17">
        <v>5000</v>
      </c>
      <c r="F5" s="18">
        <f t="shared" si="0"/>
        <v>2</v>
      </c>
      <c r="G5" s="19">
        <f t="shared" si="1"/>
        <v>80000</v>
      </c>
      <c r="H5" s="20">
        <f t="shared" si="2"/>
        <v>6.6666666666666666E-2</v>
      </c>
      <c r="I5" s="21">
        <f t="shared" si="3"/>
        <v>80000</v>
      </c>
      <c r="J5" s="19" t="b">
        <f t="shared" si="4"/>
        <v>1</v>
      </c>
      <c r="K5" s="19" t="b">
        <f t="shared" si="5"/>
        <v>0</v>
      </c>
      <c r="L5" s="19" t="b">
        <f t="shared" si="6"/>
        <v>0</v>
      </c>
      <c r="M5" s="19" t="b">
        <f t="shared" si="7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43"/>
    </row>
    <row r="6" spans="2:17" ht="15" thickBot="1" x14ac:dyDescent="0.4">
      <c r="B6" s="15" t="s">
        <v>120</v>
      </c>
      <c r="C6" s="16">
        <v>6</v>
      </c>
      <c r="D6" s="16">
        <v>110000</v>
      </c>
      <c r="E6" s="17">
        <v>8000</v>
      </c>
      <c r="F6" s="18">
        <f t="shared" si="0"/>
        <v>6</v>
      </c>
      <c r="G6" s="19">
        <f t="shared" si="1"/>
        <v>118000</v>
      </c>
      <c r="H6" s="20">
        <f t="shared" si="2"/>
        <v>7.2727272727272724E-2</v>
      </c>
      <c r="I6" s="21">
        <f t="shared" si="3"/>
        <v>118000</v>
      </c>
      <c r="J6" s="19" t="b">
        <f t="shared" si="4"/>
        <v>1</v>
      </c>
      <c r="K6" s="19" t="b">
        <f t="shared" si="5"/>
        <v>0</v>
      </c>
      <c r="L6" s="19" t="b">
        <f t="shared" si="6"/>
        <v>1</v>
      </c>
      <c r="M6" s="19" t="b">
        <f t="shared" si="7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43"/>
    </row>
    <row r="7" spans="2:17" ht="15" thickBot="1" x14ac:dyDescent="0.4">
      <c r="B7" s="15" t="s">
        <v>2</v>
      </c>
      <c r="C7" s="16">
        <v>3</v>
      </c>
      <c r="D7" s="16">
        <v>125000</v>
      </c>
      <c r="E7" s="17">
        <v>11000</v>
      </c>
      <c r="F7" s="18">
        <f t="shared" si="0"/>
        <v>3</v>
      </c>
      <c r="G7" s="19">
        <f t="shared" si="1"/>
        <v>136000</v>
      </c>
      <c r="H7" s="20">
        <f t="shared" si="2"/>
        <v>8.7999999999999995E-2</v>
      </c>
      <c r="I7" s="21">
        <f t="shared" si="3"/>
        <v>136000</v>
      </c>
      <c r="J7" s="19" t="b">
        <f t="shared" si="4"/>
        <v>1</v>
      </c>
      <c r="K7" s="19" t="b">
        <f t="shared" si="5"/>
        <v>0</v>
      </c>
      <c r="L7" s="19" t="b">
        <f t="shared" si="6"/>
        <v>0</v>
      </c>
      <c r="M7" s="19" t="b">
        <f t="shared" si="7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43"/>
    </row>
    <row r="8" spans="2:17" ht="15" thickBot="1" x14ac:dyDescent="0.4">
      <c r="B8" s="15" t="s">
        <v>79</v>
      </c>
      <c r="C8" s="16">
        <v>7</v>
      </c>
      <c r="D8" s="16">
        <v>90000</v>
      </c>
      <c r="E8" s="17">
        <v>7000</v>
      </c>
      <c r="F8" s="18">
        <f t="shared" si="0"/>
        <v>7</v>
      </c>
      <c r="G8" s="19">
        <f t="shared" si="1"/>
        <v>97000</v>
      </c>
      <c r="H8" s="20">
        <f t="shared" si="2"/>
        <v>7.7777777777777779E-2</v>
      </c>
      <c r="I8" s="21">
        <f t="shared" si="3"/>
        <v>97000</v>
      </c>
      <c r="J8" s="19" t="b">
        <f t="shared" si="4"/>
        <v>1</v>
      </c>
      <c r="K8" s="19" t="b">
        <f t="shared" si="5"/>
        <v>0</v>
      </c>
      <c r="L8" s="19" t="b">
        <f t="shared" si="6"/>
        <v>1</v>
      </c>
      <c r="M8" s="19" t="b">
        <f t="shared" si="7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43"/>
    </row>
    <row r="9" spans="2:17" ht="15" thickBot="1" x14ac:dyDescent="0.4">
      <c r="B9" s="15" t="s">
        <v>55</v>
      </c>
      <c r="C9" s="16">
        <v>10</v>
      </c>
      <c r="D9" s="16">
        <v>150000</v>
      </c>
      <c r="E9" s="17">
        <v>15000</v>
      </c>
      <c r="F9" s="18">
        <f t="shared" si="0"/>
        <v>10</v>
      </c>
      <c r="G9" s="19">
        <f t="shared" si="1"/>
        <v>165000</v>
      </c>
      <c r="H9" s="20">
        <f t="shared" si="2"/>
        <v>0.1</v>
      </c>
      <c r="I9" s="21">
        <f t="shared" si="3"/>
        <v>165000</v>
      </c>
      <c r="J9" s="19" t="b">
        <f t="shared" si="4"/>
        <v>1</v>
      </c>
      <c r="K9" s="19" t="b">
        <f t="shared" si="5"/>
        <v>0</v>
      </c>
      <c r="L9" s="19" t="b">
        <f t="shared" si="6"/>
        <v>1</v>
      </c>
      <c r="M9" s="19" t="b">
        <f t="shared" si="7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43"/>
    </row>
    <row r="10" spans="2:17" ht="15" thickBot="1" x14ac:dyDescent="0.4">
      <c r="B10" s="15" t="s">
        <v>78</v>
      </c>
      <c r="C10" s="16">
        <v>8</v>
      </c>
      <c r="D10" s="16">
        <v>130000</v>
      </c>
      <c r="E10" s="17">
        <v>13000</v>
      </c>
      <c r="F10" s="18">
        <f t="shared" si="0"/>
        <v>8</v>
      </c>
      <c r="G10" s="19">
        <f t="shared" si="1"/>
        <v>143000</v>
      </c>
      <c r="H10" s="20">
        <f t="shared" si="2"/>
        <v>0.1</v>
      </c>
      <c r="I10" s="21">
        <f t="shared" si="3"/>
        <v>143000</v>
      </c>
      <c r="J10" s="19" t="b">
        <f t="shared" si="4"/>
        <v>1</v>
      </c>
      <c r="K10" s="19" t="b">
        <f t="shared" si="5"/>
        <v>0</v>
      </c>
      <c r="L10" s="19" t="b">
        <f t="shared" si="6"/>
        <v>1</v>
      </c>
      <c r="M10" s="19" t="b">
        <f t="shared" si="7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43"/>
    </row>
    <row r="11" spans="2:17" ht="15" thickBot="1" x14ac:dyDescent="0.4">
      <c r="B11" s="15" t="s">
        <v>121</v>
      </c>
      <c r="C11" s="16">
        <v>3</v>
      </c>
      <c r="D11" s="16">
        <v>140000</v>
      </c>
      <c r="E11" s="17">
        <v>14000</v>
      </c>
      <c r="F11" s="18">
        <f t="shared" si="0"/>
        <v>3</v>
      </c>
      <c r="G11" s="19">
        <f t="shared" si="1"/>
        <v>154000</v>
      </c>
      <c r="H11" s="20">
        <f t="shared" si="2"/>
        <v>0.1</v>
      </c>
      <c r="I11" s="21">
        <f t="shared" si="3"/>
        <v>154000</v>
      </c>
      <c r="J11" s="19" t="b">
        <f t="shared" si="4"/>
        <v>1</v>
      </c>
      <c r="K11" s="19" t="b">
        <f t="shared" si="5"/>
        <v>0</v>
      </c>
      <c r="L11" s="19" t="b">
        <f t="shared" si="6"/>
        <v>0</v>
      </c>
      <c r="M11" s="19" t="b">
        <f t="shared" si="7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43"/>
    </row>
    <row r="12" spans="2:17" ht="15" thickBot="1" x14ac:dyDescent="0.4">
      <c r="B12" s="42" t="s">
        <v>36</v>
      </c>
      <c r="C12" s="41">
        <v>5</v>
      </c>
      <c r="D12" s="41">
        <v>115000</v>
      </c>
      <c r="E12" s="40">
        <v>9000</v>
      </c>
      <c r="F12" s="18">
        <f t="shared" si="0"/>
        <v>5</v>
      </c>
      <c r="G12" s="19">
        <f t="shared" si="1"/>
        <v>124000</v>
      </c>
      <c r="H12" s="20">
        <f t="shared" si="2"/>
        <v>7.8260869565217397E-2</v>
      </c>
      <c r="I12" s="21">
        <f t="shared" si="3"/>
        <v>124000</v>
      </c>
      <c r="J12" s="19" t="b">
        <f t="shared" si="4"/>
        <v>1</v>
      </c>
      <c r="K12" s="19" t="b">
        <f t="shared" si="5"/>
        <v>0</v>
      </c>
      <c r="L12" s="19" t="b">
        <f t="shared" si="6"/>
        <v>1</v>
      </c>
      <c r="M12" s="19" t="b">
        <f t="shared" si="7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9"/>
    </row>
    <row r="14" spans="2:17" ht="15" thickBot="1" x14ac:dyDescent="0.4">
      <c r="B14" s="14" t="s">
        <v>117</v>
      </c>
    </row>
    <row r="15" spans="2:17" x14ac:dyDescent="0.35">
      <c r="B15" s="22" t="s">
        <v>118</v>
      </c>
      <c r="C15" s="23">
        <v>5</v>
      </c>
    </row>
    <row r="16" spans="2:17" ht="15" thickBot="1" x14ac:dyDescent="0.4">
      <c r="B16" s="24" t="s">
        <v>119</v>
      </c>
      <c r="C16" s="25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971B-260F-4619-A490-726770CAD561}">
  <dimension ref="B1:T17"/>
  <sheetViews>
    <sheetView topLeftCell="A8" zoomScale="120" zoomScaleNormal="120" workbookViewId="0">
      <selection activeCell="Q20" sqref="Q20"/>
    </sheetView>
  </sheetViews>
  <sheetFormatPr defaultColWidth="9" defaultRowHeight="14.5" x14ac:dyDescent="0.35"/>
  <cols>
    <col min="1" max="1" width="5.1796875" style="5" customWidth="1"/>
    <col min="2" max="2" width="22.6328125" style="5" bestFit="1" customWidth="1"/>
    <col min="3" max="3" width="10.453125" style="5" customWidth="1"/>
    <col min="4" max="4" width="12.26953125" style="5" customWidth="1"/>
    <col min="5" max="5" width="11.54296875" style="5" customWidth="1"/>
    <col min="6" max="6" width="10.54296875" style="5" hidden="1" customWidth="1"/>
    <col min="7" max="7" width="9" style="5" hidden="1" customWidth="1"/>
    <col min="8" max="9" width="11" style="5" hidden="1" customWidth="1"/>
    <col min="10" max="10" width="17.26953125" style="5" hidden="1" customWidth="1"/>
    <col min="11" max="11" width="14.26953125" style="5" hidden="1" customWidth="1"/>
    <col min="12" max="12" width="10.1796875" style="5" hidden="1" customWidth="1"/>
    <col min="13" max="13" width="9" style="5" hidden="1" customWidth="1"/>
    <col min="14" max="14" width="10.453125" style="5" hidden="1" customWidth="1"/>
    <col min="15" max="15" width="14.1796875" style="5" customWidth="1"/>
    <col min="16" max="16" width="11.81640625" style="5" customWidth="1"/>
    <col min="17" max="18" width="9" style="5"/>
    <col min="19" max="19" width="14" style="5" bestFit="1" customWidth="1"/>
    <col min="20" max="16384" width="9" style="5"/>
  </cols>
  <sheetData>
    <row r="1" spans="2:20" ht="15" thickBot="1" x14ac:dyDescent="0.4">
      <c r="G1" s="6"/>
    </row>
    <row r="2" spans="2:20" s="13" customFormat="1" ht="27.75" customHeight="1" thickBot="1" x14ac:dyDescent="0.4">
      <c r="B2" s="7" t="s">
        <v>102</v>
      </c>
      <c r="C2" s="8" t="s">
        <v>103</v>
      </c>
      <c r="D2" s="8" t="s">
        <v>104</v>
      </c>
      <c r="E2" s="9" t="s">
        <v>105</v>
      </c>
      <c r="F2" s="10" t="s">
        <v>106</v>
      </c>
      <c r="G2" s="11" t="s">
        <v>107</v>
      </c>
      <c r="H2" s="12" t="s">
        <v>108</v>
      </c>
      <c r="I2" s="12" t="s">
        <v>109</v>
      </c>
      <c r="J2" s="12" t="s">
        <v>110</v>
      </c>
      <c r="K2" s="12" t="s">
        <v>111</v>
      </c>
      <c r="L2" s="12" t="s">
        <v>112</v>
      </c>
      <c r="M2" s="12" t="s">
        <v>113</v>
      </c>
      <c r="N2" s="12" t="s">
        <v>114</v>
      </c>
      <c r="O2" s="12" t="s">
        <v>115</v>
      </c>
      <c r="P2" s="12" t="s">
        <v>116</v>
      </c>
      <c r="S2" s="14" t="s">
        <v>117</v>
      </c>
      <c r="T2" s="5"/>
    </row>
    <row r="3" spans="2:20" ht="15" thickBot="1" x14ac:dyDescent="0.4">
      <c r="B3" s="15" t="s">
        <v>1</v>
      </c>
      <c r="C3" s="16">
        <v>5</v>
      </c>
      <c r="D3" s="16">
        <v>120000</v>
      </c>
      <c r="E3" s="17">
        <v>10000</v>
      </c>
      <c r="F3" s="18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$T$3&lt;=C3</f>
        <v>1</v>
      </c>
      <c r="M3" s="19" t="b">
        <f t="shared" ref="M3:M12" si="1">$G3&gt;=$T$4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5" t="str">
        <f>IF(P3,"Goal Met", "NotMet")</f>
        <v>Goal Met</v>
      </c>
      <c r="S3" s="22" t="s">
        <v>118</v>
      </c>
      <c r="T3" s="23">
        <v>5</v>
      </c>
    </row>
    <row r="4" spans="2:20" ht="15" thickBot="1" x14ac:dyDescent="0.4">
      <c r="B4" s="15" t="s">
        <v>20</v>
      </c>
      <c r="C4" s="16">
        <v>4</v>
      </c>
      <c r="D4" s="16">
        <v>135000</v>
      </c>
      <c r="E4" s="17">
        <v>12000</v>
      </c>
      <c r="F4" s="18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5" t="str">
        <f t="shared" ref="Q4:Q12" si="11">IF(P4,"Goal Met", "NotMet")</f>
        <v>NotMet</v>
      </c>
      <c r="S4" s="24" t="s">
        <v>119</v>
      </c>
      <c r="T4" s="25">
        <v>90000</v>
      </c>
    </row>
    <row r="5" spans="2:20" ht="15" thickBot="1" x14ac:dyDescent="0.4">
      <c r="B5" s="15" t="s">
        <v>0</v>
      </c>
      <c r="C5" s="16">
        <v>2</v>
      </c>
      <c r="D5" s="16">
        <v>75000</v>
      </c>
      <c r="E5" s="17">
        <v>5000</v>
      </c>
      <c r="F5" s="18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5" t="str">
        <f t="shared" si="11"/>
        <v>NotMet</v>
      </c>
    </row>
    <row r="6" spans="2:20" ht="15" thickBot="1" x14ac:dyDescent="0.4">
      <c r="B6" s="15" t="s">
        <v>120</v>
      </c>
      <c r="C6" s="16">
        <v>6</v>
      </c>
      <c r="D6" s="16">
        <v>110000</v>
      </c>
      <c r="E6" s="17">
        <v>8000</v>
      </c>
      <c r="F6" s="18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5" t="str">
        <f t="shared" si="11"/>
        <v>Goal Met</v>
      </c>
    </row>
    <row r="7" spans="2:20" ht="15" thickBot="1" x14ac:dyDescent="0.4">
      <c r="B7" s="15" t="s">
        <v>2</v>
      </c>
      <c r="C7" s="16">
        <v>3</v>
      </c>
      <c r="D7" s="16">
        <v>125000</v>
      </c>
      <c r="E7" s="17">
        <v>11000</v>
      </c>
      <c r="F7" s="18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5" t="str">
        <f t="shared" si="11"/>
        <v>NotMet</v>
      </c>
    </row>
    <row r="8" spans="2:20" ht="15" thickBot="1" x14ac:dyDescent="0.4">
      <c r="B8" s="15" t="s">
        <v>79</v>
      </c>
      <c r="C8" s="16">
        <v>7</v>
      </c>
      <c r="D8" s="16">
        <v>90000</v>
      </c>
      <c r="E8" s="17">
        <v>7000</v>
      </c>
      <c r="F8" s="18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5" t="str">
        <f t="shared" si="11"/>
        <v>Goal Met</v>
      </c>
    </row>
    <row r="9" spans="2:20" ht="15" thickBot="1" x14ac:dyDescent="0.4">
      <c r="B9" s="15" t="s">
        <v>55</v>
      </c>
      <c r="C9" s="16">
        <v>10</v>
      </c>
      <c r="D9" s="16">
        <v>150000</v>
      </c>
      <c r="E9" s="17">
        <v>15000</v>
      </c>
      <c r="F9" s="18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5" t="str">
        <f t="shared" si="11"/>
        <v>Goal Met</v>
      </c>
    </row>
    <row r="10" spans="2:20" ht="15" thickBot="1" x14ac:dyDescent="0.4">
      <c r="B10" s="15" t="s">
        <v>78</v>
      </c>
      <c r="C10" s="16">
        <v>8</v>
      </c>
      <c r="D10" s="16">
        <v>130000</v>
      </c>
      <c r="E10" s="17">
        <v>13000</v>
      </c>
      <c r="F10" s="18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5" t="str">
        <f t="shared" si="11"/>
        <v>Goal Met</v>
      </c>
    </row>
    <row r="11" spans="2:20" ht="15" thickBot="1" x14ac:dyDescent="0.4">
      <c r="B11" s="15" t="s">
        <v>121</v>
      </c>
      <c r="C11" s="16">
        <v>3</v>
      </c>
      <c r="D11" s="16">
        <v>140000</v>
      </c>
      <c r="E11" s="17">
        <v>14000</v>
      </c>
      <c r="F11" s="18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5" t="str">
        <f t="shared" si="11"/>
        <v>NotMet</v>
      </c>
    </row>
    <row r="12" spans="2:20" ht="15" thickBot="1" x14ac:dyDescent="0.4">
      <c r="B12" s="26" t="s">
        <v>36</v>
      </c>
      <c r="C12" s="27">
        <v>5</v>
      </c>
      <c r="D12" s="27">
        <v>115000</v>
      </c>
      <c r="E12" s="28">
        <v>9000</v>
      </c>
      <c r="F12" s="18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5" t="str">
        <f t="shared" si="11"/>
        <v>Goal Met</v>
      </c>
    </row>
    <row r="13" spans="2:20" ht="15" thickTop="1" x14ac:dyDescent="0.35">
      <c r="B13" s="29" t="s">
        <v>122</v>
      </c>
      <c r="C13" s="30"/>
      <c r="D13" s="30"/>
      <c r="E13" s="31"/>
    </row>
    <row r="14" spans="2:20" ht="15" thickBot="1" x14ac:dyDescent="0.4">
      <c r="B14" s="32" t="s">
        <v>123</v>
      </c>
      <c r="C14" s="33">
        <f>AVERAGE(C3:C12)</f>
        <v>5.3</v>
      </c>
      <c r="D14" s="33">
        <f t="shared" ref="D14:E14" si="12">AVERAGE(D3:D12)</f>
        <v>119000</v>
      </c>
      <c r="E14" s="33">
        <f t="shared" si="12"/>
        <v>10400</v>
      </c>
    </row>
    <row r="15" spans="2:20" ht="15" thickTop="1" x14ac:dyDescent="0.35">
      <c r="B15" s="29" t="s">
        <v>124</v>
      </c>
      <c r="C15" s="30">
        <f>COUNT(C3:C12)</f>
        <v>10</v>
      </c>
      <c r="D15" s="30">
        <f t="shared" ref="D15:E15" si="13">COUNT(D3:D12)</f>
        <v>10</v>
      </c>
      <c r="E15" s="30">
        <f t="shared" si="13"/>
        <v>10</v>
      </c>
    </row>
    <row r="16" spans="2:20" x14ac:dyDescent="0.35">
      <c r="B16" s="34" t="s">
        <v>125</v>
      </c>
      <c r="C16" s="35">
        <f>COUNTIF($C$3:$C$12,"&lt;=5")</f>
        <v>6</v>
      </c>
      <c r="D16" s="35">
        <f>COUNTIF($D$3:$D$12,"&gt;=90000")</f>
        <v>9</v>
      </c>
      <c r="E16" s="35"/>
    </row>
    <row r="17" spans="2:5" ht="15" thickBot="1" x14ac:dyDescent="0.4">
      <c r="B17" s="24" t="s">
        <v>125</v>
      </c>
      <c r="C17" s="35">
        <f>COUNTIF($C$3:$C$12,"&lt;="&amp;T3)</f>
        <v>6</v>
      </c>
      <c r="D17" s="35">
        <f>COUNTIF($D$3:$D$12,"&gt;="&amp;T4)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CCC0-3B2C-4955-AD4E-2AA6FD1E8F30}">
  <dimension ref="A1:R21"/>
  <sheetViews>
    <sheetView workbookViewId="0">
      <selection activeCell="E6" sqref="E6"/>
    </sheetView>
  </sheetViews>
  <sheetFormatPr defaultRowHeight="14.5" x14ac:dyDescent="0.35"/>
  <cols>
    <col min="1" max="1" width="16.81640625" bestFit="1" customWidth="1"/>
    <col min="2" max="2" width="19.1796875" customWidth="1"/>
    <col min="3" max="3" width="21.81640625" bestFit="1" customWidth="1"/>
    <col min="4" max="4" width="11.1796875" bestFit="1" customWidth="1"/>
    <col min="5" max="5" width="38.1796875" bestFit="1" customWidth="1"/>
    <col min="6" max="6" width="14.54296875" bestFit="1" customWidth="1"/>
    <col min="7" max="7" width="18.54296875" bestFit="1" customWidth="1"/>
    <col min="8" max="8" width="13.81640625" bestFit="1" customWidth="1"/>
    <col min="9" max="9" width="19" bestFit="1" customWidth="1"/>
    <col min="10" max="10" width="73.6328125" customWidth="1"/>
    <col min="11" max="11" width="10.90625" bestFit="1" customWidth="1"/>
    <col min="12" max="12" width="14.26953125" bestFit="1" customWidth="1"/>
    <col min="13" max="13" width="9.453125" bestFit="1" customWidth="1"/>
    <col min="14" max="14" width="6.54296875" bestFit="1" customWidth="1"/>
    <col min="15" max="15" width="5.26953125" bestFit="1" customWidth="1"/>
    <col min="16" max="16" width="9.453125" bestFit="1" customWidth="1"/>
    <col min="17" max="17" width="5.6328125" bestFit="1" customWidth="1"/>
    <col min="18" max="18" width="7.08984375" bestFit="1" customWidth="1"/>
  </cols>
  <sheetData>
    <row r="1" spans="1:18" x14ac:dyDescent="0.35">
      <c r="A1" s="3" t="s">
        <v>3</v>
      </c>
      <c r="B1" s="3" t="s">
        <v>8</v>
      </c>
      <c r="C1" s="3" t="s">
        <v>4</v>
      </c>
      <c r="D1" s="3" t="s">
        <v>9</v>
      </c>
      <c r="E1" s="3" t="s">
        <v>11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12</v>
      </c>
      <c r="K1" s="4" t="s">
        <v>0</v>
      </c>
      <c r="L1" s="4" t="s">
        <v>37</v>
      </c>
      <c r="M1" s="4" t="s">
        <v>98</v>
      </c>
      <c r="N1" s="4" t="s">
        <v>99</v>
      </c>
      <c r="O1" s="4" t="s">
        <v>100</v>
      </c>
      <c r="P1" s="4" t="s">
        <v>98</v>
      </c>
      <c r="Q1" s="4">
        <v>85000</v>
      </c>
      <c r="R1" s="4" t="s">
        <v>101</v>
      </c>
    </row>
    <row r="2" spans="1:18" x14ac:dyDescent="0.35">
      <c r="A2" s="1" t="s">
        <v>25</v>
      </c>
      <c r="B2" s="2">
        <v>44996.547291666669</v>
      </c>
      <c r="C2" s="1" t="s">
        <v>86</v>
      </c>
      <c r="D2" s="1" t="s">
        <v>18</v>
      </c>
      <c r="E2" s="1" t="s">
        <v>41</v>
      </c>
      <c r="F2" s="1" t="s">
        <v>14</v>
      </c>
      <c r="G2" s="1" t="s">
        <v>15</v>
      </c>
      <c r="H2" s="1">
        <v>135000</v>
      </c>
      <c r="I2" s="1" t="b">
        <v>0</v>
      </c>
      <c r="J2" s="1" t="s">
        <v>42</v>
      </c>
    </row>
    <row r="3" spans="1:18" x14ac:dyDescent="0.35">
      <c r="A3" s="1" t="s">
        <v>0</v>
      </c>
      <c r="B3" s="2">
        <v>45097.915243055562</v>
      </c>
      <c r="C3" s="1" t="s">
        <v>24</v>
      </c>
      <c r="D3" s="1" t="s">
        <v>77</v>
      </c>
      <c r="E3" s="1" t="s">
        <v>90</v>
      </c>
      <c r="F3" s="1" t="s">
        <v>89</v>
      </c>
      <c r="G3" s="1" t="s">
        <v>27</v>
      </c>
      <c r="H3" s="1">
        <v>35000</v>
      </c>
      <c r="I3" s="1" t="b">
        <v>1</v>
      </c>
      <c r="J3" s="1" t="s">
        <v>91</v>
      </c>
    </row>
    <row r="4" spans="1:18" x14ac:dyDescent="0.35">
      <c r="A4" s="1" t="s">
        <v>0</v>
      </c>
      <c r="B4" s="2">
        <v>45173.250416666669</v>
      </c>
      <c r="C4" s="1" t="s">
        <v>38</v>
      </c>
      <c r="D4" s="1" t="s">
        <v>18</v>
      </c>
      <c r="E4" s="1" t="s">
        <v>61</v>
      </c>
      <c r="F4" s="1" t="s">
        <v>22</v>
      </c>
      <c r="G4" s="1" t="s">
        <v>15</v>
      </c>
      <c r="H4" s="1"/>
      <c r="I4" s="1" t="b">
        <v>0</v>
      </c>
      <c r="J4" s="1" t="s">
        <v>62</v>
      </c>
    </row>
    <row r="5" spans="1:18" x14ac:dyDescent="0.35">
      <c r="A5" s="1" t="s">
        <v>1</v>
      </c>
      <c r="B5" s="2">
        <v>45156.253321759257</v>
      </c>
      <c r="C5" s="1" t="s">
        <v>28</v>
      </c>
      <c r="D5" s="1" t="s">
        <v>18</v>
      </c>
      <c r="E5" s="1" t="s">
        <v>49</v>
      </c>
      <c r="F5" s="1" t="s">
        <v>22</v>
      </c>
      <c r="G5" s="1" t="s">
        <v>15</v>
      </c>
      <c r="H5" s="1"/>
      <c r="I5" s="1" t="b">
        <v>0</v>
      </c>
      <c r="J5" s="1" t="s">
        <v>46</v>
      </c>
    </row>
    <row r="6" spans="1:18" x14ac:dyDescent="0.35">
      <c r="A6" s="1" t="s">
        <v>19</v>
      </c>
      <c r="B6" s="2">
        <v>45147.802951388891</v>
      </c>
      <c r="C6" s="1" t="s">
        <v>71</v>
      </c>
      <c r="D6" s="1" t="s">
        <v>16</v>
      </c>
      <c r="E6" s="1" t="s">
        <v>40</v>
      </c>
      <c r="F6" s="1" t="s">
        <v>22</v>
      </c>
      <c r="G6" s="1" t="s">
        <v>15</v>
      </c>
      <c r="H6" s="1"/>
      <c r="I6" s="1" t="b">
        <v>0</v>
      </c>
      <c r="J6" s="1" t="s">
        <v>72</v>
      </c>
    </row>
    <row r="7" spans="1:18" x14ac:dyDescent="0.35">
      <c r="A7" s="1" t="s">
        <v>1</v>
      </c>
      <c r="B7" s="2">
        <v>45202.753101851849</v>
      </c>
      <c r="C7" s="1" t="s">
        <v>52</v>
      </c>
      <c r="D7" s="1" t="s">
        <v>18</v>
      </c>
      <c r="E7" s="1" t="s">
        <v>94</v>
      </c>
      <c r="F7" s="1" t="s">
        <v>22</v>
      </c>
      <c r="G7" s="1" t="s">
        <v>23</v>
      </c>
      <c r="H7" s="1"/>
      <c r="I7" s="1" t="b">
        <v>0</v>
      </c>
      <c r="J7" s="1" t="s">
        <v>81</v>
      </c>
    </row>
    <row r="8" spans="1:18" x14ac:dyDescent="0.35">
      <c r="A8" s="1" t="s">
        <v>0</v>
      </c>
      <c r="B8" s="2">
        <v>44949.850462962961</v>
      </c>
      <c r="C8" s="1" t="s">
        <v>43</v>
      </c>
      <c r="D8" s="1" t="s">
        <v>18</v>
      </c>
      <c r="E8" s="1" t="s">
        <v>75</v>
      </c>
      <c r="F8" s="1" t="s">
        <v>14</v>
      </c>
      <c r="G8" s="1" t="s">
        <v>15</v>
      </c>
      <c r="H8" s="1"/>
      <c r="I8" s="1" t="b">
        <v>0</v>
      </c>
      <c r="J8" s="1" t="s">
        <v>95</v>
      </c>
    </row>
    <row r="9" spans="1:18" x14ac:dyDescent="0.35">
      <c r="A9" s="1" t="s">
        <v>0</v>
      </c>
      <c r="B9" s="2">
        <v>45001.627175925933</v>
      </c>
      <c r="C9" s="1" t="s">
        <v>30</v>
      </c>
      <c r="D9" s="1" t="s">
        <v>18</v>
      </c>
      <c r="E9" s="1" t="s">
        <v>84</v>
      </c>
      <c r="F9" s="1" t="s">
        <v>17</v>
      </c>
      <c r="G9" s="1" t="s">
        <v>15</v>
      </c>
      <c r="H9" s="1">
        <v>115000</v>
      </c>
      <c r="I9" s="1" t="b">
        <v>0</v>
      </c>
      <c r="J9" s="1" t="s">
        <v>76</v>
      </c>
    </row>
    <row r="10" spans="1:18" x14ac:dyDescent="0.35">
      <c r="A10" s="1" t="s">
        <v>0</v>
      </c>
      <c r="B10" s="2">
        <v>45041.375868055547</v>
      </c>
      <c r="C10" s="1" t="s">
        <v>54</v>
      </c>
      <c r="D10" s="1" t="s">
        <v>18</v>
      </c>
      <c r="E10" s="1" t="s">
        <v>58</v>
      </c>
      <c r="F10" s="1" t="s">
        <v>14</v>
      </c>
      <c r="G10" s="1" t="s">
        <v>27</v>
      </c>
      <c r="H10" s="1"/>
      <c r="I10" s="1" t="b">
        <v>0</v>
      </c>
      <c r="J10" s="1" t="s">
        <v>85</v>
      </c>
    </row>
    <row r="11" spans="1:18" x14ac:dyDescent="0.35">
      <c r="A11" s="1" t="s">
        <v>0</v>
      </c>
      <c r="B11" s="2">
        <v>45106.587094907409</v>
      </c>
      <c r="C11" s="1" t="s">
        <v>44</v>
      </c>
      <c r="D11" s="1" t="s">
        <v>18</v>
      </c>
      <c r="E11" s="1" t="s">
        <v>32</v>
      </c>
      <c r="F11" s="1" t="s">
        <v>26</v>
      </c>
      <c r="G11" s="1" t="s">
        <v>15</v>
      </c>
      <c r="H11" s="1">
        <v>105000</v>
      </c>
      <c r="I11" s="1" t="b">
        <v>0</v>
      </c>
      <c r="J11" s="1" t="s">
        <v>82</v>
      </c>
    </row>
    <row r="12" spans="1:18" x14ac:dyDescent="0.35">
      <c r="A12" s="1" t="s">
        <v>1</v>
      </c>
      <c r="B12" s="2">
        <v>45029.919687499998</v>
      </c>
      <c r="C12" s="1" t="s">
        <v>47</v>
      </c>
      <c r="D12" s="1" t="s">
        <v>18</v>
      </c>
      <c r="E12" s="1" t="s">
        <v>51</v>
      </c>
      <c r="F12" s="1" t="s">
        <v>17</v>
      </c>
      <c r="G12" s="1" t="s">
        <v>15</v>
      </c>
      <c r="H12" s="1">
        <v>195000</v>
      </c>
      <c r="I12" s="1" t="b">
        <v>0</v>
      </c>
      <c r="J12" s="1" t="s">
        <v>70</v>
      </c>
    </row>
    <row r="13" spans="1:18" x14ac:dyDescent="0.35">
      <c r="A13" s="1" t="s">
        <v>13</v>
      </c>
      <c r="B13" s="2">
        <v>45091.502789351849</v>
      </c>
      <c r="C13" s="1" t="s">
        <v>73</v>
      </c>
      <c r="D13" s="1" t="s">
        <v>18</v>
      </c>
      <c r="E13" s="1" t="s">
        <v>31</v>
      </c>
      <c r="F13" s="1" t="s">
        <v>17</v>
      </c>
      <c r="G13" s="1" t="s">
        <v>15</v>
      </c>
      <c r="H13" s="1">
        <v>165000</v>
      </c>
      <c r="I13" s="1" t="b">
        <v>0</v>
      </c>
      <c r="J13" s="1" t="s">
        <v>57</v>
      </c>
    </row>
    <row r="14" spans="1:18" x14ac:dyDescent="0.35">
      <c r="A14" s="1" t="s">
        <v>1</v>
      </c>
      <c r="B14" s="2">
        <v>45175.543124999997</v>
      </c>
      <c r="C14" s="1" t="s">
        <v>33</v>
      </c>
      <c r="D14" s="1" t="s">
        <v>18</v>
      </c>
      <c r="E14" s="1" t="s">
        <v>50</v>
      </c>
      <c r="F14" s="1" t="s">
        <v>48</v>
      </c>
      <c r="G14" s="1" t="s">
        <v>15</v>
      </c>
      <c r="H14" s="1">
        <v>281450.5</v>
      </c>
      <c r="I14" s="1" t="b">
        <v>0</v>
      </c>
      <c r="J14" s="1" t="s">
        <v>60</v>
      </c>
    </row>
    <row r="15" spans="1:18" x14ac:dyDescent="0.35">
      <c r="A15" s="1" t="s">
        <v>1</v>
      </c>
      <c r="B15" s="2">
        <v>45117.778391203698</v>
      </c>
      <c r="C15" s="1" t="s">
        <v>64</v>
      </c>
      <c r="D15" s="1" t="s">
        <v>65</v>
      </c>
      <c r="E15" s="1" t="s">
        <v>66</v>
      </c>
      <c r="F15" s="1" t="s">
        <v>21</v>
      </c>
      <c r="G15" s="1" t="s">
        <v>15</v>
      </c>
      <c r="H15" s="1">
        <v>70000</v>
      </c>
      <c r="I15" s="1" t="b">
        <v>0</v>
      </c>
      <c r="J15" s="1" t="s">
        <v>96</v>
      </c>
    </row>
    <row r="16" spans="1:18" x14ac:dyDescent="0.35">
      <c r="A16" s="1" t="s">
        <v>2</v>
      </c>
      <c r="B16" s="2">
        <v>44938.614351851851</v>
      </c>
      <c r="C16" s="1" t="s">
        <v>69</v>
      </c>
      <c r="D16" s="1" t="s">
        <v>34</v>
      </c>
      <c r="E16" s="1" t="s">
        <v>35</v>
      </c>
      <c r="F16" s="1" t="s">
        <v>21</v>
      </c>
      <c r="G16" s="1" t="s">
        <v>15</v>
      </c>
      <c r="H16" s="1">
        <v>98301.5</v>
      </c>
      <c r="I16" s="1" t="b">
        <v>0</v>
      </c>
      <c r="J16" s="1" t="s">
        <v>53</v>
      </c>
    </row>
    <row r="17" spans="1:10" x14ac:dyDescent="0.35">
      <c r="A17" s="1" t="s">
        <v>2</v>
      </c>
      <c r="B17" s="2">
        <v>44985.354097222233</v>
      </c>
      <c r="C17" s="1" t="s">
        <v>74</v>
      </c>
      <c r="D17" s="1" t="s">
        <v>45</v>
      </c>
      <c r="E17" s="1" t="s">
        <v>56</v>
      </c>
      <c r="F17" s="1" t="s">
        <v>21</v>
      </c>
      <c r="G17" s="1" t="s">
        <v>15</v>
      </c>
      <c r="H17" s="1">
        <v>89100</v>
      </c>
      <c r="I17" s="1" t="b">
        <v>0</v>
      </c>
      <c r="J17" s="1" t="s">
        <v>92</v>
      </c>
    </row>
    <row r="18" spans="1:10" x14ac:dyDescent="0.35">
      <c r="A18" s="1" t="s">
        <v>37</v>
      </c>
      <c r="B18" s="2">
        <v>45063.792291666658</v>
      </c>
      <c r="C18" s="1" t="s">
        <v>39</v>
      </c>
      <c r="D18" s="1" t="s">
        <v>18</v>
      </c>
      <c r="E18" s="1" t="s">
        <v>80</v>
      </c>
      <c r="F18" s="1" t="s">
        <v>17</v>
      </c>
      <c r="G18" s="1" t="s">
        <v>27</v>
      </c>
      <c r="H18" s="1"/>
      <c r="I18" s="1" t="b">
        <v>0</v>
      </c>
      <c r="J18" s="1" t="s">
        <v>87</v>
      </c>
    </row>
    <row r="19" spans="1:10" x14ac:dyDescent="0.35">
      <c r="A19" s="1" t="s">
        <v>1</v>
      </c>
      <c r="B19" s="2">
        <v>45017.004837962973</v>
      </c>
      <c r="C19" s="1" t="s">
        <v>59</v>
      </c>
      <c r="D19" s="1" t="s">
        <v>16</v>
      </c>
      <c r="E19" s="1" t="s">
        <v>93</v>
      </c>
      <c r="F19" s="1" t="s">
        <v>17</v>
      </c>
      <c r="G19" s="1" t="s">
        <v>15</v>
      </c>
      <c r="H19" s="1">
        <v>87500</v>
      </c>
      <c r="I19" s="1" t="b">
        <v>0</v>
      </c>
      <c r="J19" s="1" t="s">
        <v>83</v>
      </c>
    </row>
    <row r="20" spans="1:10" x14ac:dyDescent="0.35">
      <c r="A20" s="1" t="s">
        <v>1</v>
      </c>
      <c r="B20" s="2">
        <v>45169.64203703704</v>
      </c>
      <c r="C20" s="1" t="s">
        <v>24</v>
      </c>
      <c r="D20" s="1" t="s">
        <v>16</v>
      </c>
      <c r="E20" s="1" t="s">
        <v>88</v>
      </c>
      <c r="F20" s="1" t="s">
        <v>26</v>
      </c>
      <c r="G20" s="1" t="s">
        <v>27</v>
      </c>
      <c r="H20" s="1"/>
      <c r="I20" s="1" t="b">
        <v>1</v>
      </c>
      <c r="J20" s="1" t="s">
        <v>97</v>
      </c>
    </row>
    <row r="21" spans="1:10" x14ac:dyDescent="0.35">
      <c r="A21" s="1" t="s">
        <v>37</v>
      </c>
      <c r="B21" s="2">
        <v>45000.542685185188</v>
      </c>
      <c r="C21" s="1" t="s">
        <v>63</v>
      </c>
      <c r="D21" s="1" t="s">
        <v>18</v>
      </c>
      <c r="E21" s="1" t="s">
        <v>67</v>
      </c>
      <c r="F21" s="1" t="s">
        <v>29</v>
      </c>
      <c r="G21" s="1" t="s">
        <v>15</v>
      </c>
      <c r="H21" s="1">
        <v>90000</v>
      </c>
      <c r="I21" s="1" t="b">
        <v>0</v>
      </c>
      <c r="J2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1F2C-1A21-4D78-A4BD-CFE7917622DD}">
  <dimension ref="A1:Q21"/>
  <sheetViews>
    <sheetView tabSelected="1" workbookViewId="0">
      <selection activeCell="S4" sqref="S4"/>
    </sheetView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20" style="38" customWidth="1"/>
    <col min="9" max="9" width="19" hidden="1" customWidth="1"/>
    <col min="10" max="10" width="74.7265625" hidden="1" customWidth="1"/>
    <col min="11" max="11" width="16" customWidth="1"/>
    <col min="12" max="12" width="17.54296875" customWidth="1"/>
    <col min="13" max="13" width="11.26953125" bestFit="1" customWidth="1"/>
    <col min="14" max="14" width="9.453125" customWidth="1"/>
    <col min="15" max="15" width="9.54296875" customWidth="1"/>
    <col min="16" max="16" width="13.26953125" customWidth="1"/>
    <col min="17" max="17" width="14.90625" customWidth="1"/>
  </cols>
  <sheetData>
    <row r="1" spans="1:17" ht="15.5" x14ac:dyDescent="0.35">
      <c r="A1" s="45" t="s">
        <v>3</v>
      </c>
      <c r="B1" s="45" t="s">
        <v>8</v>
      </c>
      <c r="C1" s="45" t="s">
        <v>4</v>
      </c>
      <c r="D1" s="45" t="s">
        <v>9</v>
      </c>
      <c r="E1" s="45" t="s">
        <v>11</v>
      </c>
      <c r="F1" s="45" t="s">
        <v>5</v>
      </c>
      <c r="G1" s="45" t="s">
        <v>6</v>
      </c>
      <c r="H1" s="46" t="s">
        <v>10</v>
      </c>
      <c r="I1" s="45" t="s">
        <v>7</v>
      </c>
      <c r="J1" s="45" t="s">
        <v>12</v>
      </c>
      <c r="K1" s="47" t="s">
        <v>0</v>
      </c>
      <c r="L1" s="47" t="s">
        <v>37</v>
      </c>
      <c r="M1" s="47" t="s">
        <v>98</v>
      </c>
      <c r="N1" s="47" t="s">
        <v>99</v>
      </c>
      <c r="O1" s="47" t="s">
        <v>100</v>
      </c>
      <c r="P1" s="48">
        <v>85000</v>
      </c>
      <c r="Q1" s="48" t="s">
        <v>101</v>
      </c>
    </row>
    <row r="2" spans="1:17" x14ac:dyDescent="0.35">
      <c r="A2" s="1" t="s">
        <v>25</v>
      </c>
      <c r="B2" s="2">
        <v>44996.547291666669</v>
      </c>
      <c r="C2" s="1" t="s">
        <v>86</v>
      </c>
      <c r="D2" s="1" t="s">
        <v>18</v>
      </c>
      <c r="E2" s="1" t="s">
        <v>41</v>
      </c>
      <c r="F2" s="1" t="s">
        <v>14</v>
      </c>
      <c r="G2" s="1" t="s">
        <v>15</v>
      </c>
      <c r="H2" s="37">
        <v>135000</v>
      </c>
      <c r="I2" s="1" t="b">
        <v>0</v>
      </c>
      <c r="J2" s="1" t="s">
        <v>42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 IF($A2=L$1,"Role Desired","Not Desired"))</f>
        <v>Not Desired</v>
      </c>
      <c r="N2" t="b">
        <f>AND($A2=$K$1,$A2=$L$1)</f>
        <v>0</v>
      </c>
      <c r="O2" t="b">
        <f>OR($A2=$K$1, $A2=$L$1)</f>
        <v>0</v>
      </c>
      <c r="P2" t="str">
        <f>IF($H2&gt;85000, "Salary &gt;85K", "Salary Low")</f>
        <v>Salary &gt;85K</v>
      </c>
      <c r="Q2" t="str" cm="1">
        <f t="array" ref="Q2">_xlfn.IFS(
    $H2="", "No Data",
    $H2&gt;=(IF(ISNUMBER($Q$1), $Q$1, 85000)), "Salary &gt; $85K",
    TRUE, "Salary Low"
)</f>
        <v>Salary &gt; $85K</v>
      </c>
    </row>
    <row r="3" spans="1:17" x14ac:dyDescent="0.35">
      <c r="A3" s="1" t="s">
        <v>0</v>
      </c>
      <c r="B3" s="2">
        <v>45097.915243055562</v>
      </c>
      <c r="C3" s="1" t="s">
        <v>24</v>
      </c>
      <c r="D3" s="1" t="s">
        <v>77</v>
      </c>
      <c r="E3" s="1" t="s">
        <v>90</v>
      </c>
      <c r="F3" s="1" t="s">
        <v>89</v>
      </c>
      <c r="G3" s="1" t="s">
        <v>27</v>
      </c>
      <c r="H3" s="37">
        <v>35000</v>
      </c>
      <c r="I3" s="1" t="b">
        <v>1</v>
      </c>
      <c r="J3" s="1" t="s">
        <v>91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 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 $A3=$L$1)</f>
        <v>1</v>
      </c>
      <c r="P3" t="str">
        <f t="shared" ref="P3:P21" si="4">IF($H3&gt;85000, "Salary &gt;85K", "Salary Low")</f>
        <v>Salary Low</v>
      </c>
      <c r="Q3" t="str" cm="1">
        <f t="array" ref="Q3">_xlfn.IFS(
    $H3="", "No Data",
    $H3&gt;=(IF(ISNUMBER($Q$1), $Q$1, 85000)), "Salary &gt; $85K",
    TRUE, "Salary Low"
)</f>
        <v>Salary Low</v>
      </c>
    </row>
    <row r="4" spans="1:17" x14ac:dyDescent="0.35">
      <c r="A4" s="1" t="s">
        <v>0</v>
      </c>
      <c r="B4" s="2">
        <v>45173.250416666669</v>
      </c>
      <c r="C4" s="1" t="s">
        <v>38</v>
      </c>
      <c r="D4" s="1" t="s">
        <v>18</v>
      </c>
      <c r="E4" s="1" t="s">
        <v>61</v>
      </c>
      <c r="F4" s="1" t="s">
        <v>22</v>
      </c>
      <c r="G4" s="1" t="s">
        <v>15</v>
      </c>
      <c r="H4" s="37"/>
      <c r="I4" s="1" t="b">
        <v>0</v>
      </c>
      <c r="J4" s="1" t="s">
        <v>62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Salary Low</v>
      </c>
      <c r="Q4" t="str" cm="1">
        <f t="array" ref="Q4">_xlfn.IFS(
    $H4="", "No Data",
    $H4&gt;=(IF(ISNUMBER($Q$1), $Q$1, 85000)), "Salary &gt; $85K",
    TRUE, "Salary Low"
)</f>
        <v>No Data</v>
      </c>
    </row>
    <row r="5" spans="1:17" x14ac:dyDescent="0.35">
      <c r="A5" s="1" t="s">
        <v>1</v>
      </c>
      <c r="B5" s="2">
        <v>45156.253321759257</v>
      </c>
      <c r="C5" s="1" t="s">
        <v>28</v>
      </c>
      <c r="D5" s="1" t="s">
        <v>18</v>
      </c>
      <c r="E5" s="1" t="s">
        <v>49</v>
      </c>
      <c r="F5" s="1" t="s">
        <v>22</v>
      </c>
      <c r="G5" s="1" t="s">
        <v>15</v>
      </c>
      <c r="H5" s="37"/>
      <c r="I5" s="1" t="b">
        <v>0</v>
      </c>
      <c r="J5" s="1" t="s">
        <v>46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Salary Low</v>
      </c>
      <c r="Q5" t="str" cm="1">
        <f t="array" ref="Q5">_xlfn.IFS(
    $H5="", "No Data",
    $H5&gt;=(IF(ISNUMBER($Q$1), $Q$1, 85000)), "Salary &gt; $85K",
    TRUE, "Salary Low"
)</f>
        <v>No Data</v>
      </c>
    </row>
    <row r="6" spans="1:17" x14ac:dyDescent="0.35">
      <c r="A6" s="1" t="s">
        <v>19</v>
      </c>
      <c r="B6" s="2">
        <v>45147.802951388891</v>
      </c>
      <c r="C6" s="1" t="s">
        <v>71</v>
      </c>
      <c r="D6" s="1" t="s">
        <v>16</v>
      </c>
      <c r="E6" s="1" t="s">
        <v>40</v>
      </c>
      <c r="F6" s="1" t="s">
        <v>22</v>
      </c>
      <c r="G6" s="1" t="s">
        <v>15</v>
      </c>
      <c r="H6" s="37"/>
      <c r="I6" s="1" t="b">
        <v>0</v>
      </c>
      <c r="J6" s="1" t="s">
        <v>72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Salary Low</v>
      </c>
      <c r="Q6" t="str" cm="1">
        <f t="array" ref="Q6">_xlfn.IFS(
    $H6="", "No Data",
    $H6&gt;=(IF(ISNUMBER($Q$1), $Q$1, 85000)), "Salary &gt; $85K",
    TRUE, "Salary Low"
)</f>
        <v>No Data</v>
      </c>
    </row>
    <row r="7" spans="1:17" x14ac:dyDescent="0.35">
      <c r="A7" s="1" t="s">
        <v>1</v>
      </c>
      <c r="B7" s="2">
        <v>45202.753101851849</v>
      </c>
      <c r="C7" s="1" t="s">
        <v>52</v>
      </c>
      <c r="D7" s="1" t="s">
        <v>18</v>
      </c>
      <c r="E7" s="1" t="s">
        <v>94</v>
      </c>
      <c r="F7" s="1" t="s">
        <v>22</v>
      </c>
      <c r="G7" s="1" t="s">
        <v>23</v>
      </c>
      <c r="H7" s="37"/>
      <c r="I7" s="1" t="b">
        <v>0</v>
      </c>
      <c r="J7" s="1" t="s">
        <v>81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Salary Low</v>
      </c>
      <c r="Q7" t="str" cm="1">
        <f t="array" ref="Q7">_xlfn.IFS(
    $H7="", "No Data",
    $H7&gt;=(IF(ISNUMBER($Q$1), $Q$1, 85000)), "Salary &gt; $85K",
    TRUE, "Salary Low"
)</f>
        <v>No Data</v>
      </c>
    </row>
    <row r="8" spans="1:17" x14ac:dyDescent="0.35">
      <c r="A8" s="1" t="s">
        <v>0</v>
      </c>
      <c r="B8" s="2">
        <v>44949.850462962961</v>
      </c>
      <c r="C8" s="1" t="s">
        <v>43</v>
      </c>
      <c r="D8" s="1" t="s">
        <v>18</v>
      </c>
      <c r="E8" s="1" t="s">
        <v>75</v>
      </c>
      <c r="F8" s="1" t="s">
        <v>14</v>
      </c>
      <c r="G8" s="1" t="s">
        <v>15</v>
      </c>
      <c r="H8" s="37"/>
      <c r="I8" s="1" t="b">
        <v>0</v>
      </c>
      <c r="J8" s="1" t="s">
        <v>95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Salary Low</v>
      </c>
      <c r="Q8" t="str" cm="1">
        <f t="array" ref="Q8">_xlfn.IFS(
    $H8="", "No Data",
    $H8&gt;=(IF(ISNUMBER($Q$1), $Q$1, 85000)), "Salary &gt; $85K",
    TRUE, "Salary Low"
)</f>
        <v>No Data</v>
      </c>
    </row>
    <row r="9" spans="1:17" x14ac:dyDescent="0.35">
      <c r="A9" s="1" t="s">
        <v>0</v>
      </c>
      <c r="B9" s="2">
        <v>45001.627175925933</v>
      </c>
      <c r="C9" s="1" t="s">
        <v>30</v>
      </c>
      <c r="D9" s="1" t="s">
        <v>18</v>
      </c>
      <c r="E9" s="1" t="s">
        <v>84</v>
      </c>
      <c r="F9" s="1" t="s">
        <v>17</v>
      </c>
      <c r="G9" s="1" t="s">
        <v>15</v>
      </c>
      <c r="H9" s="37">
        <v>115000</v>
      </c>
      <c r="I9" s="1" t="b">
        <v>0</v>
      </c>
      <c r="J9" s="1" t="s">
        <v>76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Salary &gt;85K</v>
      </c>
      <c r="Q9" t="str" cm="1">
        <f t="array" ref="Q9">_xlfn.IFS(
    $H9="", "No Data",
    $H9&gt;=(IF(ISNUMBER($Q$1), $Q$1, 85000)), "Salary &gt; $85K",
    TRUE, "Salary Low"
)</f>
        <v>Salary &gt; $85K</v>
      </c>
    </row>
    <row r="10" spans="1:17" x14ac:dyDescent="0.35">
      <c r="A10" s="1" t="s">
        <v>0</v>
      </c>
      <c r="B10" s="2">
        <v>45041.375868055547</v>
      </c>
      <c r="C10" s="1" t="s">
        <v>54</v>
      </c>
      <c r="D10" s="1" t="s">
        <v>18</v>
      </c>
      <c r="E10" s="1" t="s">
        <v>58</v>
      </c>
      <c r="F10" s="1" t="s">
        <v>14</v>
      </c>
      <c r="G10" s="1" t="s">
        <v>27</v>
      </c>
      <c r="H10" s="37"/>
      <c r="I10" s="1" t="b">
        <v>0</v>
      </c>
      <c r="J10" s="1" t="s">
        <v>85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Salary Low</v>
      </c>
      <c r="Q10" t="str" cm="1">
        <f t="array" ref="Q10">_xlfn.IFS(
    $H10="", "No Data",
    $H10&gt;=(IF(ISNUMBER($Q$1), $Q$1, 85000)), "Salary &gt; $85K",
    TRUE, "Salary Low"
)</f>
        <v>No Data</v>
      </c>
    </row>
    <row r="11" spans="1:17" x14ac:dyDescent="0.35">
      <c r="A11" s="1" t="s">
        <v>0</v>
      </c>
      <c r="B11" s="2">
        <v>45106.587094907409</v>
      </c>
      <c r="C11" s="1" t="s">
        <v>44</v>
      </c>
      <c r="D11" s="1" t="s">
        <v>18</v>
      </c>
      <c r="E11" s="1" t="s">
        <v>32</v>
      </c>
      <c r="F11" s="1" t="s">
        <v>26</v>
      </c>
      <c r="G11" s="1" t="s">
        <v>15</v>
      </c>
      <c r="H11" s="37">
        <v>105000</v>
      </c>
      <c r="I11" s="1" t="b">
        <v>0</v>
      </c>
      <c r="J11" s="1" t="s">
        <v>82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Salary &gt;85K</v>
      </c>
      <c r="Q11" t="str" cm="1">
        <f t="array" ref="Q11">_xlfn.IFS(
    $H11="", "No Data",
    $H11&gt;=(IF(ISNUMBER($Q$1), $Q$1, 85000)), "Salary &gt; $85K",
    TRUE, "Salary Low"
)</f>
        <v>Salary &gt; $85K</v>
      </c>
    </row>
    <row r="12" spans="1:17" x14ac:dyDescent="0.35">
      <c r="A12" s="1" t="s">
        <v>1</v>
      </c>
      <c r="B12" s="2">
        <v>45029.919687499998</v>
      </c>
      <c r="C12" s="1" t="s">
        <v>47</v>
      </c>
      <c r="D12" s="1" t="s">
        <v>18</v>
      </c>
      <c r="E12" s="1" t="s">
        <v>51</v>
      </c>
      <c r="F12" s="1" t="s">
        <v>17</v>
      </c>
      <c r="G12" s="1" t="s">
        <v>15</v>
      </c>
      <c r="H12" s="37">
        <v>195000</v>
      </c>
      <c r="I12" s="1" t="b">
        <v>0</v>
      </c>
      <c r="J12" s="1" t="s">
        <v>70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Salary &gt;85K</v>
      </c>
      <c r="Q12" t="str" cm="1">
        <f t="array" ref="Q12">_xlfn.IFS(
    $H12="", "No Data",
    $H12&gt;=(IF(ISNUMBER($Q$1), $Q$1, 85000)), "Salary &gt; $85K",
    TRUE, "Salary Low"
)</f>
        <v>Salary &gt; $85K</v>
      </c>
    </row>
    <row r="13" spans="1:17" x14ac:dyDescent="0.35">
      <c r="A13" s="1" t="s">
        <v>13</v>
      </c>
      <c r="B13" s="2">
        <v>45091.502789351849</v>
      </c>
      <c r="C13" s="1" t="s">
        <v>73</v>
      </c>
      <c r="D13" s="1" t="s">
        <v>18</v>
      </c>
      <c r="E13" s="1" t="s">
        <v>31</v>
      </c>
      <c r="F13" s="1" t="s">
        <v>17</v>
      </c>
      <c r="G13" s="1" t="s">
        <v>15</v>
      </c>
      <c r="H13" s="37">
        <v>165000</v>
      </c>
      <c r="I13" s="1" t="b">
        <v>0</v>
      </c>
      <c r="J13" s="1" t="s">
        <v>57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Salary &gt;85K</v>
      </c>
      <c r="Q13" t="str" cm="1">
        <f t="array" ref="Q13">_xlfn.IFS(
    $H13="", "No Data",
    $H13&gt;=(IF(ISNUMBER($Q$1), $Q$1, 85000)), "Salary &gt; $85K",
    TRUE, "Salary Low"
)</f>
        <v>Salary &gt; $85K</v>
      </c>
    </row>
    <row r="14" spans="1:17" x14ac:dyDescent="0.35">
      <c r="A14" s="1" t="s">
        <v>1</v>
      </c>
      <c r="B14" s="2">
        <v>45175.543124999997</v>
      </c>
      <c r="C14" s="1" t="s">
        <v>33</v>
      </c>
      <c r="D14" s="1" t="s">
        <v>18</v>
      </c>
      <c r="E14" s="1" t="s">
        <v>50</v>
      </c>
      <c r="F14" s="1" t="s">
        <v>48</v>
      </c>
      <c r="G14" s="1" t="s">
        <v>15</v>
      </c>
      <c r="H14" s="37">
        <v>281450.5</v>
      </c>
      <c r="I14" s="1" t="b">
        <v>0</v>
      </c>
      <c r="J14" s="1" t="s">
        <v>60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Salary &gt;85K</v>
      </c>
      <c r="Q14" t="str" cm="1">
        <f t="array" ref="Q14">_xlfn.IFS(
    $H14="", "No Data",
    $H14&gt;=(IF(ISNUMBER($Q$1), $Q$1, 85000)), "Salary &gt; $85K",
    TRUE, "Salary Low"
)</f>
        <v>Salary &gt; $85K</v>
      </c>
    </row>
    <row r="15" spans="1:17" x14ac:dyDescent="0.35">
      <c r="A15" s="1" t="s">
        <v>1</v>
      </c>
      <c r="B15" s="2">
        <v>45117.778391203698</v>
      </c>
      <c r="C15" s="1" t="s">
        <v>64</v>
      </c>
      <c r="D15" s="1" t="s">
        <v>65</v>
      </c>
      <c r="E15" s="1" t="s">
        <v>66</v>
      </c>
      <c r="F15" s="1" t="s">
        <v>21</v>
      </c>
      <c r="G15" s="1" t="s">
        <v>15</v>
      </c>
      <c r="H15" s="37">
        <v>70000</v>
      </c>
      <c r="I15" s="1" t="b">
        <v>0</v>
      </c>
      <c r="J15" s="1" t="s">
        <v>96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Salary Low</v>
      </c>
      <c r="Q15" t="str" cm="1">
        <f t="array" ref="Q15">_xlfn.IFS(
    $H15="", "No Data",
    $H15&gt;=(IF(ISNUMBER($Q$1), $Q$1, 85000)), "Salary &gt; $85K",
    TRUE, "Salary Low"
)</f>
        <v>Salary Low</v>
      </c>
    </row>
    <row r="16" spans="1:17" x14ac:dyDescent="0.35">
      <c r="A16" s="1" t="s">
        <v>2</v>
      </c>
      <c r="B16" s="2">
        <v>44938.614351851851</v>
      </c>
      <c r="C16" s="1" t="s">
        <v>69</v>
      </c>
      <c r="D16" s="1" t="s">
        <v>34</v>
      </c>
      <c r="E16" s="1" t="s">
        <v>35</v>
      </c>
      <c r="F16" s="1" t="s">
        <v>21</v>
      </c>
      <c r="G16" s="1" t="s">
        <v>15</v>
      </c>
      <c r="H16" s="37">
        <v>98301.5</v>
      </c>
      <c r="I16" s="1" t="b">
        <v>0</v>
      </c>
      <c r="J16" s="1" t="s">
        <v>53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Salary &gt;85K</v>
      </c>
      <c r="Q16" t="str" cm="1">
        <f t="array" ref="Q16">_xlfn.IFS(
    $H16="", "No Data",
    $H16&gt;=(IF(ISNUMBER($Q$1), $Q$1, 85000)), "Salary &gt; $85K",
    TRUE, "Salary Low"
)</f>
        <v>Salary &gt; $85K</v>
      </c>
    </row>
    <row r="17" spans="1:17" x14ac:dyDescent="0.35">
      <c r="A17" s="1" t="s">
        <v>2</v>
      </c>
      <c r="B17" s="2">
        <v>44985.354097222233</v>
      </c>
      <c r="C17" s="1" t="s">
        <v>74</v>
      </c>
      <c r="D17" s="1" t="s">
        <v>45</v>
      </c>
      <c r="E17" s="1" t="s">
        <v>56</v>
      </c>
      <c r="F17" s="1" t="s">
        <v>21</v>
      </c>
      <c r="G17" s="1" t="s">
        <v>15</v>
      </c>
      <c r="H17" s="37">
        <v>89100</v>
      </c>
      <c r="I17" s="1" t="b">
        <v>0</v>
      </c>
      <c r="J17" s="1" t="s">
        <v>92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Salary &gt;85K</v>
      </c>
      <c r="Q17" t="str" cm="1">
        <f t="array" ref="Q17">_xlfn.IFS(
    $H17="", "No Data",
    $H17&gt;=(IF(ISNUMBER($Q$1), $Q$1, 85000)), "Salary &gt; $85K",
    TRUE, "Salary Low"
)</f>
        <v>Salary &gt; $85K</v>
      </c>
    </row>
    <row r="18" spans="1:17" x14ac:dyDescent="0.35">
      <c r="A18" s="1" t="s">
        <v>37</v>
      </c>
      <c r="B18" s="2">
        <v>45063.792291666658</v>
      </c>
      <c r="C18" s="1" t="s">
        <v>39</v>
      </c>
      <c r="D18" s="1" t="s">
        <v>18</v>
      </c>
      <c r="E18" s="1" t="s">
        <v>80</v>
      </c>
      <c r="F18" s="1" t="s">
        <v>17</v>
      </c>
      <c r="G18" s="1" t="s">
        <v>27</v>
      </c>
      <c r="H18" s="37"/>
      <c r="I18" s="1" t="b">
        <v>0</v>
      </c>
      <c r="J18" s="1" t="s">
        <v>87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Salary Low</v>
      </c>
      <c r="Q18" t="str" cm="1">
        <f t="array" ref="Q18">_xlfn.IFS(
    $H18="", "No Data",
    $H18&gt;=(IF(ISNUMBER($Q$1), $Q$1, 85000)), "Salary &gt; $85K",
    TRUE, "Salary Low"
)</f>
        <v>No Data</v>
      </c>
    </row>
    <row r="19" spans="1:17" x14ac:dyDescent="0.35">
      <c r="A19" s="1" t="s">
        <v>1</v>
      </c>
      <c r="B19" s="2">
        <v>45017.004837962973</v>
      </c>
      <c r="C19" s="1" t="s">
        <v>59</v>
      </c>
      <c r="D19" s="1" t="s">
        <v>16</v>
      </c>
      <c r="E19" s="1" t="s">
        <v>93</v>
      </c>
      <c r="F19" s="1" t="s">
        <v>17</v>
      </c>
      <c r="G19" s="1" t="s">
        <v>15</v>
      </c>
      <c r="H19" s="37">
        <v>87500</v>
      </c>
      <c r="I19" s="1" t="b">
        <v>0</v>
      </c>
      <c r="J19" s="1" t="s">
        <v>83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Salary &gt;85K</v>
      </c>
      <c r="Q19" t="str" cm="1">
        <f t="array" ref="Q19">_xlfn.IFS(
    $H19="", "No Data",
    $H19&gt;=(IF(ISNUMBER($Q$1), $Q$1, 85000)), "Salary &gt; $85K",
    TRUE, "Salary Low"
)</f>
        <v>Salary &gt; $85K</v>
      </c>
    </row>
    <row r="20" spans="1:17" x14ac:dyDescent="0.35">
      <c r="A20" s="1" t="s">
        <v>1</v>
      </c>
      <c r="B20" s="2">
        <v>45169.64203703704</v>
      </c>
      <c r="C20" s="1" t="s">
        <v>24</v>
      </c>
      <c r="D20" s="1" t="s">
        <v>16</v>
      </c>
      <c r="E20" s="1" t="s">
        <v>88</v>
      </c>
      <c r="F20" s="1" t="s">
        <v>26</v>
      </c>
      <c r="G20" s="1" t="s">
        <v>27</v>
      </c>
      <c r="H20" s="37"/>
      <c r="I20" s="1" t="b">
        <v>1</v>
      </c>
      <c r="J20" s="1" t="s">
        <v>97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Salary Low</v>
      </c>
      <c r="Q20" t="str" cm="1">
        <f t="array" ref="Q20">_xlfn.IFS(
    $H20="", "No Data",
    $H20&gt;=(IF(ISNUMBER($Q$1), $Q$1, 85000)), "Salary &gt; $85K",
    TRUE, "Salary Low"
)</f>
        <v>No Data</v>
      </c>
    </row>
    <row r="21" spans="1:17" x14ac:dyDescent="0.35">
      <c r="A21" s="1" t="s">
        <v>37</v>
      </c>
      <c r="B21" s="2">
        <v>45000.542685185188</v>
      </c>
      <c r="C21" s="1" t="s">
        <v>63</v>
      </c>
      <c r="D21" s="1" t="s">
        <v>18</v>
      </c>
      <c r="E21" s="1" t="s">
        <v>67</v>
      </c>
      <c r="F21" s="1" t="s">
        <v>29</v>
      </c>
      <c r="G21" s="1" t="s">
        <v>15</v>
      </c>
      <c r="H21" s="37">
        <v>90000</v>
      </c>
      <c r="I21" s="1" t="b">
        <v>0</v>
      </c>
      <c r="J21" s="1" t="s">
        <v>68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Salary &gt;85K</v>
      </c>
      <c r="Q21" t="str" cm="1">
        <f t="array" ref="Q21">_xlfn.IFS(
    $H21="", "No Data",
    $H21&gt;=(IF(ISNUMBER($Q$1), $Q$1, 85000)), "Salary &gt; $85K",
    TRUE, "Salary Low"
)</f>
        <v>Salary &gt; $85K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Data_1</vt:lpstr>
      <vt:lpstr>Final_1</vt:lpstr>
      <vt:lpstr>Data_2</vt:lpstr>
      <vt:lpstr>Final_2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Frim Yutama</cp:lastModifiedBy>
  <dcterms:created xsi:type="dcterms:W3CDTF">2015-06-05T18:17:20Z</dcterms:created>
  <dcterms:modified xsi:type="dcterms:W3CDTF">2024-11-20T08:42:24Z</dcterms:modified>
</cp:coreProperties>
</file>