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User\Documents\Popsy files\Projects\"/>
    </mc:Choice>
  </mc:AlternateContent>
  <xr:revisionPtr revIDLastSave="0" documentId="13_ncr:1_{3C4FC85A-5496-4C3E-9295-28F9B8E7E88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tats - Ed Work" sheetId="1" r:id="rId1"/>
    <sheet name="Freq - Ed Work" sheetId="3" r:id="rId2"/>
    <sheet name="Box Plot - Ed Work" sheetId="4" r:id="rId3"/>
  </sheets>
  <definedNames>
    <definedName name="__xlchart.v1.0" hidden="1">'Box Plot - Ed Work'!$H$57:$H$61</definedName>
    <definedName name="_xlnm._FilterDatabase" localSheetId="2" hidden="1">'Box Plot - Ed Work'!$G$15:$G$44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1" i="4" l="1"/>
  <c r="H60" i="4"/>
  <c r="H59" i="4"/>
  <c r="H58" i="4"/>
  <c r="H54" i="4"/>
  <c r="H53" i="4"/>
  <c r="G54" i="4"/>
  <c r="G53" i="4"/>
  <c r="H51" i="4"/>
  <c r="H52" i="4" s="1"/>
  <c r="H50" i="4"/>
  <c r="G51" i="4"/>
  <c r="H46" i="3"/>
  <c r="G50" i="4"/>
  <c r="H45" i="3"/>
  <c r="F33" i="1"/>
  <c r="H49" i="4"/>
  <c r="G49" i="4"/>
  <c r="H48" i="4"/>
  <c r="G48" i="4"/>
  <c r="H47" i="4"/>
  <c r="G47" i="4"/>
  <c r="H46" i="4"/>
  <c r="G46" i="4"/>
  <c r="G45" i="4"/>
  <c r="H45" i="4"/>
  <c r="C98" i="3"/>
  <c r="I49" i="3"/>
  <c r="H49" i="3"/>
  <c r="I46" i="3"/>
  <c r="I47" i="3" s="1"/>
  <c r="I45" i="3"/>
  <c r="I44" i="3"/>
  <c r="H44" i="3"/>
  <c r="I43" i="3"/>
  <c r="H43" i="3"/>
  <c r="I42" i="3"/>
  <c r="H42" i="3"/>
  <c r="I41" i="3"/>
  <c r="H41" i="3"/>
  <c r="I40" i="3"/>
  <c r="I48" i="3" s="1"/>
  <c r="H40" i="3"/>
  <c r="H48" i="3" s="1"/>
  <c r="E53" i="1"/>
  <c r="E52" i="1"/>
  <c r="E51" i="1"/>
  <c r="E50" i="1"/>
  <c r="A50" i="1"/>
  <c r="E49" i="1"/>
  <c r="E48" i="1"/>
  <c r="E47" i="1"/>
  <c r="A47" i="1"/>
  <c r="E46" i="1"/>
  <c r="E45" i="1"/>
  <c r="E44" i="1"/>
  <c r="A44" i="1"/>
  <c r="E43" i="1"/>
  <c r="E42" i="1"/>
  <c r="A41" i="1"/>
  <c r="A38" i="1"/>
  <c r="F36" i="1"/>
  <c r="F35" i="1"/>
  <c r="A35" i="1"/>
  <c r="F32" i="1"/>
  <c r="F9" i="1"/>
  <c r="F8" i="1"/>
  <c r="F7" i="1"/>
  <c r="F6" i="1"/>
  <c r="F5" i="1"/>
  <c r="G6" i="1" s="1"/>
  <c r="G7" i="1" l="1"/>
  <c r="G9" i="1"/>
  <c r="A53" i="1"/>
  <c r="G52" i="4"/>
  <c r="H47" i="3"/>
  <c r="G8" i="1"/>
</calcChain>
</file>

<file path=xl/sharedStrings.xml><?xml version="1.0" encoding="utf-8"?>
<sst xmlns="http://schemas.openxmlformats.org/spreadsheetml/2006/main" count="173" uniqueCount="122">
  <si>
    <t>Sales at Glasgow</t>
  </si>
  <si>
    <t>Sales at Aberdeen</t>
  </si>
  <si>
    <t>Differences</t>
  </si>
  <si>
    <t>Min</t>
  </si>
  <si>
    <t>Q1</t>
  </si>
  <si>
    <t>Median</t>
  </si>
  <si>
    <t>Q3</t>
  </si>
  <si>
    <t>Max</t>
  </si>
  <si>
    <t>The Sales performance in Glasgow covered 58% while Aberdeen covered the 42%</t>
  </si>
  <si>
    <t>Mean for both</t>
  </si>
  <si>
    <t>Standard Deviation</t>
  </si>
  <si>
    <t>Min Value</t>
  </si>
  <si>
    <t>Glasgow</t>
  </si>
  <si>
    <t>Aberdeen</t>
  </si>
  <si>
    <t>Max Value</t>
  </si>
  <si>
    <t>Frequency Table</t>
  </si>
  <si>
    <t>Range</t>
  </si>
  <si>
    <t>Frequency</t>
  </si>
  <si>
    <t>60 - 79</t>
  </si>
  <si>
    <t>Mode</t>
  </si>
  <si>
    <t>80 -99</t>
  </si>
  <si>
    <t>100 - 119</t>
  </si>
  <si>
    <t>120 -139</t>
  </si>
  <si>
    <t>Lower Quartile</t>
  </si>
  <si>
    <t>140 -159</t>
  </si>
  <si>
    <t>160 - 179</t>
  </si>
  <si>
    <t>180 - 199</t>
  </si>
  <si>
    <t>Upper Quartile</t>
  </si>
  <si>
    <t>200 -219</t>
  </si>
  <si>
    <t>220 -239</t>
  </si>
  <si>
    <t>240 -259</t>
  </si>
  <si>
    <t>Semi-interquartile</t>
  </si>
  <si>
    <t>260 -279</t>
  </si>
  <si>
    <t>280 - 299</t>
  </si>
  <si>
    <r>
      <t>(a)</t>
    </r>
    <r>
      <rPr>
        <sz val="11"/>
        <color rgb="FF000000"/>
        <rFont val="Calibri"/>
        <family val="2"/>
      </rPr>
      <t xml:space="preserve"> For the Glasgow branch, calculate the minimum value, maximum value, median, mode, lower quartile, upper quartile and semi-interquartile range.</t>
    </r>
  </si>
  <si>
    <r>
      <t>(b)</t>
    </r>
    <r>
      <rPr>
        <sz val="11"/>
        <color rgb="FF000000"/>
        <rFont val="Calibri"/>
        <family val="2"/>
      </rPr>
      <t xml:space="preserve"> Produce a box plot for the manager of the Glasgow branch to illustrate the data for Glasgow.  </t>
    </r>
  </si>
  <si>
    <r>
      <t>(c)</t>
    </r>
    <r>
      <rPr>
        <sz val="11"/>
        <color rgb="FF000000"/>
        <rFont val="Calibri"/>
        <family val="2"/>
      </rPr>
      <t xml:space="preserve"> For both branches, find the mean and standard deviation for the sales.</t>
    </r>
  </si>
  <si>
    <r>
      <t>(d)</t>
    </r>
    <r>
      <rPr>
        <sz val="11"/>
        <color rgb="FF000000"/>
        <rFont val="Calibri"/>
        <family val="2"/>
      </rPr>
      <t xml:space="preserve"> Using the results of your analysis and calculations, comment on the sales performance, comparing the two branches.  </t>
    </r>
  </si>
  <si>
    <r>
      <t>(e)</t>
    </r>
    <r>
      <rPr>
        <sz val="11"/>
        <color rgb="FF000000"/>
        <rFont val="Calibri"/>
        <family val="2"/>
      </rPr>
      <t xml:space="preserve"> For the Glasgow branch only construct a frequency distribution table and illustrate this data on a suitable diagram.</t>
    </r>
  </si>
  <si>
    <t>Sales performance at Glasgow/Aberdeen Branch in a month (x£1000)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</si>
  <si>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</si>
  <si>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</si>
  <si>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</si>
  <si>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</si>
  <si>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</si>
  <si>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</si>
  <si>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</si>
  <si>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</si>
  <si>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</si>
  <si>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</si>
  <si>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</si>
  <si>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</si>
  <si>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</si>
  <si>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</si>
  <si>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</si>
  <si>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</si>
  <si>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</si>
  <si>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</si>
  <si>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</si>
  <si>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</si>
  <si>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</si>
  <si>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</si>
  <si>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</si>
  <si>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</si>
  <si>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</si>
  <si>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</si>
  <si>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</si>
  <si>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</si>
  <si>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</si>
  <si>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</si>
  <si>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Total</t>
  </si>
  <si>
    <t>MINIMUM VALUE</t>
  </si>
  <si>
    <t>MAXIMUM VALUE</t>
  </si>
  <si>
    <t>MEDIAN</t>
  </si>
  <si>
    <t>MODE</t>
  </si>
  <si>
    <t>LOWER QUARTILE</t>
  </si>
  <si>
    <t>UPPER QUARTILE</t>
  </si>
  <si>
    <t>SEMI-INTERQUARTILE</t>
  </si>
  <si>
    <t>MEAN</t>
  </si>
  <si>
    <t>STANDARD DEVI</t>
  </si>
  <si>
    <r>
      <t>(d)</t>
    </r>
    <r>
      <rPr>
        <u/>
        <sz val="14"/>
        <color indexed="8"/>
        <rFont val="Calibri"/>
        <family val="2"/>
      </rPr>
      <t xml:space="preserve"> Using the results of your analysis and calculations, comment on the sales performance, comparing the two branches.  </t>
    </r>
  </si>
  <si>
    <t>Glasgow branch made the highest sale with the total sum of £5185 compared to Aberdeen branch with total of £3780</t>
  </si>
  <si>
    <t>Glasgow branch made the highest sale (£293 )in day21 and lowest sales(£64) in day25  while Aberdeen branch made its highest sale(£183) in day16 and lowest(£69) in day22</t>
  </si>
  <si>
    <t>Glasgow branch made sales of  £127 repeatedly in 4 different days while Aberdeen branch sales performance of £137  occurred on 3 diferent days in the month</t>
  </si>
  <si>
    <t>Glasgow branch has a slightly higher  interquartile range of £67.5  on sales performance   compared to Aberdeen branch with £63 indicating wider spread of sales</t>
  </si>
  <si>
    <t>Glasgow branch shows that the  typical sale performance in a month is about  £172.83 which is similar to the median(£172). deviation(£55.06) of the mean.</t>
  </si>
  <si>
    <t>Aberdeen branch had average sales performance  of £126  which is largely lower than  median (£137)  and  95%  of sales performance falls within standard deviation(35.06) of the mean</t>
  </si>
  <si>
    <t>Sales value is more spread out in Glasgow with a standard deviation of £55.06 compared to Aberdeen's £35.06 . Sales in Aberdeen is slightly skewed to the left while that of Glasgow is symetric</t>
  </si>
  <si>
    <t>E.</t>
  </si>
  <si>
    <t xml:space="preserve">Frequency distribution table </t>
  </si>
  <si>
    <t xml:space="preserve">where maximum = 293 </t>
  </si>
  <si>
    <t>minmum =63</t>
  </si>
  <si>
    <t>Days</t>
  </si>
  <si>
    <t>SALES</t>
  </si>
  <si>
    <t>Sales interval</t>
  </si>
  <si>
    <t>Bin Array</t>
  </si>
  <si>
    <t>61-80</t>
  </si>
  <si>
    <t>81-100</t>
  </si>
  <si>
    <t>101-120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</si>
  <si>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</si>
  <si>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</si>
  <si>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</si>
  <si>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</si>
  <si>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</si>
  <si>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</si>
  <si>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</si>
  <si>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</si>
  <si>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</si>
  <si>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 xml:space="preserve">          </t>
  </si>
  <si>
    <t xml:space="preserve">This Histogram chart represents the frequency  distribution of sales  performance in Glasgow within a month.            </t>
  </si>
  <si>
    <t>It shows that there is modal sale  within the range £181- £200  compared to no sales within range of £221-£240</t>
  </si>
  <si>
    <t>This table contains sales performances of Glasgow  branch  and Aberdeen branch (in £ '000) in the month under review.</t>
  </si>
  <si>
    <t>Total sum</t>
  </si>
  <si>
    <t>Semi Inter-Qua</t>
  </si>
  <si>
    <t>Mean</t>
  </si>
  <si>
    <t>Standard Dev</t>
  </si>
  <si>
    <t>Box Plot</t>
  </si>
  <si>
    <t xml:space="preserve">Min </t>
  </si>
  <si>
    <t>Lower Quart</t>
  </si>
  <si>
    <t>Upper Quart</t>
  </si>
  <si>
    <t>Values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</si>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</sst>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</font>
    <font>
      <u/>
      <sz val="14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4472C4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rgb="FF404040"/>
      <name val="Calibri"/>
      <family val="2"/>
      <scheme val="minor"/>
    </font>
    <font>
      <b/>
      <sz val="12"/>
      <color rgb="FF000000"/>
      <name val="Calibri"/>
      <family val="2"/>
    </font>
    <font>
      <b/>
      <sz val="16"/>
      <color rgb="FF70AD47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3" fillId="0" borderId="0" xfId="1" applyFont="1" applyAlignment="1">
      <alignment vertical="center"/>
    </xf>
    <xf numFmtId="0" fontId="2" fillId="0" borderId="0" xfId="1" applyAlignment="1">
      <alignment horizontal="left"/>
    </xf>
    <xf numFmtId="0" fontId="5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2" fillId="0" borderId="1" xfId="1" applyBorder="1" applyAlignment="1">
      <alignment horizontal="left"/>
    </xf>
    <xf numFmtId="0" fontId="5" fillId="0" borderId="1" xfId="1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7" fillId="0" borderId="0" xfId="1" applyFont="1" applyAlignment="1">
      <alignment horizontal="left"/>
    </xf>
    <xf numFmtId="1" fontId="2" fillId="0" borderId="0" xfId="1" applyNumberFormat="1" applyAlignment="1">
      <alignment horizontal="left"/>
    </xf>
    <xf numFmtId="0" fontId="3" fillId="0" borderId="0" xfId="1" applyFont="1" applyAlignment="1">
      <alignment horizontal="left"/>
    </xf>
    <xf numFmtId="0" fontId="5" fillId="0" borderId="2" xfId="1" applyFont="1" applyBorder="1" applyAlignment="1">
      <alignment horizontal="left"/>
    </xf>
    <xf numFmtId="1" fontId="2" fillId="0" borderId="1" xfId="1" applyNumberFormat="1" applyBorder="1" applyAlignment="1">
      <alignment horizontal="left"/>
    </xf>
    <xf numFmtId="0" fontId="5" fillId="0" borderId="3" xfId="1" applyFont="1" applyBorder="1" applyAlignment="1">
      <alignment horizontal="left"/>
    </xf>
    <xf numFmtId="1" fontId="2" fillId="0" borderId="3" xfId="1" applyNumberFormat="1" applyBorder="1" applyAlignment="1">
      <alignment horizontal="left"/>
    </xf>
    <xf numFmtId="0" fontId="5" fillId="0" borderId="4" xfId="1" applyFont="1" applyBorder="1" applyAlignment="1">
      <alignment horizontal="left"/>
    </xf>
    <xf numFmtId="1" fontId="2" fillId="0" borderId="4" xfId="1" applyNumberFormat="1" applyBorder="1" applyAlignment="1">
      <alignment horizontal="left"/>
    </xf>
    <xf numFmtId="0" fontId="2" fillId="0" borderId="0" xfId="1"/>
    <xf numFmtId="0" fontId="3" fillId="0" borderId="2" xfId="1" applyFont="1" applyBorder="1" applyAlignment="1">
      <alignment horizontal="left"/>
    </xf>
    <xf numFmtId="1" fontId="2" fillId="0" borderId="2" xfId="1" applyNumberFormat="1" applyBorder="1" applyAlignment="1">
      <alignment horizontal="left"/>
    </xf>
    <xf numFmtId="2" fontId="5" fillId="0" borderId="2" xfId="1" applyNumberFormat="1" applyFont="1" applyBorder="1" applyAlignment="1">
      <alignment horizontal="left"/>
    </xf>
    <xf numFmtId="2" fontId="5" fillId="0" borderId="1" xfId="1" applyNumberFormat="1" applyFont="1" applyBorder="1" applyAlignment="1">
      <alignment horizontal="left"/>
    </xf>
    <xf numFmtId="2" fontId="5" fillId="0" borderId="0" xfId="1" applyNumberFormat="1" applyFont="1" applyAlignment="1">
      <alignment horizontal="left"/>
    </xf>
    <xf numFmtId="0" fontId="8" fillId="0" borderId="0" xfId="1" applyFont="1" applyAlignment="1">
      <alignment vertical="center"/>
    </xf>
    <xf numFmtId="0" fontId="9" fillId="0" borderId="0" xfId="1" applyFont="1" applyAlignment="1">
      <alignment horizontal="left"/>
    </xf>
    <xf numFmtId="0" fontId="5" fillId="0" borderId="2" xfId="1" applyFont="1" applyBorder="1"/>
    <xf numFmtId="0" fontId="2" fillId="0" borderId="2" xfId="1" applyBorder="1" applyAlignment="1">
      <alignment horizontal="left"/>
    </xf>
    <xf numFmtId="0" fontId="3" fillId="0" borderId="1" xfId="1" applyFont="1" applyBorder="1" applyAlignment="1">
      <alignment horizontal="left"/>
    </xf>
    <xf numFmtId="0" fontId="10" fillId="0" borderId="0" xfId="1" applyFont="1" applyAlignment="1">
      <alignment horizontal="center"/>
    </xf>
    <xf numFmtId="0" fontId="2" fillId="0" borderId="3" xfId="1" applyBorder="1" applyAlignment="1">
      <alignment horizontal="left"/>
    </xf>
    <xf numFmtId="0" fontId="5" fillId="0" borderId="3" xfId="1" applyFont="1" applyBorder="1" applyAlignment="1">
      <alignment horizontal="left" wrapText="1"/>
    </xf>
    <xf numFmtId="0" fontId="10" fillId="0" borderId="5" xfId="1" applyFont="1" applyBorder="1" applyAlignment="1">
      <alignment horizontal="center"/>
    </xf>
    <xf numFmtId="1" fontId="2" fillId="0" borderId="0" xfId="1" applyNumberFormat="1"/>
    <xf numFmtId="0" fontId="2" fillId="0" borderId="3" xfId="1" applyBorder="1"/>
    <xf numFmtId="0" fontId="11" fillId="0" borderId="0" xfId="1" applyFont="1" applyAlignment="1">
      <alignment horizontal="center" vertical="center" readingOrder="1"/>
    </xf>
    <xf numFmtId="2" fontId="0" fillId="0" borderId="0" xfId="0" applyNumberFormat="1"/>
    <xf numFmtId="0" fontId="14" fillId="0" borderId="0" xfId="0" applyFont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</cellXfs>
  <cellStyles count="2">
    <cellStyle name="Normal" xfId="0" builtinId="0" customBuiltin="1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GB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Box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val>
            <c:numRef>
              <c:f>'Stats - Ed Work'!$G$5:$G$5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5-4407-B5ED-CC45FE98A53B}"/>
            </c:ext>
          </c:extLst>
        </c:ser>
        <c:ser>
          <c:idx val="1"/>
          <c:order val="1"/>
          <c:spPr>
            <a:noFill/>
            <a:ln>
              <a:noFill/>
            </a:ln>
          </c:spPr>
          <c:invertIfNegative val="0"/>
          <c:errBars>
            <c:errBarType val="minus"/>
            <c:errValType val="fixedVal"/>
            <c:noEndCap val="0"/>
            <c:val val="66.25"/>
            <c:spPr>
              <a:noFill/>
              <a:ln w="9528" cap="flat">
                <a:solidFill>
                  <a:srgbClr val="595959"/>
                </a:solidFill>
                <a:prstDash val="solid"/>
                <a:round/>
              </a:ln>
            </c:spPr>
          </c:errBars>
          <c:val>
            <c:numRef>
              <c:f>'Stats - Ed Work'!$G$6:$G$6</c:f>
              <c:numCache>
                <c:formatCode>General</c:formatCode>
                <c:ptCount val="1"/>
                <c:pt idx="0">
                  <c:v>66.25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5-4407-B5ED-CC45FE98A53B}"/>
            </c:ext>
          </c:extLst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val>
            <c:numRef>
              <c:f>'Stats - Ed Work'!$G$7:$G$7</c:f>
              <c:numCache>
                <c:formatCode>General</c:formatCode>
                <c:ptCount val="1"/>
                <c:pt idx="0">
                  <c:v>41.75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55-4407-B5ED-CC45FE98A53B}"/>
            </c:ext>
          </c:extLst>
        </c:ser>
        <c:ser>
          <c:idx val="3"/>
          <c:order val="3"/>
          <c:spPr>
            <a:solidFill>
              <a:srgbClr val="FFC000"/>
            </a:solidFill>
            <a:ln>
              <a:noFill/>
            </a:ln>
          </c:spPr>
          <c:invertIfNegative val="0"/>
          <c:errBars>
            <c:errBarType val="plus"/>
            <c:errValType val="fixedVal"/>
            <c:noEndCap val="0"/>
            <c:val val="95.25"/>
          </c:errBars>
          <c:val>
            <c:numRef>
              <c:f>'Stats - Ed Work'!$G$8:$G$8</c:f>
              <c:numCache>
                <c:formatCode>General</c:formatCode>
                <c:ptCount val="1"/>
                <c:pt idx="0">
                  <c:v>25.75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55-4407-B5ED-CC45FE98A53B}"/>
            </c:ext>
          </c:extLst>
        </c:ser>
        <c:ser>
          <c:idx val="4"/>
          <c:order val="4"/>
          <c:spPr>
            <a:noFill/>
            <a:ln>
              <a:noFill/>
            </a:ln>
          </c:spPr>
          <c:invertIfNegative val="0"/>
          <c:val>
            <c:numRef>
              <c:f>'Stats - Ed Work'!$G$9:$G$9</c:f>
              <c:numCache>
                <c:formatCode>General</c:formatCode>
                <c:ptCount val="1"/>
                <c:pt idx="0">
                  <c:v>95.25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55-4407-B5ED-CC45FE98A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31648"/>
        <c:axId val="1"/>
      </c:barChart>
      <c:catAx>
        <c:axId val="46513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651316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0810825077630223"/>
          <c:y val="0.82184369299845661"/>
          <c:w val="0.78648752439759873"/>
          <c:h val="0.12643749123053177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GB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F98-458F-8BEF-4EFC31498F7F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F98-458F-8BEF-4EFC31498F7F}"/>
              </c:ext>
            </c:extLst>
          </c:dPt>
          <c:dLbls>
            <c:dLbl>
              <c:idx val="0"/>
              <c:tx>
                <c:rich>
                  <a:bodyPr lIns="0" tIns="0" rIns="0" bIns="0"/>
                  <a:lstStyle/>
                  <a:p>
                    <a:pPr marL="0" marR="0" indent="0" algn="ctr" defTabSz="914400" fontAlgn="auto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tabLst/>
                      <a:defRPr sz="900" b="0" i="0" u="none" strike="noStrike" kern="1200" baseline="0">
                        <a:solidFill>
                          <a:srgbClr val="404040"/>
                        </a:solidFill>
                        <a:latin typeface="Calibri"/>
                      </a:defRPr>
                    </a:pPr>
                    <a:r>
                      <a:rPr lang="en-US" sz="900" b="0" i="0" u="none" strike="noStrike" kern="1200" cap="none" spc="0" baseline="0">
                        <a:solidFill>
                          <a:srgbClr val="404040"/>
                        </a:solidFill>
                        <a:uFillTx/>
                        <a:latin typeface="Calibri"/>
                      </a:rPr>
                      <a:t>Glasgow, 5185, 58%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0-FF98-458F-8BEF-4EFC31498F7F}"/>
                </c:ext>
              </c:extLst>
            </c:dLbl>
            <c:dLbl>
              <c:idx val="1"/>
              <c:layout>
                <c:manualLayout>
                  <c:x val="0.18700590551181107"/>
                  <c:y val="-1.4772770339191443E-2"/>
                </c:manualLayout>
              </c:layout>
              <c:tx>
                <c:rich>
                  <a:bodyPr lIns="0" tIns="0" rIns="0" bIns="0"/>
                  <a:lstStyle/>
                  <a:p>
                    <a:pPr marL="0" marR="0" indent="0" algn="ctr" defTabSz="914400" fontAlgn="auto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tabLst/>
                      <a:defRPr sz="900" b="0" i="0" u="none" strike="noStrike" kern="1200" baseline="0">
                        <a:solidFill>
                          <a:srgbClr val="404040"/>
                        </a:solidFill>
                        <a:latin typeface="Calibri"/>
                      </a:defRPr>
                    </a:pPr>
                    <a:r>
                      <a:rPr lang="en-US" sz="900" b="0" i="0" u="none" strike="noStrike" kern="1200" cap="none" spc="0" baseline="0">
                        <a:solidFill>
                          <a:srgbClr val="404040"/>
                        </a:solidFill>
                        <a:uFillTx/>
                        <a:latin typeface="Calibri"/>
                      </a:rPr>
                      <a:t>Aberdeen, 3780, 42%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1-FF98-458F-8BEF-4EFC31498F7F}"/>
                </c:ext>
              </c:extLst>
            </c:dLbl>
            <c:spPr>
              <a:noFill/>
              <a:ln w="25400">
                <a:noFill/>
              </a:ln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1"/>
            <c:showBubbleSize val="0"/>
            <c:separator>,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'Stats - Ed Work'!$F$35:$F$36</c:f>
              <c:numCache>
                <c:formatCode>General</c:formatCode>
                <c:ptCount val="2"/>
                <c:pt idx="0">
                  <c:v>5185</c:v>
                </c:pt>
                <c:pt idx="1">
                  <c:v>3780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8-458F-8BEF-4EFC31498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520842531011009"/>
          <c:y val="0.88963210702341133"/>
          <c:w val="9.7916865879040277E-2"/>
          <c:h val="7.3578595317725759E-2"/>
        </c:manualLayout>
      </c:layout>
      <c:overlay val="0"/>
      <c:spPr>
        <a:noFill/>
        <a:ln>
          <a:noFill/>
        </a:ln>
      </c:spPr>
      <c:txPr>
        <a:bodyPr vert="horz" lIns="0" tIns="0" rIns="0" bIns="0"/>
        <a:lstStyle/>
        <a:p>
          <a:pPr marL="0" marR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/>
              <a:t>Frequency distribution of Sales performance for Glasgow Branch within a month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331898102969191E-2"/>
          <c:y val="0.16246338357341827"/>
          <c:w val="0.9125878466832521"/>
          <c:h val="0.6942126903146039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4"/>
            </a:solidFill>
            <a:ln>
              <a:solidFill>
                <a:schemeClr val="accent2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'Freq - Ed Work'!$F$68:$F$80</c:f>
              <c:numCache>
                <c:formatCode>General</c:formatCode>
                <c:ptCount val="13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240</c:v>
                </c:pt>
                <c:pt idx="9">
                  <c:v>260</c:v>
                </c:pt>
                <c:pt idx="10">
                  <c:v>280</c:v>
                </c:pt>
                <c:pt idx="11">
                  <c:v>300</c:v>
                </c:pt>
              </c:numCache>
            </c:numRef>
          </c:cat>
          <c:val>
            <c:numRef>
              <c:f>'Freq - Ed Work'!$G$68:$G$80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F-4E8C-9FA7-AFE506362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65122792"/>
        <c:axId val="1"/>
      </c:barChart>
      <c:catAx>
        <c:axId val="465122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 Array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22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Box Plot Data for Glasgow 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'Box Plot - Ed Work'!$H$57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1-4CAC-9AB2-565B57E8F9CC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6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'Box Plot - Ed Work'!$H$58</c:f>
              <c:numCache>
                <c:formatCode>General</c:formatCode>
                <c:ptCount val="1"/>
                <c:pt idx="0">
                  <c:v>66.25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1-4CAC-9AB2-565B57E8F9C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'Box Plot - Ed Work'!$H$59</c:f>
              <c:numCache>
                <c:formatCode>General</c:formatCode>
                <c:ptCount val="1"/>
                <c:pt idx="0">
                  <c:v>41.75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11-4CAC-9AB2-565B57E8F9C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fixedVal"/>
            <c:noEndCap val="0"/>
            <c:val val="95.2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'Box Plot - Ed Work'!$H$60</c:f>
              <c:numCache>
                <c:formatCode>General</c:formatCode>
                <c:ptCount val="1"/>
                <c:pt idx="0">
                  <c:v>25.75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11-4CAC-9AB2-565B57E8F9CC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val>
            <c:numRef>
              <c:f>'Box Plot - Ed Work'!$H$61</c:f>
              <c:numCache>
                <c:formatCode>General</c:formatCode>
                <c:ptCount val="1"/>
                <c:pt idx="0">
                  <c:v>95.25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11-4CAC-9AB2-565B57E8F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8225984"/>
        <c:axId val="468226312"/>
      </c:barChart>
      <c:catAx>
        <c:axId val="46822598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26312"/>
        <c:crosses val="autoZero"/>
        <c:auto val="1"/>
        <c:lblAlgn val="ctr"/>
        <c:lblOffset val="100"/>
        <c:noMultiLvlLbl val="0"/>
      </c:catAx>
      <c:valAx>
        <c:axId val="46822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2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2</xdr:row>
      <xdr:rowOff>76200</xdr:rowOff>
    </xdr:from>
    <xdr:to>
      <xdr:col>13</xdr:col>
      <xdr:colOff>38100</xdr:colOff>
      <xdr:row>11</xdr:row>
      <xdr:rowOff>19050</xdr:rowOff>
    </xdr:to>
    <xdr:graphicFrame macro="">
      <xdr:nvGraphicFramePr>
        <xdr:cNvPr id="2053" name="Chart 1">
          <a:extLst>
            <a:ext uri="{FF2B5EF4-FFF2-40B4-BE49-F238E27FC236}">
              <a16:creationId xmlns:a16="http://schemas.microsoft.com/office/drawing/2014/main" id="{F4FC10B1-6751-4B66-908A-2DA830678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66675</xdr:colOff>
      <xdr:row>24</xdr:row>
      <xdr:rowOff>47625</xdr:rowOff>
    </xdr:from>
    <xdr:to>
      <xdr:col>13</xdr:col>
      <xdr:colOff>371475</xdr:colOff>
      <xdr:row>39</xdr:row>
      <xdr:rowOff>38100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DB9C44FC-7D91-4C85-8676-700E554EB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469281</xdr:colOff>
      <xdr:row>62</xdr:row>
      <xdr:rowOff>171451</xdr:rowOff>
    </xdr:from>
    <xdr:to>
      <xdr:col>19</xdr:col>
      <xdr:colOff>112907</xdr:colOff>
      <xdr:row>81</xdr:row>
      <xdr:rowOff>87816</xdr:rowOff>
    </xdr:to>
    <xdr:graphicFrame macro="">
      <xdr:nvGraphicFramePr>
        <xdr:cNvPr id="1027" name="Chart 2">
          <a:extLst>
            <a:ext uri="{FF2B5EF4-FFF2-40B4-BE49-F238E27FC236}">
              <a16:creationId xmlns:a16="http://schemas.microsoft.com/office/drawing/2014/main" id="{7C9C318F-202D-4B7D-8C7E-B5F48B23F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43</xdr:row>
      <xdr:rowOff>180975</xdr:rowOff>
    </xdr:from>
    <xdr:to>
      <xdr:col>7</xdr:col>
      <xdr:colOff>1143000</xdr:colOff>
      <xdr:row>44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D992876-C5E2-46CA-95F8-C91BD85B3C50}"/>
            </a:ext>
          </a:extLst>
        </xdr:cNvPr>
        <xdr:cNvCxnSpPr/>
      </xdr:nvCxnSpPr>
      <xdr:spPr>
        <a:xfrm>
          <a:off x="3028950" y="8372475"/>
          <a:ext cx="3162300" cy="1905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61</xdr:row>
      <xdr:rowOff>85725</xdr:rowOff>
    </xdr:from>
    <xdr:to>
      <xdr:col>8</xdr:col>
      <xdr:colOff>390525</xdr:colOff>
      <xdr:row>73</xdr:row>
      <xdr:rowOff>33337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76B33D7-1F93-41D9-A90F-973D32290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opLeftCell="A52" workbookViewId="0">
      <selection activeCell="C74" sqref="C74"/>
    </sheetView>
  </sheetViews>
  <sheetFormatPr defaultRowHeight="14.4" x14ac:dyDescent="0.3"/>
  <cols>
    <col min="1" max="1" width="16.88671875" bestFit="1" customWidth="1"/>
    <col min="2" max="4" width="8.6640625" customWidth="1"/>
    <col min="5" max="5" width="12.5546875" bestFit="1" customWidth="1"/>
    <col min="6" max="6" width="8.6640625" customWidth="1"/>
  </cols>
  <sheetData>
    <row r="1" spans="1:7" x14ac:dyDescent="0.3">
      <c r="A1" t="s">
        <v>0</v>
      </c>
      <c r="B1" t="s">
        <v>1</v>
      </c>
    </row>
    <row r="2" spans="1:7" x14ac:dyDescent="0.3">
      <c r="A2">
        <v>64</v>
      </c>
      <c r="B2">
        <v>87</v>
      </c>
    </row>
    <row r="3" spans="1:7" x14ac:dyDescent="0.3">
      <c r="A3">
        <v>86</v>
      </c>
      <c r="B3">
        <v>88</v>
      </c>
    </row>
    <row r="4" spans="1:7" x14ac:dyDescent="0.3">
      <c r="A4">
        <v>89</v>
      </c>
      <c r="B4">
        <v>103</v>
      </c>
      <c r="G4" t="s">
        <v>2</v>
      </c>
    </row>
    <row r="5" spans="1:7" x14ac:dyDescent="0.3">
      <c r="A5">
        <v>115</v>
      </c>
      <c r="B5">
        <v>165</v>
      </c>
      <c r="E5" t="s">
        <v>3</v>
      </c>
      <c r="F5">
        <f>_xlfn.QUARTILE.INC(A$2:A$31,0)</f>
        <v>64</v>
      </c>
      <c r="G5">
        <v>64</v>
      </c>
    </row>
    <row r="6" spans="1:7" x14ac:dyDescent="0.3">
      <c r="A6">
        <v>127</v>
      </c>
      <c r="B6">
        <v>137</v>
      </c>
      <c r="E6" t="s">
        <v>4</v>
      </c>
      <c r="F6">
        <f>_xlfn.QUARTILE.INC(A$2:A$31,1)</f>
        <v>130.25</v>
      </c>
      <c r="G6">
        <f>F6-F5</f>
        <v>66.25</v>
      </c>
    </row>
    <row r="7" spans="1:7" x14ac:dyDescent="0.3">
      <c r="A7">
        <v>127</v>
      </c>
      <c r="B7">
        <v>72</v>
      </c>
      <c r="E7" t="s">
        <v>5</v>
      </c>
      <c r="F7">
        <f>_xlfn.QUARTILE.INC(A$2:A$31,2)</f>
        <v>172</v>
      </c>
      <c r="G7">
        <f>F7-F6</f>
        <v>41.75</v>
      </c>
    </row>
    <row r="8" spans="1:7" x14ac:dyDescent="0.3">
      <c r="A8">
        <v>127</v>
      </c>
      <c r="B8">
        <v>91</v>
      </c>
      <c r="E8" t="s">
        <v>6</v>
      </c>
      <c r="F8">
        <f>_xlfn.QUARTILE.INC(A$2:A$31,3)</f>
        <v>197.75</v>
      </c>
      <c r="G8">
        <f>F8-F7</f>
        <v>25.75</v>
      </c>
    </row>
    <row r="9" spans="1:7" x14ac:dyDescent="0.3">
      <c r="A9">
        <v>127</v>
      </c>
      <c r="B9">
        <v>180</v>
      </c>
      <c r="E9" t="s">
        <v>7</v>
      </c>
      <c r="F9">
        <f>_xlfn.QUARTILE.INC(A$2:A$31,4)</f>
        <v>293</v>
      </c>
      <c r="G9">
        <f>F9-F8</f>
        <v>95.25</v>
      </c>
    </row>
    <row r="10" spans="1:7" x14ac:dyDescent="0.3">
      <c r="A10">
        <v>140</v>
      </c>
      <c r="B10">
        <v>137</v>
      </c>
    </row>
    <row r="11" spans="1:7" x14ac:dyDescent="0.3">
      <c r="A11">
        <v>153</v>
      </c>
      <c r="B11">
        <v>136</v>
      </c>
    </row>
    <row r="12" spans="1:7" x14ac:dyDescent="0.3">
      <c r="A12">
        <v>153</v>
      </c>
      <c r="B12">
        <v>90</v>
      </c>
    </row>
    <row r="13" spans="1:7" x14ac:dyDescent="0.3">
      <c r="A13">
        <v>153</v>
      </c>
      <c r="B13">
        <v>103</v>
      </c>
    </row>
    <row r="14" spans="1:7" x14ac:dyDescent="0.3">
      <c r="A14">
        <v>163</v>
      </c>
      <c r="B14">
        <v>160</v>
      </c>
    </row>
    <row r="15" spans="1:7" x14ac:dyDescent="0.3">
      <c r="A15">
        <v>166</v>
      </c>
      <c r="B15">
        <v>69</v>
      </c>
    </row>
    <row r="16" spans="1:7" x14ac:dyDescent="0.3">
      <c r="A16">
        <v>166</v>
      </c>
      <c r="B16">
        <v>80</v>
      </c>
    </row>
    <row r="17" spans="1:13" x14ac:dyDescent="0.3">
      <c r="A17">
        <v>178</v>
      </c>
      <c r="B17">
        <v>170</v>
      </c>
    </row>
    <row r="18" spans="1:13" x14ac:dyDescent="0.3">
      <c r="A18">
        <v>182</v>
      </c>
      <c r="B18">
        <v>150</v>
      </c>
    </row>
    <row r="19" spans="1:13" x14ac:dyDescent="0.3">
      <c r="A19">
        <v>182</v>
      </c>
      <c r="B19">
        <v>143</v>
      </c>
    </row>
    <row r="20" spans="1:13" x14ac:dyDescent="0.3">
      <c r="A20">
        <v>190</v>
      </c>
      <c r="B20">
        <v>98</v>
      </c>
    </row>
    <row r="21" spans="1:13" ht="15.6" x14ac:dyDescent="0.3">
      <c r="A21">
        <v>191</v>
      </c>
      <c r="B21">
        <v>154</v>
      </c>
      <c r="E21" s="39" t="s">
        <v>8</v>
      </c>
      <c r="F21" s="39"/>
      <c r="G21" s="39"/>
      <c r="H21" s="39"/>
      <c r="I21" s="39"/>
      <c r="J21" s="39"/>
      <c r="K21" s="39"/>
      <c r="L21" s="39"/>
      <c r="M21" s="39"/>
    </row>
    <row r="22" spans="1:13" x14ac:dyDescent="0.3">
      <c r="A22">
        <v>191</v>
      </c>
      <c r="B22">
        <v>160</v>
      </c>
    </row>
    <row r="23" spans="1:13" x14ac:dyDescent="0.3">
      <c r="A23">
        <v>191</v>
      </c>
      <c r="B23">
        <v>80</v>
      </c>
    </row>
    <row r="24" spans="1:13" x14ac:dyDescent="0.3">
      <c r="A24">
        <v>200</v>
      </c>
      <c r="B24">
        <v>164</v>
      </c>
    </row>
    <row r="25" spans="1:13" x14ac:dyDescent="0.3">
      <c r="A25">
        <v>203</v>
      </c>
      <c r="B25">
        <v>137</v>
      </c>
    </row>
    <row r="26" spans="1:13" x14ac:dyDescent="0.3">
      <c r="A26">
        <v>203</v>
      </c>
      <c r="B26">
        <v>91</v>
      </c>
    </row>
    <row r="27" spans="1:13" x14ac:dyDescent="0.3">
      <c r="A27">
        <v>242</v>
      </c>
      <c r="B27">
        <v>120</v>
      </c>
    </row>
    <row r="28" spans="1:13" x14ac:dyDescent="0.3">
      <c r="A28">
        <v>242</v>
      </c>
      <c r="B28">
        <v>183</v>
      </c>
    </row>
    <row r="29" spans="1:13" x14ac:dyDescent="0.3">
      <c r="A29">
        <v>261</v>
      </c>
      <c r="B29">
        <v>154</v>
      </c>
    </row>
    <row r="30" spans="1:13" x14ac:dyDescent="0.3">
      <c r="A30">
        <v>280</v>
      </c>
      <c r="B30">
        <v>134</v>
      </c>
    </row>
    <row r="31" spans="1:13" x14ac:dyDescent="0.3">
      <c r="A31">
        <v>293</v>
      </c>
      <c r="B31">
        <v>144</v>
      </c>
    </row>
    <row r="32" spans="1:13" x14ac:dyDescent="0.3">
      <c r="D32" t="s">
        <v>9</v>
      </c>
      <c r="F32">
        <f>AVERAGE(A2:B31)</f>
        <v>149.41666666666666</v>
      </c>
    </row>
    <row r="33" spans="1:6" x14ac:dyDescent="0.3">
      <c r="D33" t="s">
        <v>10</v>
      </c>
      <c r="F33">
        <f>STDEVA(A2:B31)</f>
        <v>51.496352237661547</v>
      </c>
    </row>
    <row r="34" spans="1:6" x14ac:dyDescent="0.3">
      <c r="A34" s="1" t="s">
        <v>11</v>
      </c>
    </row>
    <row r="35" spans="1:6" x14ac:dyDescent="0.3">
      <c r="A35" s="1">
        <f>MIN(A2:A31)</f>
        <v>64</v>
      </c>
      <c r="D35" t="s">
        <v>12</v>
      </c>
      <c r="F35">
        <f>SUM(A2:A31)</f>
        <v>5185</v>
      </c>
    </row>
    <row r="36" spans="1:6" x14ac:dyDescent="0.3">
      <c r="A36" s="1"/>
      <c r="D36" t="s">
        <v>13</v>
      </c>
      <c r="F36">
        <f>SUM(B2:B31)</f>
        <v>3780</v>
      </c>
    </row>
    <row r="37" spans="1:6" x14ac:dyDescent="0.3">
      <c r="A37" s="1" t="s">
        <v>14</v>
      </c>
    </row>
    <row r="38" spans="1:6" x14ac:dyDescent="0.3">
      <c r="A38" s="1">
        <f>MAX(A2:A31)</f>
        <v>293</v>
      </c>
    </row>
    <row r="39" spans="1:6" x14ac:dyDescent="0.3">
      <c r="A39" s="1"/>
    </row>
    <row r="40" spans="1:6" ht="21" x14ac:dyDescent="0.4">
      <c r="A40" s="1" t="s">
        <v>5</v>
      </c>
      <c r="D40" s="40" t="s">
        <v>15</v>
      </c>
      <c r="E40" s="40"/>
    </row>
    <row r="41" spans="1:6" ht="18" x14ac:dyDescent="0.35">
      <c r="A41" s="1">
        <f>MEDIAN(A2:A31)</f>
        <v>172</v>
      </c>
      <c r="D41" s="2" t="s">
        <v>16</v>
      </c>
      <c r="E41" s="2" t="s">
        <v>17</v>
      </c>
    </row>
    <row r="42" spans="1:6" x14ac:dyDescent="0.3">
      <c r="A42" s="1"/>
      <c r="D42" t="s">
        <v>18</v>
      </c>
      <c r="E42">
        <f>COUNTIFS($A$2:$A$31,"&gt;=60",$A$2:$A$31,"&lt;=79")</f>
        <v>1</v>
      </c>
    </row>
    <row r="43" spans="1:6" x14ac:dyDescent="0.3">
      <c r="A43" s="1" t="s">
        <v>19</v>
      </c>
      <c r="D43" t="s">
        <v>20</v>
      </c>
      <c r="E43">
        <f>COUNTIFS($A$2:$A$31,"&gt;=80",$A$2:$A$31,"&lt;=99")</f>
        <v>2</v>
      </c>
    </row>
    <row r="44" spans="1:6" x14ac:dyDescent="0.3">
      <c r="A44" s="1">
        <f>_xlfn.MODE.SNGL(A2:A31)</f>
        <v>127</v>
      </c>
      <c r="D44" t="s">
        <v>21</v>
      </c>
      <c r="E44">
        <f>COUNTIFS($A$2:$A$31,"&gt;=100",$A$2:$A$31,"&lt;=119")</f>
        <v>1</v>
      </c>
    </row>
    <row r="45" spans="1:6" x14ac:dyDescent="0.3">
      <c r="A45" s="1"/>
      <c r="D45" t="s">
        <v>22</v>
      </c>
      <c r="E45">
        <f>COUNTIFS($A$2:$A$31,"&gt;=120",$A$2:$A$31,"&lt;=139")</f>
        <v>4</v>
      </c>
    </row>
    <row r="46" spans="1:6" x14ac:dyDescent="0.3">
      <c r="A46" s="1" t="s">
        <v>23</v>
      </c>
      <c r="D46" t="s">
        <v>24</v>
      </c>
      <c r="E46">
        <f>COUNTIFS($A$2:$A$31,"&gt;=140",$A$2:$A$31,"&lt;=159")</f>
        <v>4</v>
      </c>
    </row>
    <row r="47" spans="1:6" x14ac:dyDescent="0.3">
      <c r="A47" s="1">
        <f>_xlfn.QUARTILE.EXC(A2:A31,1)</f>
        <v>127</v>
      </c>
      <c r="D47" t="s">
        <v>25</v>
      </c>
      <c r="E47">
        <f>COUNTIFS($A$2:$A$31,"&gt;=160",$A$2:$A$31,"&lt;=179")</f>
        <v>4</v>
      </c>
    </row>
    <row r="48" spans="1:6" x14ac:dyDescent="0.3">
      <c r="A48" s="1"/>
      <c r="D48" t="s">
        <v>26</v>
      </c>
      <c r="E48">
        <f>COUNTIFS($A$2:$A$31,"&gt;=180",$A$2:$A$31,"&lt;=199")</f>
        <v>6</v>
      </c>
    </row>
    <row r="49" spans="1:5" x14ac:dyDescent="0.3">
      <c r="A49" s="1" t="s">
        <v>27</v>
      </c>
      <c r="D49" t="s">
        <v>28</v>
      </c>
      <c r="E49">
        <f>COUNTIFS($A$2:$A$31,"&gt;=200",$A$2:$A$31,"&lt;=219")</f>
        <v>3</v>
      </c>
    </row>
    <row r="50" spans="1:5" x14ac:dyDescent="0.3">
      <c r="A50" s="1">
        <f>_xlfn.QUARTILE.EXC(A2:A31,3)</f>
        <v>200.75</v>
      </c>
      <c r="D50" t="s">
        <v>29</v>
      </c>
      <c r="E50">
        <f>COUNTIFS($A$2:$A$31,"&gt;=220",$A$2:$A$31,"&lt;=239")</f>
        <v>0</v>
      </c>
    </row>
    <row r="51" spans="1:5" x14ac:dyDescent="0.3">
      <c r="A51" s="1"/>
      <c r="D51" t="s">
        <v>30</v>
      </c>
      <c r="E51">
        <f>COUNTIFS($A$2:$A$31,"&gt;=240",$A$2:$A$31,"&lt;=259")</f>
        <v>2</v>
      </c>
    </row>
    <row r="52" spans="1:5" x14ac:dyDescent="0.3">
      <c r="A52" s="1" t="s">
        <v>31</v>
      </c>
      <c r="D52" t="s">
        <v>32</v>
      </c>
      <c r="E52">
        <f>COUNTIFS($A$2:$A$31,"&gt;=260",$A$2:$A$31,"&lt;=279")</f>
        <v>1</v>
      </c>
    </row>
    <row r="53" spans="1:5" x14ac:dyDescent="0.3">
      <c r="A53" s="1">
        <f>A50-A47</f>
        <v>73.75</v>
      </c>
      <c r="D53" t="s">
        <v>33</v>
      </c>
      <c r="E53">
        <f>COUNTIFS($A$2:$A$31,"&gt;=280",$A$2:$A$31,"&lt;=299")</f>
        <v>2</v>
      </c>
    </row>
  </sheetData>
  <mergeCells count="2">
    <mergeCell ref="E21:M21"/>
    <mergeCell ref="D40:E40"/>
  </mergeCells>
  <pageMargins left="0.70000000000000007" right="0.70000000000000007" top="0.75" bottom="0.75" header="0.30000000000000004" footer="0.3000000000000000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98"/>
  <sheetViews>
    <sheetView topLeftCell="A85" zoomScale="93" zoomScaleNormal="93" workbookViewId="0">
      <selection activeCell="G108" sqref="G108"/>
    </sheetView>
  </sheetViews>
  <sheetFormatPr defaultColWidth="9.109375" defaultRowHeight="14.4" x14ac:dyDescent="0.3"/>
  <cols>
    <col min="1" max="16384" width="9.109375" style="4"/>
  </cols>
  <sheetData>
    <row r="2" spans="1:11" x14ac:dyDescent="0.3">
      <c r="D2" s="3" t="s">
        <v>34</v>
      </c>
    </row>
    <row r="3" spans="1:11" x14ac:dyDescent="0.3">
      <c r="D3" s="3" t="s">
        <v>35</v>
      </c>
    </row>
    <row r="4" spans="1:11" x14ac:dyDescent="0.3">
      <c r="D4" s="3" t="s">
        <v>36</v>
      </c>
    </row>
    <row r="5" spans="1:11" x14ac:dyDescent="0.3">
      <c r="D5" s="3" t="s">
        <v>37</v>
      </c>
    </row>
    <row r="6" spans="1:11" x14ac:dyDescent="0.3">
      <c r="D6" s="3" t="s">
        <v>38</v>
      </c>
    </row>
    <row r="7" spans="1:11" ht="15.6" x14ac:dyDescent="0.3">
      <c r="G7" s="5"/>
      <c r="H7" s="5"/>
      <c r="I7" s="5"/>
      <c r="J7" s="6"/>
    </row>
    <row r="8" spans="1:11" ht="16.2" thickBot="1" x14ac:dyDescent="0.35">
      <c r="F8" s="7" t="s">
        <v>39</v>
      </c>
      <c r="G8" s="8"/>
      <c r="H8" s="8"/>
      <c r="I8" s="8"/>
      <c r="J8" s="9"/>
      <c r="K8" s="7"/>
    </row>
    <row r="9" spans="1:11" x14ac:dyDescent="0.3">
      <c r="H9" s="10" t="s">
        <v>12</v>
      </c>
      <c r="I9" s="10" t="s">
        <v>13</v>
      </c>
    </row>
    <row r="10" spans="1:11" s="5" customFormat="1" ht="15.6" x14ac:dyDescent="0.3">
      <c r="G10" s="5" t="s">
        <v>40</v>
      </c>
      <c r="H10" s="11">
        <v>190</v>
      </c>
      <c r="I10" s="11">
        <v>87</v>
      </c>
    </row>
    <row r="11" spans="1:11" ht="15.6" x14ac:dyDescent="0.3">
      <c r="G11" s="5" t="s">
        <v>41</v>
      </c>
      <c r="H11" s="11">
        <v>140</v>
      </c>
      <c r="I11" s="11">
        <v>137</v>
      </c>
    </row>
    <row r="12" spans="1:11" s="12" customFormat="1" ht="15.6" x14ac:dyDescent="0.3">
      <c r="G12" s="5" t="s">
        <v>42</v>
      </c>
      <c r="H12" s="11">
        <v>191</v>
      </c>
      <c r="I12" s="11">
        <v>150</v>
      </c>
    </row>
    <row r="13" spans="1:11" ht="15.6" x14ac:dyDescent="0.3">
      <c r="G13" s="5" t="s">
        <v>43</v>
      </c>
      <c r="H13" s="11">
        <v>153</v>
      </c>
      <c r="I13" s="11">
        <v>137</v>
      </c>
    </row>
    <row r="14" spans="1:11" s="12" customFormat="1" ht="15.6" x14ac:dyDescent="0.3">
      <c r="G14" s="5" t="s">
        <v>44</v>
      </c>
      <c r="H14" s="11">
        <v>115</v>
      </c>
      <c r="I14" s="11">
        <v>88</v>
      </c>
    </row>
    <row r="15" spans="1:11" ht="15.6" x14ac:dyDescent="0.3">
      <c r="G15" s="5" t="s">
        <v>45</v>
      </c>
      <c r="H15" s="11">
        <v>182</v>
      </c>
      <c r="I15" s="11">
        <v>136</v>
      </c>
    </row>
    <row r="16" spans="1:11" ht="15.6" x14ac:dyDescent="0.3">
      <c r="A16" s="11"/>
      <c r="B16" s="11"/>
      <c r="C16" s="11"/>
      <c r="D16" s="11"/>
      <c r="G16" s="5" t="s">
        <v>46</v>
      </c>
      <c r="H16" s="11">
        <v>127</v>
      </c>
      <c r="I16" s="11">
        <v>143</v>
      </c>
    </row>
    <row r="17" spans="1:9" ht="15.6" x14ac:dyDescent="0.3">
      <c r="A17" s="11"/>
      <c r="B17" s="11"/>
      <c r="C17" s="11"/>
      <c r="D17" s="11"/>
      <c r="G17" s="5" t="s">
        <v>47</v>
      </c>
      <c r="H17" s="11">
        <v>86</v>
      </c>
      <c r="I17" s="11">
        <v>91</v>
      </c>
    </row>
    <row r="18" spans="1:9" ht="15.6" x14ac:dyDescent="0.3">
      <c r="A18" s="11"/>
      <c r="B18" s="11"/>
      <c r="C18" s="11"/>
      <c r="D18" s="11"/>
      <c r="G18" s="5" t="s">
        <v>48</v>
      </c>
      <c r="H18" s="11">
        <v>203</v>
      </c>
      <c r="I18" s="11">
        <v>103</v>
      </c>
    </row>
    <row r="19" spans="1:9" ht="15.6" x14ac:dyDescent="0.3">
      <c r="A19" s="11"/>
      <c r="B19" s="11"/>
      <c r="C19" s="11"/>
      <c r="D19" s="11"/>
      <c r="G19" s="5" t="s">
        <v>49</v>
      </c>
      <c r="H19" s="11">
        <v>153</v>
      </c>
      <c r="I19" s="11">
        <v>90</v>
      </c>
    </row>
    <row r="20" spans="1:9" ht="15.6" x14ac:dyDescent="0.3">
      <c r="G20" s="5" t="s">
        <v>50</v>
      </c>
      <c r="H20" s="11">
        <v>127</v>
      </c>
      <c r="I20" s="11">
        <v>98</v>
      </c>
    </row>
    <row r="21" spans="1:9" ht="15.6" x14ac:dyDescent="0.3">
      <c r="G21" s="5" t="s">
        <v>51</v>
      </c>
      <c r="H21" s="11">
        <v>163</v>
      </c>
      <c r="I21" s="11">
        <v>120</v>
      </c>
    </row>
    <row r="22" spans="1:9" s="12" customFormat="1" ht="15.6" x14ac:dyDescent="0.3">
      <c r="G22" s="5" t="s">
        <v>52</v>
      </c>
      <c r="H22" s="11">
        <v>191</v>
      </c>
      <c r="I22" s="11">
        <v>165</v>
      </c>
    </row>
    <row r="23" spans="1:9" ht="15.6" x14ac:dyDescent="0.3">
      <c r="G23" s="5" t="s">
        <v>53</v>
      </c>
      <c r="H23" s="11">
        <v>200</v>
      </c>
      <c r="I23" s="11">
        <v>103</v>
      </c>
    </row>
    <row r="24" spans="1:9" ht="15.6" x14ac:dyDescent="0.3">
      <c r="A24" s="11"/>
      <c r="B24" s="11"/>
      <c r="C24" s="11"/>
      <c r="D24" s="11"/>
      <c r="G24" s="5" t="s">
        <v>54</v>
      </c>
      <c r="H24" s="11">
        <v>153</v>
      </c>
      <c r="I24" s="11">
        <v>154</v>
      </c>
    </row>
    <row r="25" spans="1:9" ht="15.6" x14ac:dyDescent="0.3">
      <c r="A25" s="11"/>
      <c r="B25" s="11"/>
      <c r="C25" s="11"/>
      <c r="D25" s="11"/>
      <c r="G25" s="5" t="s">
        <v>55</v>
      </c>
      <c r="H25" s="11">
        <v>182</v>
      </c>
      <c r="I25" s="11">
        <v>183</v>
      </c>
    </row>
    <row r="26" spans="1:9" ht="15.6" x14ac:dyDescent="0.3">
      <c r="A26" s="11"/>
      <c r="B26" s="11"/>
      <c r="C26" s="11"/>
      <c r="D26" s="11"/>
      <c r="G26" s="5" t="s">
        <v>56</v>
      </c>
      <c r="H26" s="11">
        <v>127</v>
      </c>
      <c r="I26" s="11">
        <v>137</v>
      </c>
    </row>
    <row r="27" spans="1:9" ht="15.6" x14ac:dyDescent="0.3">
      <c r="A27" s="11"/>
      <c r="B27" s="11"/>
      <c r="C27" s="11"/>
      <c r="D27" s="11"/>
      <c r="G27" s="5" t="s">
        <v>57</v>
      </c>
      <c r="H27" s="11">
        <v>203</v>
      </c>
      <c r="I27" s="11">
        <v>160</v>
      </c>
    </row>
    <row r="28" spans="1:9" ht="15.6" x14ac:dyDescent="0.3">
      <c r="G28" s="5" t="s">
        <v>58</v>
      </c>
      <c r="H28" s="11">
        <v>242</v>
      </c>
      <c r="I28" s="11">
        <v>160</v>
      </c>
    </row>
    <row r="29" spans="1:9" ht="15.6" x14ac:dyDescent="0.3">
      <c r="G29" s="5" t="s">
        <v>59</v>
      </c>
      <c r="H29" s="11">
        <v>191</v>
      </c>
      <c r="I29" s="11">
        <v>154</v>
      </c>
    </row>
    <row r="30" spans="1:9" s="12" customFormat="1" ht="15.6" x14ac:dyDescent="0.3">
      <c r="G30" s="5" t="s">
        <v>60</v>
      </c>
      <c r="H30" s="11">
        <v>293</v>
      </c>
      <c r="I30" s="11">
        <v>72</v>
      </c>
    </row>
    <row r="31" spans="1:9" ht="15.6" x14ac:dyDescent="0.3">
      <c r="G31" s="5" t="s">
        <v>61</v>
      </c>
      <c r="H31" s="11">
        <v>178</v>
      </c>
      <c r="I31" s="11">
        <v>69</v>
      </c>
    </row>
    <row r="32" spans="1:9" ht="15.6" x14ac:dyDescent="0.3">
      <c r="G32" s="5" t="s">
        <v>62</v>
      </c>
      <c r="H32" s="11">
        <v>166</v>
      </c>
      <c r="I32" s="11">
        <v>80</v>
      </c>
    </row>
    <row r="33" spans="6:11" ht="15.6" x14ac:dyDescent="0.3">
      <c r="G33" s="5" t="s">
        <v>63</v>
      </c>
      <c r="H33" s="11">
        <v>166</v>
      </c>
      <c r="I33" s="11">
        <v>134</v>
      </c>
    </row>
    <row r="34" spans="6:11" ht="15.6" x14ac:dyDescent="0.3">
      <c r="G34" s="5" t="s">
        <v>64</v>
      </c>
      <c r="H34" s="11">
        <v>64</v>
      </c>
      <c r="I34" s="11">
        <v>91</v>
      </c>
    </row>
    <row r="35" spans="6:11" ht="15.6" x14ac:dyDescent="0.3">
      <c r="G35" s="5" t="s">
        <v>65</v>
      </c>
      <c r="H35" s="11">
        <v>242</v>
      </c>
      <c r="I35" s="11">
        <v>80</v>
      </c>
    </row>
    <row r="36" spans="6:11" ht="15.6" x14ac:dyDescent="0.3">
      <c r="G36" s="5" t="s">
        <v>66</v>
      </c>
      <c r="H36" s="11">
        <v>89</v>
      </c>
      <c r="I36" s="11">
        <v>164</v>
      </c>
    </row>
    <row r="37" spans="6:11" ht="15.6" x14ac:dyDescent="0.3">
      <c r="G37" s="5" t="s">
        <v>67</v>
      </c>
      <c r="H37" s="11">
        <v>261</v>
      </c>
      <c r="I37" s="11">
        <v>144</v>
      </c>
    </row>
    <row r="38" spans="6:11" ht="15.6" x14ac:dyDescent="0.3">
      <c r="G38" s="5" t="s">
        <v>68</v>
      </c>
      <c r="H38" s="11">
        <v>127</v>
      </c>
      <c r="I38" s="11">
        <v>180</v>
      </c>
    </row>
    <row r="39" spans="6:11" ht="15.6" x14ac:dyDescent="0.3">
      <c r="G39" s="5" t="s">
        <v>69</v>
      </c>
      <c r="H39" s="11">
        <v>280</v>
      </c>
      <c r="I39" s="11">
        <v>170</v>
      </c>
    </row>
    <row r="40" spans="6:11" ht="16.2" thickBot="1" x14ac:dyDescent="0.35">
      <c r="F40" s="13"/>
      <c r="G40" s="8" t="s">
        <v>70</v>
      </c>
      <c r="H40" s="14">
        <f>SUM(H10:H39)</f>
        <v>5185</v>
      </c>
      <c r="I40" s="14">
        <f>SUM(I10:I39)</f>
        <v>3780</v>
      </c>
    </row>
    <row r="41" spans="6:11" ht="16.2" thickBot="1" x14ac:dyDescent="0.35">
      <c r="F41" s="5" t="s">
        <v>71</v>
      </c>
      <c r="G41" s="15"/>
      <c r="H41" s="16">
        <f>MIN(H10:H39)</f>
        <v>64</v>
      </c>
      <c r="I41" s="16">
        <f>MIN(I10:I39)</f>
        <v>69</v>
      </c>
    </row>
    <row r="42" spans="6:11" ht="15.6" x14ac:dyDescent="0.3">
      <c r="F42" s="17" t="s">
        <v>72</v>
      </c>
      <c r="G42" s="17"/>
      <c r="H42" s="18">
        <f>MAX(H10:H39)</f>
        <v>293</v>
      </c>
      <c r="I42" s="18">
        <f>MAX(I10:I39)</f>
        <v>183</v>
      </c>
    </row>
    <row r="43" spans="6:11" ht="15.6" x14ac:dyDescent="0.3">
      <c r="F43" s="13" t="s">
        <v>73</v>
      </c>
      <c r="G43" s="20"/>
      <c r="H43" s="21">
        <f>MEDIAN(H10:H39)</f>
        <v>172</v>
      </c>
      <c r="I43" s="21">
        <f>MEDIAN(I10:I39)</f>
        <v>136.5</v>
      </c>
    </row>
    <row r="44" spans="6:11" ht="16.2" thickBot="1" x14ac:dyDescent="0.35">
      <c r="F44" s="8" t="s">
        <v>74</v>
      </c>
      <c r="G44" s="20"/>
      <c r="H44" s="20">
        <f>MODE(H10:H39)</f>
        <v>127</v>
      </c>
      <c r="I44" s="20">
        <f>MODE(I10:I39)</f>
        <v>137</v>
      </c>
      <c r="J44" s="12"/>
      <c r="K44" s="12"/>
    </row>
    <row r="45" spans="6:11" ht="15.6" x14ac:dyDescent="0.3">
      <c r="F45" s="5" t="s">
        <v>75</v>
      </c>
      <c r="G45" s="13"/>
      <c r="H45" s="13">
        <f>QUARTILE(H10:H39,1)</f>
        <v>130.25</v>
      </c>
      <c r="I45" s="13">
        <f>QUARTILE(I10:I39,1)</f>
        <v>91</v>
      </c>
    </row>
    <row r="46" spans="6:11" ht="15.6" x14ac:dyDescent="0.3">
      <c r="F46" s="13" t="s">
        <v>76</v>
      </c>
      <c r="G46" s="13"/>
      <c r="H46" s="13">
        <f>QUARTILE(H10:H39,3)</f>
        <v>197.75</v>
      </c>
      <c r="I46" s="13">
        <f>QUARTILE(I10:I39,3)</f>
        <v>154</v>
      </c>
    </row>
    <row r="47" spans="6:11" ht="15.6" x14ac:dyDescent="0.3">
      <c r="F47" s="13" t="s">
        <v>77</v>
      </c>
      <c r="G47" s="13"/>
      <c r="H47" s="13">
        <f>(H46-H45)/2</f>
        <v>33.75</v>
      </c>
      <c r="I47" s="13">
        <f>(I46-I45)/2</f>
        <v>31.5</v>
      </c>
    </row>
    <row r="48" spans="6:11" ht="15.6" x14ac:dyDescent="0.3">
      <c r="F48" s="13" t="s">
        <v>78</v>
      </c>
      <c r="G48" s="13"/>
      <c r="H48" s="22">
        <f>(H40)/30</f>
        <v>172.83333333333334</v>
      </c>
      <c r="I48" s="13">
        <f>I40/30</f>
        <v>126</v>
      </c>
    </row>
    <row r="49" spans="2:18" ht="16.2" thickBot="1" x14ac:dyDescent="0.35">
      <c r="F49" s="8" t="s">
        <v>79</v>
      </c>
      <c r="G49" s="8"/>
      <c r="H49" s="23">
        <f>STDEV(H10:H39)</f>
        <v>55.058641674023384</v>
      </c>
      <c r="I49" s="23">
        <f>STDEV(I10:I39)</f>
        <v>35.060538776669489</v>
      </c>
    </row>
    <row r="50" spans="2:18" ht="15.6" x14ac:dyDescent="0.3">
      <c r="F50" s="5"/>
      <c r="G50" s="5"/>
      <c r="H50" s="24"/>
      <c r="I50" s="24"/>
    </row>
    <row r="51" spans="2:18" ht="18" x14ac:dyDescent="0.35">
      <c r="E51" s="25" t="s">
        <v>80</v>
      </c>
      <c r="F51" s="26"/>
      <c r="G51" s="26"/>
      <c r="H51" s="26"/>
      <c r="I51" s="26"/>
      <c r="M51" s="26"/>
      <c r="P51" s="10"/>
      <c r="Q51" s="10"/>
      <c r="R51" s="10"/>
    </row>
    <row r="52" spans="2:18" ht="15.6" x14ac:dyDescent="0.3">
      <c r="F52" s="5"/>
      <c r="G52" s="5"/>
      <c r="H52" s="24"/>
      <c r="I52" s="24"/>
    </row>
    <row r="53" spans="2:18" ht="15.6" x14ac:dyDescent="0.3">
      <c r="E53" s="4" t="s">
        <v>111</v>
      </c>
      <c r="F53" s="5"/>
      <c r="G53" s="5"/>
      <c r="H53" s="24"/>
      <c r="I53" s="24"/>
    </row>
    <row r="54" spans="2:18" ht="15.6" x14ac:dyDescent="0.3">
      <c r="E54" s="4" t="s">
        <v>81</v>
      </c>
      <c r="F54" s="5"/>
      <c r="G54" s="5"/>
      <c r="H54" s="24"/>
      <c r="I54" s="24"/>
    </row>
    <row r="55" spans="2:18" ht="15.6" x14ac:dyDescent="0.3">
      <c r="E55" s="4" t="s">
        <v>82</v>
      </c>
      <c r="F55" s="5"/>
      <c r="G55" s="5"/>
      <c r="H55" s="24"/>
      <c r="I55" s="24"/>
    </row>
    <row r="56" spans="2:18" ht="15.6" x14ac:dyDescent="0.3">
      <c r="E56" s="4" t="s">
        <v>83</v>
      </c>
      <c r="F56" s="5"/>
      <c r="G56" s="5"/>
      <c r="H56" s="24"/>
      <c r="I56" s="24"/>
    </row>
    <row r="57" spans="2:18" ht="15.6" x14ac:dyDescent="0.3">
      <c r="E57" s="4" t="s">
        <v>84</v>
      </c>
      <c r="F57" s="5"/>
      <c r="G57" s="5"/>
      <c r="H57" s="24"/>
      <c r="I57" s="24"/>
    </row>
    <row r="58" spans="2:18" ht="15.6" x14ac:dyDescent="0.3">
      <c r="E58" s="4" t="s">
        <v>85</v>
      </c>
      <c r="F58" s="5"/>
      <c r="G58" s="5"/>
      <c r="H58" s="24"/>
      <c r="I58" s="24"/>
    </row>
    <row r="59" spans="2:18" x14ac:dyDescent="0.3">
      <c r="E59" s="4" t="s">
        <v>86</v>
      </c>
    </row>
    <row r="60" spans="2:18" x14ac:dyDescent="0.3">
      <c r="E60" s="4" t="s">
        <v>87</v>
      </c>
    </row>
    <row r="63" spans="2:18" x14ac:dyDescent="0.3">
      <c r="E63" s="4" t="s">
        <v>88</v>
      </c>
    </row>
    <row r="64" spans="2:18" ht="15.6" x14ac:dyDescent="0.3">
      <c r="B64" s="27" t="s">
        <v>89</v>
      </c>
      <c r="C64" s="13"/>
      <c r="D64" s="28"/>
    </row>
    <row r="65" spans="2:21" ht="16.2" thickBot="1" x14ac:dyDescent="0.35">
      <c r="B65" s="5" t="s">
        <v>90</v>
      </c>
      <c r="C65" s="5"/>
      <c r="F65" s="29" t="s">
        <v>15</v>
      </c>
      <c r="G65" s="29"/>
      <c r="P65" s="19"/>
      <c r="T65" s="30"/>
      <c r="U65" s="30"/>
    </row>
    <row r="66" spans="2:21" ht="16.2" thickBot="1" x14ac:dyDescent="0.35">
      <c r="B66" s="15" t="s">
        <v>91</v>
      </c>
      <c r="C66" s="15"/>
      <c r="D66" s="31"/>
      <c r="P66" s="19"/>
      <c r="R66" s="19"/>
      <c r="S66" s="19"/>
      <c r="T66" s="19"/>
      <c r="U66" s="19"/>
    </row>
    <row r="67" spans="2:21" ht="31.8" thickBot="1" x14ac:dyDescent="0.35">
      <c r="B67" s="15" t="s">
        <v>92</v>
      </c>
      <c r="C67" s="15" t="s">
        <v>93</v>
      </c>
      <c r="D67" s="32" t="s">
        <v>94</v>
      </c>
      <c r="E67" s="32"/>
      <c r="F67" s="33" t="s">
        <v>95</v>
      </c>
      <c r="G67" s="33" t="s">
        <v>17</v>
      </c>
      <c r="J67" s="19"/>
      <c r="K67" s="19"/>
      <c r="P67" s="19"/>
      <c r="R67" s="34"/>
      <c r="S67" s="19"/>
      <c r="T67" s="19"/>
      <c r="U67" s="19"/>
    </row>
    <row r="68" spans="2:21" ht="15.6" x14ac:dyDescent="0.3">
      <c r="B68" s="5" t="s">
        <v>40</v>
      </c>
      <c r="C68" s="11">
        <v>190</v>
      </c>
      <c r="D68" s="4" t="s">
        <v>96</v>
      </c>
      <c r="E68" s="11"/>
      <c r="F68" s="19">
        <v>80</v>
      </c>
      <c r="G68" s="19">
        <v>1</v>
      </c>
      <c r="J68" s="19"/>
      <c r="K68" s="19"/>
      <c r="P68" s="19"/>
      <c r="R68" s="34"/>
      <c r="S68" s="19"/>
      <c r="T68" s="19"/>
      <c r="U68" s="19"/>
    </row>
    <row r="69" spans="2:21" ht="15.6" x14ac:dyDescent="0.3">
      <c r="B69" s="5" t="s">
        <v>41</v>
      </c>
      <c r="C69" s="11">
        <v>140</v>
      </c>
      <c r="D69" s="4" t="s">
        <v>97</v>
      </c>
      <c r="E69" s="11"/>
      <c r="F69" s="19">
        <v>100</v>
      </c>
      <c r="G69" s="19">
        <v>2</v>
      </c>
      <c r="J69" s="19"/>
      <c r="K69" s="19"/>
      <c r="P69" s="19"/>
      <c r="R69" s="34"/>
      <c r="S69" s="19"/>
      <c r="T69" s="19"/>
      <c r="U69" s="19"/>
    </row>
    <row r="70" spans="2:21" ht="15.6" x14ac:dyDescent="0.3">
      <c r="B70" s="5" t="s">
        <v>42</v>
      </c>
      <c r="C70" s="11">
        <v>191</v>
      </c>
      <c r="D70" s="4" t="s">
        <v>98</v>
      </c>
      <c r="E70" s="11"/>
      <c r="F70" s="19">
        <v>120</v>
      </c>
      <c r="G70" s="19">
        <v>1</v>
      </c>
      <c r="J70" s="19"/>
      <c r="K70" s="19"/>
      <c r="P70" s="19"/>
      <c r="R70" s="34"/>
      <c r="S70" s="19"/>
      <c r="T70" s="19"/>
      <c r="U70" s="19"/>
    </row>
    <row r="71" spans="2:21" ht="15.6" x14ac:dyDescent="0.3">
      <c r="B71" s="5" t="s">
        <v>43</v>
      </c>
      <c r="C71" s="11">
        <v>153</v>
      </c>
      <c r="D71" s="4" t="s">
        <v>99</v>
      </c>
      <c r="E71" s="11"/>
      <c r="F71" s="19">
        <v>140</v>
      </c>
      <c r="G71" s="19">
        <v>5</v>
      </c>
      <c r="J71" s="19"/>
      <c r="K71" s="19"/>
      <c r="P71" s="19"/>
      <c r="R71" s="34"/>
      <c r="S71" s="19"/>
      <c r="T71" s="19"/>
      <c r="U71" s="19"/>
    </row>
    <row r="72" spans="2:21" ht="15.6" x14ac:dyDescent="0.3">
      <c r="B72" s="5" t="s">
        <v>44</v>
      </c>
      <c r="C72" s="11">
        <v>115</v>
      </c>
      <c r="D72" s="4" t="s">
        <v>100</v>
      </c>
      <c r="E72" s="11"/>
      <c r="F72" s="19">
        <v>160</v>
      </c>
      <c r="G72" s="19">
        <v>3</v>
      </c>
      <c r="J72" s="19"/>
      <c r="K72" s="19"/>
      <c r="O72" s="19"/>
      <c r="P72" s="19"/>
      <c r="R72" s="34"/>
      <c r="S72" s="19"/>
      <c r="T72" s="19"/>
      <c r="U72" s="19"/>
    </row>
    <row r="73" spans="2:21" ht="15.6" x14ac:dyDescent="0.3">
      <c r="B73" s="5" t="s">
        <v>45</v>
      </c>
      <c r="C73" s="11">
        <v>182</v>
      </c>
      <c r="D73" s="4" t="s">
        <v>101</v>
      </c>
      <c r="E73" s="11"/>
      <c r="F73" s="19">
        <v>180</v>
      </c>
      <c r="G73" s="19">
        <v>4</v>
      </c>
      <c r="J73" s="19"/>
      <c r="K73" s="19"/>
      <c r="O73" s="19"/>
      <c r="P73" s="19"/>
      <c r="R73" s="34"/>
      <c r="S73" s="19"/>
      <c r="T73" s="19"/>
      <c r="U73" s="19"/>
    </row>
    <row r="74" spans="2:21" ht="15.6" x14ac:dyDescent="0.3">
      <c r="B74" s="5" t="s">
        <v>46</v>
      </c>
      <c r="C74" s="11">
        <v>127</v>
      </c>
      <c r="D74" s="4" t="s">
        <v>102</v>
      </c>
      <c r="E74" s="11"/>
      <c r="F74" s="19">
        <v>200</v>
      </c>
      <c r="G74" s="19">
        <v>7</v>
      </c>
      <c r="J74" s="19"/>
      <c r="K74" s="19"/>
      <c r="O74" s="19"/>
      <c r="P74" s="19"/>
      <c r="R74" s="34"/>
      <c r="S74" s="19"/>
      <c r="T74" s="19"/>
      <c r="U74" s="19"/>
    </row>
    <row r="75" spans="2:21" ht="15.6" x14ac:dyDescent="0.3">
      <c r="B75" s="5" t="s">
        <v>47</v>
      </c>
      <c r="C75" s="11">
        <v>86</v>
      </c>
      <c r="D75" s="4" t="s">
        <v>103</v>
      </c>
      <c r="E75" s="11"/>
      <c r="F75" s="19">
        <v>220</v>
      </c>
      <c r="G75" s="19">
        <v>2</v>
      </c>
      <c r="J75" s="19"/>
      <c r="K75" s="19"/>
      <c r="O75" s="19"/>
      <c r="P75" s="19"/>
      <c r="R75" s="34"/>
      <c r="S75" s="19"/>
      <c r="T75" s="19"/>
      <c r="U75" s="19"/>
    </row>
    <row r="76" spans="2:21" ht="15.6" x14ac:dyDescent="0.3">
      <c r="B76" s="5" t="s">
        <v>48</v>
      </c>
      <c r="C76" s="11">
        <v>203</v>
      </c>
      <c r="D76" s="4" t="s">
        <v>104</v>
      </c>
      <c r="E76" s="11"/>
      <c r="F76" s="19">
        <v>240</v>
      </c>
      <c r="G76" s="19">
        <v>0</v>
      </c>
      <c r="J76" s="19"/>
      <c r="K76" s="19"/>
      <c r="O76" s="19"/>
      <c r="P76" s="19"/>
      <c r="R76" s="34"/>
      <c r="S76" s="19"/>
      <c r="T76" s="19"/>
      <c r="U76" s="19"/>
    </row>
    <row r="77" spans="2:21" ht="15.6" x14ac:dyDescent="0.3">
      <c r="B77" s="5" t="s">
        <v>49</v>
      </c>
      <c r="C77" s="11">
        <v>153</v>
      </c>
      <c r="D77" s="4" t="s">
        <v>105</v>
      </c>
      <c r="E77" s="11"/>
      <c r="F77" s="19">
        <v>260</v>
      </c>
      <c r="G77" s="19">
        <v>2</v>
      </c>
      <c r="J77" s="19"/>
      <c r="K77" s="19"/>
      <c r="O77" s="19"/>
      <c r="P77" s="19"/>
      <c r="R77" s="34"/>
      <c r="S77" s="19"/>
      <c r="T77" s="19"/>
      <c r="U77" s="19"/>
    </row>
    <row r="78" spans="2:21" ht="16.2" thickBot="1" x14ac:dyDescent="0.35">
      <c r="B78" s="5" t="s">
        <v>50</v>
      </c>
      <c r="C78" s="11">
        <v>127</v>
      </c>
      <c r="D78" s="4" t="s">
        <v>106</v>
      </c>
      <c r="E78" s="11"/>
      <c r="F78" s="19">
        <v>280</v>
      </c>
      <c r="G78" s="19">
        <v>2</v>
      </c>
      <c r="J78" s="19"/>
      <c r="K78" s="19"/>
      <c r="R78" s="19"/>
      <c r="S78" s="19"/>
      <c r="T78" s="35"/>
      <c r="U78" s="35"/>
    </row>
    <row r="79" spans="2:21" ht="15.6" x14ac:dyDescent="0.3">
      <c r="B79" s="5" t="s">
        <v>51</v>
      </c>
      <c r="C79" s="11">
        <v>163</v>
      </c>
      <c r="D79" s="4" t="s">
        <v>107</v>
      </c>
      <c r="E79" s="11"/>
      <c r="F79" s="19">
        <v>300</v>
      </c>
      <c r="G79" s="19">
        <v>1</v>
      </c>
      <c r="J79" s="19"/>
      <c r="K79" s="19"/>
      <c r="M79" s="19"/>
      <c r="N79" s="19"/>
    </row>
    <row r="80" spans="2:21" ht="16.2" thickBot="1" x14ac:dyDescent="0.35">
      <c r="B80" s="5" t="s">
        <v>52</v>
      </c>
      <c r="C80" s="11">
        <v>191</v>
      </c>
      <c r="F80" s="35"/>
      <c r="G80" s="35"/>
      <c r="J80" s="19"/>
      <c r="K80" s="19"/>
    </row>
    <row r="81" spans="2:13" ht="15.6" x14ac:dyDescent="0.3">
      <c r="B81" s="5" t="s">
        <v>53</v>
      </c>
      <c r="C81" s="11">
        <v>200</v>
      </c>
    </row>
    <row r="82" spans="2:13" ht="15.6" x14ac:dyDescent="0.3">
      <c r="B82" s="5" t="s">
        <v>54</v>
      </c>
      <c r="C82" s="11">
        <v>153</v>
      </c>
    </row>
    <row r="83" spans="2:13" ht="15.6" x14ac:dyDescent="0.3">
      <c r="B83" s="5" t="s">
        <v>55</v>
      </c>
      <c r="C83" s="11">
        <v>182</v>
      </c>
      <c r="I83" s="4" t="s">
        <v>108</v>
      </c>
    </row>
    <row r="84" spans="2:13" ht="15.6" x14ac:dyDescent="0.3">
      <c r="B84" s="5" t="s">
        <v>56</v>
      </c>
      <c r="C84" s="11">
        <v>127</v>
      </c>
    </row>
    <row r="85" spans="2:13" ht="15.6" x14ac:dyDescent="0.3">
      <c r="B85" s="5" t="s">
        <v>57</v>
      </c>
      <c r="C85" s="11">
        <v>203</v>
      </c>
    </row>
    <row r="86" spans="2:13" ht="15.6" x14ac:dyDescent="0.3">
      <c r="B86" s="5" t="s">
        <v>58</v>
      </c>
      <c r="C86" s="11">
        <v>242</v>
      </c>
      <c r="I86" s="4" t="s">
        <v>109</v>
      </c>
    </row>
    <row r="87" spans="2:13" ht="15.6" x14ac:dyDescent="0.3">
      <c r="B87" s="5" t="s">
        <v>59</v>
      </c>
      <c r="C87" s="11">
        <v>191</v>
      </c>
      <c r="I87" s="4" t="s">
        <v>110</v>
      </c>
    </row>
    <row r="88" spans="2:13" ht="15.6" x14ac:dyDescent="0.3">
      <c r="B88" s="5" t="s">
        <v>60</v>
      </c>
      <c r="C88" s="11">
        <v>293</v>
      </c>
    </row>
    <row r="89" spans="2:13" ht="15.6" x14ac:dyDescent="0.3">
      <c r="B89" s="5" t="s">
        <v>61</v>
      </c>
      <c r="C89" s="11">
        <v>178</v>
      </c>
    </row>
    <row r="90" spans="2:13" ht="15.6" x14ac:dyDescent="0.3">
      <c r="B90" s="5" t="s">
        <v>62</v>
      </c>
      <c r="C90" s="11">
        <v>166</v>
      </c>
    </row>
    <row r="91" spans="2:13" ht="15.6" x14ac:dyDescent="0.3">
      <c r="B91" s="5" t="s">
        <v>63</v>
      </c>
      <c r="C91" s="11">
        <v>166</v>
      </c>
    </row>
    <row r="92" spans="2:13" ht="15.6" x14ac:dyDescent="0.3">
      <c r="B92" s="5" t="s">
        <v>64</v>
      </c>
      <c r="C92" s="11">
        <v>64</v>
      </c>
    </row>
    <row r="93" spans="2:13" ht="15.6" x14ac:dyDescent="0.3">
      <c r="B93" s="5" t="s">
        <v>65</v>
      </c>
      <c r="C93" s="11">
        <v>242</v>
      </c>
    </row>
    <row r="94" spans="2:13" ht="23.4" x14ac:dyDescent="0.3">
      <c r="B94" s="5" t="s">
        <v>66</v>
      </c>
      <c r="C94" s="11">
        <v>89</v>
      </c>
      <c r="M94" s="36"/>
    </row>
    <row r="95" spans="2:13" ht="15.6" x14ac:dyDescent="0.3">
      <c r="B95" s="5" t="s">
        <v>67</v>
      </c>
      <c r="C95" s="11">
        <v>261</v>
      </c>
    </row>
    <row r="96" spans="2:13" ht="15.6" x14ac:dyDescent="0.3">
      <c r="B96" s="5" t="s">
        <v>68</v>
      </c>
      <c r="C96" s="11">
        <v>127</v>
      </c>
    </row>
    <row r="97" spans="2:3" ht="15.6" x14ac:dyDescent="0.3">
      <c r="B97" s="5" t="s">
        <v>69</v>
      </c>
      <c r="C97" s="11">
        <v>280</v>
      </c>
    </row>
    <row r="98" spans="2:3" ht="16.2" thickBot="1" x14ac:dyDescent="0.35">
      <c r="B98" s="8" t="s">
        <v>70</v>
      </c>
      <c r="C98" s="14">
        <f>SUM(C68:C97)</f>
        <v>5185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8:Q61"/>
  <sheetViews>
    <sheetView tabSelected="1" topLeftCell="A43" workbookViewId="0">
      <selection activeCell="H58" sqref="H58"/>
    </sheetView>
  </sheetViews>
  <sheetFormatPr defaultRowHeight="14.4" x14ac:dyDescent="0.3"/>
  <cols>
    <col min="6" max="6" width="14.33203125" bestFit="1" customWidth="1"/>
    <col min="7" max="7" width="15.6640625" bestFit="1" customWidth="1"/>
    <col min="8" max="8" width="17.33203125" bestFit="1" customWidth="1"/>
  </cols>
  <sheetData>
    <row r="8" spans="2:17" x14ac:dyDescent="0.3">
      <c r="B8" s="3" t="s">
        <v>34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2:17" x14ac:dyDescent="0.3">
      <c r="B9" s="3" t="s">
        <v>35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2:17" x14ac:dyDescent="0.3">
      <c r="B10" s="3" t="s">
        <v>36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2:17" x14ac:dyDescent="0.3">
      <c r="B11" s="3" t="s">
        <v>37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2:17" x14ac:dyDescent="0.3">
      <c r="B12" s="3" t="s">
        <v>38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4" spans="2:17" x14ac:dyDescent="0.3">
      <c r="G14" t="s">
        <v>0</v>
      </c>
      <c r="H14" t="s">
        <v>1</v>
      </c>
    </row>
    <row r="15" spans="2:17" x14ac:dyDescent="0.3">
      <c r="G15">
        <v>64</v>
      </c>
      <c r="H15">
        <v>69</v>
      </c>
    </row>
    <row r="16" spans="2:17" x14ac:dyDescent="0.3">
      <c r="G16">
        <v>86</v>
      </c>
      <c r="H16">
        <v>72</v>
      </c>
    </row>
    <row r="17" spans="7:8" x14ac:dyDescent="0.3">
      <c r="G17">
        <v>89</v>
      </c>
      <c r="H17">
        <v>80</v>
      </c>
    </row>
    <row r="18" spans="7:8" x14ac:dyDescent="0.3">
      <c r="G18">
        <v>115</v>
      </c>
      <c r="H18">
        <v>80</v>
      </c>
    </row>
    <row r="19" spans="7:8" x14ac:dyDescent="0.3">
      <c r="G19">
        <v>127</v>
      </c>
      <c r="H19">
        <v>87</v>
      </c>
    </row>
    <row r="20" spans="7:8" x14ac:dyDescent="0.3">
      <c r="G20">
        <v>127</v>
      </c>
      <c r="H20">
        <v>88</v>
      </c>
    </row>
    <row r="21" spans="7:8" x14ac:dyDescent="0.3">
      <c r="G21">
        <v>127</v>
      </c>
      <c r="H21">
        <v>90</v>
      </c>
    </row>
    <row r="22" spans="7:8" x14ac:dyDescent="0.3">
      <c r="G22">
        <v>127</v>
      </c>
      <c r="H22">
        <v>91</v>
      </c>
    </row>
    <row r="23" spans="7:8" x14ac:dyDescent="0.3">
      <c r="G23">
        <v>140</v>
      </c>
      <c r="H23">
        <v>91</v>
      </c>
    </row>
    <row r="24" spans="7:8" x14ac:dyDescent="0.3">
      <c r="G24">
        <v>153</v>
      </c>
      <c r="H24">
        <v>98</v>
      </c>
    </row>
    <row r="25" spans="7:8" x14ac:dyDescent="0.3">
      <c r="G25">
        <v>153</v>
      </c>
      <c r="H25">
        <v>103</v>
      </c>
    </row>
    <row r="26" spans="7:8" x14ac:dyDescent="0.3">
      <c r="G26">
        <v>153</v>
      </c>
      <c r="H26">
        <v>103</v>
      </c>
    </row>
    <row r="27" spans="7:8" x14ac:dyDescent="0.3">
      <c r="G27">
        <v>163</v>
      </c>
      <c r="H27">
        <v>120</v>
      </c>
    </row>
    <row r="28" spans="7:8" x14ac:dyDescent="0.3">
      <c r="G28">
        <v>166</v>
      </c>
      <c r="H28">
        <v>134</v>
      </c>
    </row>
    <row r="29" spans="7:8" x14ac:dyDescent="0.3">
      <c r="G29">
        <v>166</v>
      </c>
      <c r="H29">
        <v>136</v>
      </c>
    </row>
    <row r="30" spans="7:8" x14ac:dyDescent="0.3">
      <c r="G30">
        <v>178</v>
      </c>
      <c r="H30">
        <v>137</v>
      </c>
    </row>
    <row r="31" spans="7:8" x14ac:dyDescent="0.3">
      <c r="G31">
        <v>182</v>
      </c>
      <c r="H31">
        <v>137</v>
      </c>
    </row>
    <row r="32" spans="7:8" x14ac:dyDescent="0.3">
      <c r="G32">
        <v>182</v>
      </c>
      <c r="H32">
        <v>137</v>
      </c>
    </row>
    <row r="33" spans="6:8" x14ac:dyDescent="0.3">
      <c r="G33">
        <v>190</v>
      </c>
      <c r="H33">
        <v>143</v>
      </c>
    </row>
    <row r="34" spans="6:8" x14ac:dyDescent="0.3">
      <c r="G34">
        <v>191</v>
      </c>
      <c r="H34">
        <v>144</v>
      </c>
    </row>
    <row r="35" spans="6:8" x14ac:dyDescent="0.3">
      <c r="G35">
        <v>191</v>
      </c>
      <c r="H35">
        <v>150</v>
      </c>
    </row>
    <row r="36" spans="6:8" x14ac:dyDescent="0.3">
      <c r="G36">
        <v>191</v>
      </c>
      <c r="H36">
        <v>154</v>
      </c>
    </row>
    <row r="37" spans="6:8" x14ac:dyDescent="0.3">
      <c r="G37">
        <v>200</v>
      </c>
      <c r="H37">
        <v>154</v>
      </c>
    </row>
    <row r="38" spans="6:8" x14ac:dyDescent="0.3">
      <c r="G38">
        <v>203</v>
      </c>
      <c r="H38">
        <v>160</v>
      </c>
    </row>
    <row r="39" spans="6:8" x14ac:dyDescent="0.3">
      <c r="G39">
        <v>203</v>
      </c>
      <c r="H39">
        <v>160</v>
      </c>
    </row>
    <row r="40" spans="6:8" x14ac:dyDescent="0.3">
      <c r="G40">
        <v>242</v>
      </c>
      <c r="H40">
        <v>164</v>
      </c>
    </row>
    <row r="41" spans="6:8" x14ac:dyDescent="0.3">
      <c r="G41">
        <v>242</v>
      </c>
      <c r="H41">
        <v>165</v>
      </c>
    </row>
    <row r="42" spans="6:8" x14ac:dyDescent="0.3">
      <c r="G42">
        <v>261</v>
      </c>
      <c r="H42">
        <v>170</v>
      </c>
    </row>
    <row r="43" spans="6:8" x14ac:dyDescent="0.3">
      <c r="G43">
        <v>280</v>
      </c>
      <c r="H43">
        <v>180</v>
      </c>
    </row>
    <row r="44" spans="6:8" x14ac:dyDescent="0.3">
      <c r="G44">
        <v>293</v>
      </c>
      <c r="H44">
        <v>183</v>
      </c>
    </row>
    <row r="45" spans="6:8" x14ac:dyDescent="0.3">
      <c r="F45" t="s">
        <v>112</v>
      </c>
      <c r="G45">
        <f>SUM(G15:G44)</f>
        <v>5185</v>
      </c>
      <c r="H45">
        <f>SUM(H15:H44)</f>
        <v>3780</v>
      </c>
    </row>
    <row r="46" spans="6:8" x14ac:dyDescent="0.3">
      <c r="F46" t="s">
        <v>11</v>
      </c>
      <c r="G46">
        <f>MIN(G15:G44)</f>
        <v>64</v>
      </c>
      <c r="H46">
        <f>MIN(H15:H44)</f>
        <v>69</v>
      </c>
    </row>
    <row r="47" spans="6:8" x14ac:dyDescent="0.3">
      <c r="F47" t="s">
        <v>14</v>
      </c>
      <c r="G47">
        <f>MAX(G15:G44)</f>
        <v>293</v>
      </c>
      <c r="H47">
        <f>MAX(H15:H44)</f>
        <v>183</v>
      </c>
    </row>
    <row r="48" spans="6:8" x14ac:dyDescent="0.3">
      <c r="F48" t="s">
        <v>5</v>
      </c>
      <c r="G48">
        <f>MEDIAN(G15:G44)</f>
        <v>172</v>
      </c>
      <c r="H48">
        <f>MEDIAN(H15:H44)</f>
        <v>136.5</v>
      </c>
    </row>
    <row r="49" spans="6:8" x14ac:dyDescent="0.3">
      <c r="F49" t="s">
        <v>19</v>
      </c>
      <c r="G49">
        <f>MODE(G15:G44)</f>
        <v>127</v>
      </c>
      <c r="H49">
        <f>MODE(H15:H44)</f>
        <v>137</v>
      </c>
    </row>
    <row r="50" spans="6:8" x14ac:dyDescent="0.3">
      <c r="F50" t="s">
        <v>23</v>
      </c>
      <c r="G50">
        <f>QUARTILE(G15:G44,1)</f>
        <v>130.25</v>
      </c>
      <c r="H50">
        <f>QUARTILE(H15:H44,1)</f>
        <v>91</v>
      </c>
    </row>
    <row r="51" spans="6:8" x14ac:dyDescent="0.3">
      <c r="F51" t="s">
        <v>27</v>
      </c>
      <c r="G51">
        <f>QUARTILE(G15:G44,3)</f>
        <v>197.75</v>
      </c>
      <c r="H51">
        <f>QUARTILE(H15:H44,3)</f>
        <v>154</v>
      </c>
    </row>
    <row r="52" spans="6:8" x14ac:dyDescent="0.3">
      <c r="F52" t="s">
        <v>113</v>
      </c>
      <c r="G52">
        <f>(G51-G50)/2</f>
        <v>33.75</v>
      </c>
      <c r="H52">
        <f>(H51-H50)/2</f>
        <v>31.5</v>
      </c>
    </row>
    <row r="53" spans="6:8" x14ac:dyDescent="0.3">
      <c r="F53" t="s">
        <v>114</v>
      </c>
      <c r="G53" s="37">
        <f>AVERAGE(G15:G44)</f>
        <v>172.83333333333334</v>
      </c>
      <c r="H53" s="37">
        <f>AVERAGE(H15:H44)</f>
        <v>126</v>
      </c>
    </row>
    <row r="54" spans="6:8" x14ac:dyDescent="0.3">
      <c r="F54" t="s">
        <v>115</v>
      </c>
      <c r="G54" s="37">
        <f>STDEVA(G15:G44)</f>
        <v>55.058641674023384</v>
      </c>
      <c r="H54" s="37">
        <f>STDEVA(H15:H44)</f>
        <v>35.060538776669489</v>
      </c>
    </row>
    <row r="56" spans="6:8" x14ac:dyDescent="0.3">
      <c r="F56" s="38" t="s">
        <v>120</v>
      </c>
      <c r="G56" s="38" t="s">
        <v>116</v>
      </c>
      <c r="H56" s="38" t="s">
        <v>121</v>
      </c>
    </row>
    <row r="57" spans="6:8" x14ac:dyDescent="0.3">
      <c r="F57" t="s">
        <v>117</v>
      </c>
      <c r="G57">
        <v>64</v>
      </c>
      <c r="H57">
        <v>64</v>
      </c>
    </row>
    <row r="58" spans="6:8" x14ac:dyDescent="0.3">
      <c r="F58" t="s">
        <v>118</v>
      </c>
      <c r="G58">
        <v>130.25</v>
      </c>
      <c r="H58">
        <f>G58-G57</f>
        <v>66.25</v>
      </c>
    </row>
    <row r="59" spans="6:8" x14ac:dyDescent="0.3">
      <c r="F59" t="s">
        <v>5</v>
      </c>
      <c r="G59">
        <v>172</v>
      </c>
      <c r="H59">
        <f>G59-G58</f>
        <v>41.75</v>
      </c>
    </row>
    <row r="60" spans="6:8" x14ac:dyDescent="0.3">
      <c r="F60" t="s">
        <v>119</v>
      </c>
      <c r="G60">
        <v>197.75</v>
      </c>
      <c r="H60">
        <f>G60-G59</f>
        <v>25.75</v>
      </c>
    </row>
    <row r="61" spans="6:8" x14ac:dyDescent="0.3">
      <c r="F61" t="s">
        <v>7</v>
      </c>
      <c r="G61">
        <v>293</v>
      </c>
      <c r="H61">
        <f>G61-G60</f>
        <v>95.25</v>
      </c>
    </row>
  </sheetData>
  <sortState xmlns:xlrd2="http://schemas.microsoft.com/office/spreadsheetml/2017/richdata2" ref="H15:H44">
    <sortCondition ref="H1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 - Ed Work</vt:lpstr>
      <vt:lpstr>Freq - Ed Work</vt:lpstr>
      <vt:lpstr>Box Plot - Ed 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Nwosu</dc:creator>
  <cp:lastModifiedBy>Maximilian Nwosu</cp:lastModifiedBy>
  <dcterms:created xsi:type="dcterms:W3CDTF">2020-06-12T17:34:31Z</dcterms:created>
  <dcterms:modified xsi:type="dcterms:W3CDTF">2024-02-08T01:38:32Z</dcterms:modified>
</cp:coreProperties>
</file>