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nessefacetin/Dersler/2022-2023 Güz/BLG317E - Database/Project/repo/database-project/dataset/"/>
    </mc:Choice>
  </mc:AlternateContent>
  <xr:revisionPtr revIDLastSave="0" documentId="8_{50B29DD9-8DB2-1A48-8B7E-6060E8A4A25D}" xr6:coauthVersionLast="47" xr6:coauthVersionMax="47" xr10:uidLastSave="{00000000-0000-0000-0000-000000000000}"/>
  <bookViews>
    <workbookView xWindow="6860" yWindow="4300" windowWidth="27640" windowHeight="16940" xr2:uid="{314979A6-006A-0345-9D0A-A948D9F59588}"/>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1" l="1"/>
  <c r="D81" i="1"/>
  <c r="C81" i="1"/>
  <c r="E80" i="1"/>
  <c r="D80" i="1"/>
  <c r="C80" i="1"/>
  <c r="E79" i="1"/>
  <c r="D79" i="1"/>
  <c r="C79" i="1"/>
  <c r="E78" i="1"/>
  <c r="D78" i="1"/>
  <c r="C78" i="1"/>
  <c r="E77" i="1"/>
  <c r="D77" i="1"/>
  <c r="C77" i="1"/>
  <c r="E76" i="1"/>
  <c r="D76" i="1"/>
  <c r="C76" i="1"/>
  <c r="E75" i="1"/>
  <c r="D75" i="1"/>
  <c r="C75" i="1"/>
  <c r="E74" i="1"/>
  <c r="D74" i="1"/>
  <c r="C74" i="1"/>
  <c r="E73" i="1"/>
  <c r="D73" i="1"/>
  <c r="C73" i="1"/>
  <c r="E72" i="1"/>
  <c r="D72" i="1"/>
  <c r="C72" i="1"/>
  <c r="E71" i="1"/>
  <c r="D71" i="1"/>
  <c r="C71" i="1"/>
  <c r="E70" i="1"/>
  <c r="D70" i="1"/>
  <c r="C70" i="1"/>
  <c r="E69" i="1"/>
  <c r="D69" i="1"/>
  <c r="C69" i="1"/>
  <c r="E68" i="1"/>
  <c r="D68" i="1"/>
  <c r="C68" i="1"/>
  <c r="E67" i="1"/>
  <c r="D67" i="1"/>
  <c r="C67" i="1"/>
  <c r="E66" i="1"/>
  <c r="D66" i="1"/>
  <c r="C66" i="1"/>
  <c r="E65" i="1"/>
  <c r="D65" i="1"/>
  <c r="C65" i="1"/>
  <c r="E64" i="1"/>
  <c r="D64" i="1"/>
  <c r="C64" i="1"/>
  <c r="E63" i="1"/>
  <c r="D63" i="1"/>
  <c r="C63" i="1"/>
  <c r="E62" i="1"/>
  <c r="D62" i="1"/>
  <c r="C62" i="1"/>
  <c r="E61" i="1"/>
  <c r="D61" i="1"/>
  <c r="C61" i="1"/>
  <c r="E60" i="1"/>
  <c r="D60" i="1"/>
  <c r="C60" i="1"/>
  <c r="E59" i="1"/>
  <c r="D59" i="1"/>
  <c r="C59" i="1"/>
  <c r="E58" i="1"/>
  <c r="D58" i="1"/>
  <c r="C58" i="1"/>
  <c r="E57" i="1"/>
  <c r="D57" i="1"/>
  <c r="C57" i="1"/>
  <c r="E56" i="1"/>
  <c r="D56" i="1"/>
  <c r="C56" i="1"/>
  <c r="E55" i="1"/>
  <c r="D55" i="1"/>
  <c r="C55" i="1"/>
  <c r="E54" i="1"/>
  <c r="D54" i="1"/>
  <c r="C54" i="1"/>
  <c r="E53" i="1"/>
  <c r="D53" i="1"/>
  <c r="C53" i="1"/>
  <c r="E52" i="1"/>
  <c r="D52" i="1"/>
  <c r="C52" i="1"/>
  <c r="E51" i="1"/>
  <c r="D51" i="1"/>
  <c r="C51" i="1"/>
  <c r="E50" i="1"/>
  <c r="D50" i="1"/>
  <c r="C50" i="1"/>
  <c r="E49" i="1"/>
  <c r="D49" i="1"/>
  <c r="C49" i="1"/>
  <c r="E48" i="1"/>
  <c r="D48" i="1"/>
  <c r="C48" i="1"/>
  <c r="E47" i="1"/>
  <c r="D47" i="1"/>
  <c r="C47" i="1"/>
  <c r="E46" i="1"/>
  <c r="D46" i="1"/>
  <c r="C46" i="1"/>
  <c r="E45" i="1"/>
  <c r="D45" i="1"/>
  <c r="C45" i="1"/>
  <c r="E44" i="1"/>
  <c r="D44" i="1"/>
  <c r="C44" i="1"/>
  <c r="E43" i="1"/>
  <c r="D43" i="1"/>
  <c r="C43" i="1"/>
  <c r="E42" i="1"/>
  <c r="D42" i="1"/>
  <c r="C42" i="1"/>
  <c r="E41" i="1"/>
  <c r="D41" i="1"/>
  <c r="C41" i="1"/>
  <c r="E40" i="1"/>
  <c r="D40" i="1"/>
  <c r="C40" i="1"/>
  <c r="E39" i="1"/>
  <c r="D39" i="1"/>
  <c r="C39" i="1"/>
  <c r="E38" i="1"/>
  <c r="D38" i="1"/>
  <c r="C38" i="1"/>
  <c r="E37" i="1"/>
  <c r="D37" i="1"/>
  <c r="C37" i="1"/>
  <c r="E36" i="1"/>
  <c r="D36" i="1"/>
  <c r="C36" i="1"/>
  <c r="E35" i="1"/>
  <c r="D35" i="1"/>
  <c r="C35" i="1"/>
  <c r="E34" i="1"/>
  <c r="D34" i="1"/>
  <c r="C34" i="1"/>
  <c r="E33" i="1"/>
  <c r="D33" i="1"/>
  <c r="C33" i="1"/>
  <c r="E32" i="1"/>
  <c r="D32" i="1"/>
  <c r="C32" i="1"/>
  <c r="E31" i="1"/>
  <c r="D31" i="1"/>
  <c r="C31" i="1"/>
  <c r="E30" i="1"/>
  <c r="D30" i="1"/>
  <c r="C30" i="1"/>
  <c r="E29" i="1"/>
  <c r="D29" i="1"/>
  <c r="C29" i="1"/>
  <c r="E28" i="1"/>
  <c r="D28" i="1"/>
  <c r="C28" i="1"/>
  <c r="E27" i="1"/>
  <c r="D27" i="1"/>
  <c r="C27" i="1"/>
  <c r="E26" i="1"/>
  <c r="D26" i="1"/>
  <c r="C26" i="1"/>
  <c r="E25" i="1"/>
  <c r="D25" i="1"/>
  <c r="C25" i="1"/>
  <c r="E24" i="1"/>
  <c r="D24" i="1"/>
  <c r="C24" i="1"/>
  <c r="E23" i="1"/>
  <c r="D23" i="1"/>
  <c r="C23" i="1"/>
  <c r="E22" i="1"/>
  <c r="D22" i="1"/>
  <c r="C22" i="1"/>
  <c r="E21" i="1"/>
  <c r="D21" i="1"/>
  <c r="C21" i="1"/>
  <c r="E20" i="1"/>
  <c r="D20" i="1"/>
  <c r="C20" i="1"/>
  <c r="E19" i="1"/>
  <c r="D19" i="1"/>
  <c r="C19" i="1"/>
  <c r="E18" i="1"/>
  <c r="D18" i="1"/>
  <c r="C18" i="1"/>
  <c r="E17" i="1"/>
  <c r="D17" i="1"/>
  <c r="C17" i="1"/>
  <c r="E16" i="1"/>
  <c r="D16" i="1"/>
  <c r="C16" i="1"/>
  <c r="E15" i="1"/>
  <c r="D15" i="1"/>
  <c r="C15" i="1"/>
  <c r="E14" i="1"/>
  <c r="D14" i="1"/>
  <c r="C14" i="1"/>
  <c r="E13" i="1"/>
  <c r="D13" i="1"/>
  <c r="C13" i="1"/>
  <c r="E12" i="1"/>
  <c r="D12" i="1"/>
  <c r="C12" i="1"/>
  <c r="E11" i="1"/>
  <c r="D11" i="1"/>
  <c r="C11" i="1"/>
  <c r="E10" i="1"/>
  <c r="D10" i="1"/>
  <c r="C10" i="1"/>
  <c r="E9" i="1"/>
  <c r="D9" i="1"/>
  <c r="C9" i="1"/>
  <c r="E8" i="1"/>
  <c r="D8" i="1"/>
  <c r="C8" i="1"/>
  <c r="E7" i="1"/>
  <c r="D7" i="1"/>
  <c r="C7" i="1"/>
  <c r="E6" i="1"/>
  <c r="D6" i="1"/>
  <c r="C6" i="1"/>
  <c r="E5" i="1"/>
  <c r="D5" i="1"/>
  <c r="C5" i="1"/>
  <c r="E4" i="1"/>
  <c r="D4" i="1"/>
  <c r="C4" i="1"/>
  <c r="E3" i="1"/>
  <c r="D3" i="1"/>
  <c r="C3" i="1"/>
  <c r="E2" i="1"/>
  <c r="D2" i="1"/>
  <c r="C2" i="1"/>
</calcChain>
</file>

<file path=xl/sharedStrings.xml><?xml version="1.0" encoding="utf-8"?>
<sst xmlns="http://schemas.openxmlformats.org/spreadsheetml/2006/main" count="3410" uniqueCount="695">
  <si>
    <t>#</t>
  </si>
  <si>
    <t>Name</t>
  </si>
  <si>
    <t>Icon Image</t>
  </si>
  <si>
    <t>Critterpedia Image</t>
  </si>
  <si>
    <t>Furniture Image</t>
  </si>
  <si>
    <t>Sell</t>
  </si>
  <si>
    <t>Where/How</t>
  </si>
  <si>
    <t>Shadow</t>
  </si>
  <si>
    <t>Catch Difficulty</t>
  </si>
  <si>
    <t>Vision</t>
  </si>
  <si>
    <t>Total Catches to Unlock</t>
  </si>
  <si>
    <t>Spawn Rates</t>
  </si>
  <si>
    <t>NH Jan</t>
  </si>
  <si>
    <t>NH Feb</t>
  </si>
  <si>
    <t>NH Mar</t>
  </si>
  <si>
    <t>NH Apr</t>
  </si>
  <si>
    <t>NH May</t>
  </si>
  <si>
    <t>NH Jun</t>
  </si>
  <si>
    <t>NH Jul</t>
  </si>
  <si>
    <t>NH Aug</t>
  </si>
  <si>
    <t>NH Sep</t>
  </si>
  <si>
    <t>NH Oct</t>
  </si>
  <si>
    <t>NH Nov</t>
  </si>
  <si>
    <t>NH Dec</t>
  </si>
  <si>
    <t>SH Jan</t>
  </si>
  <si>
    <t>SH Feb</t>
  </si>
  <si>
    <t>SH Mar</t>
  </si>
  <si>
    <t>SH Apr</t>
  </si>
  <si>
    <t>SH May</t>
  </si>
  <si>
    <t>SH Jun</t>
  </si>
  <si>
    <t>SH Jul</t>
  </si>
  <si>
    <t>SH Aug</t>
  </si>
  <si>
    <t>SH Sep</t>
  </si>
  <si>
    <t>SH Oct</t>
  </si>
  <si>
    <t>SH Nov</t>
  </si>
  <si>
    <t>SH Dec</t>
  </si>
  <si>
    <t>Size</t>
  </si>
  <si>
    <t>Surface</t>
  </si>
  <si>
    <t>Description</t>
  </si>
  <si>
    <t>Catch phrase</t>
  </si>
  <si>
    <t>HHA Base Points</t>
  </si>
  <si>
    <t>HHA Category</t>
  </si>
  <si>
    <t>Color 1</t>
  </si>
  <si>
    <t>Color 2</t>
  </si>
  <si>
    <t>Lighting Type</t>
  </si>
  <si>
    <t>Icon Filename</t>
  </si>
  <si>
    <t>Critterpedia Filename</t>
  </si>
  <si>
    <t>Furniture Filename</t>
  </si>
  <si>
    <t>Internal ID</t>
  </si>
  <si>
    <t>Unique Entry ID</t>
  </si>
  <si>
    <t>anchovy</t>
  </si>
  <si>
    <t>Sea</t>
  </si>
  <si>
    <t>Small</t>
  </si>
  <si>
    <t>Very Easy</t>
  </si>
  <si>
    <t>Very Wide</t>
  </si>
  <si>
    <t>2–5</t>
  </si>
  <si>
    <t>4 AM – 9 PM</t>
  </si>
  <si>
    <t>1x1</t>
  </si>
  <si>
    <t>No</t>
  </si>
  <si>
    <t>There are more than 140 species of anchovy, but they do all have some things in common. They are small and feed by simply swimming with their mouths open to filter food particles from the sea. (In my sleepier moments, I sometimes wish I could do that...)</t>
  </si>
  <si>
    <t>I caught an anchovy! Stay away from my pizza!</t>
  </si>
  <si>
    <t>Pet</t>
  </si>
  <si>
    <t>Blue</t>
  </si>
  <si>
    <t>Red</t>
  </si>
  <si>
    <t>No lighting</t>
  </si>
  <si>
    <t>Fish81</t>
  </si>
  <si>
    <t>FishAntyobi</t>
  </si>
  <si>
    <t>FtrFishAntyobi</t>
  </si>
  <si>
    <t>LzuWkSQP55uEpRCP5</t>
  </si>
  <si>
    <t>angelfish</t>
  </si>
  <si>
    <t>River</t>
  </si>
  <si>
    <t>Easy</t>
  </si>
  <si>
    <t>Medium</t>
  </si>
  <si>
    <t>NA</t>
  </si>
  <si>
    <t>4 PM – 9 AM</t>
  </si>
  <si>
    <t>Yes</t>
  </si>
  <si>
    <t>The angelfish is truly a beautiful creature. Just look at the elegance of those fins! Despite the name, however, these lovelies are known to be rather aggressive. They've no qualms about relentlessly pursuing fish much smaller than themselves! Why, they even attack their own kin! It seems no fish is safe around these "angelic" bullies. It makes one wonder who comes up with these names. Appearances— and names— can be deceiving.</t>
  </si>
  <si>
    <t>I caught an angelfish! That other fish told me to do it!</t>
  </si>
  <si>
    <t>Yellow</t>
  </si>
  <si>
    <t>Black</t>
  </si>
  <si>
    <t>Fluorescent</t>
  </si>
  <si>
    <t>Fish30</t>
  </si>
  <si>
    <t>FishAngelfish</t>
  </si>
  <si>
    <t>FtrFishAngelfish</t>
  </si>
  <si>
    <t>XTCFCk2SiuY5YXLZ7</t>
  </si>
  <si>
    <t>arapaima</t>
  </si>
  <si>
    <t>XX-Large</t>
  </si>
  <si>
    <t>Very Hard</t>
  </si>
  <si>
    <t>Narrow</t>
  </si>
  <si>
    <t>1</t>
  </si>
  <si>
    <t>3x2</t>
  </si>
  <si>
    <t>The stately arapaima is quite large. Indeed, it is among the largest freshwater fish there are. Furthermore, these fascinating fish make quite the family unit. That is to say, male arapaimas protect their young by holding them gently in their mouths. Meanwhile, female arapaimas swim circles around these full-mouthed fathers fending off predators. It simply goes to show that cold-blooded creatures can be heartwarming too.</t>
  </si>
  <si>
    <t>I caught an arapaima! How did it get here? Arapaiknow!</t>
  </si>
  <si>
    <t>Fish36</t>
  </si>
  <si>
    <t>FishPiraruku</t>
  </si>
  <si>
    <t>FtrFishPiraruku</t>
  </si>
  <si>
    <t>mZy4BES54bqwi97br</t>
  </si>
  <si>
    <t>arowana</t>
  </si>
  <si>
    <t>Large</t>
  </si>
  <si>
    <t>1–2</t>
  </si>
  <si>
    <t>2x1</t>
  </si>
  <si>
    <t>It would seem your angling expertise knows no bounds! This beauteous arowana fetches a pretty Bell, though I'd venture to say that its true price is beyond measure. The arowana is an excellent jumper. Some have been seen  leaping six feet out of the water, eh wot! Alas, it has also been on the endangered-species list for some time. It's up to us to do all we can to help preserve such magnificent creatures for the years to come.</t>
  </si>
  <si>
    <t>I caught an arowana! I'd make a joke, but I don't 'wana.</t>
  </si>
  <si>
    <t>Fish33</t>
  </si>
  <si>
    <t>FishArowana</t>
  </si>
  <si>
    <t>FtrFishArowana</t>
  </si>
  <si>
    <t>F68AvCaqddBJL7ZSN</t>
  </si>
  <si>
    <t>barred knifejaw</t>
  </si>
  <si>
    <t>Hard</t>
  </si>
  <si>
    <t>3–5</t>
  </si>
  <si>
    <t>All day</t>
  </si>
  <si>
    <t>Wonderful! I would love nothing more! The barred knifejaw, also called the striped beakfish, is a lovely fish with a distinctive striped pattern. It is reportedly also a very curious fish in that it has been known to approach swimmers to "greet" them. They also tend to be good at avoiding fishing hooks, so well done on outwitting this one!</t>
  </si>
  <si>
    <t>I caught a barred knifejaw! They must have a hard time eating!</t>
  </si>
  <si>
    <t>White</t>
  </si>
  <si>
    <t>Fish47</t>
  </si>
  <si>
    <t>FishIshidai</t>
  </si>
  <si>
    <t>FtrFishIshidai</t>
  </si>
  <si>
    <t>X3R9SFSAaDzBF4fE3</t>
  </si>
  <si>
    <t>barreleye</t>
  </si>
  <si>
    <t>Very Narrow</t>
  </si>
  <si>
    <t>9 PM – 4 AM</t>
  </si>
  <si>
    <t>The barreleye is a deep-sea fish with protuberant eyes and a clear head, so some of its organs are... visible. At first blush, a transparent head seems absurd, but there is a reason: so it can see things directly above! But I must confess - the more I learn about deep-sea fish, the happier I am to live on dry land, wot.</t>
  </si>
  <si>
    <t>I caught a barreleye! Like eyeing fish in a barrel!</t>
  </si>
  <si>
    <t>Fish84</t>
  </si>
  <si>
    <t>FishDemenigisu</t>
  </si>
  <si>
    <t>FtrFishDemenigisu</t>
  </si>
  <si>
    <t>BpqTa4zmTjv3Nm4wE</t>
  </si>
  <si>
    <t>betta</t>
  </si>
  <si>
    <t>1–4</t>
  </si>
  <si>
    <t>9 AM – 4 PM</t>
  </si>
  <si>
    <t>The betta has long fins and beautiful coloring. It is a tropical fish popular in decorative aquariums. They're very territorial and will fight to complete exhaustion, so aquarists must keep them carefully. Rarely do such beauty and violence commingle outside the rowdiest of sunset-viewing parties.</t>
  </si>
  <si>
    <t>I caught a betta! I betta not drop it!</t>
  </si>
  <si>
    <t>Aqua</t>
  </si>
  <si>
    <t>Fish77</t>
  </si>
  <si>
    <t>FishBeta</t>
  </si>
  <si>
    <t>FtrFishBeta</t>
  </si>
  <si>
    <t>7QcQXzwZoNGiNA94k</t>
  </si>
  <si>
    <t>bitterling</t>
  </si>
  <si>
    <t>X-Small</t>
  </si>
  <si>
    <t>12–17</t>
  </si>
  <si>
    <t>Bitterlings hide their eggs inside large bivalves—like clams—where the young can stay safe until grown. The bitterling isn't being sneaky. No, their young help keep the bivalve healthy by eating invading parasites! It's a wonderful bit of evolutionary deal making, don't you think? Each one keeping the other safe... Though eating parasites does not sound like a happy childhood... Is that why the fish is so bitter?</t>
  </si>
  <si>
    <t>I caught a bitterling! It's mad at me, but only a little.</t>
  </si>
  <si>
    <t>Fish0</t>
  </si>
  <si>
    <t>FishTanago</t>
  </si>
  <si>
    <t>FtrFishTanago</t>
  </si>
  <si>
    <t>Drj6eLRBgg4T9KhNx</t>
  </si>
  <si>
    <t>black bass</t>
  </si>
  <si>
    <t>4–12</t>
  </si>
  <si>
    <t>The black bass is a formidably strong fish and, as such, is a common target for sport anglers. In some areas, there are even those who professionally catch just black bass! Yet in other areas where they are NOT native, they are considered an ecological nuisance. Invasive, even. One cannot help but wonder who is to blame for their invasion, hoo.</t>
  </si>
  <si>
    <t>I caught a black bass! The most metal of all fish!</t>
  </si>
  <si>
    <t>Green</t>
  </si>
  <si>
    <t>Fish19</t>
  </si>
  <si>
    <t>FishBlackbass</t>
  </si>
  <si>
    <t>FtrFishBlackbass</t>
  </si>
  <si>
    <t>wAZvfTca7GyaTtLcQ</t>
  </si>
  <si>
    <t>blowfish</t>
  </si>
  <si>
    <t>5</t>
  </si>
  <si>
    <t>As you may know, blowfish carry a deadly poison and are among the most toxic creatures on earth. What you may not have known is that poison and spines are not the limit of this animal's defenses! A predator that tries to swallow a blowfish before it inflates can find itself quickly choking. To be honest, if said predator can get past poison, spines, AND choking hazards, I feel they've earned a meal.</t>
  </si>
  <si>
    <t>I caught a blowfish! I'm blown away!</t>
  </si>
  <si>
    <t>Beige</t>
  </si>
  <si>
    <t>Fish73</t>
  </si>
  <si>
    <t>FishFugu</t>
  </si>
  <si>
    <t>FtrFishFugu</t>
  </si>
  <si>
    <t>aDsmTcByApycafxTa</t>
  </si>
  <si>
    <t>blue marlin</t>
  </si>
  <si>
    <t>Pier</t>
  </si>
  <si>
    <t>The blue marlin has a distinctive angular shape and no scales. It is an unusual relative of the tuna. These mighty fish can exceed 13 feet from bill to tail. Some accounts even have it fighting with whales! No wonder it's a popular target for sport fishing: unlike most fish, it seems like a worthy opponent.</t>
  </si>
  <si>
    <t>I caught a blue marlin! Listen to this fish. it's got a point.</t>
  </si>
  <si>
    <t>Fish58</t>
  </si>
  <si>
    <t>FishKajiki</t>
  </si>
  <si>
    <t>FtrFishKajiki</t>
  </si>
  <si>
    <t>jhtsYRHydAcZnd6bJ</t>
  </si>
  <si>
    <t>bluegill</t>
  </si>
  <si>
    <t>6–10</t>
  </si>
  <si>
    <t>The bluegill is incredibly common. A bit too common, depending upon where you are. They eat anything that fits in their mouths and are highly adaptable. The bane of fishermen in some areas, bluegill is often the only fish to be caught! But looking in its wee beady eyes, I must say I see no ill will in it...</t>
  </si>
  <si>
    <t>I caught a bluegill! Do you think it calls me "pinklung"?</t>
  </si>
  <si>
    <t>Fish17</t>
  </si>
  <si>
    <t>FishBlueguill</t>
  </si>
  <si>
    <t>FtrFishBlueguill</t>
  </si>
  <si>
    <t>8ygccYFCrWf4hwYGR</t>
  </si>
  <si>
    <t>butterfly fish</t>
  </si>
  <si>
    <t>4–5</t>
  </si>
  <si>
    <t>Ah, the butterfly fish is just charming with its beautiful colors and elegant movements. I refer to it as a butterfly fish, but it's actually a grouping in which there are over 100 types! These beautiful aquatic friends swim in schools amid coral, fluttering back and forth with the tides. The sheer awe one must experience when witnessing such a sight. It must be a dream! So much better than actual butterflies...</t>
  </si>
  <si>
    <t>I caught a butterfly fish! Did it change from a caterpillar fish?</t>
  </si>
  <si>
    <t>Fish42</t>
  </si>
  <si>
    <t>FishChouchouuo</t>
  </si>
  <si>
    <t>FtrFishChouchouuo</t>
  </si>
  <si>
    <t>S4rkio2M3WB5cyy8Y</t>
  </si>
  <si>
    <t>carp</t>
  </si>
  <si>
    <t>Pond</t>
  </si>
  <si>
    <t>3–9</t>
  </si>
  <si>
    <t>Oh, the carp... have you ever seen their teeth? For your sake, I hope you have not! Carp have teeth in their throat strong enough to crunch on hard things like shells and fingers! A good rule of thumb when dealing with other species is to keep your fingers out of their mouths. Although, having neither thumbs nor fingers, I am quite safe from this little fellow!</t>
  </si>
  <si>
    <t>I caught a carp! If I catch another, they can carpool!</t>
  </si>
  <si>
    <t>Gray</t>
  </si>
  <si>
    <t>Fish5</t>
  </si>
  <si>
    <t>FishKoi</t>
  </si>
  <si>
    <t>FtrFishKoi</t>
  </si>
  <si>
    <t>4DwwvGDwPQvZTn9Fb</t>
  </si>
  <si>
    <t>catfish</t>
  </si>
  <si>
    <t>6–8</t>
  </si>
  <si>
    <t>Catfish don't have scales and are rather slimy. Believe it or not, this slime helps them breathe! Some species of catfish are nocturnal, and they'll feed on almost anything. They use a suctioning action to pull in their food. Did I mention they can grow as large as you or I?</t>
  </si>
  <si>
    <t>I caught a catfish! I'm more of a dogfish person...</t>
  </si>
  <si>
    <t>Fish14</t>
  </si>
  <si>
    <t>FishNamazu</t>
  </si>
  <si>
    <t>FtrFishNamazu</t>
  </si>
  <si>
    <t>nbPtvwf7HCQxA9Nc4</t>
  </si>
  <si>
    <t>char</t>
  </si>
  <si>
    <t>River (clifftop)</t>
  </si>
  <si>
    <t>The char is one of the bigger first around the world, and, in the world of fish, that's quite an accomplishment! They are territorial predators, and therefore must constantly defend their 'turf' from others. So when you see a large char like this one, it is likely a skilled fighter and veteran of many battles. My feathers! I hope it never has cause to go into battle with me!</t>
  </si>
  <si>
    <t>I caught a char! Now I'm gonna sit on it!</t>
  </si>
  <si>
    <t>Brown</t>
  </si>
  <si>
    <t>Fish24</t>
  </si>
  <si>
    <t>FishOoiwana</t>
  </si>
  <si>
    <t>FtrFishOoiwana</t>
  </si>
  <si>
    <t>ahbnwCqp3EZXa96KC</t>
  </si>
  <si>
    <t>cherry salmon</t>
  </si>
  <si>
    <t>The cherry salmon is related to the salmon, and is known for its distinctive pattern of "polka dots". There polka dots disappear as they mature, but ONLY in the first of certain geographic regions. Pity the poor researchers that must make sense of the cherry salmon's fickle fashion sense.</t>
  </si>
  <si>
    <t>I caught a cherry salmon! It's the perfect topper for a marlin sundae!</t>
  </si>
  <si>
    <t>Fish23</t>
  </si>
  <si>
    <t>FishYamame</t>
  </si>
  <si>
    <t>FtrFishYamame</t>
  </si>
  <si>
    <t>sJyBbeLbpzn7LyzFr</t>
  </si>
  <si>
    <t>clown fish</t>
  </si>
  <si>
    <t>5–6</t>
  </si>
  <si>
    <t>Few can deny the delightful qualities of the clown fish. These vibrant fishes make their home among venomous anemones. It's a mutually beneficial arrangement. The clown fish finds safety in the anemone's wriggling arms, as well as leftover scraps of food. In return, clown fish ward off parasites and predators for the anemone. Thus these colorful fish remind us of the importance of maintaining good cheer among our roommates.</t>
  </si>
  <si>
    <t>I caught a clown fish! How many can fit in a carfish?</t>
  </si>
  <si>
    <t>Orange</t>
  </si>
  <si>
    <t>Fish40</t>
  </si>
  <si>
    <t>FishKumanomi</t>
  </si>
  <si>
    <t>FtrFishKumanomi</t>
  </si>
  <si>
    <t>L9qxZaMoBhwxvpMyh</t>
  </si>
  <si>
    <t>coelacanth</t>
  </si>
  <si>
    <t>Sea (rainy days)</t>
  </si>
  <si>
    <t>The coelacanth is a deep-sea fish that has been around since the age of the dinosaurs. They were long thought extinct, so when living specimens were discovered, it was quite a shock! Now I'll just have to figure out where in the museum to display it— fish or fossils!</t>
  </si>
  <si>
    <t>Blast from the past! I caught a coelacanth! Think positive! Be a coela-CAN!</t>
  </si>
  <si>
    <t>Fish63</t>
  </si>
  <si>
    <t>FishSirakansu</t>
  </si>
  <si>
    <t>FtrFishSirakansu</t>
  </si>
  <si>
    <t>NjMZQ6Xi9NswEXnHH</t>
  </si>
  <si>
    <t>crawfish</t>
  </si>
  <si>
    <t>Ohoo! So you have found a crawfish. Neither crab nor lobster, crawfish evolved in an interesting manner. Beware their fearsome pinchy pinchers! Behold their many legs! I say! It is a big bug-like, eh wot...The more I look at it, the more unsettled I feel... Let's be done with this and never speak of it again, shall we?</t>
  </si>
  <si>
    <t>I caught a crawfish! Or else it's a lobster and I'm a giant!</t>
  </si>
  <si>
    <t>Fish10</t>
  </si>
  <si>
    <t>FishZarigani</t>
  </si>
  <si>
    <t>FtrFishZarigani</t>
  </si>
  <si>
    <t>W7TrwpycmfgniZipi</t>
  </si>
  <si>
    <t>crucian carp</t>
  </si>
  <si>
    <t>Wide</t>
  </si>
  <si>
    <t>I wonder... Do you know how to tell the difference between a crucian carp and a standard-issue carp? It's quite easy to tell the two apart... One must simply locate the barbels. Or, rather, the lack of them! And just what is a barbel, you ask? Well, a barbel looks a little something like a mustache. A run-of-the-mill carp will sport this unsightly "facial hair," while a crucian carp is considerably better groomed! I tried to grow a mustache when I was younger. It never did fill in quite right... All for the best in the end, as mustaches go so much better with noses than with beaks!</t>
  </si>
  <si>
    <t>I caught a crucian carp! My skills are sharp!</t>
  </si>
  <si>
    <t>Fish2</t>
  </si>
  <si>
    <t>FishFuna</t>
  </si>
  <si>
    <t>FtrFishFuna</t>
  </si>
  <si>
    <t>Pdw7vmJz9PRM4ggbf</t>
  </si>
  <si>
    <t>dab</t>
  </si>
  <si>
    <t>11–14</t>
  </si>
  <si>
    <t>The dab is a flatfish that bears some resemblance to the olive flounder, though their mouths are different. Personally, I am morbidly fascinated by each fish's eye placement. The dab's eyes are both on its right side, while the olive flounder's are on the left. These fish spend lots of time lying on their sides in the sand, so the odd eye placement makes some sense... But its-how can I put this? Creepy? Viscerally disturbing? Profoundly upsetting to fans of symmetry?</t>
  </si>
  <si>
    <t>I caught a dab! Not bad!</t>
  </si>
  <si>
    <t>Fish50</t>
  </si>
  <si>
    <t>FishKarei</t>
  </si>
  <si>
    <t>FtrFishKarei</t>
  </si>
  <si>
    <t>noA2Kfp8TaFgaLs5n</t>
  </si>
  <si>
    <t>dace</t>
  </si>
  <si>
    <t>3–10</t>
  </si>
  <si>
    <t>Dace are shiny little fish that enjoy freshwater streams with gravelly bottoms and plenty of sunlight. What a fishy paradise...until the larger fish move in and begin eating the dace! Sadly, the shiny dace are easy for other fish to spot, which makes them a popular snack. However, this particular specimen here has no need to worry. There's a strict "No Eating Your Neighbor" policy at this institution.</t>
  </si>
  <si>
    <t>I caught a dace! Hope I have some space!</t>
  </si>
  <si>
    <t>Fish3</t>
  </si>
  <si>
    <t>FishUgui</t>
  </si>
  <si>
    <t>FtrFishUgui</t>
  </si>
  <si>
    <t>dWmXFdnjByWT5nEok</t>
  </si>
  <si>
    <t>dorado</t>
  </si>
  <si>
    <t>X-Large</t>
  </si>
  <si>
    <t>Woo-hoo! So shiny! This massive fish's name, dorado, means "golden" in Spanish— a fitting title. They are also quite valuable, I understand. I congratulate you on your top-notch angling! They are rather large, eh wot? It makes one wonder what all they might feed on... Fowl, perhaps?! One quivers at the very thought! Well, it'll be safe behind glass, no doubt. Quite safe, hoo</t>
  </si>
  <si>
    <t>I caught a dorado! I say "dorado," you say "doraydo."</t>
  </si>
  <si>
    <t>Fish34</t>
  </si>
  <si>
    <t>FishDolado</t>
  </si>
  <si>
    <t>FtrFishDolado</t>
  </si>
  <si>
    <t>G7ZwD67cRMHBwTSKH</t>
  </si>
  <si>
    <t>football fish</t>
  </si>
  <si>
    <t>6</t>
  </si>
  <si>
    <t>The football fish is a strange and grotesque deep-sea fish with a lantern-like light on its forehead. Its light is apparently powered by luminous bacteria and other glowing microorganisms. One theory says it can spray these luminescent sidekicks when prey approaches in order to dazzle them...The deep contains many mysteries...as well as some things that are just sort of odd and off-putting.</t>
  </si>
  <si>
    <t>I caught a football fish! Some countries call it a soccer fish!</t>
  </si>
  <si>
    <t>Emission</t>
  </si>
  <si>
    <t>Fish56</t>
  </si>
  <si>
    <t>FishChouchinankou</t>
  </si>
  <si>
    <t>FtrFishChouchinankou</t>
  </si>
  <si>
    <t>vQHfve6DygtcYqwdi</t>
  </si>
  <si>
    <t>freshwater goby</t>
  </si>
  <si>
    <t>The freshwater goby is an unassuming specimen. But beneath that calm, fish exterior, true gluttony resides! It will eat anything that will fit in its mouth...And its mouth is quite the gaping maw, so I recommend you refrain from drawing attention to yourself!</t>
  </si>
  <si>
    <t>I caught a freshwater goby! Time to go bye-bye!</t>
  </si>
  <si>
    <t>Fish12</t>
  </si>
  <si>
    <t>FishDonko</t>
  </si>
  <si>
    <t>FtrFishDonko</t>
  </si>
  <si>
    <t>SfXYNdtaid6hdQhvZ</t>
  </si>
  <si>
    <t>frog</t>
  </si>
  <si>
    <t>7–9</t>
  </si>
  <si>
    <t>I understand that frogs converse with fellow frogs through a number of varied calls, as it were. Ribbit! My prince has arrived! Gribbit riiibbit! This pond is tragic! Ribbity rib't! I think you're splendid! Hoo hoo, of course I have no clue what they're saying, but I like to think if I practice enough, I might!</t>
  </si>
  <si>
    <t>I caught a frog! Or it's a new neighbor...and I have some apologizing to do.</t>
  </si>
  <si>
    <t>Fish11</t>
  </si>
  <si>
    <t>FishKaeru</t>
  </si>
  <si>
    <t>FtrFishKaeru</t>
  </si>
  <si>
    <t>LcQLs85qPPdLajLje</t>
  </si>
  <si>
    <t>gar</t>
  </si>
  <si>
    <t>Hoo hoo! So you have snagged a gar. Did you know this beastly fish can grow up to nine feet long? Indeed, the gar is a remnant of times long past-a living fossil, if you will. It not only has sharp teeth and armor-like scalesn, it has the ability to take breaths of air as well! Ah, to look upon this unusual fish is to get a glimpse of our prehistoric past.</t>
  </si>
  <si>
    <t>I caught a gar! Yar! It's a gar! Har har!</t>
  </si>
  <si>
    <t>Fish35</t>
  </si>
  <si>
    <t>FishGa</t>
  </si>
  <si>
    <t>FtrFishGa</t>
  </si>
  <si>
    <t>x5yAYQgMJW9Kf7WyM</t>
  </si>
  <si>
    <t>giant snakehead</t>
  </si>
  <si>
    <t>2</t>
  </si>
  <si>
    <t>The giant snakehead is quite a sight to behold, wot! One glance conjures up visions of its namesake. This resilient creature can even find a home in the mud, where it is able to breathe. As a matter of fact, it dislikes cold weather, so during wintertime the mud serves as its temporary home. I hear that they eat anything that swims past their head. While odd, I feel a sense of owlship with them.</t>
  </si>
  <si>
    <t>I caught a giant snakehead! Um...but I asked for a medium?</t>
  </si>
  <si>
    <t>Fish16</t>
  </si>
  <si>
    <t>FishRaigyo</t>
  </si>
  <si>
    <t>FtrFishRaigyo</t>
  </si>
  <si>
    <t>KyWQRd8W2FePM42wB</t>
  </si>
  <si>
    <t>giant trevally</t>
  </si>
  <si>
    <t>The giant trevally, as befits its name, can reach six feet in length and 180 pounds! Its size and strength have made it a favored opponent for anglers since time immemorial. They are also ingenious hunters, sometimes taking advantage of other predators to distract their prey. There have even been documented cases of them attacking —gulp— birds.</t>
  </si>
  <si>
    <t>I caught a giant trevally! Yeah, I'm pretty well-trevalled.</t>
  </si>
  <si>
    <t>Fish70</t>
  </si>
  <si>
    <t>FishRouninaji</t>
  </si>
  <si>
    <t>FtrFishGT</t>
  </si>
  <si>
    <t>53qtm8cMH4RfqJiAH</t>
  </si>
  <si>
    <t>golden trout</t>
  </si>
  <si>
    <t>The golden trout is a beautifully colored fish that can only live in very clean waters. They are difficult to come across since they are found only in high mountain streams. As a side note, I find it much easier to appreciate fish that aren't such prima donnas about everything.</t>
  </si>
  <si>
    <t>I caught a golden trout! But the real treasure? Friendship.</t>
  </si>
  <si>
    <t>Fish79</t>
  </si>
  <si>
    <t>FishGoldenTorauto</t>
  </si>
  <si>
    <t>FtrFishGoldenTorauto</t>
  </si>
  <si>
    <t>wwGzR7FzWNJ7cDz9X</t>
  </si>
  <si>
    <t>goldfish</t>
  </si>
  <si>
    <t>Goldfish are so cute and delicate... but do you know how big they can get? Why, they can grow up to... a foot in length! Well, sometimes. The size of the tank they're kept in tends to restrict their growth. And just how big will this goldfish get in our large museum tank? I look forward to finding out!</t>
  </si>
  <si>
    <t>I caught a goldfish! It's worth its weight in fish!</t>
  </si>
  <si>
    <t>Fish7</t>
  </si>
  <si>
    <t>FishKingyo</t>
  </si>
  <si>
    <t>FtrFishKingyo</t>
  </si>
  <si>
    <t>5NwmwhEQxBNZCPiBR</t>
  </si>
  <si>
    <t>great white shark</t>
  </si>
  <si>
    <t>X-Large w/Fin</t>
  </si>
  <si>
    <t>Great white sharks are obviously known first and foremost for their biting. They are masters of the craft! They do lose teeth regularly through biting-related activities, but, luckily, those teeth grow back quickly. In fact, their missing teeth can be regrown in a single day. Just imagine their tooth-fairy-related income!</t>
  </si>
  <si>
    <t>I caught a great white shark! Watch out for its jaws!</t>
  </si>
  <si>
    <t>Fish62</t>
  </si>
  <si>
    <t>FishSame</t>
  </si>
  <si>
    <t>FtrFishSame</t>
  </si>
  <si>
    <t>EPypAeJGuTDGFJRnx</t>
  </si>
  <si>
    <t>guppy</t>
  </si>
  <si>
    <t>2–3</t>
  </si>
  <si>
    <t>Oh my! Would you look at that! Such a beautiful, snazzy little fellow that guppy is! The shape and coloration of guppy fins are all unique. Quite eye-catching, I must say. Do you imagine they host contests for "most snazzy"? And...do you suppose I might receive an invite?</t>
  </si>
  <si>
    <t>I caught a guppy! Welcome to the team, newbie!</t>
  </si>
  <si>
    <t>Fish29</t>
  </si>
  <si>
    <t>FishGuppi</t>
  </si>
  <si>
    <t>FtrFishGuppi</t>
  </si>
  <si>
    <t>WtdZnARNxnWRobej2</t>
  </si>
  <si>
    <t>hammerhead shark</t>
  </si>
  <si>
    <t>The hammerhead shark is known for its distinctive, hammer-shaped head, hence the name. Er, obviously. Anyhoot, this oddly shaped head allows the beast to see 360 degrees around itself, from top to bottom. Imagine being able to see so widely! You could check for untied shoelaces AND imminent rain simultaneously!</t>
  </si>
  <si>
    <t>I caught a hammerhead shark! I hit the nail on the head!</t>
  </si>
  <si>
    <t>Fish61</t>
  </si>
  <si>
    <t>FishShumokuzame</t>
  </si>
  <si>
    <t>FtrFishShumokuzame</t>
  </si>
  <si>
    <t>guHT5g6H7tJEyqYzf</t>
  </si>
  <si>
    <t>horse mackerel</t>
  </si>
  <si>
    <t>14–21</t>
  </si>
  <si>
    <t>Supposedly the horse mackerel derives its name from a-false-myth about its strengh as a swimmer. The gist of it is that these fish are so powerful underwater that smaller fish can ride them as steeds! It's absurd, of course. Where would these alleged fish jockeys attach a saddle, much less horseshoes? One does wish that people would construct their legends with a BIT more scientific plausibility!</t>
  </si>
  <si>
    <t>I caught a horse mackerel! Of course, Mack...er...el.</t>
  </si>
  <si>
    <t>Fish46</t>
  </si>
  <si>
    <t>FishAji</t>
  </si>
  <si>
    <t>FtrFishAji</t>
  </si>
  <si>
    <t>L24RYPaEcm9ZXkTui</t>
  </si>
  <si>
    <t>killifish</t>
  </si>
  <si>
    <t>3–4</t>
  </si>
  <si>
    <t>Ah, the magnificent killifish! Did you know there are over 1,000 different species? My goodness, what a family tree to keep track of! My own favorite killifish species are the mangrove, which can live on land for weeks, breathing air! And the mummichog, the first fish ever brought to space. I wonder if the killifish you've brought me is related to either of those intrepid explorers?</t>
  </si>
  <si>
    <t>I caught a killifish! The streams are safe again.</t>
  </si>
  <si>
    <t>Fish9</t>
  </si>
  <si>
    <t>FishMedaka</t>
  </si>
  <si>
    <t>FtrFishMedaka</t>
  </si>
  <si>
    <t>ZR9dsEApEXCjtXu3k</t>
  </si>
  <si>
    <t>king salmon</t>
  </si>
  <si>
    <t>River (mouth)</t>
  </si>
  <si>
    <t>The king salmon didn't get its name for nothing.This stately fish can weigh in at up to 130 pounds! It's clear why it's referred to as the king of salmon. I imagine even the mightiest net can catch no more than a few at a time.I must say it's a miracle to me that you didn't get dragged out to sea by this one, wot!</t>
  </si>
  <si>
    <t>WOO-HOO! I caught a King salmon! Checkmate!</t>
  </si>
  <si>
    <t>Fish28</t>
  </si>
  <si>
    <t>FishKingsalmon</t>
  </si>
  <si>
    <t>FtrFishKingsalmon</t>
  </si>
  <si>
    <t>Pf5cXKo8pzdB45rAA</t>
  </si>
  <si>
    <t>koi</t>
  </si>
  <si>
    <t>Koi are a variety of carp bred for their color mutations...starting more than a thousand years ago! Well, one glance at their impressive coloring tells you that the centuries of effort were worth it. And even today people still selectively breed koi in search of new color combinations! One marvels at the thought of what the koi may look like in another thousand years.</t>
  </si>
  <si>
    <t>I caught a koi! I don't know why it's so shy... or such a bad speller...</t>
  </si>
  <si>
    <t>Fish6</t>
  </si>
  <si>
    <t>FishNishikigoi</t>
  </si>
  <si>
    <t>FtrFishNishikigoi</t>
  </si>
  <si>
    <t>kNwjLeqjg8bFevfiG</t>
  </si>
  <si>
    <t>loach</t>
  </si>
  <si>
    <t>12–16</t>
  </si>
  <si>
    <t>Loaches are a large group of bottom-feeding freshwater fish. Because there are so many species, it is difficult to generalize about them all. The one thing they all have in common is perhaps their most unappealing trait; the name 'loach.' Repellent, isn't it? They should have just called it the 'cockloach' and been done with it, eh wot! Loach...loach... It just tastes terrible in the beak.</t>
  </si>
  <si>
    <t>I caught a loach! It's...looking at me with reproach.</t>
  </si>
  <si>
    <t>Fish13</t>
  </si>
  <si>
    <t>FishDojou</t>
  </si>
  <si>
    <t>FtrFishDojou</t>
  </si>
  <si>
    <t>95yBKrQ4tdyWj4H25</t>
  </si>
  <si>
    <t>mahi-mahi</t>
  </si>
  <si>
    <t>The mahi-mahi is an ocean fish known for its wide, somewhat-cute face. It can reach over six feet long. It is known by different names including "dolphinfish," even though it has no relation to dolphins. They live in only in warm, tropical waters...which perhaps explains the relaxed, happy look on their faces.</t>
  </si>
  <si>
    <t>I caught a mahi-mahi! It's all mahine-mahine.</t>
  </si>
  <si>
    <t>Fish82</t>
  </si>
  <si>
    <t>FishShiira</t>
  </si>
  <si>
    <t>FtrFishShiira</t>
  </si>
  <si>
    <t>D7gY39QDo8BBNs2Ne</t>
  </si>
  <si>
    <t>mitten crab</t>
  </si>
  <si>
    <t>The mitten crab was named for its impossibly adorable and fuzzy little pincers. These cute crustaceans embark on quite the journey. They're first born in brackish waters. Then they mature in freshwater. Finally, they travel to the ocean to create more mitten crabs!Hoo! How I delight in the thought of thousands of tiny mittened crabs scuttling about!</t>
  </si>
  <si>
    <t>I caught a mitten crab! One more and I'm ready for winter!</t>
  </si>
  <si>
    <t>Fish66</t>
  </si>
  <si>
    <t>FishSyanhaigani</t>
  </si>
  <si>
    <t>FtrFishShanghai</t>
  </si>
  <si>
    <t>s2jqSYbMWBX6qCLDm</t>
  </si>
  <si>
    <t>moray eel</t>
  </si>
  <si>
    <t>Long</t>
  </si>
  <si>
    <t>Despite its rather frightening features, the moray eel is really a very cowardly fish. It lives its life hiding in caves, and will only attack if you're looking for a fight. You've heard of a "bark that is worse than the bite"? Well, the moray eel has a face that's worse than its fight!</t>
  </si>
  <si>
    <t>I caught a moray eel! When you're in love, that's a moray!</t>
  </si>
  <si>
    <t>Fish55</t>
  </si>
  <si>
    <t>FishUtsubo</t>
  </si>
  <si>
    <t>FtrFishUtsubo</t>
  </si>
  <si>
    <t>4nLynLTMRtoqcCfh4</t>
  </si>
  <si>
    <t>Napoleonfish</t>
  </si>
  <si>
    <t>Quite the catch you've brought! The stately and debonair Napoleonfish is truly something to behold. Those beady eyes! That bumpy head! That bold blue-green coloring! Alas, this quirky creature is quite endangered due to a variety of factors. Needless to say, we must do our very best to take care of our lumpy friend and its environment.</t>
  </si>
  <si>
    <t>I caught a Napoleonfish! It's not as big as it thinks!</t>
  </si>
  <si>
    <t>Fish43</t>
  </si>
  <si>
    <t>FishNaporeonfish</t>
  </si>
  <si>
    <t>FtrFishNaporeonfish</t>
  </si>
  <si>
    <t>dm4THC3AYR6CZ8bvJ</t>
  </si>
  <si>
    <t>neon tetra</t>
  </si>
  <si>
    <t>Hoo! Wonderful! The neon tetra is truly a marvel of the tropical-fish world. Just look at how tiny it is! And how very filled with...neon! I imagine its environment must be just as flashy as it is for it to have developed such colors. I wonder how flashy I might be, had I been raised somewhere even half as vibrant?</t>
  </si>
  <si>
    <t>I caught a neon tetra! Wasn't hard to track.</t>
  </si>
  <si>
    <t>Fish31</t>
  </si>
  <si>
    <t>FishNeontetora</t>
  </si>
  <si>
    <t>FtrFishNeontetora</t>
  </si>
  <si>
    <t>aEyRb96wcz9m8yjFN</t>
  </si>
  <si>
    <t>nibble fish</t>
  </si>
  <si>
    <t>Nibble fish are best known for their use in a certain skin treatment. This treatment has apparently been used for thousands of years. I have never experienced said treatment because they eat your dead skin with their little toothless mouths! Can you imagine anything so repellent?! Please don't ask me any follow-up questions. Hoo.</t>
  </si>
  <si>
    <t>I caught a nibble fish! Come to think of it, I could use a bite!</t>
  </si>
  <si>
    <t>Fish67</t>
  </si>
  <si>
    <t>FishDokutaafish</t>
  </si>
  <si>
    <t>FtrFishDoctor</t>
  </si>
  <si>
    <t>pkPKYsMiXsTWNz4L4</t>
  </si>
  <si>
    <t>oarfish</t>
  </si>
  <si>
    <t>The oarfish is a long, eel-like fish that can supposedly reach up to 36 feet in length. They appear in various legends as things like messengers of the gods. It seems to me a creature like that could explain the myth of massive, ship-crushing sea serpents. It is, of course, well documented that people tend to exaggerate the size of "the one that got away".</t>
  </si>
  <si>
    <t>I caught an oarfish! I hope I catch morefish!</t>
  </si>
  <si>
    <t>Fish69</t>
  </si>
  <si>
    <t>FishRyuuguunotukai</t>
  </si>
  <si>
    <t>FtrFishRyugu</t>
  </si>
  <si>
    <t>qgvEPGk759xaBqwXP</t>
  </si>
  <si>
    <t>ocean sunfish</t>
  </si>
  <si>
    <t>2x2</t>
  </si>
  <si>
    <t>The ocean sunfish is a large relative of the blowfish with an unusual shape, like a fish head with a tail. They are a fairly relaxed species, often content to ride where the currents take them. This is fortunate as, otherwise, the sight of a large head coming toward you might be alarming!</t>
  </si>
  <si>
    <t>I caught an ocean sunfish! Good thing I'm wearing ocean sunscreen!</t>
  </si>
  <si>
    <t>Fish60</t>
  </si>
  <si>
    <t>FishManbou</t>
  </si>
  <si>
    <t>FtrFishManbou</t>
  </si>
  <si>
    <t>6BwK6LHbjFAKzgE82</t>
  </si>
  <si>
    <t>olive flounder</t>
  </si>
  <si>
    <t>4–6</t>
  </si>
  <si>
    <t>Did you know that the olive flounder is the same shape as other fish when it hatches? But as it grows, it gets both wider and flatter, and can reach some three feet long. These flat fish spend much of their lives buried under the sandy ocean floor, waiting for prey to happen by. Imagine the surprise for said prey when they strike. It would be as if your kitchen floor were to bite you.</t>
  </si>
  <si>
    <t>I caught an olive flounder! That's not the pits!</t>
  </si>
  <si>
    <t>Fish51</t>
  </si>
  <si>
    <t>FishHirame</t>
  </si>
  <si>
    <t>FtrFishHirame</t>
  </si>
  <si>
    <t>TXSteKMHuQ9ZfqPXm</t>
  </si>
  <si>
    <t>pale chub</t>
  </si>
  <si>
    <t>6–9</t>
  </si>
  <si>
    <t>The pale chub is a river fish with simple back-and-silver coloring. Interestingly, the males' coloring becomes most vibrant when he's trying to attract a mate! Though normally plain, these fellows really know how to look stylish when they want to. Perhaps I could learn a thing or two from the pale chub...</t>
  </si>
  <si>
    <t>I caught a pale chub! That name seems a bit judgy...</t>
  </si>
  <si>
    <t>Fish1</t>
  </si>
  <si>
    <t>FishOikawa</t>
  </si>
  <si>
    <t>FtrFishOikawa</t>
  </si>
  <si>
    <t>pCn9TLap3rWiLYfnF</t>
  </si>
  <si>
    <t>pike</t>
  </si>
  <si>
    <t>The pike has always reminded me a bit of salmon, although a pike can grow rather larger. These brutes can grow to over four feet long, sometimes MUCH over! Hoo hoo! It is carnivorous and preys not only on other fish, but also mammals and some waterfowl. If I were to ever meet one in the water, I would have a most difficult time keeping my wits about me.</t>
  </si>
  <si>
    <t>I caught a pike! Think a swordfish would be up for a duel?</t>
  </si>
  <si>
    <t>Fish20</t>
  </si>
  <si>
    <t>FishPaiku</t>
  </si>
  <si>
    <t>FtrFishPaiku</t>
  </si>
  <si>
    <t>XxrB6iKQPhBkYKaXD</t>
  </si>
  <si>
    <t>piranha</t>
  </si>
  <si>
    <t>1–3</t>
  </si>
  <si>
    <t>9 AM – 4 PM; 9 PM – 4 AM</t>
  </si>
  <si>
    <t>I am not exactly a fan of the piranha, despite knowing that they're mostly harmless. But those nasty, pointy teeth, Hoo. These infamous little blighters will attack when in groups. Imagine all of those hundreds of tiny teeth! To think that they're floundering about our peaceful waters, just waiting to strike. Well, never fear— I shall keep THIS one under the strictest lock and key, with nary a bathroom break allowed!</t>
  </si>
  <si>
    <t>I caught a piranha! Sure hope it was the only one!</t>
  </si>
  <si>
    <t>Fish32</t>
  </si>
  <si>
    <t>FishPirania</t>
  </si>
  <si>
    <t>FtrFishPirania</t>
  </si>
  <si>
    <t>5C59HAFxmwNSjH4Zq</t>
  </si>
  <si>
    <t>pond smelt</t>
  </si>
  <si>
    <t>18–20</t>
  </si>
  <si>
    <t>For many, thinking of pond smelt inevitably leads to thoughts of ice fishing in frozen rivers and lakes. Ice fishing involves making a round hole in the ice, dropping in your fishing line, and...waiting. Not to rain on anyone else's idea of fun, but...well, perhaps I shouldn't say anything.</t>
  </si>
  <si>
    <t>I caught a pond smelt! Whoever smelt it dealt it!</t>
  </si>
  <si>
    <t>Fish21</t>
  </si>
  <si>
    <t>FishWakasagi</t>
  </si>
  <si>
    <t>FtrFishWakasagi</t>
  </si>
  <si>
    <t>DDb2GPEjapPmbYbWG</t>
  </si>
  <si>
    <t>pop-eyed goldfish</t>
  </si>
  <si>
    <t>Pop-eyed goldfish have, as the name suggests, huge round eyes. But as babies they look like other goldfish! As they grow, their eyes begin to pop out and they gain their, hoo, distinct appearance... Imagine the poor fish fancier who unknowingly bought one! Their eyes might well pop out just as far!</t>
  </si>
  <si>
    <t>I got a pop-eyed goldfish! It looks so...surprised!</t>
  </si>
  <si>
    <t>Fish8</t>
  </si>
  <si>
    <t>FishDemekin</t>
  </si>
  <si>
    <t>FtrFishDemekin</t>
  </si>
  <si>
    <t>RvqzuA438gGqRJ7NG</t>
  </si>
  <si>
    <t>puffer fish</t>
  </si>
  <si>
    <t>7–8</t>
  </si>
  <si>
    <t>Like its cousin the blowfish, when the puffer fish feels threatened it inflates into a spiky balloon. The biggest difference between them is that the puffer fish is not deadly poisonous like its kin. So while it may look scary, the substantially reduced risk to life and limb makes it much better company.</t>
  </si>
  <si>
    <t>I caught a puffer fish! I thought you would be tougher, fish!</t>
  </si>
  <si>
    <t>Fish45</t>
  </si>
  <si>
    <t>FishHarisenbon</t>
  </si>
  <si>
    <t>FtrFishHarisenbon</t>
  </si>
  <si>
    <t>jNkgaybfSsv8MkaQ2</t>
  </si>
  <si>
    <t>rainbowfish</t>
  </si>
  <si>
    <t>The rainbowfish is a tropical fish known for its metallic colors and beautiful fins. There are over 50 different species, each unique and pleasing color. I must say, it does make me wish for feathers of a more exciting hue than "underbaked brownie."</t>
  </si>
  <si>
    <t>I caught a rainbowfish! Where's my pot of goldfish?</t>
  </si>
  <si>
    <t>Fish80</t>
  </si>
  <si>
    <t>FishRainbowfish</t>
  </si>
  <si>
    <t>FtrFishRainbowfish</t>
  </si>
  <si>
    <t>XJfkdS4C2MPYiscST</t>
  </si>
  <si>
    <t>ranchu goldfish</t>
  </si>
  <si>
    <t>The ranchu goldfish is a charming relative of the goldfish with a bumpy head and stout, round body. They have ordinary heads when born, but develop impressive rectangular heads after about three years. Supposedly their head shape changes depending on factors like the size of their tank... So ranchu goldfish enthusiasts aim to raise perfectly shaped specimens and work hard to achieve this. Of course, no one asks the ranchu goldfish themselves what shape they want their heads to be...</t>
  </si>
  <si>
    <t>I caught a ranchu goldfish! But I prefer balsamicu goldfish!</t>
  </si>
  <si>
    <t>Fish85</t>
  </si>
  <si>
    <t>FishRanchu</t>
  </si>
  <si>
    <t>FtrFishRanchu</t>
  </si>
  <si>
    <t>4NE2SteWKEaBYjgWb</t>
  </si>
  <si>
    <t>ray</t>
  </si>
  <si>
    <t>The ray is an unusually shaped fish with a flat body and a long body, somewhat related to sharks. Seen from the bottom, the mouth on its stomach appears to be smiling, which is objectively adorable. But be cautious—unlike most cute animals, some rays are extremely venomous. BEWARE THE SMILE.</t>
  </si>
  <si>
    <t>I caught a ray! A few more and I'll have a tan!</t>
  </si>
  <si>
    <t>Fish59</t>
  </si>
  <si>
    <t>FishEi</t>
  </si>
  <si>
    <t>FtrFishEi</t>
  </si>
  <si>
    <t>gP5F7wWFvFqiZzuGw</t>
  </si>
  <si>
    <t>red snapper</t>
  </si>
  <si>
    <t>5–7</t>
  </si>
  <si>
    <t>Red snapper' is the common name of dozens of fish species, and I wonder why it is so popular. Are there so many types of fish that are both a shade of red and have a tendency to snap? Were there no other names? What about 'burgundy biter'? 'Garnet grasper'? 'Puce pincher'?</t>
  </si>
  <si>
    <t>I caught a red snapper! It looks pretty dapper!</t>
  </si>
  <si>
    <t>Fish49</t>
  </si>
  <si>
    <t>FishTai</t>
  </si>
  <si>
    <t>FtrFishTai</t>
  </si>
  <si>
    <t>iY4zfgojAfLskW4CQ</t>
  </si>
  <si>
    <t>ribbon eel</t>
  </si>
  <si>
    <t>The ribbon eel is related to the moray eel, though its bright coloration distinguishes it. It also has an unusual plant-like appendage at the tip of its nose that flutters as the creature moves. I like to think of it as having an extremely friendly nose that waves a greeting to those nearby!</t>
  </si>
  <si>
    <t>I caught a ribbon eel! Can it tie itself into a bow?</t>
  </si>
  <si>
    <t>Fish71</t>
  </si>
  <si>
    <t>FishHanahigeutubo</t>
  </si>
  <si>
    <t>FtrFishHanahige</t>
  </si>
  <si>
    <t>T9zeSBHpB5qyAZTxu</t>
  </si>
  <si>
    <t>saddled bichir</t>
  </si>
  <si>
    <t>What an elegant specimen you've found. The saddled bichir has a look entirely its own. They have poor eyesight, so they use their fine-tuned sniffers to seek out prey. Can you imagine relying solely on your sense of smell to find food? And if one nostril became clogged, would you be unable to tell how far away the scent was?</t>
  </si>
  <si>
    <t>Wow! A saddled bichir! And me without my tiny riding crop...</t>
  </si>
  <si>
    <t>Fish68</t>
  </si>
  <si>
    <t>FishEndorikerii</t>
  </si>
  <si>
    <t>FtrFishEndlicheri</t>
  </si>
  <si>
    <t>bcTmnwZxrw2iJsQmf</t>
  </si>
  <si>
    <t>salmon</t>
  </si>
  <si>
    <t>20</t>
  </si>
  <si>
    <t>Ah, salmon! Did you know their coloration is due specifically to their diet? Indeed, this is the case! The more they fill their diet with crustaceans such as krill and shrimp, the deeper shade of pink they are. If they ate a bushel of carrots, might they turn orange?</t>
  </si>
  <si>
    <t>I caught a salmon! It's all upstream from here!</t>
  </si>
  <si>
    <t>Fish27</t>
  </si>
  <si>
    <t>FishSake</t>
  </si>
  <si>
    <t>FtrFishSake</t>
  </si>
  <si>
    <t>iwXhnZcSezNxqdNQf</t>
  </si>
  <si>
    <t>saw shark</t>
  </si>
  <si>
    <t>As you might expect from the name, the saw shark is a shark with a head that resembles a saw. This unusual appendage is used both to dig potential prey out of the sand and as a weapon against said prey. Given that, it seems like a more appropriate name would have been "shovel-sword shark," eh wot?</t>
  </si>
  <si>
    <t>I caught a saw shark! You could call it a sea saw!</t>
  </si>
  <si>
    <t>Fish74</t>
  </si>
  <si>
    <t>FishNokogirizame</t>
  </si>
  <si>
    <t>FtrFishNokogiri</t>
  </si>
  <si>
    <t>tsrT7a8cbtwZrmJTz</t>
  </si>
  <si>
    <t>sea bass</t>
  </si>
  <si>
    <t>11–18</t>
  </si>
  <si>
    <t>Sea bass is a name given to a variety of different species of saltwater fish. They are a varied bunch with some as small as four inches and some as staggeringly ginormous as eight feet! 'Sea bass' is a bit pedestrian though. Many species have better names, such as 'redbanded perch.' Or the delightfully whimsical dusky grouper! Or the potato cod! WILL NO ONE THINK OF THE PINK MAOMAO?!</t>
  </si>
  <si>
    <t>I caught a sea bass! No, wait- it's at least a C+!</t>
  </si>
  <si>
    <t>Fish48</t>
  </si>
  <si>
    <t>FishSuzuki</t>
  </si>
  <si>
    <t>FtrFishSuzuki</t>
  </si>
  <si>
    <t>LkA5hzibm6uiHDB9g</t>
  </si>
  <si>
    <t>sea butterfly</t>
  </si>
  <si>
    <t>10–11</t>
  </si>
  <si>
    <t>Such mystery! Such grace! Did you know that the sea butterfly's scientific name is Thecosomata? A very rough translation of that is 'shell body.' Indeed, this illustrious creature is related to snails! However, it reminds me much more of an elegant feathered friend, the way it flies through the water. With such grace in flying, one shouldn't wonder if it's related to the owl, hoo hoo!</t>
  </si>
  <si>
    <t>I caught a sea butterfly! Try not to confuse it for a sea moth!</t>
  </si>
  <si>
    <t>Fish37</t>
  </si>
  <si>
    <t>FishKurione</t>
  </si>
  <si>
    <t>FtrFishKurione</t>
  </si>
  <si>
    <t>kd5beizyQGeyjeM79</t>
  </si>
  <si>
    <t>sea horse</t>
  </si>
  <si>
    <t>Ah, a favorite of mine, to be sure! The sea horse is such a very unique creature and is indeed a fish! Though, as far as fish go, sea horses are not great swimmers. The sea horse, you see, has but a wee fin on its back, which propels it through water rather poorly. Thus these fish are often found using their prehensile tails to hold tight in amongst the sea grass. And here's one final fact for you... Sea horses have no stomach and so must constantly feed to stay alive! Indeed, the life of a land horse sounds far easier than that of the hardworking horse of the sea.</t>
  </si>
  <si>
    <t>I caught a sea horse! But...where's its sea jockey?</t>
  </si>
  <si>
    <t>Fish39</t>
  </si>
  <si>
    <t>FishTatsunootoshigo</t>
  </si>
  <si>
    <t>FtrFishTatsunootoshigo</t>
  </si>
  <si>
    <t>Pw5oZqC29NWEGRfyS</t>
  </si>
  <si>
    <t>snapping turtle</t>
  </si>
  <si>
    <t>The snapping turtle is a large turtle known for its crocodile-like body and long claws. No, wait—it is better known for its ferocious bite, which it can deliver with shocking speed for a turtle. NO, WAIT—it is BEST known for that time one chased me across a parking lot and I had to climb on top of a car.</t>
  </si>
  <si>
    <t>I caught a snapping turtle! How can it snap without fingers?</t>
  </si>
  <si>
    <t>Fish78</t>
  </si>
  <si>
    <t>FishKamitsukigame</t>
  </si>
  <si>
    <t>FtrFishKamitukigame</t>
  </si>
  <si>
    <t>SJa3LLde3Yuz4H3D7</t>
  </si>
  <si>
    <t>soft-shelled turtle</t>
  </si>
  <si>
    <t>4</t>
  </si>
  <si>
    <t>The soft-shelled turtle is not one to shy away from biting when provoked. In addition to its powerful bite, this little critter has the ability to breathe both above and below water! It has an unusually long neck which it uses for both breathing and biting. Come to think of it, how did you manage to avoid being bitten? Well, it's a fearsome critter, but just look at that face! Rather silly, wot?</t>
  </si>
  <si>
    <t>I caught a soft-shelled turtle! It's more sensitive than other turtles.; I caught a soft-shelled turtle! I should take a shellfie!</t>
  </si>
  <si>
    <t>Fish65</t>
  </si>
  <si>
    <t>FishSuppon</t>
  </si>
  <si>
    <t>FtrFishSuppon</t>
  </si>
  <si>
    <t>izuY2f4GtEGT3BtuR</t>
  </si>
  <si>
    <t>squid</t>
  </si>
  <si>
    <t>7–10</t>
  </si>
  <si>
    <t>Well, first off, squids are members of the mollusk family, just like the octopus. Many mollusks like snails and clams have shells, but the squid's body is almost completely soft. The exception is a long, narrow bit of hard material going through its main body - the last remnant of its shell. Of course, having your shell INSIDE is not a best practice. Perhaps they lost the owner's manual!</t>
  </si>
  <si>
    <t>I caught a squid! It's off the hook!; I caught a squid! I had an inkling I might!; I caught a squid! Do they...not actually "bloop"?</t>
  </si>
  <si>
    <t>Fish52</t>
  </si>
  <si>
    <t>FishIka</t>
  </si>
  <si>
    <t>FtrFishIka</t>
  </si>
  <si>
    <t>qxHJ6BGgyQujkC28w</t>
  </si>
  <si>
    <t>stringfish</t>
  </si>
  <si>
    <t>The stringfish grows slowly, but also lives quite a long time for a fish, with up to 15 years being typical. Consequently, while it takes a while, they can get quite large-perhaps even up to six feet long! The stringfish is perhaps the best embodiment in the fish world of 'slow and steady wins the race'</t>
  </si>
  <si>
    <t>OH MY GOSH! I caught a stringfish! Five more and I'll have a guitarfish!</t>
  </si>
  <si>
    <t>Fish26</t>
  </si>
  <si>
    <t>FishItou</t>
  </si>
  <si>
    <t>FtrFishItou</t>
  </si>
  <si>
    <t>APXg8kSzjcmoGGWSP</t>
  </si>
  <si>
    <t>sturgeon</t>
  </si>
  <si>
    <t>The sturgeon is a large and long-lived fish which has changed little in the last 300 million years. One curious behavior of theirs is leaping high out of the water and falling back in on their sides. The smacking sounds of their re-entry can be heard for up to half a mile away, likely more underwater! No one knows why they do it, but I like to think it's their impression of bread popping out of a toaster!</t>
  </si>
  <si>
    <t>I caught a sturgeon! Wonder if it can perform sturgery...</t>
  </si>
  <si>
    <t>Fish75</t>
  </si>
  <si>
    <t>FishTyouzame</t>
  </si>
  <si>
    <t>FtrFishTyouzame</t>
  </si>
  <si>
    <t>XabKYtzYDNSNrFvpw</t>
  </si>
  <si>
    <t>suckerfish</t>
  </si>
  <si>
    <t>The suckerfish is a curious fish that likes to attach itself with its sucker mouth to larger marine animals. The benefit to the suckerfish is that it gets to eat smaller parasites and dead skin off the host's body. Amusingly, some people have used suckerfish on cords to catch large turtles with the fish's own suction! I imagine this practice is the cause of some awkward conversations between fish and turtle, eh wot</t>
  </si>
  <si>
    <t>I caught a suckerfish! I thought it was a shark! Oh, wait - now I get it. "Sucker"...</t>
  </si>
  <si>
    <t>Fish83</t>
  </si>
  <si>
    <t>FishKobanzame</t>
  </si>
  <si>
    <t>FtrFishKobanzame</t>
  </si>
  <si>
    <t>FPpwmMDn9rYAJazyS</t>
  </si>
  <si>
    <t>surgeonfish</t>
  </si>
  <si>
    <t>Hoo! Careful, now! These fish are particularly dangerous, despite their seemingly docile appearance. With its saturated blue and yellow tones, the surgeonfish is quite breathtaking. It's got to keep up with all the other vibrant fish that live in the coral too, I wager. Quite the competition! Its spine is sharp as a blade, so care must be taken when handling these beauties...</t>
  </si>
  <si>
    <t>I caught a surgeonfish! Scalpel! Forceps! Fish hook!</t>
  </si>
  <si>
    <t>Fish41</t>
  </si>
  <si>
    <t>FishNanyouhagi</t>
  </si>
  <si>
    <t>FtrFishNanyouhagi</t>
  </si>
  <si>
    <t>s7iioofF5C7PzCZyF</t>
  </si>
  <si>
    <t>sweetfish</t>
  </si>
  <si>
    <t>5–10</t>
  </si>
  <si>
    <t>Sweetfish are the damp heralds of summer! These slippery fellows appear in numbers when it warms up. They hatch in a river, then swim to the ocean. Once mature, they return to the river where they were born. But when they return depends on the river temperature— if it's too cold their fishing season will start later. Some even say summer can't start without sweetfish despite the KEY role played by the earth's axial tilt!</t>
  </si>
  <si>
    <t>I caught a sweetfish! Hope it's not artificially sweet!</t>
  </si>
  <si>
    <t>Fish22</t>
  </si>
  <si>
    <t>FishAyu</t>
  </si>
  <si>
    <t>FtrFishAyu</t>
  </si>
  <si>
    <t>dWgg2bjCicuiZjXW6</t>
  </si>
  <si>
    <t>tadpole</t>
  </si>
  <si>
    <t>Undoubtedly you know that tadpoles eventually turn into frogs. I must say, I find them impossibly adorable with their squiggly little tails. But even cuter... when they sprout legs! Why, we can witness accelerated evolution in these squirmy little ones. Hoo, it makes me so emotional!</t>
  </si>
  <si>
    <t>I caught a tadpole... It's just a tad small.</t>
  </si>
  <si>
    <t>Fish64</t>
  </si>
  <si>
    <t>FishOtamajakusi</t>
  </si>
  <si>
    <t>FtrFishOtama</t>
  </si>
  <si>
    <t>rb8MsjWopKYWuQK8s</t>
  </si>
  <si>
    <t>tilapia</t>
  </si>
  <si>
    <t>Wherever the waters are warm, the tilapia can be found. It is a highly adaptable river fish. They mainly feed on algae, but they will also eat larvae and dead fish— or whatever fits in their mouths. I will confess that, as a growing owlet, I similarly defined food as 'anything that fits in my beak.'</t>
  </si>
  <si>
    <t>I caught a tilapia! It makes me happy-a!</t>
  </si>
  <si>
    <t>Fish76</t>
  </si>
  <si>
    <t>FishThirapia</t>
  </si>
  <si>
    <t>FtrFishThirapia</t>
  </si>
  <si>
    <t>as78rnkwY3ahrTkBY</t>
  </si>
  <si>
    <t>tuna</t>
  </si>
  <si>
    <t>The tuna is a large ocean fish that can reach upwards of nine feet long. Besides its great size, it's notable for continuing to swim even when it's sleeping! Well, to be fair, if it doesn't keep swimming, it won't be able to breathe and will of course die... But sleep should be restful, eh wot! If I were the tuna I would feel very hard done by!</t>
  </si>
  <si>
    <t>I caught a tuna! It's a little off-key!</t>
  </si>
  <si>
    <t>Fish57</t>
  </si>
  <si>
    <t>FishMaguro</t>
  </si>
  <si>
    <t>FtrFishMaguro</t>
  </si>
  <si>
    <t>4PnGXx9DSb866AeCM</t>
  </si>
  <si>
    <t>whale shark</t>
  </si>
  <si>
    <t>The mighty whale shark is the largest species of fish in the world with specimens up to 60 feet long! Unlike many of their kin in the shark family, whale sharks are nonviolent, eating only plankton and such. They grow slowly and live long, relaxed lives of filter feeding and leisure in warm waters. So if you ever have to choose a fish as a roommate, you could do worse than the whale shark. Unless you can't swim.</t>
  </si>
  <si>
    <t>Thar she blows! I caught a whale shark! I'm tellin' ya, it was thiiiiiiiiiiiiiiiiiiiis big!</t>
  </si>
  <si>
    <t>Fish72</t>
  </si>
  <si>
    <t>FishJinbeezame</t>
  </si>
  <si>
    <t>FtrFishJinbee</t>
  </si>
  <si>
    <t>r3RAtJsXENwnFvQh7</t>
  </si>
  <si>
    <t>yellow perch</t>
  </si>
  <si>
    <t>The yellow perch is certainly worth squawking about. I find it a sight to behold! That jagged dorsal fin! Those brilliant stripes! Those glorious colours! Hoo, truly it is quite the specimen. I would be thrilled to witness it firsthand in its natural environment... But the yellow perch's peak season is winter, I'm afraid. (So very afraid... of winter's biting chill...)</t>
  </si>
  <si>
    <t>I caught a yellow perch! Those yellow birds have to sit somewhere!</t>
  </si>
  <si>
    <t>Fish18</t>
  </si>
  <si>
    <t>FishYellowparch</t>
  </si>
  <si>
    <t>FtrFishYellowparch</t>
  </si>
  <si>
    <t>bLgE5dicZniF5zZDW</t>
  </si>
  <si>
    <t>zebra turkeyfish</t>
  </si>
  <si>
    <t>The sheer brilliance and diversity found in the aquatic underworld never cease to amaze me. This zebra turkeyfish is as stunning to gaze upon as it is deadly. Those spines that are part of its defining physique are chock-full of venom. Fortunately, zebra turkeyfish are not susceptible to another's venom. Though solitary, I imagine they give one another a mean fin bump when passing each other by.</t>
  </si>
  <si>
    <t>I caught a zebra turkeyfish! Land, air, water--make up your mind!</t>
  </si>
  <si>
    <t>Fish44</t>
  </si>
  <si>
    <t>FishMinokasago</t>
  </si>
  <si>
    <t>FtrFishMinokasago</t>
  </si>
  <si>
    <t>h7fa7Fh3Ay7vAxgE2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</si>
</sst>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0"/>
      <color theme="1"/>
      <name val="Arial"/>
    </font>
    <font>
      <b/>
      <sz val="10"/>
      <color rgb="FF000000"/>
      <name val="Arial"/>
    </font>
    <font>
      <sz val="10"/>
      <color theme="1"/>
      <name val="Arial"/>
    </font>
    <font>
      <sz val="10"/>
      <color rgb="FF000000"/>
      <name val="Arial"/>
    </font>
    <font>
      <sz val="10"/>
      <color theme="1"/>
      <name val="Courier New"/>
    </font>
  </fonts>
  <fills count="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CCCCCC"/>
        <bgColor rgb="FFCCCCCC"/>
      </patternFill>
    </fill>
    <fill>
      <patternFill patternType="solid">
        <fgColor rgb="FFD9D9D9"/>
        <bgColor rgb="FFD9D9D9"/>
      </patternFill>
    </fill>
  </fills>
  <borders count="2">
    <border>
      <left/>
      <right/>
      <top/>
      <bottom/>
      <diagonal/>
    </border>
    <border>
      <left style="thin">
        <color rgb="FF000000"/>
      </left>
      <right/>
      <top/>
      <bottom/>
      <diagonal/>
    </border>
  </borders>
  <cellStyleXfs count="1">
    <xf numFmtId="0" fontId="0" fillId="0" borderId="0"/>
  </cellStyleXfs>
  <cellXfs count="27">
    <xf numFmtId="0" fontId="0" fillId="0" borderId="0" xfId="0"/>
    <xf numFmtId="0" fontId="1" fillId="0" borderId="0" xfId="0" applyFont="1" applyAlignment="1">
      <alignment horizontal="center" vertical="center" wrapText="1"/>
    </xf>
    <xf numFmtId="0" fontId="1"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2"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5" borderId="0" xfId="0" applyFont="1" applyFill="1" applyAlignment="1">
      <alignment horizontal="center" vertical="center"/>
    </xf>
    <xf numFmtId="0" fontId="2" fillId="4" borderId="1" xfId="0" applyFont="1" applyFill="1" applyBorder="1" applyAlignment="1">
      <alignment horizontal="center" vertical="center"/>
    </xf>
    <xf numFmtId="0" fontId="1" fillId="0" borderId="0" xfId="0" applyFont="1" applyAlignment="1">
      <alignment horizontal="center" vertical="center"/>
    </xf>
    <xf numFmtId="49" fontId="2" fillId="6" borderId="0" xfId="0" applyNumberFormat="1" applyFont="1" applyFill="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xf>
    <xf numFmtId="49" fontId="3" fillId="0" borderId="0" xfId="0" applyNumberFormat="1" applyFont="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3" fillId="5" borderId="0" xfId="0" applyFont="1" applyFill="1" applyAlignment="1">
      <alignment horizontal="center" vertical="center" wrapText="1"/>
    </xf>
    <xf numFmtId="0" fontId="4" fillId="2" borderId="0" xfId="0" applyFont="1" applyFill="1" applyAlignment="1">
      <alignment horizontal="center" vertical="center" wrapText="1"/>
    </xf>
    <xf numFmtId="0" fontId="3" fillId="4" borderId="1" xfId="0" applyFont="1" applyFill="1" applyBorder="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vertical="center" wrapText="1"/>
    </xf>
    <xf numFmtId="0" fontId="5" fillId="7" borderId="0" xfId="0" applyFont="1" applyFill="1" applyAlignment="1">
      <alignment horizontal="center" vertical="center" wrapText="1"/>
    </xf>
    <xf numFmtId="0" fontId="4" fillId="3" borderId="0" xfId="0" applyFont="1" applyFill="1" applyAlignment="1">
      <alignment horizontal="center" vertical="center" wrapText="1"/>
    </xf>
    <xf numFmtId="0" fontId="4" fillId="5"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DDA59-5C2E-9E42-9118-1EFDDAD42E11}">
  <dimension ref="A1:AX81"/>
  <sheetViews>
    <sheetView tabSelected="1" workbookViewId="0">
      <selection sqref="A1:AX81"/>
    </sheetView>
  </sheetViews>
  <sheetFormatPr baseColWidth="10" defaultRowHeight="16" x14ac:dyDescent="0.2"/>
  <sheetData>
    <row r="1" spans="1:50" ht="42" x14ac:dyDescent="0.2">
      <c r="A1" s="1" t="s">
        <v>0</v>
      </c>
      <c r="B1" s="2" t="s">
        <v>1</v>
      </c>
      <c r="C1" s="3" t="s">
        <v>2</v>
      </c>
      <c r="D1" s="3" t="s">
        <v>3</v>
      </c>
      <c r="E1" s="3" t="s">
        <v>4</v>
      </c>
      <c r="F1" s="1" t="s">
        <v>5</v>
      </c>
      <c r="G1" s="2" t="s">
        <v>6</v>
      </c>
      <c r="H1" s="2" t="s">
        <v>7</v>
      </c>
      <c r="I1" s="4" t="s">
        <v>8</v>
      </c>
      <c r="J1" s="4" t="s">
        <v>9</v>
      </c>
      <c r="K1" s="4" t="s">
        <v>10</v>
      </c>
      <c r="L1" s="4" t="s">
        <v>11</v>
      </c>
      <c r="M1" s="5" t="s">
        <v>12</v>
      </c>
      <c r="N1" s="5" t="s">
        <v>13</v>
      </c>
      <c r="O1" s="6" t="s">
        <v>14</v>
      </c>
      <c r="P1" s="6" t="s">
        <v>15</v>
      </c>
      <c r="Q1" s="6" t="s">
        <v>16</v>
      </c>
      <c r="R1" s="7" t="s">
        <v>17</v>
      </c>
      <c r="S1" s="7" t="s">
        <v>18</v>
      </c>
      <c r="T1" s="7" t="s">
        <v>19</v>
      </c>
      <c r="U1" s="8" t="s">
        <v>20</v>
      </c>
      <c r="V1" s="8" t="s">
        <v>21</v>
      </c>
      <c r="W1" s="8" t="s">
        <v>22</v>
      </c>
      <c r="X1" s="5" t="s">
        <v>23</v>
      </c>
      <c r="Y1" s="9" t="s">
        <v>24</v>
      </c>
      <c r="Z1" s="7" t="s">
        <v>25</v>
      </c>
      <c r="AA1" s="8" t="s">
        <v>26</v>
      </c>
      <c r="AB1" s="8" t="s">
        <v>27</v>
      </c>
      <c r="AC1" s="8" t="s">
        <v>28</v>
      </c>
      <c r="AD1" s="5" t="s">
        <v>29</v>
      </c>
      <c r="AE1" s="5" t="s">
        <v>30</v>
      </c>
      <c r="AF1" s="5" t="s">
        <v>31</v>
      </c>
      <c r="AG1" s="6" t="s">
        <v>32</v>
      </c>
      <c r="AH1" s="6" t="s">
        <v>33</v>
      </c>
      <c r="AI1" s="6" t="s">
        <v>34</v>
      </c>
      <c r="AJ1" s="7" t="s">
        <v>35</v>
      </c>
      <c r="AK1" s="10" t="s">
        <v>36</v>
      </c>
      <c r="AL1" s="10" t="s">
        <v>37</v>
      </c>
      <c r="AM1" s="1" t="s">
        <v>38</v>
      </c>
      <c r="AN1" s="1" t="s">
        <v>39</v>
      </c>
      <c r="AO1" s="4" t="s">
        <v>40</v>
      </c>
      <c r="AP1" s="2" t="s">
        <v>41</v>
      </c>
      <c r="AQ1" s="2" t="s">
        <v>42</v>
      </c>
      <c r="AR1" s="2" t="s">
        <v>43</v>
      </c>
      <c r="AS1" s="2" t="s">
        <v>44</v>
      </c>
      <c r="AT1" s="4" t="s">
        <v>45</v>
      </c>
      <c r="AU1" s="2" t="s">
        <v>46</v>
      </c>
      <c r="AV1" s="4" t="s">
        <v>47</v>
      </c>
      <c r="AW1" s="1" t="s">
        <v>48</v>
      </c>
      <c r="AX1" s="11" t="s">
        <v>49</v>
      </c>
    </row>
    <row r="2" spans="1:50" ht="345" x14ac:dyDescent="0.2">
      <c r="A2" s="12">
        <v>56</v>
      </c>
      <c r="B2" s="13" t="s">
        <v>50</v>
      </c>
      <c r="C2" s="14" t="e">
        <f ca="1">IMAGE("https://acnhcdn.com/latest/MenuIcon/Fish81.png")</f>
        <v>#NAME?</v>
      </c>
      <c r="D2" s="14" t="e">
        <f ca="1">IMAGE("https://acnhcdn.com/latest/BookFishIcon/FishAntyobiCropped.png")</f>
        <v>#NAME?</v>
      </c>
      <c r="E2" s="14" t="e">
        <f ca="1">IMAGE("https://acnhcdn.com/latest/FtrIcon/FtrFishAntyobi.png")</f>
        <v>#NAME?</v>
      </c>
      <c r="F2" s="12">
        <v>200</v>
      </c>
      <c r="G2" s="13" t="s">
        <v>51</v>
      </c>
      <c r="H2" s="13" t="s">
        <v>52</v>
      </c>
      <c r="I2" s="13" t="s">
        <v>53</v>
      </c>
      <c r="J2" s="13" t="s">
        <v>54</v>
      </c>
      <c r="K2" s="12">
        <v>0</v>
      </c>
      <c r="L2" s="15" t="s">
        <v>55</v>
      </c>
      <c r="M2" s="16" t="s">
        <v>56</v>
      </c>
      <c r="N2" s="16" t="s">
        <v>56</v>
      </c>
      <c r="O2" s="17" t="s">
        <v>56</v>
      </c>
      <c r="P2" s="17" t="s">
        <v>56</v>
      </c>
      <c r="Q2" s="17" t="s">
        <v>56</v>
      </c>
      <c r="R2" s="18" t="s">
        <v>56</v>
      </c>
      <c r="S2" s="18" t="s">
        <v>56</v>
      </c>
      <c r="T2" s="18" t="s">
        <v>56</v>
      </c>
      <c r="U2" s="19" t="s">
        <v>56</v>
      </c>
      <c r="V2" s="19" t="s">
        <v>56</v>
      </c>
      <c r="W2" s="19" t="s">
        <v>56</v>
      </c>
      <c r="X2" s="20" t="s">
        <v>56</v>
      </c>
      <c r="Y2" s="21" t="s">
        <v>56</v>
      </c>
      <c r="Z2" s="18" t="s">
        <v>56</v>
      </c>
      <c r="AA2" s="19" t="s">
        <v>56</v>
      </c>
      <c r="AB2" s="19" t="s">
        <v>56</v>
      </c>
      <c r="AC2" s="19" t="s">
        <v>56</v>
      </c>
      <c r="AD2" s="16" t="s">
        <v>56</v>
      </c>
      <c r="AE2" s="16" t="s">
        <v>56</v>
      </c>
      <c r="AF2" s="16" t="s">
        <v>56</v>
      </c>
      <c r="AG2" s="17" t="s">
        <v>56</v>
      </c>
      <c r="AH2" s="17" t="s">
        <v>56</v>
      </c>
      <c r="AI2" s="17" t="s">
        <v>56</v>
      </c>
      <c r="AJ2" s="18" t="s">
        <v>56</v>
      </c>
      <c r="AK2" s="14" t="s">
        <v>57</v>
      </c>
      <c r="AL2" s="14" t="s">
        <v>58</v>
      </c>
      <c r="AM2" s="22" t="s">
        <v>59</v>
      </c>
      <c r="AN2" s="12" t="s">
        <v>60</v>
      </c>
      <c r="AO2" s="12">
        <v>71</v>
      </c>
      <c r="AP2" s="13" t="s">
        <v>61</v>
      </c>
      <c r="AQ2" s="13" t="s">
        <v>62</v>
      </c>
      <c r="AR2" s="13" t="s">
        <v>63</v>
      </c>
      <c r="AS2" s="13" t="s">
        <v>64</v>
      </c>
      <c r="AT2" s="13" t="s">
        <v>65</v>
      </c>
      <c r="AU2" s="13" t="s">
        <v>66</v>
      </c>
      <c r="AV2" s="23" t="s">
        <v>67</v>
      </c>
      <c r="AW2" s="12">
        <v>4201</v>
      </c>
      <c r="AX2" s="24" t="s">
        <v>68</v>
      </c>
    </row>
    <row r="3" spans="1:50" ht="409.6" x14ac:dyDescent="0.2">
      <c r="A3" s="12">
        <v>36</v>
      </c>
      <c r="B3" s="13" t="s">
        <v>69</v>
      </c>
      <c r="C3" s="14" t="e">
        <f ca="1">IMAGE("https://acnhcdn.com/latest/MenuIcon/Fish30.png")</f>
        <v>#NAME?</v>
      </c>
      <c r="D3" s="14" t="e">
        <f ca="1">IMAGE("https://acnhcdn.com/latest/BookFishIcon/FishAngelfishCropped.png")</f>
        <v>#NAME?</v>
      </c>
      <c r="E3" s="14" t="e">
        <f ca="1">IMAGE("https://acnhcdn.com/latest/FtrIcon/FtrFishAngelfish.png")</f>
        <v>#NAME?</v>
      </c>
      <c r="F3" s="12">
        <v>3000</v>
      </c>
      <c r="G3" s="13" t="s">
        <v>70</v>
      </c>
      <c r="H3" s="13" t="s">
        <v>52</v>
      </c>
      <c r="I3" s="13" t="s">
        <v>71</v>
      </c>
      <c r="J3" s="13" t="s">
        <v>72</v>
      </c>
      <c r="K3" s="12">
        <v>20</v>
      </c>
      <c r="L3" s="15" t="s">
        <v>55</v>
      </c>
      <c r="M3" s="16" t="s">
        <v>73</v>
      </c>
      <c r="N3" s="16" t="s">
        <v>73</v>
      </c>
      <c r="O3" s="17" t="s">
        <v>73</v>
      </c>
      <c r="P3" s="17" t="s">
        <v>73</v>
      </c>
      <c r="Q3" s="17" t="s">
        <v>74</v>
      </c>
      <c r="R3" s="18" t="s">
        <v>74</v>
      </c>
      <c r="S3" s="18" t="s">
        <v>74</v>
      </c>
      <c r="T3" s="18" t="s">
        <v>74</v>
      </c>
      <c r="U3" s="19" t="s">
        <v>74</v>
      </c>
      <c r="V3" s="19" t="s">
        <v>74</v>
      </c>
      <c r="W3" s="19" t="s">
        <v>73</v>
      </c>
      <c r="X3" s="16" t="s">
        <v>73</v>
      </c>
      <c r="Y3" s="21" t="s">
        <v>74</v>
      </c>
      <c r="Z3" s="18" t="s">
        <v>74</v>
      </c>
      <c r="AA3" s="19" t="s">
        <v>74</v>
      </c>
      <c r="AB3" s="19" t="s">
        <v>74</v>
      </c>
      <c r="AC3" s="19" t="s">
        <v>73</v>
      </c>
      <c r="AD3" s="16" t="s">
        <v>73</v>
      </c>
      <c r="AE3" s="16" t="s">
        <v>73</v>
      </c>
      <c r="AF3" s="16" t="s">
        <v>73</v>
      </c>
      <c r="AG3" s="17" t="s">
        <v>73</v>
      </c>
      <c r="AH3" s="17" t="s">
        <v>73</v>
      </c>
      <c r="AI3" s="17" t="s">
        <v>74</v>
      </c>
      <c r="AJ3" s="18" t="s">
        <v>74</v>
      </c>
      <c r="AK3" s="14" t="s">
        <v>57</v>
      </c>
      <c r="AL3" s="14" t="s">
        <v>75</v>
      </c>
      <c r="AM3" s="22" t="s">
        <v>76</v>
      </c>
      <c r="AN3" s="12" t="s">
        <v>77</v>
      </c>
      <c r="AO3" s="12">
        <v>71</v>
      </c>
      <c r="AP3" s="13" t="s">
        <v>61</v>
      </c>
      <c r="AQ3" s="13" t="s">
        <v>78</v>
      </c>
      <c r="AR3" s="13" t="s">
        <v>79</v>
      </c>
      <c r="AS3" s="13" t="s">
        <v>80</v>
      </c>
      <c r="AT3" s="13" t="s">
        <v>81</v>
      </c>
      <c r="AU3" s="13" t="s">
        <v>82</v>
      </c>
      <c r="AV3" s="13" t="s">
        <v>83</v>
      </c>
      <c r="AW3" s="12">
        <v>2247</v>
      </c>
      <c r="AX3" s="24" t="s">
        <v>84</v>
      </c>
    </row>
    <row r="4" spans="1:50" ht="409.6" x14ac:dyDescent="0.2">
      <c r="A4" s="12">
        <v>44</v>
      </c>
      <c r="B4" s="13" t="s">
        <v>85</v>
      </c>
      <c r="C4" s="14" t="e">
        <f ca="1">IMAGE("https://acnhcdn.com/latest/MenuIcon/Fish36.png")</f>
        <v>#NAME?</v>
      </c>
      <c r="D4" s="14" t="e">
        <f ca="1">IMAGE("https://acnhcdn.com/latest/BookFishIcon/FishPirarukuCropped.png")</f>
        <v>#NAME?</v>
      </c>
      <c r="E4" s="14" t="e">
        <f ca="1">IMAGE("https://acnhcdn.com/latest/FtrIcon/FtrFishPiraruku.png")</f>
        <v>#NAME?</v>
      </c>
      <c r="F4" s="12">
        <v>10000</v>
      </c>
      <c r="G4" s="13" t="s">
        <v>70</v>
      </c>
      <c r="H4" s="23" t="s">
        <v>86</v>
      </c>
      <c r="I4" s="23" t="s">
        <v>87</v>
      </c>
      <c r="J4" s="23" t="s">
        <v>88</v>
      </c>
      <c r="K4" s="12">
        <v>50</v>
      </c>
      <c r="L4" s="15" t="s">
        <v>89</v>
      </c>
      <c r="M4" s="16" t="s">
        <v>73</v>
      </c>
      <c r="N4" s="16" t="s">
        <v>73</v>
      </c>
      <c r="O4" s="17" t="s">
        <v>73</v>
      </c>
      <c r="P4" s="17" t="s">
        <v>73</v>
      </c>
      <c r="Q4" s="17" t="s">
        <v>73</v>
      </c>
      <c r="R4" s="18" t="s">
        <v>74</v>
      </c>
      <c r="S4" s="18" t="s">
        <v>74</v>
      </c>
      <c r="T4" s="18" t="s">
        <v>74</v>
      </c>
      <c r="U4" s="19" t="s">
        <v>74</v>
      </c>
      <c r="V4" s="19" t="s">
        <v>73</v>
      </c>
      <c r="W4" s="19" t="s">
        <v>73</v>
      </c>
      <c r="X4" s="16" t="s">
        <v>73</v>
      </c>
      <c r="Y4" s="21" t="s">
        <v>74</v>
      </c>
      <c r="Z4" s="18" t="s">
        <v>74</v>
      </c>
      <c r="AA4" s="19" t="s">
        <v>74</v>
      </c>
      <c r="AB4" s="19" t="s">
        <v>73</v>
      </c>
      <c r="AC4" s="19" t="s">
        <v>73</v>
      </c>
      <c r="AD4" s="16" t="s">
        <v>73</v>
      </c>
      <c r="AE4" s="16" t="s">
        <v>73</v>
      </c>
      <c r="AF4" s="16" t="s">
        <v>73</v>
      </c>
      <c r="AG4" s="17" t="s">
        <v>73</v>
      </c>
      <c r="AH4" s="17" t="s">
        <v>73</v>
      </c>
      <c r="AI4" s="17" t="s">
        <v>73</v>
      </c>
      <c r="AJ4" s="18" t="s">
        <v>74</v>
      </c>
      <c r="AK4" s="14" t="s">
        <v>90</v>
      </c>
      <c r="AL4" s="14" t="s">
        <v>58</v>
      </c>
      <c r="AM4" s="22" t="s">
        <v>91</v>
      </c>
      <c r="AN4" s="12" t="s">
        <v>92</v>
      </c>
      <c r="AO4" s="12">
        <v>71</v>
      </c>
      <c r="AP4" s="13" t="s">
        <v>61</v>
      </c>
      <c r="AQ4" s="13" t="s">
        <v>79</v>
      </c>
      <c r="AR4" s="13" t="s">
        <v>62</v>
      </c>
      <c r="AS4" s="13" t="s">
        <v>64</v>
      </c>
      <c r="AT4" s="13" t="s">
        <v>93</v>
      </c>
      <c r="AU4" s="13" t="s">
        <v>94</v>
      </c>
      <c r="AV4" s="13" t="s">
        <v>95</v>
      </c>
      <c r="AW4" s="12">
        <v>2253</v>
      </c>
      <c r="AX4" s="24" t="s">
        <v>96</v>
      </c>
    </row>
    <row r="5" spans="1:50" ht="409.6" x14ac:dyDescent="0.2">
      <c r="A5" s="12">
        <v>41</v>
      </c>
      <c r="B5" s="13" t="s">
        <v>97</v>
      </c>
      <c r="C5" s="14" t="e">
        <f ca="1">IMAGE("https://acnhcdn.com/latest/MenuIcon/Fish33.png")</f>
        <v>#NAME?</v>
      </c>
      <c r="D5" s="14" t="e">
        <f ca="1">IMAGE("https://acnhcdn.com/latest/BookFishIcon/FishArowanaCropped.png")</f>
        <v>#NAME?</v>
      </c>
      <c r="E5" s="14" t="e">
        <f ca="1">IMAGE("https://acnhcdn.com/latest/FtrIcon/FtrFishArowana.png")</f>
        <v>#NAME?</v>
      </c>
      <c r="F5" s="12">
        <v>10000</v>
      </c>
      <c r="G5" s="13" t="s">
        <v>70</v>
      </c>
      <c r="H5" s="13" t="s">
        <v>98</v>
      </c>
      <c r="I5" s="13" t="s">
        <v>87</v>
      </c>
      <c r="J5" s="13" t="s">
        <v>72</v>
      </c>
      <c r="K5" s="12">
        <v>50</v>
      </c>
      <c r="L5" s="15" t="s">
        <v>99</v>
      </c>
      <c r="M5" s="16" t="s">
        <v>73</v>
      </c>
      <c r="N5" s="16" t="s">
        <v>73</v>
      </c>
      <c r="O5" s="17" t="s">
        <v>73</v>
      </c>
      <c r="P5" s="17" t="s">
        <v>73</v>
      </c>
      <c r="Q5" s="17" t="s">
        <v>73</v>
      </c>
      <c r="R5" s="18" t="s">
        <v>74</v>
      </c>
      <c r="S5" s="18" t="s">
        <v>74</v>
      </c>
      <c r="T5" s="18" t="s">
        <v>74</v>
      </c>
      <c r="U5" s="19" t="s">
        <v>74</v>
      </c>
      <c r="V5" s="19" t="s">
        <v>73</v>
      </c>
      <c r="W5" s="19" t="s">
        <v>73</v>
      </c>
      <c r="X5" s="16" t="s">
        <v>73</v>
      </c>
      <c r="Y5" s="21" t="s">
        <v>74</v>
      </c>
      <c r="Z5" s="18" t="s">
        <v>74</v>
      </c>
      <c r="AA5" s="19" t="s">
        <v>74</v>
      </c>
      <c r="AB5" s="19" t="s">
        <v>73</v>
      </c>
      <c r="AC5" s="19" t="s">
        <v>73</v>
      </c>
      <c r="AD5" s="16" t="s">
        <v>73</v>
      </c>
      <c r="AE5" s="16" t="s">
        <v>73</v>
      </c>
      <c r="AF5" s="16" t="s">
        <v>73</v>
      </c>
      <c r="AG5" s="17" t="s">
        <v>73</v>
      </c>
      <c r="AH5" s="17" t="s">
        <v>73</v>
      </c>
      <c r="AI5" s="17" t="s">
        <v>73</v>
      </c>
      <c r="AJ5" s="18" t="s">
        <v>74</v>
      </c>
      <c r="AK5" s="14" t="s">
        <v>100</v>
      </c>
      <c r="AL5" s="14" t="s">
        <v>75</v>
      </c>
      <c r="AM5" s="22" t="s">
        <v>101</v>
      </c>
      <c r="AN5" s="12" t="s">
        <v>102</v>
      </c>
      <c r="AO5" s="12">
        <v>71</v>
      </c>
      <c r="AP5" s="13" t="s">
        <v>61</v>
      </c>
      <c r="AQ5" s="13" t="s">
        <v>78</v>
      </c>
      <c r="AR5" s="13" t="s">
        <v>79</v>
      </c>
      <c r="AS5" s="13" t="s">
        <v>80</v>
      </c>
      <c r="AT5" s="13" t="s">
        <v>103</v>
      </c>
      <c r="AU5" s="13" t="s">
        <v>104</v>
      </c>
      <c r="AV5" s="13" t="s">
        <v>105</v>
      </c>
      <c r="AW5" s="12">
        <v>2250</v>
      </c>
      <c r="AX5" s="24" t="s">
        <v>106</v>
      </c>
    </row>
    <row r="6" spans="1:50" ht="409.6" x14ac:dyDescent="0.2">
      <c r="A6" s="12">
        <v>58</v>
      </c>
      <c r="B6" s="13" t="s">
        <v>107</v>
      </c>
      <c r="C6" s="14" t="e">
        <f ca="1">IMAGE("https://acnhcdn.com/latest/MenuIcon/Fish47.png")</f>
        <v>#NAME?</v>
      </c>
      <c r="D6" s="14" t="e">
        <f ca="1">IMAGE("https://acnhcdn.com/latest/BookFishIcon/FishIshidaiCropped.png")</f>
        <v>#NAME?</v>
      </c>
      <c r="E6" s="14" t="e">
        <f ca="1">IMAGE("https://acnhcdn.com/latest/FtrIcon/FtrFishIshidai.png")</f>
        <v>#NAME?</v>
      </c>
      <c r="F6" s="12">
        <v>5000</v>
      </c>
      <c r="G6" s="13" t="s">
        <v>51</v>
      </c>
      <c r="H6" s="13" t="s">
        <v>72</v>
      </c>
      <c r="I6" s="13" t="s">
        <v>108</v>
      </c>
      <c r="J6" s="13" t="s">
        <v>72</v>
      </c>
      <c r="K6" s="12">
        <v>20</v>
      </c>
      <c r="L6" s="15" t="s">
        <v>109</v>
      </c>
      <c r="M6" s="16" t="s">
        <v>73</v>
      </c>
      <c r="N6" s="16" t="s">
        <v>73</v>
      </c>
      <c r="O6" s="17" t="s">
        <v>110</v>
      </c>
      <c r="P6" s="17" t="s">
        <v>110</v>
      </c>
      <c r="Q6" s="17" t="s">
        <v>110</v>
      </c>
      <c r="R6" s="18" t="s">
        <v>110</v>
      </c>
      <c r="S6" s="18" t="s">
        <v>110</v>
      </c>
      <c r="T6" s="18" t="s">
        <v>110</v>
      </c>
      <c r="U6" s="19" t="s">
        <v>110</v>
      </c>
      <c r="V6" s="19" t="s">
        <v>110</v>
      </c>
      <c r="W6" s="19" t="s">
        <v>110</v>
      </c>
      <c r="X6" s="16" t="s">
        <v>73</v>
      </c>
      <c r="Y6" s="21" t="s">
        <v>110</v>
      </c>
      <c r="Z6" s="18" t="s">
        <v>110</v>
      </c>
      <c r="AA6" s="19" t="s">
        <v>110</v>
      </c>
      <c r="AB6" s="19" t="s">
        <v>110</v>
      </c>
      <c r="AC6" s="19" t="s">
        <v>110</v>
      </c>
      <c r="AD6" s="16" t="s">
        <v>73</v>
      </c>
      <c r="AE6" s="16" t="s">
        <v>73</v>
      </c>
      <c r="AF6" s="16" t="s">
        <v>73</v>
      </c>
      <c r="AG6" s="17" t="s">
        <v>110</v>
      </c>
      <c r="AH6" s="17" t="s">
        <v>110</v>
      </c>
      <c r="AI6" s="17" t="s">
        <v>110</v>
      </c>
      <c r="AJ6" s="18" t="s">
        <v>110</v>
      </c>
      <c r="AK6" s="14" t="s">
        <v>57</v>
      </c>
      <c r="AL6" s="14" t="s">
        <v>75</v>
      </c>
      <c r="AM6" s="22" t="s">
        <v>111</v>
      </c>
      <c r="AN6" s="12" t="s">
        <v>112</v>
      </c>
      <c r="AO6" s="12">
        <v>71</v>
      </c>
      <c r="AP6" s="13" t="s">
        <v>61</v>
      </c>
      <c r="AQ6" s="13" t="s">
        <v>113</v>
      </c>
      <c r="AR6" s="13" t="s">
        <v>79</v>
      </c>
      <c r="AS6" s="13" t="s">
        <v>80</v>
      </c>
      <c r="AT6" s="13" t="s">
        <v>114</v>
      </c>
      <c r="AU6" s="13" t="s">
        <v>115</v>
      </c>
      <c r="AV6" s="13" t="s">
        <v>116</v>
      </c>
      <c r="AW6" s="12">
        <v>2265</v>
      </c>
      <c r="AX6" s="24" t="s">
        <v>117</v>
      </c>
    </row>
    <row r="7" spans="1:50" ht="409.6" x14ac:dyDescent="0.2">
      <c r="A7" s="12">
        <v>79</v>
      </c>
      <c r="B7" s="13" t="s">
        <v>118</v>
      </c>
      <c r="C7" s="14" t="e">
        <f ca="1">IMAGE("https://acnhcdn.com/latest/MenuIcon/Fish84.png")</f>
        <v>#NAME?</v>
      </c>
      <c r="D7" s="14" t="e">
        <f ca="1">IMAGE("https://acnhcdn.com/latest/BookFishIcon/FishDemenigisuCropped.png")</f>
        <v>#NAME?</v>
      </c>
      <c r="E7" s="14" t="e">
        <f ca="1">IMAGE("https://acnhcdn.com/latest/FtrIcon/FtrFishDemenigisu.png")</f>
        <v>#NAME?</v>
      </c>
      <c r="F7" s="12">
        <v>15000</v>
      </c>
      <c r="G7" s="13" t="s">
        <v>51</v>
      </c>
      <c r="H7" s="13" t="s">
        <v>52</v>
      </c>
      <c r="I7" s="13" t="s">
        <v>87</v>
      </c>
      <c r="J7" s="13" t="s">
        <v>119</v>
      </c>
      <c r="K7" s="12">
        <v>100</v>
      </c>
      <c r="L7" s="15" t="s">
        <v>89</v>
      </c>
      <c r="M7" s="16" t="s">
        <v>120</v>
      </c>
      <c r="N7" s="16" t="s">
        <v>120</v>
      </c>
      <c r="O7" s="17" t="s">
        <v>120</v>
      </c>
      <c r="P7" s="17" t="s">
        <v>120</v>
      </c>
      <c r="Q7" s="25" t="s">
        <v>120</v>
      </c>
      <c r="R7" s="18" t="s">
        <v>120</v>
      </c>
      <c r="S7" s="18" t="s">
        <v>120</v>
      </c>
      <c r="T7" s="18" t="s">
        <v>120</v>
      </c>
      <c r="U7" s="19" t="s">
        <v>120</v>
      </c>
      <c r="V7" s="19" t="s">
        <v>120</v>
      </c>
      <c r="W7" s="19" t="s">
        <v>120</v>
      </c>
      <c r="X7" s="16" t="s">
        <v>120</v>
      </c>
      <c r="Y7" s="21" t="s">
        <v>120</v>
      </c>
      <c r="Z7" s="18" t="s">
        <v>120</v>
      </c>
      <c r="AA7" s="19" t="s">
        <v>120</v>
      </c>
      <c r="AB7" s="19" t="s">
        <v>120</v>
      </c>
      <c r="AC7" s="19" t="s">
        <v>120</v>
      </c>
      <c r="AD7" s="16" t="s">
        <v>120</v>
      </c>
      <c r="AE7" s="16" t="s">
        <v>120</v>
      </c>
      <c r="AF7" s="16" t="s">
        <v>120</v>
      </c>
      <c r="AG7" s="17" t="s">
        <v>120</v>
      </c>
      <c r="AH7" s="17" t="s">
        <v>120</v>
      </c>
      <c r="AI7" s="17" t="s">
        <v>120</v>
      </c>
      <c r="AJ7" s="18" t="s">
        <v>120</v>
      </c>
      <c r="AK7" s="14" t="s">
        <v>57</v>
      </c>
      <c r="AL7" s="14" t="s">
        <v>58</v>
      </c>
      <c r="AM7" s="22" t="s">
        <v>121</v>
      </c>
      <c r="AN7" s="12" t="s">
        <v>122</v>
      </c>
      <c r="AO7" s="12">
        <v>71</v>
      </c>
      <c r="AP7" s="13" t="s">
        <v>61</v>
      </c>
      <c r="AQ7" s="13" t="s">
        <v>79</v>
      </c>
      <c r="AR7" s="13" t="s">
        <v>79</v>
      </c>
      <c r="AS7" s="13" t="s">
        <v>80</v>
      </c>
      <c r="AT7" s="13" t="s">
        <v>123</v>
      </c>
      <c r="AU7" s="13" t="s">
        <v>124</v>
      </c>
      <c r="AV7" s="13" t="s">
        <v>125</v>
      </c>
      <c r="AW7" s="12">
        <v>4204</v>
      </c>
      <c r="AX7" s="24" t="s">
        <v>126</v>
      </c>
    </row>
    <row r="8" spans="1:50" ht="397" x14ac:dyDescent="0.2">
      <c r="A8" s="12">
        <v>37</v>
      </c>
      <c r="B8" s="13" t="s">
        <v>127</v>
      </c>
      <c r="C8" s="14" t="e">
        <f ca="1">IMAGE("https://acnhcdn.com/latest/MenuIcon/Fish77.png")</f>
        <v>#NAME?</v>
      </c>
      <c r="D8" s="14" t="e">
        <f ca="1">IMAGE("https://acnhcdn.com/latest/BookFishIcon/FishBetaCropped.png")</f>
        <v>#NAME?</v>
      </c>
      <c r="E8" s="14" t="e">
        <f ca="1">IMAGE("https://acnhcdn.com/latest/FtrIcon/FtrFishBeta.png")</f>
        <v>#NAME?</v>
      </c>
      <c r="F8" s="12">
        <v>2500</v>
      </c>
      <c r="G8" s="13" t="s">
        <v>70</v>
      </c>
      <c r="H8" s="13" t="s">
        <v>52</v>
      </c>
      <c r="I8" s="13" t="s">
        <v>108</v>
      </c>
      <c r="J8" s="13" t="s">
        <v>88</v>
      </c>
      <c r="K8" s="12">
        <v>20</v>
      </c>
      <c r="L8" s="15" t="s">
        <v>128</v>
      </c>
      <c r="M8" s="16" t="s">
        <v>73</v>
      </c>
      <c r="N8" s="16" t="s">
        <v>73</v>
      </c>
      <c r="O8" s="17" t="s">
        <v>73</v>
      </c>
      <c r="P8" s="17" t="s">
        <v>73</v>
      </c>
      <c r="Q8" s="17" t="s">
        <v>129</v>
      </c>
      <c r="R8" s="18" t="s">
        <v>129</v>
      </c>
      <c r="S8" s="18" t="s">
        <v>129</v>
      </c>
      <c r="T8" s="18" t="s">
        <v>129</v>
      </c>
      <c r="U8" s="19" t="s">
        <v>129</v>
      </c>
      <c r="V8" s="19" t="s">
        <v>129</v>
      </c>
      <c r="W8" s="19" t="s">
        <v>73</v>
      </c>
      <c r="X8" s="16" t="s">
        <v>73</v>
      </c>
      <c r="Y8" s="21" t="s">
        <v>129</v>
      </c>
      <c r="Z8" s="18" t="s">
        <v>129</v>
      </c>
      <c r="AA8" s="19" t="s">
        <v>129</v>
      </c>
      <c r="AB8" s="19" t="s">
        <v>129</v>
      </c>
      <c r="AC8" s="19" t="s">
        <v>73</v>
      </c>
      <c r="AD8" s="16" t="s">
        <v>73</v>
      </c>
      <c r="AE8" s="16" t="s">
        <v>73</v>
      </c>
      <c r="AF8" s="16" t="s">
        <v>73</v>
      </c>
      <c r="AG8" s="17" t="s">
        <v>73</v>
      </c>
      <c r="AH8" s="17" t="s">
        <v>73</v>
      </c>
      <c r="AI8" s="17" t="s">
        <v>129</v>
      </c>
      <c r="AJ8" s="18" t="s">
        <v>129</v>
      </c>
      <c r="AK8" s="14" t="s">
        <v>57</v>
      </c>
      <c r="AL8" s="14" t="s">
        <v>58</v>
      </c>
      <c r="AM8" s="22" t="s">
        <v>130</v>
      </c>
      <c r="AN8" s="12" t="s">
        <v>131</v>
      </c>
      <c r="AO8" s="12">
        <v>71</v>
      </c>
      <c r="AP8" s="13" t="s">
        <v>61</v>
      </c>
      <c r="AQ8" s="13" t="s">
        <v>132</v>
      </c>
      <c r="AR8" s="13" t="s">
        <v>79</v>
      </c>
      <c r="AS8" s="13" t="s">
        <v>80</v>
      </c>
      <c r="AT8" s="13" t="s">
        <v>133</v>
      </c>
      <c r="AU8" s="13" t="s">
        <v>134</v>
      </c>
      <c r="AV8" s="13" t="s">
        <v>135</v>
      </c>
      <c r="AW8" s="12">
        <v>4191</v>
      </c>
      <c r="AX8" s="24" t="s">
        <v>136</v>
      </c>
    </row>
    <row r="9" spans="1:50" ht="409.6" x14ac:dyDescent="0.2">
      <c r="A9" s="12">
        <v>1</v>
      </c>
      <c r="B9" s="13" t="s">
        <v>137</v>
      </c>
      <c r="C9" s="14" t="e">
        <f ca="1">IMAGE("https://acnhcdn.com/latest/MenuIcon/Fish0.png")</f>
        <v>#NAME?</v>
      </c>
      <c r="D9" s="14" t="e">
        <f ca="1">IMAGE("https://acnhcdn.com/latest/BookFishIcon/FishTanagoCropped.png")</f>
        <v>#NAME?</v>
      </c>
      <c r="E9" s="14" t="e">
        <f ca="1">IMAGE("https://acnhcdn.com/latest/FtrIcon/FtrFishTanago.png")</f>
        <v>#NAME?</v>
      </c>
      <c r="F9" s="12">
        <v>900</v>
      </c>
      <c r="G9" s="13" t="s">
        <v>70</v>
      </c>
      <c r="H9" s="13" t="s">
        <v>138</v>
      </c>
      <c r="I9" s="13" t="s">
        <v>108</v>
      </c>
      <c r="J9" s="13" t="s">
        <v>72</v>
      </c>
      <c r="K9" s="12">
        <v>0</v>
      </c>
      <c r="L9" s="15" t="s">
        <v>139</v>
      </c>
      <c r="M9" s="16" t="s">
        <v>110</v>
      </c>
      <c r="N9" s="16" t="s">
        <v>110</v>
      </c>
      <c r="O9" s="17" t="s">
        <v>110</v>
      </c>
      <c r="P9" s="17" t="s">
        <v>73</v>
      </c>
      <c r="Q9" s="17" t="s">
        <v>73</v>
      </c>
      <c r="R9" s="18" t="s">
        <v>73</v>
      </c>
      <c r="S9" s="18" t="s">
        <v>73</v>
      </c>
      <c r="T9" s="18" t="s">
        <v>73</v>
      </c>
      <c r="U9" s="19" t="s">
        <v>73</v>
      </c>
      <c r="V9" s="19" t="s">
        <v>73</v>
      </c>
      <c r="W9" s="19" t="s">
        <v>110</v>
      </c>
      <c r="X9" s="16" t="s">
        <v>110</v>
      </c>
      <c r="Y9" s="21" t="s">
        <v>73</v>
      </c>
      <c r="Z9" s="18" t="s">
        <v>73</v>
      </c>
      <c r="AA9" s="19" t="s">
        <v>73</v>
      </c>
      <c r="AB9" s="19" t="s">
        <v>73</v>
      </c>
      <c r="AC9" s="19" t="s">
        <v>110</v>
      </c>
      <c r="AD9" s="16" t="s">
        <v>110</v>
      </c>
      <c r="AE9" s="16" t="s">
        <v>110</v>
      </c>
      <c r="AF9" s="16" t="s">
        <v>110</v>
      </c>
      <c r="AG9" s="17" t="s">
        <v>110</v>
      </c>
      <c r="AH9" s="17" t="s">
        <v>73</v>
      </c>
      <c r="AI9" s="17" t="s">
        <v>73</v>
      </c>
      <c r="AJ9" s="18" t="s">
        <v>73</v>
      </c>
      <c r="AK9" s="14" t="s">
        <v>57</v>
      </c>
      <c r="AL9" s="14" t="s">
        <v>58</v>
      </c>
      <c r="AM9" s="22" t="s">
        <v>140</v>
      </c>
      <c r="AN9" s="12" t="s">
        <v>141</v>
      </c>
      <c r="AO9" s="12">
        <v>71</v>
      </c>
      <c r="AP9" s="13" t="s">
        <v>61</v>
      </c>
      <c r="AQ9" s="13" t="s">
        <v>132</v>
      </c>
      <c r="AR9" s="13" t="s">
        <v>62</v>
      </c>
      <c r="AS9" s="13" t="s">
        <v>64</v>
      </c>
      <c r="AT9" s="13" t="s">
        <v>142</v>
      </c>
      <c r="AU9" s="13" t="s">
        <v>143</v>
      </c>
      <c r="AV9" s="13" t="s">
        <v>144</v>
      </c>
      <c r="AW9" s="12">
        <v>2215</v>
      </c>
      <c r="AX9" s="24" t="s">
        <v>145</v>
      </c>
    </row>
    <row r="10" spans="1:50" ht="409.6" x14ac:dyDescent="0.2">
      <c r="A10" s="12">
        <v>22</v>
      </c>
      <c r="B10" s="13" t="s">
        <v>146</v>
      </c>
      <c r="C10" s="14" t="e">
        <f ca="1">IMAGE("https://acnhcdn.com/latest/MenuIcon/Fish19.png")</f>
        <v>#NAME?</v>
      </c>
      <c r="D10" s="14" t="e">
        <f ca="1">IMAGE("https://acnhcdn.com/latest/BookFishIcon/FishBlackbassCropped.png")</f>
        <v>#NAME?</v>
      </c>
      <c r="E10" s="14" t="e">
        <f ca="1">IMAGE("https://acnhcdn.com/latest/FtrIcon/FtrFishBlackbass.png")</f>
        <v>#NAME?</v>
      </c>
      <c r="F10" s="12">
        <v>400</v>
      </c>
      <c r="G10" s="13" t="s">
        <v>70</v>
      </c>
      <c r="H10" s="13" t="s">
        <v>98</v>
      </c>
      <c r="I10" s="13" t="s">
        <v>72</v>
      </c>
      <c r="J10" s="13" t="s">
        <v>72</v>
      </c>
      <c r="K10" s="12">
        <v>0</v>
      </c>
      <c r="L10" s="15" t="s">
        <v>147</v>
      </c>
      <c r="M10" s="16" t="s">
        <v>110</v>
      </c>
      <c r="N10" s="16" t="s">
        <v>110</v>
      </c>
      <c r="O10" s="17" t="s">
        <v>110</v>
      </c>
      <c r="P10" s="17" t="s">
        <v>110</v>
      </c>
      <c r="Q10" s="17" t="s">
        <v>110</v>
      </c>
      <c r="R10" s="18" t="s">
        <v>110</v>
      </c>
      <c r="S10" s="18" t="s">
        <v>110</v>
      </c>
      <c r="T10" s="18" t="s">
        <v>110</v>
      </c>
      <c r="U10" s="19" t="s">
        <v>110</v>
      </c>
      <c r="V10" s="19" t="s">
        <v>110</v>
      </c>
      <c r="W10" s="19" t="s">
        <v>110</v>
      </c>
      <c r="X10" s="16" t="s">
        <v>110</v>
      </c>
      <c r="Y10" s="21" t="s">
        <v>110</v>
      </c>
      <c r="Z10" s="18" t="s">
        <v>110</v>
      </c>
      <c r="AA10" s="19" t="s">
        <v>110</v>
      </c>
      <c r="AB10" s="19" t="s">
        <v>110</v>
      </c>
      <c r="AC10" s="19" t="s">
        <v>110</v>
      </c>
      <c r="AD10" s="16" t="s">
        <v>110</v>
      </c>
      <c r="AE10" s="16" t="s">
        <v>110</v>
      </c>
      <c r="AF10" s="16" t="s">
        <v>110</v>
      </c>
      <c r="AG10" s="17" t="s">
        <v>110</v>
      </c>
      <c r="AH10" s="17" t="s">
        <v>110</v>
      </c>
      <c r="AI10" s="17" t="s">
        <v>110</v>
      </c>
      <c r="AJ10" s="18" t="s">
        <v>110</v>
      </c>
      <c r="AK10" s="14" t="s">
        <v>57</v>
      </c>
      <c r="AL10" s="14" t="s">
        <v>75</v>
      </c>
      <c r="AM10" s="22" t="s">
        <v>148</v>
      </c>
      <c r="AN10" s="12" t="s">
        <v>149</v>
      </c>
      <c r="AO10" s="12">
        <v>71</v>
      </c>
      <c r="AP10" s="13" t="s">
        <v>61</v>
      </c>
      <c r="AQ10" s="13" t="s">
        <v>150</v>
      </c>
      <c r="AR10" s="13" t="s">
        <v>79</v>
      </c>
      <c r="AS10" s="13" t="s">
        <v>80</v>
      </c>
      <c r="AT10" s="13" t="s">
        <v>151</v>
      </c>
      <c r="AU10" s="13" t="s">
        <v>152</v>
      </c>
      <c r="AV10" s="13" t="s">
        <v>153</v>
      </c>
      <c r="AW10" s="12">
        <v>2234</v>
      </c>
      <c r="AX10" s="24" t="s">
        <v>154</v>
      </c>
    </row>
    <row r="11" spans="1:50" ht="409.6" x14ac:dyDescent="0.2">
      <c r="A11" s="12">
        <v>54</v>
      </c>
      <c r="B11" s="13" t="s">
        <v>155</v>
      </c>
      <c r="C11" s="14" t="e">
        <f ca="1">IMAGE("https://acnhcdn.com/latest/MenuIcon/Fish73.png")</f>
        <v>#NAME?</v>
      </c>
      <c r="D11" s="14" t="e">
        <f ca="1">IMAGE("https://acnhcdn.com/latest/BookFishIcon/FishFuguCropped.png")</f>
        <v>#NAME?</v>
      </c>
      <c r="E11" s="14" t="e">
        <f ca="1">IMAGE("https://acnhcdn.com/latest/FtrIcon/FtrFishFugu.png")</f>
        <v>#NAME?</v>
      </c>
      <c r="F11" s="12">
        <v>5000</v>
      </c>
      <c r="G11" s="13" t="s">
        <v>51</v>
      </c>
      <c r="H11" s="13" t="s">
        <v>72</v>
      </c>
      <c r="I11" s="13" t="s">
        <v>72</v>
      </c>
      <c r="J11" s="13" t="s">
        <v>119</v>
      </c>
      <c r="K11" s="12">
        <v>20</v>
      </c>
      <c r="L11" s="15" t="s">
        <v>156</v>
      </c>
      <c r="M11" s="16" t="s">
        <v>120</v>
      </c>
      <c r="N11" s="16" t="s">
        <v>120</v>
      </c>
      <c r="O11" s="17" t="s">
        <v>73</v>
      </c>
      <c r="P11" s="17" t="s">
        <v>73</v>
      </c>
      <c r="Q11" s="17" t="s">
        <v>73</v>
      </c>
      <c r="R11" s="18" t="s">
        <v>73</v>
      </c>
      <c r="S11" s="18" t="s">
        <v>73</v>
      </c>
      <c r="T11" s="18" t="s">
        <v>73</v>
      </c>
      <c r="U11" s="19" t="s">
        <v>73</v>
      </c>
      <c r="V11" s="19" t="s">
        <v>73</v>
      </c>
      <c r="W11" s="19" t="s">
        <v>120</v>
      </c>
      <c r="X11" s="20" t="s">
        <v>120</v>
      </c>
      <c r="Y11" s="21" t="s">
        <v>73</v>
      </c>
      <c r="Z11" s="18" t="s">
        <v>73</v>
      </c>
      <c r="AA11" s="19" t="s">
        <v>73</v>
      </c>
      <c r="AB11" s="19" t="s">
        <v>73</v>
      </c>
      <c r="AC11" s="19" t="s">
        <v>120</v>
      </c>
      <c r="AD11" s="16" t="s">
        <v>120</v>
      </c>
      <c r="AE11" s="16" t="s">
        <v>120</v>
      </c>
      <c r="AF11" s="16" t="s">
        <v>120</v>
      </c>
      <c r="AG11" s="17" t="s">
        <v>73</v>
      </c>
      <c r="AH11" s="17" t="s">
        <v>73</v>
      </c>
      <c r="AI11" s="17" t="s">
        <v>73</v>
      </c>
      <c r="AJ11" s="18" t="s">
        <v>73</v>
      </c>
      <c r="AK11" s="14" t="s">
        <v>57</v>
      </c>
      <c r="AL11" s="14" t="s">
        <v>75</v>
      </c>
      <c r="AM11" s="22" t="s">
        <v>157</v>
      </c>
      <c r="AN11" s="12" t="s">
        <v>158</v>
      </c>
      <c r="AO11" s="12">
        <v>71</v>
      </c>
      <c r="AP11" s="13" t="s">
        <v>61</v>
      </c>
      <c r="AQ11" s="13" t="s">
        <v>159</v>
      </c>
      <c r="AR11" s="13" t="s">
        <v>79</v>
      </c>
      <c r="AS11" s="13" t="s">
        <v>80</v>
      </c>
      <c r="AT11" s="13" t="s">
        <v>160</v>
      </c>
      <c r="AU11" s="13" t="s">
        <v>161</v>
      </c>
      <c r="AV11" s="13" t="s">
        <v>162</v>
      </c>
      <c r="AW11" s="12">
        <v>2262</v>
      </c>
      <c r="AX11" s="24" t="s">
        <v>163</v>
      </c>
    </row>
    <row r="12" spans="1:50" ht="409.6" x14ac:dyDescent="0.2">
      <c r="A12" s="12">
        <v>67</v>
      </c>
      <c r="B12" s="13" t="s">
        <v>164</v>
      </c>
      <c r="C12" s="14" t="e">
        <f ca="1">IMAGE("https://acnhcdn.com/latest/MenuIcon/Fish58.png")</f>
        <v>#NAME?</v>
      </c>
      <c r="D12" s="14" t="e">
        <f ca="1">IMAGE("https://acnhcdn.com/latest/BookFishIcon/FishKajikiCropped.png")</f>
        <v>#NAME?</v>
      </c>
      <c r="E12" s="14" t="e">
        <f ca="1">IMAGE("https://acnhcdn.com/latest/FtrIcon/FtrFishKajiki.png")</f>
        <v>#NAME?</v>
      </c>
      <c r="F12" s="12">
        <v>10000</v>
      </c>
      <c r="G12" s="13" t="s">
        <v>165</v>
      </c>
      <c r="H12" s="13" t="s">
        <v>86</v>
      </c>
      <c r="I12" s="13" t="s">
        <v>87</v>
      </c>
      <c r="J12" s="13" t="s">
        <v>88</v>
      </c>
      <c r="K12" s="12">
        <v>50</v>
      </c>
      <c r="L12" s="15" t="s">
        <v>99</v>
      </c>
      <c r="M12" s="16" t="s">
        <v>110</v>
      </c>
      <c r="N12" s="16" t="s">
        <v>110</v>
      </c>
      <c r="O12" s="17" t="s">
        <v>110</v>
      </c>
      <c r="P12" s="17" t="s">
        <v>110</v>
      </c>
      <c r="Q12" s="17" t="s">
        <v>73</v>
      </c>
      <c r="R12" s="18" t="s">
        <v>73</v>
      </c>
      <c r="S12" s="18" t="s">
        <v>110</v>
      </c>
      <c r="T12" s="18" t="s">
        <v>110</v>
      </c>
      <c r="U12" s="19" t="s">
        <v>110</v>
      </c>
      <c r="V12" s="19" t="s">
        <v>73</v>
      </c>
      <c r="W12" s="19" t="s">
        <v>110</v>
      </c>
      <c r="X12" s="16" t="s">
        <v>110</v>
      </c>
      <c r="Y12" s="21" t="s">
        <v>110</v>
      </c>
      <c r="Z12" s="18" t="s">
        <v>110</v>
      </c>
      <c r="AA12" s="19" t="s">
        <v>110</v>
      </c>
      <c r="AB12" s="19" t="s">
        <v>73</v>
      </c>
      <c r="AC12" s="19" t="s">
        <v>110</v>
      </c>
      <c r="AD12" s="16" t="s">
        <v>110</v>
      </c>
      <c r="AE12" s="16" t="s">
        <v>110</v>
      </c>
      <c r="AF12" s="16" t="s">
        <v>110</v>
      </c>
      <c r="AG12" s="17" t="s">
        <v>110</v>
      </c>
      <c r="AH12" s="17" t="s">
        <v>110</v>
      </c>
      <c r="AI12" s="17" t="s">
        <v>73</v>
      </c>
      <c r="AJ12" s="18" t="s">
        <v>73</v>
      </c>
      <c r="AK12" s="14" t="s">
        <v>100</v>
      </c>
      <c r="AL12" s="14" t="s">
        <v>75</v>
      </c>
      <c r="AM12" s="22" t="s">
        <v>166</v>
      </c>
      <c r="AN12" s="12" t="s">
        <v>167</v>
      </c>
      <c r="AO12" s="12">
        <v>71</v>
      </c>
      <c r="AP12" s="13" t="s">
        <v>61</v>
      </c>
      <c r="AQ12" s="13" t="s">
        <v>62</v>
      </c>
      <c r="AR12" s="13" t="s">
        <v>79</v>
      </c>
      <c r="AS12" s="13" t="s">
        <v>80</v>
      </c>
      <c r="AT12" s="13" t="s">
        <v>168</v>
      </c>
      <c r="AU12" s="13" t="s">
        <v>169</v>
      </c>
      <c r="AV12" s="13" t="s">
        <v>170</v>
      </c>
      <c r="AW12" s="12">
        <v>2275</v>
      </c>
      <c r="AX12" s="24" t="s">
        <v>171</v>
      </c>
    </row>
    <row r="13" spans="1:50" ht="384" x14ac:dyDescent="0.2">
      <c r="A13" s="12">
        <v>20</v>
      </c>
      <c r="B13" s="13" t="s">
        <v>172</v>
      </c>
      <c r="C13" s="14" t="e">
        <f ca="1">IMAGE("https://acnhcdn.com/latest/MenuIcon/Fish17.png")</f>
        <v>#NAME?</v>
      </c>
      <c r="D13" s="14" t="e">
        <f ca="1">IMAGE("https://acnhcdn.com/latest/BookFishIcon/FishBlueguillCropped.png")</f>
        <v>#NAME?</v>
      </c>
      <c r="E13" s="14" t="e">
        <f ca="1">IMAGE("https://acnhcdn.com/latest/FtrIcon/FtrFishBlueguill.png")</f>
        <v>#NAME?</v>
      </c>
      <c r="F13" s="12">
        <v>180</v>
      </c>
      <c r="G13" s="13" t="s">
        <v>70</v>
      </c>
      <c r="H13" s="13" t="s">
        <v>52</v>
      </c>
      <c r="I13" s="13" t="s">
        <v>53</v>
      </c>
      <c r="J13" s="13" t="s">
        <v>54</v>
      </c>
      <c r="K13" s="12">
        <v>0</v>
      </c>
      <c r="L13" s="15" t="s">
        <v>173</v>
      </c>
      <c r="M13" s="16" t="s">
        <v>129</v>
      </c>
      <c r="N13" s="16" t="s">
        <v>129</v>
      </c>
      <c r="O13" s="17" t="s">
        <v>129</v>
      </c>
      <c r="P13" s="17" t="s">
        <v>129</v>
      </c>
      <c r="Q13" s="17" t="s">
        <v>129</v>
      </c>
      <c r="R13" s="18" t="s">
        <v>129</v>
      </c>
      <c r="S13" s="18" t="s">
        <v>129</v>
      </c>
      <c r="T13" s="18" t="s">
        <v>129</v>
      </c>
      <c r="U13" s="19" t="s">
        <v>129</v>
      </c>
      <c r="V13" s="19" t="s">
        <v>129</v>
      </c>
      <c r="W13" s="19" t="s">
        <v>129</v>
      </c>
      <c r="X13" s="16" t="s">
        <v>129</v>
      </c>
      <c r="Y13" s="21" t="s">
        <v>129</v>
      </c>
      <c r="Z13" s="18" t="s">
        <v>129</v>
      </c>
      <c r="AA13" s="19" t="s">
        <v>129</v>
      </c>
      <c r="AB13" s="19" t="s">
        <v>129</v>
      </c>
      <c r="AC13" s="19" t="s">
        <v>129</v>
      </c>
      <c r="AD13" s="16" t="s">
        <v>129</v>
      </c>
      <c r="AE13" s="16" t="s">
        <v>129</v>
      </c>
      <c r="AF13" s="16" t="s">
        <v>129</v>
      </c>
      <c r="AG13" s="17" t="s">
        <v>129</v>
      </c>
      <c r="AH13" s="17" t="s">
        <v>129</v>
      </c>
      <c r="AI13" s="17" t="s">
        <v>129</v>
      </c>
      <c r="AJ13" s="18" t="s">
        <v>129</v>
      </c>
      <c r="AK13" s="14" t="s">
        <v>57</v>
      </c>
      <c r="AL13" s="14" t="s">
        <v>58</v>
      </c>
      <c r="AM13" s="22" t="s">
        <v>174</v>
      </c>
      <c r="AN13" s="12" t="s">
        <v>175</v>
      </c>
      <c r="AO13" s="12">
        <v>71</v>
      </c>
      <c r="AP13" s="13" t="s">
        <v>61</v>
      </c>
      <c r="AQ13" s="13" t="s">
        <v>62</v>
      </c>
      <c r="AR13" s="13" t="s">
        <v>79</v>
      </c>
      <c r="AS13" s="13" t="s">
        <v>64</v>
      </c>
      <c r="AT13" s="13" t="s">
        <v>176</v>
      </c>
      <c r="AU13" s="13" t="s">
        <v>177</v>
      </c>
      <c r="AV13" s="13" t="s">
        <v>178</v>
      </c>
      <c r="AW13" s="12">
        <v>2232</v>
      </c>
      <c r="AX13" s="24" t="s">
        <v>179</v>
      </c>
    </row>
    <row r="14" spans="1:50" ht="409.6" x14ac:dyDescent="0.2">
      <c r="A14" s="12">
        <v>51</v>
      </c>
      <c r="B14" s="13" t="s">
        <v>180</v>
      </c>
      <c r="C14" s="14" t="e">
        <f ca="1">IMAGE("https://acnhcdn.com/latest/MenuIcon/Fish42.png")</f>
        <v>#NAME?</v>
      </c>
      <c r="D14" s="14" t="e">
        <f ca="1">IMAGE("https://acnhcdn.com/latest/BookFishIcon/FishChouchouuoCropped.png")</f>
        <v>#NAME?</v>
      </c>
      <c r="E14" s="14" t="e">
        <f ca="1">IMAGE("https://acnhcdn.com/latest/FtrIcon/FtrFishChouchouuo.png")</f>
        <v>#NAME?</v>
      </c>
      <c r="F14" s="12">
        <v>1000</v>
      </c>
      <c r="G14" s="13" t="s">
        <v>51</v>
      </c>
      <c r="H14" s="13" t="s">
        <v>52</v>
      </c>
      <c r="I14" s="13" t="s">
        <v>71</v>
      </c>
      <c r="J14" s="13" t="s">
        <v>72</v>
      </c>
      <c r="K14" s="12">
        <v>0</v>
      </c>
      <c r="L14" s="15" t="s">
        <v>181</v>
      </c>
      <c r="M14" s="16" t="s">
        <v>73</v>
      </c>
      <c r="N14" s="16" t="s">
        <v>73</v>
      </c>
      <c r="O14" s="17" t="s">
        <v>73</v>
      </c>
      <c r="P14" s="17" t="s">
        <v>110</v>
      </c>
      <c r="Q14" s="17" t="s">
        <v>110</v>
      </c>
      <c r="R14" s="18" t="s">
        <v>110</v>
      </c>
      <c r="S14" s="18" t="s">
        <v>110</v>
      </c>
      <c r="T14" s="18" t="s">
        <v>110</v>
      </c>
      <c r="U14" s="19" t="s">
        <v>110</v>
      </c>
      <c r="V14" s="26" t="s">
        <v>73</v>
      </c>
      <c r="W14" s="19" t="s">
        <v>73</v>
      </c>
      <c r="X14" s="16" t="s">
        <v>73</v>
      </c>
      <c r="Y14" s="21" t="s">
        <v>110</v>
      </c>
      <c r="Z14" s="18" t="s">
        <v>110</v>
      </c>
      <c r="AA14" s="19" t="s">
        <v>110</v>
      </c>
      <c r="AB14" s="19" t="s">
        <v>73</v>
      </c>
      <c r="AC14" s="19" t="s">
        <v>73</v>
      </c>
      <c r="AD14" s="16" t="s">
        <v>73</v>
      </c>
      <c r="AE14" s="16" t="s">
        <v>73</v>
      </c>
      <c r="AF14" s="16" t="s">
        <v>73</v>
      </c>
      <c r="AG14" s="17" t="s">
        <v>73</v>
      </c>
      <c r="AH14" s="17" t="s">
        <v>110</v>
      </c>
      <c r="AI14" s="17" t="s">
        <v>110</v>
      </c>
      <c r="AJ14" s="18" t="s">
        <v>110</v>
      </c>
      <c r="AK14" s="14" t="s">
        <v>57</v>
      </c>
      <c r="AL14" s="14" t="s">
        <v>58</v>
      </c>
      <c r="AM14" s="22" t="s">
        <v>182</v>
      </c>
      <c r="AN14" s="12" t="s">
        <v>183</v>
      </c>
      <c r="AO14" s="12">
        <v>71</v>
      </c>
      <c r="AP14" s="13" t="s">
        <v>61</v>
      </c>
      <c r="AQ14" s="13" t="s">
        <v>78</v>
      </c>
      <c r="AR14" s="13" t="s">
        <v>79</v>
      </c>
      <c r="AS14" s="13" t="s">
        <v>80</v>
      </c>
      <c r="AT14" s="13" t="s">
        <v>184</v>
      </c>
      <c r="AU14" s="13" t="s">
        <v>185</v>
      </c>
      <c r="AV14" s="13" t="s">
        <v>186</v>
      </c>
      <c r="AW14" s="12">
        <v>2259</v>
      </c>
      <c r="AX14" s="24" t="s">
        <v>187</v>
      </c>
    </row>
    <row r="15" spans="1:50" ht="409.6" x14ac:dyDescent="0.2">
      <c r="A15" s="12">
        <v>5</v>
      </c>
      <c r="B15" s="13" t="s">
        <v>188</v>
      </c>
      <c r="C15" s="14" t="e">
        <f ca="1">IMAGE("https://acnhcdn.com/latest/MenuIcon/Fish5.png")</f>
        <v>#NAME?</v>
      </c>
      <c r="D15" s="14" t="e">
        <f ca="1">IMAGE("https://acnhcdn.com/latest/BookFishIcon/FishKoiCropped.png")</f>
        <v>#NAME?</v>
      </c>
      <c r="E15" s="14" t="e">
        <f ca="1">IMAGE("https://acnhcdn.com/latest/FtrIcon/FtrFishKoi.png")</f>
        <v>#NAME?</v>
      </c>
      <c r="F15" s="12">
        <v>300</v>
      </c>
      <c r="G15" s="13" t="s">
        <v>189</v>
      </c>
      <c r="H15" s="13" t="s">
        <v>98</v>
      </c>
      <c r="I15" s="13" t="s">
        <v>53</v>
      </c>
      <c r="J15" s="13" t="s">
        <v>72</v>
      </c>
      <c r="K15" s="12">
        <v>0</v>
      </c>
      <c r="L15" s="15" t="s">
        <v>190</v>
      </c>
      <c r="M15" s="16" t="s">
        <v>110</v>
      </c>
      <c r="N15" s="16" t="s">
        <v>110</v>
      </c>
      <c r="O15" s="17" t="s">
        <v>110</v>
      </c>
      <c r="P15" s="17" t="s">
        <v>110</v>
      </c>
      <c r="Q15" s="17" t="s">
        <v>110</v>
      </c>
      <c r="R15" s="18" t="s">
        <v>110</v>
      </c>
      <c r="S15" s="18" t="s">
        <v>110</v>
      </c>
      <c r="T15" s="18" t="s">
        <v>110</v>
      </c>
      <c r="U15" s="19" t="s">
        <v>110</v>
      </c>
      <c r="V15" s="19" t="s">
        <v>110</v>
      </c>
      <c r="W15" s="19" t="s">
        <v>110</v>
      </c>
      <c r="X15" s="16" t="s">
        <v>110</v>
      </c>
      <c r="Y15" s="21" t="s">
        <v>110</v>
      </c>
      <c r="Z15" s="18" t="s">
        <v>110</v>
      </c>
      <c r="AA15" s="19" t="s">
        <v>110</v>
      </c>
      <c r="AB15" s="19" t="s">
        <v>110</v>
      </c>
      <c r="AC15" s="19" t="s">
        <v>110</v>
      </c>
      <c r="AD15" s="16" t="s">
        <v>110</v>
      </c>
      <c r="AE15" s="16" t="s">
        <v>110</v>
      </c>
      <c r="AF15" s="16" t="s">
        <v>110</v>
      </c>
      <c r="AG15" s="17" t="s">
        <v>110</v>
      </c>
      <c r="AH15" s="17" t="s">
        <v>110</v>
      </c>
      <c r="AI15" s="17" t="s">
        <v>110</v>
      </c>
      <c r="AJ15" s="18" t="s">
        <v>110</v>
      </c>
      <c r="AK15" s="14" t="s">
        <v>57</v>
      </c>
      <c r="AL15" s="14" t="s">
        <v>75</v>
      </c>
      <c r="AM15" s="22" t="s">
        <v>191</v>
      </c>
      <c r="AN15" s="12" t="s">
        <v>192</v>
      </c>
      <c r="AO15" s="12">
        <v>71</v>
      </c>
      <c r="AP15" s="13" t="s">
        <v>61</v>
      </c>
      <c r="AQ15" s="13" t="s">
        <v>193</v>
      </c>
      <c r="AR15" s="13" t="s">
        <v>79</v>
      </c>
      <c r="AS15" s="13" t="s">
        <v>80</v>
      </c>
      <c r="AT15" s="13" t="s">
        <v>194</v>
      </c>
      <c r="AU15" s="13" t="s">
        <v>195</v>
      </c>
      <c r="AV15" s="13" t="s">
        <v>196</v>
      </c>
      <c r="AW15" s="12">
        <v>2219</v>
      </c>
      <c r="AX15" s="24" t="s">
        <v>197</v>
      </c>
    </row>
    <row r="16" spans="1:50" ht="371" x14ac:dyDescent="0.2">
      <c r="A16" s="12">
        <v>18</v>
      </c>
      <c r="B16" s="13" t="s">
        <v>198</v>
      </c>
      <c r="C16" s="14" t="e">
        <f ca="1">IMAGE("https://acnhcdn.com/latest/MenuIcon/Fish14.png")</f>
        <v>#NAME?</v>
      </c>
      <c r="D16" s="14" t="e">
        <f ca="1">IMAGE("https://acnhcdn.com/latest/BookFishIcon/FishNamazuCropped.png")</f>
        <v>#NAME?</v>
      </c>
      <c r="E16" s="14" t="e">
        <f ca="1">IMAGE("https://acnhcdn.com/latest/FtrIcon/FtrFishNamazu.png")</f>
        <v>#NAME?</v>
      </c>
      <c r="F16" s="12">
        <v>800</v>
      </c>
      <c r="G16" s="13" t="s">
        <v>189</v>
      </c>
      <c r="H16" s="13" t="s">
        <v>98</v>
      </c>
      <c r="I16" s="13" t="s">
        <v>72</v>
      </c>
      <c r="J16" s="13" t="s">
        <v>72</v>
      </c>
      <c r="K16" s="12">
        <v>0</v>
      </c>
      <c r="L16" s="15" t="s">
        <v>199</v>
      </c>
      <c r="M16" s="16" t="s">
        <v>73</v>
      </c>
      <c r="N16" s="16" t="s">
        <v>73</v>
      </c>
      <c r="O16" s="17" t="s">
        <v>73</v>
      </c>
      <c r="P16" s="17" t="s">
        <v>73</v>
      </c>
      <c r="Q16" s="17" t="s">
        <v>74</v>
      </c>
      <c r="R16" s="18" t="s">
        <v>74</v>
      </c>
      <c r="S16" s="18" t="s">
        <v>74</v>
      </c>
      <c r="T16" s="18" t="s">
        <v>74</v>
      </c>
      <c r="U16" s="19" t="s">
        <v>74</v>
      </c>
      <c r="V16" s="19" t="s">
        <v>74</v>
      </c>
      <c r="W16" s="19" t="s">
        <v>73</v>
      </c>
      <c r="X16" s="16" t="s">
        <v>73</v>
      </c>
      <c r="Y16" s="21" t="s">
        <v>74</v>
      </c>
      <c r="Z16" s="18" t="s">
        <v>74</v>
      </c>
      <c r="AA16" s="19" t="s">
        <v>74</v>
      </c>
      <c r="AB16" s="19" t="s">
        <v>74</v>
      </c>
      <c r="AC16" s="19" t="s">
        <v>73</v>
      </c>
      <c r="AD16" s="16" t="s">
        <v>73</v>
      </c>
      <c r="AE16" s="16" t="s">
        <v>73</v>
      </c>
      <c r="AF16" s="16" t="s">
        <v>73</v>
      </c>
      <c r="AG16" s="17" t="s">
        <v>73</v>
      </c>
      <c r="AH16" s="17" t="s">
        <v>73</v>
      </c>
      <c r="AI16" s="17" t="s">
        <v>74</v>
      </c>
      <c r="AJ16" s="18" t="s">
        <v>74</v>
      </c>
      <c r="AK16" s="14" t="s">
        <v>57</v>
      </c>
      <c r="AL16" s="14" t="s">
        <v>75</v>
      </c>
      <c r="AM16" s="22" t="s">
        <v>200</v>
      </c>
      <c r="AN16" s="12" t="s">
        <v>201</v>
      </c>
      <c r="AO16" s="12">
        <v>71</v>
      </c>
      <c r="AP16" s="13" t="s">
        <v>61</v>
      </c>
      <c r="AQ16" s="13" t="s">
        <v>79</v>
      </c>
      <c r="AR16" s="13" t="s">
        <v>79</v>
      </c>
      <c r="AS16" s="13" t="s">
        <v>80</v>
      </c>
      <c r="AT16" s="13" t="s">
        <v>202</v>
      </c>
      <c r="AU16" s="13" t="s">
        <v>203</v>
      </c>
      <c r="AV16" s="13" t="s">
        <v>204</v>
      </c>
      <c r="AW16" s="12">
        <v>2229</v>
      </c>
      <c r="AX16" s="24" t="s">
        <v>205</v>
      </c>
    </row>
    <row r="17" spans="1:50" ht="409.6" x14ac:dyDescent="0.2">
      <c r="A17" s="12">
        <v>28</v>
      </c>
      <c r="B17" s="13" t="s">
        <v>206</v>
      </c>
      <c r="C17" s="14" t="e">
        <f ca="1">IMAGE("https://acnhcdn.com/latest/MenuIcon/Fish24.png")</f>
        <v>#NAME?</v>
      </c>
      <c r="D17" s="14" t="e">
        <f ca="1">IMAGE("https://acnhcdn.com/latest/BookFishIcon/FishOoiwanaCropped.png")</f>
        <v>#NAME?</v>
      </c>
      <c r="E17" s="14" t="e">
        <f ca="1">IMAGE("https://acnhcdn.com/latest/FtrIcon/FtrFishOoiwana.png")</f>
        <v>#NAME?</v>
      </c>
      <c r="F17" s="12">
        <v>3800</v>
      </c>
      <c r="G17" s="13" t="s">
        <v>207</v>
      </c>
      <c r="H17" s="13" t="s">
        <v>72</v>
      </c>
      <c r="I17" s="13" t="s">
        <v>108</v>
      </c>
      <c r="J17" s="13" t="s">
        <v>88</v>
      </c>
      <c r="K17" s="12">
        <v>20</v>
      </c>
      <c r="L17" s="15" t="s">
        <v>128</v>
      </c>
      <c r="M17" s="16" t="s">
        <v>73</v>
      </c>
      <c r="N17" s="16" t="s">
        <v>73</v>
      </c>
      <c r="O17" s="17" t="s">
        <v>74</v>
      </c>
      <c r="P17" s="17" t="s">
        <v>74</v>
      </c>
      <c r="Q17" s="17" t="s">
        <v>74</v>
      </c>
      <c r="R17" s="18" t="s">
        <v>74</v>
      </c>
      <c r="S17" s="18" t="s">
        <v>73</v>
      </c>
      <c r="T17" s="18" t="s">
        <v>73</v>
      </c>
      <c r="U17" s="19" t="s">
        <v>110</v>
      </c>
      <c r="V17" s="19" t="s">
        <v>110</v>
      </c>
      <c r="W17" s="19" t="s">
        <v>110</v>
      </c>
      <c r="X17" s="16" t="s">
        <v>73</v>
      </c>
      <c r="Y17" s="21" t="s">
        <v>73</v>
      </c>
      <c r="Z17" s="18" t="s">
        <v>73</v>
      </c>
      <c r="AA17" s="19" t="s">
        <v>110</v>
      </c>
      <c r="AB17" s="19" t="s">
        <v>110</v>
      </c>
      <c r="AC17" s="19" t="s">
        <v>110</v>
      </c>
      <c r="AD17" s="16" t="s">
        <v>73</v>
      </c>
      <c r="AE17" s="16" t="s">
        <v>73</v>
      </c>
      <c r="AF17" s="16" t="s">
        <v>73</v>
      </c>
      <c r="AG17" s="17" t="s">
        <v>74</v>
      </c>
      <c r="AH17" s="17" t="s">
        <v>74</v>
      </c>
      <c r="AI17" s="17" t="s">
        <v>74</v>
      </c>
      <c r="AJ17" s="18" t="s">
        <v>74</v>
      </c>
      <c r="AK17" s="14" t="s">
        <v>57</v>
      </c>
      <c r="AL17" s="14" t="s">
        <v>75</v>
      </c>
      <c r="AM17" s="22" t="s">
        <v>208</v>
      </c>
      <c r="AN17" s="12" t="s">
        <v>209</v>
      </c>
      <c r="AO17" s="12">
        <v>71</v>
      </c>
      <c r="AP17" s="13" t="s">
        <v>61</v>
      </c>
      <c r="AQ17" s="13" t="s">
        <v>210</v>
      </c>
      <c r="AR17" s="13" t="s">
        <v>79</v>
      </c>
      <c r="AS17" s="13" t="s">
        <v>80</v>
      </c>
      <c r="AT17" s="13" t="s">
        <v>211</v>
      </c>
      <c r="AU17" s="13" t="s">
        <v>212</v>
      </c>
      <c r="AV17" s="13" t="s">
        <v>213</v>
      </c>
      <c r="AW17" s="12">
        <v>2239</v>
      </c>
      <c r="AX17" s="24" t="s">
        <v>214</v>
      </c>
    </row>
    <row r="18" spans="1:50" ht="384" x14ac:dyDescent="0.2">
      <c r="A18" s="12">
        <v>27</v>
      </c>
      <c r="B18" s="13" t="s">
        <v>215</v>
      </c>
      <c r="C18" s="14" t="e">
        <f ca="1">IMAGE("https://acnhcdn.com/latest/MenuIcon/Fish23.png")</f>
        <v>#NAME?</v>
      </c>
      <c r="D18" s="14" t="e">
        <f ca="1">IMAGE("https://acnhcdn.com/latest/BookFishIcon/FishYamameCropped.png")</f>
        <v>#NAME?</v>
      </c>
      <c r="E18" s="14" t="e">
        <f ca="1">IMAGE("https://acnhcdn.com/latest/FtrIcon/FtrFishYamame.png")</f>
        <v>#NAME?</v>
      </c>
      <c r="F18" s="12">
        <v>1000</v>
      </c>
      <c r="G18" s="13" t="s">
        <v>207</v>
      </c>
      <c r="H18" s="13" t="s">
        <v>72</v>
      </c>
      <c r="I18" s="13" t="s">
        <v>72</v>
      </c>
      <c r="J18" s="13" t="s">
        <v>88</v>
      </c>
      <c r="K18" s="12">
        <v>0</v>
      </c>
      <c r="L18" s="15" t="s">
        <v>190</v>
      </c>
      <c r="M18" s="16" t="s">
        <v>73</v>
      </c>
      <c r="N18" s="16" t="s">
        <v>73</v>
      </c>
      <c r="O18" s="17" t="s">
        <v>74</v>
      </c>
      <c r="P18" s="17" t="s">
        <v>74</v>
      </c>
      <c r="Q18" s="17" t="s">
        <v>74</v>
      </c>
      <c r="R18" s="18" t="s">
        <v>74</v>
      </c>
      <c r="S18" s="18" t="s">
        <v>73</v>
      </c>
      <c r="T18" s="18" t="s">
        <v>73</v>
      </c>
      <c r="U18" s="19" t="s">
        <v>110</v>
      </c>
      <c r="V18" s="19" t="s">
        <v>110</v>
      </c>
      <c r="W18" s="19" t="s">
        <v>110</v>
      </c>
      <c r="X18" s="16" t="s">
        <v>73</v>
      </c>
      <c r="Y18" s="21" t="s">
        <v>73</v>
      </c>
      <c r="Z18" s="18" t="s">
        <v>73</v>
      </c>
      <c r="AA18" s="19" t="s">
        <v>110</v>
      </c>
      <c r="AB18" s="19" t="s">
        <v>110</v>
      </c>
      <c r="AC18" s="19" t="s">
        <v>110</v>
      </c>
      <c r="AD18" s="16" t="s">
        <v>73</v>
      </c>
      <c r="AE18" s="16" t="s">
        <v>73</v>
      </c>
      <c r="AF18" s="16" t="s">
        <v>73</v>
      </c>
      <c r="AG18" s="17" t="s">
        <v>74</v>
      </c>
      <c r="AH18" s="17" t="s">
        <v>74</v>
      </c>
      <c r="AI18" s="17" t="s">
        <v>74</v>
      </c>
      <c r="AJ18" s="18" t="s">
        <v>74</v>
      </c>
      <c r="AK18" s="14" t="s">
        <v>57</v>
      </c>
      <c r="AL18" s="14" t="s">
        <v>75</v>
      </c>
      <c r="AM18" s="22" t="s">
        <v>216</v>
      </c>
      <c r="AN18" s="12" t="s">
        <v>217</v>
      </c>
      <c r="AO18" s="12">
        <v>71</v>
      </c>
      <c r="AP18" s="13" t="s">
        <v>61</v>
      </c>
      <c r="AQ18" s="13" t="s">
        <v>210</v>
      </c>
      <c r="AR18" s="13" t="s">
        <v>79</v>
      </c>
      <c r="AS18" s="13" t="s">
        <v>80</v>
      </c>
      <c r="AT18" s="13" t="s">
        <v>218</v>
      </c>
      <c r="AU18" s="13" t="s">
        <v>219</v>
      </c>
      <c r="AV18" s="13" t="s">
        <v>220</v>
      </c>
      <c r="AW18" s="12">
        <v>2238</v>
      </c>
      <c r="AX18" s="24" t="s">
        <v>221</v>
      </c>
    </row>
    <row r="19" spans="1:50" ht="409.6" x14ac:dyDescent="0.2">
      <c r="A19" s="12">
        <v>49</v>
      </c>
      <c r="B19" s="13" t="s">
        <v>222</v>
      </c>
      <c r="C19" s="14" t="e">
        <f ca="1">IMAGE("https://acnhcdn.com/latest/MenuIcon/Fish40.png")</f>
        <v>#NAME?</v>
      </c>
      <c r="D19" s="14" t="e">
        <f ca="1">IMAGE("https://acnhcdn.com/latest/BookFishIcon/FishKumanomiCropped.png")</f>
        <v>#NAME?</v>
      </c>
      <c r="E19" s="14" t="e">
        <f ca="1">IMAGE("https://acnhcdn.com/latest/FtrIcon/FtrFishKumanomi.png")</f>
        <v>#NAME?</v>
      </c>
      <c r="F19" s="12">
        <v>650</v>
      </c>
      <c r="G19" s="13" t="s">
        <v>51</v>
      </c>
      <c r="H19" s="13" t="s">
        <v>138</v>
      </c>
      <c r="I19" s="13" t="s">
        <v>72</v>
      </c>
      <c r="J19" s="13" t="s">
        <v>72</v>
      </c>
      <c r="K19" s="12">
        <v>0</v>
      </c>
      <c r="L19" s="15" t="s">
        <v>223</v>
      </c>
      <c r="M19" s="16" t="s">
        <v>73</v>
      </c>
      <c r="N19" s="16" t="s">
        <v>73</v>
      </c>
      <c r="O19" s="17" t="s">
        <v>73</v>
      </c>
      <c r="P19" s="17" t="s">
        <v>110</v>
      </c>
      <c r="Q19" s="17" t="s">
        <v>110</v>
      </c>
      <c r="R19" s="18" t="s">
        <v>110</v>
      </c>
      <c r="S19" s="18" t="s">
        <v>110</v>
      </c>
      <c r="T19" s="18" t="s">
        <v>110</v>
      </c>
      <c r="U19" s="19" t="s">
        <v>110</v>
      </c>
      <c r="V19" s="19" t="s">
        <v>73</v>
      </c>
      <c r="W19" s="19" t="s">
        <v>73</v>
      </c>
      <c r="X19" s="16" t="s">
        <v>73</v>
      </c>
      <c r="Y19" s="21" t="s">
        <v>110</v>
      </c>
      <c r="Z19" s="18" t="s">
        <v>110</v>
      </c>
      <c r="AA19" s="19" t="s">
        <v>110</v>
      </c>
      <c r="AB19" s="19" t="s">
        <v>73</v>
      </c>
      <c r="AC19" s="19" t="s">
        <v>73</v>
      </c>
      <c r="AD19" s="16" t="s">
        <v>73</v>
      </c>
      <c r="AE19" s="16" t="s">
        <v>73</v>
      </c>
      <c r="AF19" s="16" t="s">
        <v>73</v>
      </c>
      <c r="AG19" s="17" t="s">
        <v>73</v>
      </c>
      <c r="AH19" s="17" t="s">
        <v>110</v>
      </c>
      <c r="AI19" s="17" t="s">
        <v>110</v>
      </c>
      <c r="AJ19" s="18" t="s">
        <v>110</v>
      </c>
      <c r="AK19" s="14" t="s">
        <v>57</v>
      </c>
      <c r="AL19" s="14" t="s">
        <v>58</v>
      </c>
      <c r="AM19" s="22" t="s">
        <v>224</v>
      </c>
      <c r="AN19" s="12" t="s">
        <v>225</v>
      </c>
      <c r="AO19" s="12">
        <v>71</v>
      </c>
      <c r="AP19" s="13" t="s">
        <v>61</v>
      </c>
      <c r="AQ19" s="13" t="s">
        <v>226</v>
      </c>
      <c r="AR19" s="13" t="s">
        <v>79</v>
      </c>
      <c r="AS19" s="13" t="s">
        <v>80</v>
      </c>
      <c r="AT19" s="13" t="s">
        <v>227</v>
      </c>
      <c r="AU19" s="13" t="s">
        <v>228</v>
      </c>
      <c r="AV19" s="13" t="s">
        <v>229</v>
      </c>
      <c r="AW19" s="12">
        <v>2257</v>
      </c>
      <c r="AX19" s="24" t="s">
        <v>230</v>
      </c>
    </row>
    <row r="20" spans="1:50" ht="371" x14ac:dyDescent="0.2">
      <c r="A20" s="12">
        <v>80</v>
      </c>
      <c r="B20" s="13" t="s">
        <v>231</v>
      </c>
      <c r="C20" s="14" t="e">
        <f ca="1">IMAGE("https://acnhcdn.com/latest/MenuIcon/Fish63.png")</f>
        <v>#NAME?</v>
      </c>
      <c r="D20" s="14" t="e">
        <f ca="1">IMAGE("https://acnhcdn.com/latest/BookFishIcon/FishSirakansuCropped.png")</f>
        <v>#NAME?</v>
      </c>
      <c r="E20" s="14" t="e">
        <f ca="1">IMAGE("https://acnhcdn.com/latest/FtrIcon/FtrFishSirakansu.png")</f>
        <v>#NAME?</v>
      </c>
      <c r="F20" s="12">
        <v>15000</v>
      </c>
      <c r="G20" s="23" t="s">
        <v>232</v>
      </c>
      <c r="H20" s="13" t="s">
        <v>86</v>
      </c>
      <c r="I20" s="13" t="s">
        <v>87</v>
      </c>
      <c r="J20" s="13" t="s">
        <v>119</v>
      </c>
      <c r="K20" s="12">
        <v>100</v>
      </c>
      <c r="L20" s="15" t="s">
        <v>99</v>
      </c>
      <c r="M20" s="16" t="s">
        <v>110</v>
      </c>
      <c r="N20" s="16" t="s">
        <v>110</v>
      </c>
      <c r="O20" s="17" t="s">
        <v>110</v>
      </c>
      <c r="P20" s="17" t="s">
        <v>110</v>
      </c>
      <c r="Q20" s="17" t="s">
        <v>110</v>
      </c>
      <c r="R20" s="18" t="s">
        <v>110</v>
      </c>
      <c r="S20" s="18" t="s">
        <v>110</v>
      </c>
      <c r="T20" s="18" t="s">
        <v>110</v>
      </c>
      <c r="U20" s="19" t="s">
        <v>110</v>
      </c>
      <c r="V20" s="19" t="s">
        <v>110</v>
      </c>
      <c r="W20" s="19" t="s">
        <v>110</v>
      </c>
      <c r="X20" s="16" t="s">
        <v>110</v>
      </c>
      <c r="Y20" s="21" t="s">
        <v>110</v>
      </c>
      <c r="Z20" s="18" t="s">
        <v>110</v>
      </c>
      <c r="AA20" s="19" t="s">
        <v>110</v>
      </c>
      <c r="AB20" s="19" t="s">
        <v>110</v>
      </c>
      <c r="AC20" s="19" t="s">
        <v>110</v>
      </c>
      <c r="AD20" s="16" t="s">
        <v>110</v>
      </c>
      <c r="AE20" s="16" t="s">
        <v>110</v>
      </c>
      <c r="AF20" s="16" t="s">
        <v>110</v>
      </c>
      <c r="AG20" s="17" t="s">
        <v>110</v>
      </c>
      <c r="AH20" s="17" t="s">
        <v>110</v>
      </c>
      <c r="AI20" s="17" t="s">
        <v>110</v>
      </c>
      <c r="AJ20" s="18" t="s">
        <v>110</v>
      </c>
      <c r="AK20" s="14" t="s">
        <v>100</v>
      </c>
      <c r="AL20" s="14" t="s">
        <v>75</v>
      </c>
      <c r="AM20" s="22" t="s">
        <v>233</v>
      </c>
      <c r="AN20" s="12" t="s">
        <v>234</v>
      </c>
      <c r="AO20" s="12">
        <v>71</v>
      </c>
      <c r="AP20" s="13" t="s">
        <v>61</v>
      </c>
      <c r="AQ20" s="13" t="s">
        <v>79</v>
      </c>
      <c r="AR20" s="13" t="s">
        <v>79</v>
      </c>
      <c r="AS20" s="13" t="s">
        <v>80</v>
      </c>
      <c r="AT20" s="13" t="s">
        <v>235</v>
      </c>
      <c r="AU20" s="13" t="s">
        <v>236</v>
      </c>
      <c r="AV20" s="13" t="s">
        <v>237</v>
      </c>
      <c r="AW20" s="12">
        <v>2284</v>
      </c>
      <c r="AX20" s="24" t="s">
        <v>238</v>
      </c>
    </row>
    <row r="21" spans="1:50" ht="409.6" x14ac:dyDescent="0.2">
      <c r="A21" s="12">
        <v>11</v>
      </c>
      <c r="B21" s="13" t="s">
        <v>239</v>
      </c>
      <c r="C21" s="14" t="e">
        <f ca="1">IMAGE("https://acnhcdn.com/latest/MenuIcon/Fish10.png")</f>
        <v>#NAME?</v>
      </c>
      <c r="D21" s="14" t="e">
        <f ca="1">IMAGE("https://acnhcdn.com/latest/BookFishIcon/FishZariganiCropped.png")</f>
        <v>#NAME?</v>
      </c>
      <c r="E21" s="14" t="e">
        <f ca="1">IMAGE("https://acnhcdn.com/latest/FtrIcon/FtrFishZarigani.png")</f>
        <v>#NAME?</v>
      </c>
      <c r="F21" s="12">
        <v>200</v>
      </c>
      <c r="G21" s="13" t="s">
        <v>189</v>
      </c>
      <c r="H21" s="13" t="s">
        <v>52</v>
      </c>
      <c r="I21" s="13" t="s">
        <v>53</v>
      </c>
      <c r="J21" s="13" t="s">
        <v>54</v>
      </c>
      <c r="K21" s="12">
        <v>0</v>
      </c>
      <c r="L21" s="15" t="s">
        <v>147</v>
      </c>
      <c r="M21" s="16" t="s">
        <v>73</v>
      </c>
      <c r="N21" s="16" t="s">
        <v>73</v>
      </c>
      <c r="O21" s="17" t="s">
        <v>73</v>
      </c>
      <c r="P21" s="17" t="s">
        <v>110</v>
      </c>
      <c r="Q21" s="17" t="s">
        <v>110</v>
      </c>
      <c r="R21" s="18" t="s">
        <v>110</v>
      </c>
      <c r="S21" s="18" t="s">
        <v>110</v>
      </c>
      <c r="T21" s="18" t="s">
        <v>110</v>
      </c>
      <c r="U21" s="19" t="s">
        <v>110</v>
      </c>
      <c r="V21" s="19" t="s">
        <v>73</v>
      </c>
      <c r="W21" s="19" t="s">
        <v>73</v>
      </c>
      <c r="X21" s="16" t="s">
        <v>73</v>
      </c>
      <c r="Y21" s="21" t="s">
        <v>110</v>
      </c>
      <c r="Z21" s="18" t="s">
        <v>110</v>
      </c>
      <c r="AA21" s="19" t="s">
        <v>110</v>
      </c>
      <c r="AB21" s="19" t="s">
        <v>73</v>
      </c>
      <c r="AC21" s="19" t="s">
        <v>73</v>
      </c>
      <c r="AD21" s="16" t="s">
        <v>73</v>
      </c>
      <c r="AE21" s="16" t="s">
        <v>73</v>
      </c>
      <c r="AF21" s="16" t="s">
        <v>73</v>
      </c>
      <c r="AG21" s="17" t="s">
        <v>73</v>
      </c>
      <c r="AH21" s="17" t="s">
        <v>110</v>
      </c>
      <c r="AI21" s="17" t="s">
        <v>110</v>
      </c>
      <c r="AJ21" s="18" t="s">
        <v>110</v>
      </c>
      <c r="AK21" s="14" t="s">
        <v>57</v>
      </c>
      <c r="AL21" s="14" t="s">
        <v>58</v>
      </c>
      <c r="AM21" s="22" t="s">
        <v>240</v>
      </c>
      <c r="AN21" s="12" t="s">
        <v>241</v>
      </c>
      <c r="AO21" s="12">
        <v>71</v>
      </c>
      <c r="AP21" s="13" t="s">
        <v>61</v>
      </c>
      <c r="AQ21" s="13" t="s">
        <v>63</v>
      </c>
      <c r="AR21" s="13" t="s">
        <v>79</v>
      </c>
      <c r="AS21" s="13" t="s">
        <v>80</v>
      </c>
      <c r="AT21" s="13" t="s">
        <v>242</v>
      </c>
      <c r="AU21" s="13" t="s">
        <v>243</v>
      </c>
      <c r="AV21" s="13" t="s">
        <v>244</v>
      </c>
      <c r="AW21" s="12">
        <v>2223</v>
      </c>
      <c r="AX21" s="24" t="s">
        <v>245</v>
      </c>
    </row>
    <row r="22" spans="1:50" ht="409.6" x14ac:dyDescent="0.2">
      <c r="A22" s="12">
        <v>3</v>
      </c>
      <c r="B22" s="13" t="s">
        <v>246</v>
      </c>
      <c r="C22" s="14" t="e">
        <f ca="1">IMAGE("https://acnhcdn.com/latest/MenuIcon/Fish2.png")</f>
        <v>#NAME?</v>
      </c>
      <c r="D22" s="14" t="e">
        <f ca="1">IMAGE("https://acnhcdn.com/latest/BookFishIcon/FishFunaCropped.png")</f>
        <v>#NAME?</v>
      </c>
      <c r="E22" s="14" t="e">
        <f ca="1">IMAGE("https://acnhcdn.com/latest/FtrIcon/FtrFishFuna.png")</f>
        <v>#NAME?</v>
      </c>
      <c r="F22" s="12">
        <v>160</v>
      </c>
      <c r="G22" s="13" t="s">
        <v>70</v>
      </c>
      <c r="H22" s="13" t="s">
        <v>52</v>
      </c>
      <c r="I22" s="13" t="s">
        <v>53</v>
      </c>
      <c r="J22" s="13" t="s">
        <v>247</v>
      </c>
      <c r="K22" s="12">
        <v>0</v>
      </c>
      <c r="L22" s="15" t="s">
        <v>147</v>
      </c>
      <c r="M22" s="16" t="s">
        <v>110</v>
      </c>
      <c r="N22" s="16" t="s">
        <v>110</v>
      </c>
      <c r="O22" s="17" t="s">
        <v>110</v>
      </c>
      <c r="P22" s="17" t="s">
        <v>110</v>
      </c>
      <c r="Q22" s="17" t="s">
        <v>110</v>
      </c>
      <c r="R22" s="18" t="s">
        <v>110</v>
      </c>
      <c r="S22" s="18" t="s">
        <v>110</v>
      </c>
      <c r="T22" s="18" t="s">
        <v>110</v>
      </c>
      <c r="U22" s="19" t="s">
        <v>110</v>
      </c>
      <c r="V22" s="19" t="s">
        <v>110</v>
      </c>
      <c r="W22" s="19" t="s">
        <v>110</v>
      </c>
      <c r="X22" s="16" t="s">
        <v>110</v>
      </c>
      <c r="Y22" s="21" t="s">
        <v>110</v>
      </c>
      <c r="Z22" s="18" t="s">
        <v>110</v>
      </c>
      <c r="AA22" s="19" t="s">
        <v>110</v>
      </c>
      <c r="AB22" s="19" t="s">
        <v>110</v>
      </c>
      <c r="AC22" s="19" t="s">
        <v>110</v>
      </c>
      <c r="AD22" s="16" t="s">
        <v>110</v>
      </c>
      <c r="AE22" s="16" t="s">
        <v>110</v>
      </c>
      <c r="AF22" s="16" t="s">
        <v>110</v>
      </c>
      <c r="AG22" s="17" t="s">
        <v>110</v>
      </c>
      <c r="AH22" s="17" t="s">
        <v>110</v>
      </c>
      <c r="AI22" s="17" t="s">
        <v>110</v>
      </c>
      <c r="AJ22" s="18" t="s">
        <v>110</v>
      </c>
      <c r="AK22" s="14" t="s">
        <v>57</v>
      </c>
      <c r="AL22" s="14" t="s">
        <v>75</v>
      </c>
      <c r="AM22" s="22" t="s">
        <v>248</v>
      </c>
      <c r="AN22" s="12" t="s">
        <v>249</v>
      </c>
      <c r="AO22" s="12">
        <v>71</v>
      </c>
      <c r="AP22" s="13" t="s">
        <v>61</v>
      </c>
      <c r="AQ22" s="13" t="s">
        <v>210</v>
      </c>
      <c r="AR22" s="13" t="s">
        <v>79</v>
      </c>
      <c r="AS22" s="13" t="s">
        <v>80</v>
      </c>
      <c r="AT22" s="13" t="s">
        <v>250</v>
      </c>
      <c r="AU22" s="13" t="s">
        <v>251</v>
      </c>
      <c r="AV22" s="13" t="s">
        <v>252</v>
      </c>
      <c r="AW22" s="12">
        <v>328</v>
      </c>
      <c r="AX22" s="24" t="s">
        <v>253</v>
      </c>
    </row>
    <row r="23" spans="1:50" ht="409.6" x14ac:dyDescent="0.2">
      <c r="A23" s="12">
        <v>61</v>
      </c>
      <c r="B23" s="13" t="s">
        <v>254</v>
      </c>
      <c r="C23" s="14" t="e">
        <f ca="1">IMAGE("https://acnhcdn.com/latest/MenuIcon/Fish50.png")</f>
        <v>#NAME?</v>
      </c>
      <c r="D23" s="14" t="e">
        <f ca="1">IMAGE("https://acnhcdn.com/latest/BookFishIcon/FishKareiCropped.png")</f>
        <v>#NAME?</v>
      </c>
      <c r="E23" s="14" t="e">
        <f ca="1">IMAGE("https://acnhcdn.com/latest/FtrIcon/FtrFishKarei.png")</f>
        <v>#NAME?</v>
      </c>
      <c r="F23" s="12">
        <v>300</v>
      </c>
      <c r="G23" s="13" t="s">
        <v>51</v>
      </c>
      <c r="H23" s="13" t="s">
        <v>72</v>
      </c>
      <c r="I23" s="13" t="s">
        <v>71</v>
      </c>
      <c r="J23" s="13" t="s">
        <v>72</v>
      </c>
      <c r="K23" s="12">
        <v>0</v>
      </c>
      <c r="L23" s="15" t="s">
        <v>255</v>
      </c>
      <c r="M23" s="16" t="s">
        <v>110</v>
      </c>
      <c r="N23" s="16" t="s">
        <v>110</v>
      </c>
      <c r="O23" s="17" t="s">
        <v>110</v>
      </c>
      <c r="P23" s="17" t="s">
        <v>110</v>
      </c>
      <c r="Q23" s="17" t="s">
        <v>73</v>
      </c>
      <c r="R23" s="18" t="s">
        <v>73</v>
      </c>
      <c r="S23" s="18" t="s">
        <v>73</v>
      </c>
      <c r="T23" s="18" t="s">
        <v>73</v>
      </c>
      <c r="U23" s="19" t="s">
        <v>73</v>
      </c>
      <c r="V23" s="19" t="s">
        <v>110</v>
      </c>
      <c r="W23" s="19" t="s">
        <v>110</v>
      </c>
      <c r="X23" s="16" t="s">
        <v>110</v>
      </c>
      <c r="Y23" s="21" t="s">
        <v>73</v>
      </c>
      <c r="Z23" s="18" t="s">
        <v>73</v>
      </c>
      <c r="AA23" s="19" t="s">
        <v>73</v>
      </c>
      <c r="AB23" s="19" t="s">
        <v>110</v>
      </c>
      <c r="AC23" s="19" t="s">
        <v>110</v>
      </c>
      <c r="AD23" s="16" t="s">
        <v>110</v>
      </c>
      <c r="AE23" s="16" t="s">
        <v>110</v>
      </c>
      <c r="AF23" s="16" t="s">
        <v>110</v>
      </c>
      <c r="AG23" s="17" t="s">
        <v>110</v>
      </c>
      <c r="AH23" s="17" t="s">
        <v>110</v>
      </c>
      <c r="AI23" s="17" t="s">
        <v>73</v>
      </c>
      <c r="AJ23" s="18" t="s">
        <v>73</v>
      </c>
      <c r="AK23" s="14" t="s">
        <v>57</v>
      </c>
      <c r="AL23" s="14" t="s">
        <v>75</v>
      </c>
      <c r="AM23" s="22" t="s">
        <v>256</v>
      </c>
      <c r="AN23" s="12" t="s">
        <v>257</v>
      </c>
      <c r="AO23" s="12">
        <v>71</v>
      </c>
      <c r="AP23" s="13" t="s">
        <v>61</v>
      </c>
      <c r="AQ23" s="13" t="s">
        <v>210</v>
      </c>
      <c r="AR23" s="13" t="s">
        <v>79</v>
      </c>
      <c r="AS23" s="13" t="s">
        <v>80</v>
      </c>
      <c r="AT23" s="13" t="s">
        <v>258</v>
      </c>
      <c r="AU23" s="13" t="s">
        <v>259</v>
      </c>
      <c r="AV23" s="13" t="s">
        <v>260</v>
      </c>
      <c r="AW23" s="12">
        <v>2268</v>
      </c>
      <c r="AX23" s="24" t="s">
        <v>261</v>
      </c>
    </row>
    <row r="24" spans="1:50" ht="409.6" x14ac:dyDescent="0.2">
      <c r="A24" s="12">
        <v>4</v>
      </c>
      <c r="B24" s="13" t="s">
        <v>262</v>
      </c>
      <c r="C24" s="14" t="e">
        <f ca="1">IMAGE("https://acnhcdn.com/latest/MenuIcon/Fish3.png")</f>
        <v>#NAME?</v>
      </c>
      <c r="D24" s="14" t="e">
        <f ca="1">IMAGE("https://acnhcdn.com/latest/BookFishIcon/FishUguiCropped.png")</f>
        <v>#NAME?</v>
      </c>
      <c r="E24" s="14" t="e">
        <f ca="1">IMAGE("https://acnhcdn.com/latest/FtrIcon/FtrFishUgui.png")</f>
        <v>#NAME?</v>
      </c>
      <c r="F24" s="12">
        <v>240</v>
      </c>
      <c r="G24" s="13" t="s">
        <v>70</v>
      </c>
      <c r="H24" s="13" t="s">
        <v>72</v>
      </c>
      <c r="I24" s="13" t="s">
        <v>71</v>
      </c>
      <c r="J24" s="13" t="s">
        <v>247</v>
      </c>
      <c r="K24" s="12">
        <v>0</v>
      </c>
      <c r="L24" s="15" t="s">
        <v>263</v>
      </c>
      <c r="M24" s="16" t="s">
        <v>74</v>
      </c>
      <c r="N24" s="16" t="s">
        <v>74</v>
      </c>
      <c r="O24" s="17" t="s">
        <v>74</v>
      </c>
      <c r="P24" s="17" t="s">
        <v>74</v>
      </c>
      <c r="Q24" s="17" t="s">
        <v>74</v>
      </c>
      <c r="R24" s="18" t="s">
        <v>74</v>
      </c>
      <c r="S24" s="18" t="s">
        <v>74</v>
      </c>
      <c r="T24" s="18" t="s">
        <v>74</v>
      </c>
      <c r="U24" s="19" t="s">
        <v>74</v>
      </c>
      <c r="V24" s="19" t="s">
        <v>74</v>
      </c>
      <c r="W24" s="19" t="s">
        <v>74</v>
      </c>
      <c r="X24" s="16" t="s">
        <v>74</v>
      </c>
      <c r="Y24" s="21" t="s">
        <v>74</v>
      </c>
      <c r="Z24" s="18" t="s">
        <v>74</v>
      </c>
      <c r="AA24" s="19" t="s">
        <v>74</v>
      </c>
      <c r="AB24" s="19" t="s">
        <v>74</v>
      </c>
      <c r="AC24" s="19" t="s">
        <v>74</v>
      </c>
      <c r="AD24" s="16" t="s">
        <v>74</v>
      </c>
      <c r="AE24" s="16" t="s">
        <v>74</v>
      </c>
      <c r="AF24" s="16" t="s">
        <v>74</v>
      </c>
      <c r="AG24" s="17" t="s">
        <v>74</v>
      </c>
      <c r="AH24" s="17" t="s">
        <v>74</v>
      </c>
      <c r="AI24" s="17" t="s">
        <v>74</v>
      </c>
      <c r="AJ24" s="18" t="s">
        <v>74</v>
      </c>
      <c r="AK24" s="14" t="s">
        <v>57</v>
      </c>
      <c r="AL24" s="14" t="s">
        <v>75</v>
      </c>
      <c r="AM24" s="22" t="s">
        <v>264</v>
      </c>
      <c r="AN24" s="12" t="s">
        <v>265</v>
      </c>
      <c r="AO24" s="12">
        <v>71</v>
      </c>
      <c r="AP24" s="13" t="s">
        <v>61</v>
      </c>
      <c r="AQ24" s="13" t="s">
        <v>210</v>
      </c>
      <c r="AR24" s="13" t="s">
        <v>79</v>
      </c>
      <c r="AS24" s="13" t="s">
        <v>80</v>
      </c>
      <c r="AT24" s="13" t="s">
        <v>266</v>
      </c>
      <c r="AU24" s="13" t="s">
        <v>267</v>
      </c>
      <c r="AV24" s="13" t="s">
        <v>268</v>
      </c>
      <c r="AW24" s="12">
        <v>2217</v>
      </c>
      <c r="AX24" s="24" t="s">
        <v>269</v>
      </c>
    </row>
    <row r="25" spans="1:50" ht="409.6" x14ac:dyDescent="0.2">
      <c r="A25" s="12">
        <v>42</v>
      </c>
      <c r="B25" s="13" t="s">
        <v>270</v>
      </c>
      <c r="C25" s="14" t="e">
        <f ca="1">IMAGE("https://acnhcdn.com/latest/MenuIcon/Fish34.png")</f>
        <v>#NAME?</v>
      </c>
      <c r="D25" s="14" t="e">
        <f ca="1">IMAGE("https://acnhcdn.com/latest/BookFishIcon/FishDoladoCropped.png")</f>
        <v>#NAME?</v>
      </c>
      <c r="E25" s="14" t="e">
        <f ca="1">IMAGE("https://acnhcdn.com/latest/FtrIcon/FtrFishDolado.png")</f>
        <v>#NAME?</v>
      </c>
      <c r="F25" s="12">
        <v>15000</v>
      </c>
      <c r="G25" s="13" t="s">
        <v>70</v>
      </c>
      <c r="H25" s="13" t="s">
        <v>271</v>
      </c>
      <c r="I25" s="13" t="s">
        <v>87</v>
      </c>
      <c r="J25" s="13" t="s">
        <v>88</v>
      </c>
      <c r="K25" s="12">
        <v>100</v>
      </c>
      <c r="L25" s="15" t="s">
        <v>99</v>
      </c>
      <c r="M25" s="16" t="s">
        <v>73</v>
      </c>
      <c r="N25" s="16" t="s">
        <v>73</v>
      </c>
      <c r="O25" s="17" t="s">
        <v>73</v>
      </c>
      <c r="P25" s="17" t="s">
        <v>73</v>
      </c>
      <c r="Q25" s="17" t="s">
        <v>73</v>
      </c>
      <c r="R25" s="18" t="s">
        <v>56</v>
      </c>
      <c r="S25" s="18" t="s">
        <v>56</v>
      </c>
      <c r="T25" s="18" t="s">
        <v>56</v>
      </c>
      <c r="U25" s="19" t="s">
        <v>56</v>
      </c>
      <c r="V25" s="19" t="s">
        <v>73</v>
      </c>
      <c r="W25" s="19" t="s">
        <v>73</v>
      </c>
      <c r="X25" s="16" t="s">
        <v>73</v>
      </c>
      <c r="Y25" s="21" t="s">
        <v>56</v>
      </c>
      <c r="Z25" s="18" t="s">
        <v>56</v>
      </c>
      <c r="AA25" s="19" t="s">
        <v>56</v>
      </c>
      <c r="AB25" s="19" t="s">
        <v>73</v>
      </c>
      <c r="AC25" s="19" t="s">
        <v>73</v>
      </c>
      <c r="AD25" s="16" t="s">
        <v>73</v>
      </c>
      <c r="AE25" s="16" t="s">
        <v>73</v>
      </c>
      <c r="AF25" s="16" t="s">
        <v>73</v>
      </c>
      <c r="AG25" s="17" t="s">
        <v>73</v>
      </c>
      <c r="AH25" s="17" t="s">
        <v>73</v>
      </c>
      <c r="AI25" s="17" t="s">
        <v>73</v>
      </c>
      <c r="AJ25" s="18" t="s">
        <v>56</v>
      </c>
      <c r="AK25" s="14" t="s">
        <v>100</v>
      </c>
      <c r="AL25" s="14" t="s">
        <v>75</v>
      </c>
      <c r="AM25" s="22" t="s">
        <v>272</v>
      </c>
      <c r="AN25" s="12" t="s">
        <v>273</v>
      </c>
      <c r="AO25" s="12">
        <v>71</v>
      </c>
      <c r="AP25" s="13" t="s">
        <v>61</v>
      </c>
      <c r="AQ25" s="13" t="s">
        <v>78</v>
      </c>
      <c r="AR25" s="13" t="s">
        <v>79</v>
      </c>
      <c r="AS25" s="13" t="s">
        <v>80</v>
      </c>
      <c r="AT25" s="13" t="s">
        <v>274</v>
      </c>
      <c r="AU25" s="13" t="s">
        <v>275</v>
      </c>
      <c r="AV25" s="13" t="s">
        <v>276</v>
      </c>
      <c r="AW25" s="12">
        <v>2251</v>
      </c>
      <c r="AX25" s="24" t="s">
        <v>277</v>
      </c>
    </row>
    <row r="26" spans="1:50" ht="409.6" x14ac:dyDescent="0.2">
      <c r="A26" s="12">
        <v>77</v>
      </c>
      <c r="B26" s="13" t="s">
        <v>278</v>
      </c>
      <c r="C26" s="14" t="e">
        <f ca="1">IMAGE("https://acnhcdn.com/latest/MenuIcon/Fish56.png")</f>
        <v>#NAME?</v>
      </c>
      <c r="D26" s="14" t="e">
        <f ca="1">IMAGE("https://acnhcdn.com/latest/BookFishIcon/FishChouchinankouCropped.png")</f>
        <v>#NAME?</v>
      </c>
      <c r="E26" s="14" t="e">
        <f ca="1">IMAGE("https://acnhcdn.com/latest/FtrIcon/FtrFishChouchinankou.png")</f>
        <v>#NAME?</v>
      </c>
      <c r="F26" s="12">
        <v>2500</v>
      </c>
      <c r="G26" s="13" t="s">
        <v>51</v>
      </c>
      <c r="H26" s="13" t="s">
        <v>98</v>
      </c>
      <c r="I26" s="13" t="s">
        <v>53</v>
      </c>
      <c r="J26" s="13" t="s">
        <v>247</v>
      </c>
      <c r="K26" s="12">
        <v>20</v>
      </c>
      <c r="L26" s="15" t="s">
        <v>279</v>
      </c>
      <c r="M26" s="16" t="s">
        <v>74</v>
      </c>
      <c r="N26" s="16" t="s">
        <v>74</v>
      </c>
      <c r="O26" s="17" t="s">
        <v>74</v>
      </c>
      <c r="P26" s="17" t="s">
        <v>73</v>
      </c>
      <c r="Q26" s="17" t="s">
        <v>73</v>
      </c>
      <c r="R26" s="18" t="s">
        <v>73</v>
      </c>
      <c r="S26" s="18" t="s">
        <v>73</v>
      </c>
      <c r="T26" s="18" t="s">
        <v>73</v>
      </c>
      <c r="U26" s="19" t="s">
        <v>73</v>
      </c>
      <c r="V26" s="19" t="s">
        <v>73</v>
      </c>
      <c r="W26" s="19" t="s">
        <v>74</v>
      </c>
      <c r="X26" s="16" t="s">
        <v>74</v>
      </c>
      <c r="Y26" s="21" t="s">
        <v>73</v>
      </c>
      <c r="Z26" s="18" t="s">
        <v>73</v>
      </c>
      <c r="AA26" s="19" t="s">
        <v>73</v>
      </c>
      <c r="AB26" s="19" t="s">
        <v>73</v>
      </c>
      <c r="AC26" s="19" t="s">
        <v>74</v>
      </c>
      <c r="AD26" s="16" t="s">
        <v>74</v>
      </c>
      <c r="AE26" s="16" t="s">
        <v>74</v>
      </c>
      <c r="AF26" s="16" t="s">
        <v>74</v>
      </c>
      <c r="AG26" s="17" t="s">
        <v>74</v>
      </c>
      <c r="AH26" s="17" t="s">
        <v>73</v>
      </c>
      <c r="AI26" s="17" t="s">
        <v>73</v>
      </c>
      <c r="AJ26" s="18" t="s">
        <v>73</v>
      </c>
      <c r="AK26" s="14" t="s">
        <v>100</v>
      </c>
      <c r="AL26" s="14" t="s">
        <v>75</v>
      </c>
      <c r="AM26" s="22" t="s">
        <v>280</v>
      </c>
      <c r="AN26" s="12" t="s">
        <v>281</v>
      </c>
      <c r="AO26" s="12">
        <v>71</v>
      </c>
      <c r="AP26" s="13" t="s">
        <v>61</v>
      </c>
      <c r="AQ26" s="13" t="s">
        <v>79</v>
      </c>
      <c r="AR26" s="13" t="s">
        <v>79</v>
      </c>
      <c r="AS26" s="13" t="s">
        <v>282</v>
      </c>
      <c r="AT26" s="13" t="s">
        <v>283</v>
      </c>
      <c r="AU26" s="13" t="s">
        <v>284</v>
      </c>
      <c r="AV26" s="13" t="s">
        <v>285</v>
      </c>
      <c r="AW26" s="12">
        <v>2273</v>
      </c>
      <c r="AX26" s="24" t="s">
        <v>286</v>
      </c>
    </row>
    <row r="27" spans="1:50" ht="345" x14ac:dyDescent="0.2">
      <c r="A27" s="12">
        <v>16</v>
      </c>
      <c r="B27" s="13" t="s">
        <v>287</v>
      </c>
      <c r="C27" s="14" t="e">
        <f ca="1">IMAGE("https://acnhcdn.com/latest/MenuIcon/Fish12.png")</f>
        <v>#NAME?</v>
      </c>
      <c r="D27" s="14" t="e">
        <f ca="1">IMAGE("https://acnhcdn.com/latest/BookFishIcon/FishDonkoCropped.png")</f>
        <v>#NAME?</v>
      </c>
      <c r="E27" s="14" t="e">
        <f ca="1">IMAGE("https://acnhcdn.com/latest/FtrIcon/FtrFishDonko.png")</f>
        <v>#NAME?</v>
      </c>
      <c r="F27" s="12">
        <v>400</v>
      </c>
      <c r="G27" s="13" t="s">
        <v>70</v>
      </c>
      <c r="H27" s="13" t="s">
        <v>52</v>
      </c>
      <c r="I27" s="13" t="s">
        <v>53</v>
      </c>
      <c r="J27" s="13" t="s">
        <v>72</v>
      </c>
      <c r="K27" s="12">
        <v>0</v>
      </c>
      <c r="L27" s="15" t="s">
        <v>55</v>
      </c>
      <c r="M27" s="16" t="s">
        <v>74</v>
      </c>
      <c r="N27" s="16" t="s">
        <v>74</v>
      </c>
      <c r="O27" s="17" t="s">
        <v>74</v>
      </c>
      <c r="P27" s="17" t="s">
        <v>74</v>
      </c>
      <c r="Q27" s="17" t="s">
        <v>74</v>
      </c>
      <c r="R27" s="18" t="s">
        <v>74</v>
      </c>
      <c r="S27" s="18" t="s">
        <v>74</v>
      </c>
      <c r="T27" s="18" t="s">
        <v>74</v>
      </c>
      <c r="U27" s="19" t="s">
        <v>74</v>
      </c>
      <c r="V27" s="19" t="s">
        <v>74</v>
      </c>
      <c r="W27" s="19" t="s">
        <v>74</v>
      </c>
      <c r="X27" s="16" t="s">
        <v>74</v>
      </c>
      <c r="Y27" s="21" t="s">
        <v>74</v>
      </c>
      <c r="Z27" s="18" t="s">
        <v>74</v>
      </c>
      <c r="AA27" s="19" t="s">
        <v>74</v>
      </c>
      <c r="AB27" s="19" t="s">
        <v>74</v>
      </c>
      <c r="AC27" s="19" t="s">
        <v>74</v>
      </c>
      <c r="AD27" s="16" t="s">
        <v>74</v>
      </c>
      <c r="AE27" s="16" t="s">
        <v>74</v>
      </c>
      <c r="AF27" s="16" t="s">
        <v>74</v>
      </c>
      <c r="AG27" s="17" t="s">
        <v>74</v>
      </c>
      <c r="AH27" s="17" t="s">
        <v>74</v>
      </c>
      <c r="AI27" s="17" t="s">
        <v>74</v>
      </c>
      <c r="AJ27" s="18" t="s">
        <v>74</v>
      </c>
      <c r="AK27" s="14" t="s">
        <v>57</v>
      </c>
      <c r="AL27" s="14" t="s">
        <v>75</v>
      </c>
      <c r="AM27" s="22" t="s">
        <v>288</v>
      </c>
      <c r="AN27" s="12" t="s">
        <v>289</v>
      </c>
      <c r="AO27" s="12">
        <v>71</v>
      </c>
      <c r="AP27" s="13" t="s">
        <v>61</v>
      </c>
      <c r="AQ27" s="13" t="s">
        <v>210</v>
      </c>
      <c r="AR27" s="13" t="s">
        <v>79</v>
      </c>
      <c r="AS27" s="13" t="s">
        <v>80</v>
      </c>
      <c r="AT27" s="13" t="s">
        <v>290</v>
      </c>
      <c r="AU27" s="13" t="s">
        <v>291</v>
      </c>
      <c r="AV27" s="13" t="s">
        <v>292</v>
      </c>
      <c r="AW27" s="12">
        <v>2227</v>
      </c>
      <c r="AX27" s="24" t="s">
        <v>293</v>
      </c>
    </row>
    <row r="28" spans="1:50" ht="409.6" x14ac:dyDescent="0.2">
      <c r="A28" s="12">
        <v>15</v>
      </c>
      <c r="B28" s="13" t="s">
        <v>294</v>
      </c>
      <c r="C28" s="14" t="e">
        <f ca="1">IMAGE("https://acnhcdn.com/latest/MenuIcon/Fish11.png")</f>
        <v>#NAME?</v>
      </c>
      <c r="D28" s="14" t="e">
        <f ca="1">IMAGE("https://acnhcdn.com/latest/BookFishIcon/FishKaeruCropped.png")</f>
        <v>#NAME?</v>
      </c>
      <c r="E28" s="14" t="e">
        <f ca="1">IMAGE("https://acnhcdn.com/latest/FtrIcon/FtrFishKaeru.png")</f>
        <v>#NAME?</v>
      </c>
      <c r="F28" s="12">
        <v>120</v>
      </c>
      <c r="G28" s="13" t="s">
        <v>189</v>
      </c>
      <c r="H28" s="13" t="s">
        <v>52</v>
      </c>
      <c r="I28" s="13" t="s">
        <v>71</v>
      </c>
      <c r="J28" s="13" t="s">
        <v>54</v>
      </c>
      <c r="K28" s="12">
        <v>0</v>
      </c>
      <c r="L28" s="15" t="s">
        <v>295</v>
      </c>
      <c r="M28" s="16" t="s">
        <v>73</v>
      </c>
      <c r="N28" s="16" t="s">
        <v>73</v>
      </c>
      <c r="O28" s="17" t="s">
        <v>73</v>
      </c>
      <c r="P28" s="17" t="s">
        <v>73</v>
      </c>
      <c r="Q28" s="17" t="s">
        <v>110</v>
      </c>
      <c r="R28" s="18" t="s">
        <v>110</v>
      </c>
      <c r="S28" s="18" t="s">
        <v>110</v>
      </c>
      <c r="T28" s="18" t="s">
        <v>110</v>
      </c>
      <c r="U28" s="19" t="s">
        <v>73</v>
      </c>
      <c r="V28" s="19" t="s">
        <v>73</v>
      </c>
      <c r="W28" s="19" t="s">
        <v>73</v>
      </c>
      <c r="X28" s="16" t="s">
        <v>73</v>
      </c>
      <c r="Y28" s="21" t="s">
        <v>110</v>
      </c>
      <c r="Z28" s="18" t="s">
        <v>110</v>
      </c>
      <c r="AA28" s="19" t="s">
        <v>73</v>
      </c>
      <c r="AB28" s="19" t="s">
        <v>73</v>
      </c>
      <c r="AC28" s="19" t="s">
        <v>73</v>
      </c>
      <c r="AD28" s="16" t="s">
        <v>73</v>
      </c>
      <c r="AE28" s="16" t="s">
        <v>73</v>
      </c>
      <c r="AF28" s="16" t="s">
        <v>73</v>
      </c>
      <c r="AG28" s="17" t="s">
        <v>73</v>
      </c>
      <c r="AH28" s="17" t="s">
        <v>73</v>
      </c>
      <c r="AI28" s="17" t="s">
        <v>110</v>
      </c>
      <c r="AJ28" s="18" t="s">
        <v>110</v>
      </c>
      <c r="AK28" s="14" t="s">
        <v>57</v>
      </c>
      <c r="AL28" s="14" t="s">
        <v>58</v>
      </c>
      <c r="AM28" s="22" t="s">
        <v>296</v>
      </c>
      <c r="AN28" s="12" t="s">
        <v>297</v>
      </c>
      <c r="AO28" s="12">
        <v>71</v>
      </c>
      <c r="AP28" s="13" t="s">
        <v>61</v>
      </c>
      <c r="AQ28" s="13" t="s">
        <v>150</v>
      </c>
      <c r="AR28" s="13" t="s">
        <v>79</v>
      </c>
      <c r="AS28" s="13" t="s">
        <v>80</v>
      </c>
      <c r="AT28" s="13" t="s">
        <v>298</v>
      </c>
      <c r="AU28" s="13" t="s">
        <v>299</v>
      </c>
      <c r="AV28" s="13" t="s">
        <v>300</v>
      </c>
      <c r="AW28" s="12">
        <v>2226</v>
      </c>
      <c r="AX28" s="24" t="s">
        <v>301</v>
      </c>
    </row>
    <row r="29" spans="1:50" ht="409.6" x14ac:dyDescent="0.2">
      <c r="A29" s="12">
        <v>43</v>
      </c>
      <c r="B29" s="13" t="s">
        <v>302</v>
      </c>
      <c r="C29" s="14" t="e">
        <f ca="1">IMAGE("https://acnhcdn.com/latest/MenuIcon/Fish35.png")</f>
        <v>#NAME?</v>
      </c>
      <c r="D29" s="14" t="e">
        <f ca="1">IMAGE("https://acnhcdn.com/latest/BookFishIcon/FishGaCropped.png")</f>
        <v>#NAME?</v>
      </c>
      <c r="E29" s="14" t="e">
        <f ca="1">IMAGE("https://acnhcdn.com/latest/FtrIcon/FtrFishGa.png")</f>
        <v>#NAME?</v>
      </c>
      <c r="F29" s="12">
        <v>6000</v>
      </c>
      <c r="G29" s="13" t="s">
        <v>189</v>
      </c>
      <c r="H29" s="13" t="s">
        <v>271</v>
      </c>
      <c r="I29" s="13" t="s">
        <v>108</v>
      </c>
      <c r="J29" s="13" t="s">
        <v>247</v>
      </c>
      <c r="K29" s="12">
        <v>50</v>
      </c>
      <c r="L29" s="15" t="s">
        <v>99</v>
      </c>
      <c r="M29" s="16" t="s">
        <v>73</v>
      </c>
      <c r="N29" s="16" t="s">
        <v>73</v>
      </c>
      <c r="O29" s="17" t="s">
        <v>73</v>
      </c>
      <c r="P29" s="17" t="s">
        <v>73</v>
      </c>
      <c r="Q29" s="17" t="s">
        <v>73</v>
      </c>
      <c r="R29" s="18" t="s">
        <v>74</v>
      </c>
      <c r="S29" s="18" t="s">
        <v>74</v>
      </c>
      <c r="T29" s="18" t="s">
        <v>74</v>
      </c>
      <c r="U29" s="19" t="s">
        <v>74</v>
      </c>
      <c r="V29" s="19" t="s">
        <v>73</v>
      </c>
      <c r="W29" s="19" t="s">
        <v>73</v>
      </c>
      <c r="X29" s="16" t="s">
        <v>73</v>
      </c>
      <c r="Y29" s="21" t="s">
        <v>74</v>
      </c>
      <c r="Z29" s="18" t="s">
        <v>74</v>
      </c>
      <c r="AA29" s="19" t="s">
        <v>74</v>
      </c>
      <c r="AB29" s="19" t="s">
        <v>73</v>
      </c>
      <c r="AC29" s="19" t="s">
        <v>73</v>
      </c>
      <c r="AD29" s="16" t="s">
        <v>73</v>
      </c>
      <c r="AE29" s="16" t="s">
        <v>73</v>
      </c>
      <c r="AF29" s="16" t="s">
        <v>73</v>
      </c>
      <c r="AG29" s="17" t="s">
        <v>73</v>
      </c>
      <c r="AH29" s="17" t="s">
        <v>73</v>
      </c>
      <c r="AI29" s="17" t="s">
        <v>73</v>
      </c>
      <c r="AJ29" s="18" t="s">
        <v>74</v>
      </c>
      <c r="AK29" s="14" t="s">
        <v>100</v>
      </c>
      <c r="AL29" s="14" t="s">
        <v>75</v>
      </c>
      <c r="AM29" s="22" t="s">
        <v>303</v>
      </c>
      <c r="AN29" s="12" t="s">
        <v>304</v>
      </c>
      <c r="AO29" s="12">
        <v>71</v>
      </c>
      <c r="AP29" s="13" t="s">
        <v>61</v>
      </c>
      <c r="AQ29" s="13" t="s">
        <v>210</v>
      </c>
      <c r="AR29" s="13" t="s">
        <v>79</v>
      </c>
      <c r="AS29" s="13" t="s">
        <v>80</v>
      </c>
      <c r="AT29" s="13" t="s">
        <v>305</v>
      </c>
      <c r="AU29" s="13" t="s">
        <v>306</v>
      </c>
      <c r="AV29" s="13" t="s">
        <v>307</v>
      </c>
      <c r="AW29" s="12">
        <v>2252</v>
      </c>
      <c r="AX29" s="24" t="s">
        <v>308</v>
      </c>
    </row>
    <row r="30" spans="1:50" ht="409.6" x14ac:dyDescent="0.2">
      <c r="A30" s="12">
        <v>19</v>
      </c>
      <c r="B30" s="13" t="s">
        <v>309</v>
      </c>
      <c r="C30" s="14" t="e">
        <f ca="1">IMAGE("https://acnhcdn.com/latest/MenuIcon/Fish16.png")</f>
        <v>#NAME?</v>
      </c>
      <c r="D30" s="14" t="e">
        <f ca="1">IMAGE("https://acnhcdn.com/latest/BookFishIcon/FishRaigyoCropped.png")</f>
        <v>#NAME?</v>
      </c>
      <c r="E30" s="14" t="e">
        <f ca="1">IMAGE("https://acnhcdn.com/latest/FtrIcon/FtrFishRaigyo.png")</f>
        <v>#NAME?</v>
      </c>
      <c r="F30" s="12">
        <v>5500</v>
      </c>
      <c r="G30" s="13" t="s">
        <v>189</v>
      </c>
      <c r="H30" s="13" t="s">
        <v>98</v>
      </c>
      <c r="I30" s="13" t="s">
        <v>108</v>
      </c>
      <c r="J30" s="13" t="s">
        <v>72</v>
      </c>
      <c r="K30" s="12">
        <v>50</v>
      </c>
      <c r="L30" s="15" t="s">
        <v>310</v>
      </c>
      <c r="M30" s="16" t="s">
        <v>73</v>
      </c>
      <c r="N30" s="16" t="s">
        <v>73</v>
      </c>
      <c r="O30" s="17" t="s">
        <v>73</v>
      </c>
      <c r="P30" s="17" t="s">
        <v>73</v>
      </c>
      <c r="Q30" s="17" t="s">
        <v>73</v>
      </c>
      <c r="R30" s="18" t="s">
        <v>129</v>
      </c>
      <c r="S30" s="18" t="s">
        <v>129</v>
      </c>
      <c r="T30" s="18" t="s">
        <v>129</v>
      </c>
      <c r="U30" s="19" t="s">
        <v>73</v>
      </c>
      <c r="V30" s="19" t="s">
        <v>73</v>
      </c>
      <c r="W30" s="19" t="s">
        <v>73</v>
      </c>
      <c r="X30" s="16" t="s">
        <v>73</v>
      </c>
      <c r="Y30" s="21" t="s">
        <v>129</v>
      </c>
      <c r="Z30" s="18" t="s">
        <v>129</v>
      </c>
      <c r="AA30" s="19" t="s">
        <v>73</v>
      </c>
      <c r="AB30" s="19" t="s">
        <v>73</v>
      </c>
      <c r="AC30" s="19" t="s">
        <v>73</v>
      </c>
      <c r="AD30" s="16" t="s">
        <v>73</v>
      </c>
      <c r="AE30" s="16" t="s">
        <v>73</v>
      </c>
      <c r="AF30" s="16" t="s">
        <v>73</v>
      </c>
      <c r="AG30" s="17" t="s">
        <v>73</v>
      </c>
      <c r="AH30" s="17" t="s">
        <v>73</v>
      </c>
      <c r="AI30" s="17" t="s">
        <v>73</v>
      </c>
      <c r="AJ30" s="18" t="s">
        <v>129</v>
      </c>
      <c r="AK30" s="14" t="s">
        <v>100</v>
      </c>
      <c r="AL30" s="14" t="s">
        <v>75</v>
      </c>
      <c r="AM30" s="22" t="s">
        <v>311</v>
      </c>
      <c r="AN30" s="12" t="s">
        <v>312</v>
      </c>
      <c r="AO30" s="12">
        <v>71</v>
      </c>
      <c r="AP30" s="13" t="s">
        <v>61</v>
      </c>
      <c r="AQ30" s="13" t="s">
        <v>79</v>
      </c>
      <c r="AR30" s="13" t="s">
        <v>79</v>
      </c>
      <c r="AS30" s="13" t="s">
        <v>80</v>
      </c>
      <c r="AT30" s="13" t="s">
        <v>313</v>
      </c>
      <c r="AU30" s="13" t="s">
        <v>314</v>
      </c>
      <c r="AV30" s="13" t="s">
        <v>315</v>
      </c>
      <c r="AW30" s="12">
        <v>2231</v>
      </c>
      <c r="AX30" s="24" t="s">
        <v>316</v>
      </c>
    </row>
    <row r="31" spans="1:50" ht="409.6" x14ac:dyDescent="0.2">
      <c r="A31" s="12">
        <v>68</v>
      </c>
      <c r="B31" s="13" t="s">
        <v>317</v>
      </c>
      <c r="C31" s="14" t="e">
        <f ca="1">IMAGE("https://acnhcdn.com/latest/MenuIcon/Fish70.png")</f>
        <v>#NAME?</v>
      </c>
      <c r="D31" s="14" t="e">
        <f ca="1">IMAGE("https://acnhcdn.com/latest/BookFishIcon/FishRouninajiCropped.png")</f>
        <v>#NAME?</v>
      </c>
      <c r="E31" s="14" t="e">
        <f ca="1">IMAGE("https://acnhcdn.com/latest/FtrIcon/FtrFishGT.png")</f>
        <v>#NAME?</v>
      </c>
      <c r="F31" s="12">
        <v>4500</v>
      </c>
      <c r="G31" s="13" t="s">
        <v>165</v>
      </c>
      <c r="H31" s="13" t="s">
        <v>271</v>
      </c>
      <c r="I31" s="13" t="s">
        <v>87</v>
      </c>
      <c r="J31" s="13" t="s">
        <v>119</v>
      </c>
      <c r="K31" s="12">
        <v>20</v>
      </c>
      <c r="L31" s="15" t="s">
        <v>89</v>
      </c>
      <c r="M31" s="16" t="s">
        <v>73</v>
      </c>
      <c r="N31" s="16" t="s">
        <v>73</v>
      </c>
      <c r="O31" s="17" t="s">
        <v>73</v>
      </c>
      <c r="P31" s="17" t="s">
        <v>73</v>
      </c>
      <c r="Q31" s="17" t="s">
        <v>110</v>
      </c>
      <c r="R31" s="18" t="s">
        <v>110</v>
      </c>
      <c r="S31" s="18" t="s">
        <v>110</v>
      </c>
      <c r="T31" s="18" t="s">
        <v>110</v>
      </c>
      <c r="U31" s="19" t="s">
        <v>110</v>
      </c>
      <c r="V31" s="19" t="s">
        <v>110</v>
      </c>
      <c r="W31" s="19" t="s">
        <v>73</v>
      </c>
      <c r="X31" s="16" t="s">
        <v>73</v>
      </c>
      <c r="Y31" s="21" t="s">
        <v>110</v>
      </c>
      <c r="Z31" s="18" t="s">
        <v>110</v>
      </c>
      <c r="AA31" s="19" t="s">
        <v>110</v>
      </c>
      <c r="AB31" s="19" t="s">
        <v>110</v>
      </c>
      <c r="AC31" s="19" t="s">
        <v>73</v>
      </c>
      <c r="AD31" s="16" t="s">
        <v>73</v>
      </c>
      <c r="AE31" s="16" t="s">
        <v>73</v>
      </c>
      <c r="AF31" s="16" t="s">
        <v>73</v>
      </c>
      <c r="AG31" s="17" t="s">
        <v>73</v>
      </c>
      <c r="AH31" s="17" t="s">
        <v>73</v>
      </c>
      <c r="AI31" s="17" t="s">
        <v>110</v>
      </c>
      <c r="AJ31" s="18" t="s">
        <v>110</v>
      </c>
      <c r="AK31" s="14" t="s">
        <v>100</v>
      </c>
      <c r="AL31" s="14" t="s">
        <v>75</v>
      </c>
      <c r="AM31" s="22" t="s">
        <v>318</v>
      </c>
      <c r="AN31" s="12" t="s">
        <v>319</v>
      </c>
      <c r="AO31" s="12">
        <v>71</v>
      </c>
      <c r="AP31" s="13" t="s">
        <v>61</v>
      </c>
      <c r="AQ31" s="13" t="s">
        <v>79</v>
      </c>
      <c r="AR31" s="13" t="s">
        <v>79</v>
      </c>
      <c r="AS31" s="13" t="s">
        <v>80</v>
      </c>
      <c r="AT31" s="13" t="s">
        <v>320</v>
      </c>
      <c r="AU31" s="13" t="s">
        <v>321</v>
      </c>
      <c r="AV31" s="13" t="s">
        <v>322</v>
      </c>
      <c r="AW31" s="12">
        <v>2276</v>
      </c>
      <c r="AX31" s="24" t="s">
        <v>323</v>
      </c>
    </row>
    <row r="32" spans="1:50" ht="371" x14ac:dyDescent="0.2">
      <c r="A32" s="12">
        <v>29</v>
      </c>
      <c r="B32" s="13" t="s">
        <v>324</v>
      </c>
      <c r="C32" s="14" t="e">
        <f ca="1">IMAGE("https://acnhcdn.com/latest/MenuIcon/Fish79.png")</f>
        <v>#NAME?</v>
      </c>
      <c r="D32" s="14" t="e">
        <f ca="1">IMAGE("https://acnhcdn.com/latest/BookFishIcon/FishGoldenTorautoCropped.png")</f>
        <v>#NAME?</v>
      </c>
      <c r="E32" s="14" t="e">
        <f ca="1">IMAGE("https://acnhcdn.com/latest/FtrIcon/FtrFishGoldenTorauto.png")</f>
        <v>#NAME?</v>
      </c>
      <c r="F32" s="12">
        <v>15000</v>
      </c>
      <c r="G32" s="13" t="s">
        <v>207</v>
      </c>
      <c r="H32" s="13" t="s">
        <v>72</v>
      </c>
      <c r="I32" s="13" t="s">
        <v>87</v>
      </c>
      <c r="J32" s="13" t="s">
        <v>119</v>
      </c>
      <c r="K32" s="12">
        <v>100</v>
      </c>
      <c r="L32" s="15" t="s">
        <v>89</v>
      </c>
      <c r="M32" s="16" t="s">
        <v>73</v>
      </c>
      <c r="N32" s="16" t="s">
        <v>73</v>
      </c>
      <c r="O32" s="17" t="s">
        <v>74</v>
      </c>
      <c r="P32" s="17" t="s">
        <v>74</v>
      </c>
      <c r="Q32" s="17" t="s">
        <v>74</v>
      </c>
      <c r="R32" s="18" t="s">
        <v>73</v>
      </c>
      <c r="S32" s="18" t="s">
        <v>73</v>
      </c>
      <c r="T32" s="18" t="s">
        <v>73</v>
      </c>
      <c r="U32" s="19" t="s">
        <v>74</v>
      </c>
      <c r="V32" s="19" t="s">
        <v>74</v>
      </c>
      <c r="W32" s="19" t="s">
        <v>74</v>
      </c>
      <c r="X32" s="16" t="s">
        <v>73</v>
      </c>
      <c r="Y32" s="21" t="s">
        <v>73</v>
      </c>
      <c r="Z32" s="18" t="s">
        <v>73</v>
      </c>
      <c r="AA32" s="19" t="s">
        <v>74</v>
      </c>
      <c r="AB32" s="19" t="s">
        <v>74</v>
      </c>
      <c r="AC32" s="19" t="s">
        <v>74</v>
      </c>
      <c r="AD32" s="16" t="s">
        <v>73</v>
      </c>
      <c r="AE32" s="16" t="s">
        <v>73</v>
      </c>
      <c r="AF32" s="16" t="s">
        <v>73</v>
      </c>
      <c r="AG32" s="17" t="s">
        <v>74</v>
      </c>
      <c r="AH32" s="17" t="s">
        <v>74</v>
      </c>
      <c r="AI32" s="17" t="s">
        <v>74</v>
      </c>
      <c r="AJ32" s="18" t="s">
        <v>73</v>
      </c>
      <c r="AK32" s="14" t="s">
        <v>57</v>
      </c>
      <c r="AL32" s="14" t="s">
        <v>75</v>
      </c>
      <c r="AM32" s="22" t="s">
        <v>325</v>
      </c>
      <c r="AN32" s="12" t="s">
        <v>326</v>
      </c>
      <c r="AO32" s="12">
        <v>71</v>
      </c>
      <c r="AP32" s="13" t="s">
        <v>61</v>
      </c>
      <c r="AQ32" s="13" t="s">
        <v>210</v>
      </c>
      <c r="AR32" s="13" t="s">
        <v>79</v>
      </c>
      <c r="AS32" s="13" t="s">
        <v>80</v>
      </c>
      <c r="AT32" s="13" t="s">
        <v>327</v>
      </c>
      <c r="AU32" s="13" t="s">
        <v>328</v>
      </c>
      <c r="AV32" s="13" t="s">
        <v>329</v>
      </c>
      <c r="AW32" s="12">
        <v>4193</v>
      </c>
      <c r="AX32" s="24" t="s">
        <v>330</v>
      </c>
    </row>
    <row r="33" spans="1:50" ht="358" x14ac:dyDescent="0.2">
      <c r="A33" s="12">
        <v>7</v>
      </c>
      <c r="B33" s="13" t="s">
        <v>331</v>
      </c>
      <c r="C33" s="14" t="e">
        <f ca="1">IMAGE("https://acnhcdn.com/latest/MenuIcon/Fish7.png")</f>
        <v>#NAME?</v>
      </c>
      <c r="D33" s="14" t="e">
        <f ca="1">IMAGE("https://acnhcdn.com/latest/BookFishIcon/FishKingyoCropped.png")</f>
        <v>#NAME?</v>
      </c>
      <c r="E33" s="14" t="e">
        <f ca="1">IMAGE("https://acnhcdn.com/latest/FtrIcon/FtrFishKingyo.png")</f>
        <v>#NAME?</v>
      </c>
      <c r="F33" s="12">
        <v>1300</v>
      </c>
      <c r="G33" s="13" t="s">
        <v>189</v>
      </c>
      <c r="H33" s="13" t="s">
        <v>138</v>
      </c>
      <c r="I33" s="13" t="s">
        <v>71</v>
      </c>
      <c r="J33" s="13" t="s">
        <v>72</v>
      </c>
      <c r="K33" s="12">
        <v>0</v>
      </c>
      <c r="L33" s="15" t="s">
        <v>128</v>
      </c>
      <c r="M33" s="16" t="s">
        <v>110</v>
      </c>
      <c r="N33" s="16" t="s">
        <v>110</v>
      </c>
      <c r="O33" s="17" t="s">
        <v>110</v>
      </c>
      <c r="P33" s="17" t="s">
        <v>110</v>
      </c>
      <c r="Q33" s="17" t="s">
        <v>110</v>
      </c>
      <c r="R33" s="18" t="s">
        <v>110</v>
      </c>
      <c r="S33" s="18" t="s">
        <v>110</v>
      </c>
      <c r="T33" s="18" t="s">
        <v>110</v>
      </c>
      <c r="U33" s="19" t="s">
        <v>110</v>
      </c>
      <c r="V33" s="19" t="s">
        <v>110</v>
      </c>
      <c r="W33" s="19" t="s">
        <v>110</v>
      </c>
      <c r="X33" s="16" t="s">
        <v>110</v>
      </c>
      <c r="Y33" s="21" t="s">
        <v>110</v>
      </c>
      <c r="Z33" s="18" t="s">
        <v>110</v>
      </c>
      <c r="AA33" s="19" t="s">
        <v>110</v>
      </c>
      <c r="AB33" s="19" t="s">
        <v>110</v>
      </c>
      <c r="AC33" s="19" t="s">
        <v>110</v>
      </c>
      <c r="AD33" s="16" t="s">
        <v>110</v>
      </c>
      <c r="AE33" s="16" t="s">
        <v>110</v>
      </c>
      <c r="AF33" s="16" t="s">
        <v>110</v>
      </c>
      <c r="AG33" s="17" t="s">
        <v>110</v>
      </c>
      <c r="AH33" s="17" t="s">
        <v>110</v>
      </c>
      <c r="AI33" s="17" t="s">
        <v>110</v>
      </c>
      <c r="AJ33" s="18" t="s">
        <v>110</v>
      </c>
      <c r="AK33" s="14" t="s">
        <v>57</v>
      </c>
      <c r="AL33" s="14" t="s">
        <v>58</v>
      </c>
      <c r="AM33" s="22" t="s">
        <v>332</v>
      </c>
      <c r="AN33" s="12" t="s">
        <v>333</v>
      </c>
      <c r="AO33" s="12">
        <v>71</v>
      </c>
      <c r="AP33" s="13" t="s">
        <v>61</v>
      </c>
      <c r="AQ33" s="13" t="s">
        <v>63</v>
      </c>
      <c r="AR33" s="13" t="s">
        <v>132</v>
      </c>
      <c r="AS33" s="13" t="s">
        <v>64</v>
      </c>
      <c r="AT33" s="13" t="s">
        <v>334</v>
      </c>
      <c r="AU33" s="13" t="s">
        <v>335</v>
      </c>
      <c r="AV33" s="13" t="s">
        <v>336</v>
      </c>
      <c r="AW33" s="12">
        <v>329</v>
      </c>
      <c r="AX33" s="24" t="s">
        <v>337</v>
      </c>
    </row>
    <row r="34" spans="1:50" ht="409.6" x14ac:dyDescent="0.2">
      <c r="A34" s="12">
        <v>74</v>
      </c>
      <c r="B34" s="13" t="s">
        <v>338</v>
      </c>
      <c r="C34" s="14" t="e">
        <f ca="1">IMAGE("https://acnhcdn.com/latest/MenuIcon/Fish62.png")</f>
        <v>#NAME?</v>
      </c>
      <c r="D34" s="14" t="e">
        <f ca="1">IMAGE("https://acnhcdn.com/latest/BookFishIcon/FishSameCropped.png")</f>
        <v>#NAME?</v>
      </c>
      <c r="E34" s="14" t="e">
        <f ca="1">IMAGE("https://acnhcdn.com/latest/FtrIcon/FtrFishSame.png")</f>
        <v>#NAME?</v>
      </c>
      <c r="F34" s="12">
        <v>15000</v>
      </c>
      <c r="G34" s="13" t="s">
        <v>51</v>
      </c>
      <c r="H34" s="13" t="s">
        <v>339</v>
      </c>
      <c r="I34" s="13" t="s">
        <v>87</v>
      </c>
      <c r="J34" s="13" t="s">
        <v>88</v>
      </c>
      <c r="K34" s="12">
        <v>50</v>
      </c>
      <c r="L34" s="15" t="s">
        <v>310</v>
      </c>
      <c r="M34" s="16" t="s">
        <v>73</v>
      </c>
      <c r="N34" s="16" t="s">
        <v>73</v>
      </c>
      <c r="O34" s="17" t="s">
        <v>73</v>
      </c>
      <c r="P34" s="17" t="s">
        <v>73</v>
      </c>
      <c r="Q34" s="17" t="s">
        <v>73</v>
      </c>
      <c r="R34" s="18" t="s">
        <v>74</v>
      </c>
      <c r="S34" s="18" t="s">
        <v>74</v>
      </c>
      <c r="T34" s="18" t="s">
        <v>74</v>
      </c>
      <c r="U34" s="19" t="s">
        <v>74</v>
      </c>
      <c r="V34" s="19" t="s">
        <v>73</v>
      </c>
      <c r="W34" s="19" t="s">
        <v>73</v>
      </c>
      <c r="X34" s="16" t="s">
        <v>73</v>
      </c>
      <c r="Y34" s="21" t="s">
        <v>74</v>
      </c>
      <c r="Z34" s="18" t="s">
        <v>74</v>
      </c>
      <c r="AA34" s="19" t="s">
        <v>74</v>
      </c>
      <c r="AB34" s="19" t="s">
        <v>73</v>
      </c>
      <c r="AC34" s="19" t="s">
        <v>73</v>
      </c>
      <c r="AD34" s="16" t="s">
        <v>73</v>
      </c>
      <c r="AE34" s="16" t="s">
        <v>73</v>
      </c>
      <c r="AF34" s="16" t="s">
        <v>73</v>
      </c>
      <c r="AG34" s="17" t="s">
        <v>73</v>
      </c>
      <c r="AH34" s="17" t="s">
        <v>73</v>
      </c>
      <c r="AI34" s="17" t="s">
        <v>73</v>
      </c>
      <c r="AJ34" s="18" t="s">
        <v>74</v>
      </c>
      <c r="AK34" s="14" t="s">
        <v>90</v>
      </c>
      <c r="AL34" s="14" t="s">
        <v>58</v>
      </c>
      <c r="AM34" s="22" t="s">
        <v>340</v>
      </c>
      <c r="AN34" s="12" t="s">
        <v>341</v>
      </c>
      <c r="AO34" s="12">
        <v>71</v>
      </c>
      <c r="AP34" s="13" t="s">
        <v>61</v>
      </c>
      <c r="AQ34" s="13" t="s">
        <v>62</v>
      </c>
      <c r="AR34" s="13" t="s">
        <v>62</v>
      </c>
      <c r="AS34" s="13" t="s">
        <v>64</v>
      </c>
      <c r="AT34" s="13" t="s">
        <v>342</v>
      </c>
      <c r="AU34" s="13" t="s">
        <v>343</v>
      </c>
      <c r="AV34" s="13" t="s">
        <v>344</v>
      </c>
      <c r="AW34" s="12">
        <v>2280</v>
      </c>
      <c r="AX34" s="24" t="s">
        <v>345</v>
      </c>
    </row>
    <row r="35" spans="1:50" ht="397" x14ac:dyDescent="0.2">
      <c r="A35" s="12">
        <v>34</v>
      </c>
      <c r="B35" s="13" t="s">
        <v>346</v>
      </c>
      <c r="C35" s="14" t="e">
        <f ca="1">IMAGE("https://acnhcdn.com/latest/MenuIcon/Fish29.png")</f>
        <v>#NAME?</v>
      </c>
      <c r="D35" s="14" t="e">
        <f ca="1">IMAGE("https://acnhcdn.com/latest/BookFishIcon/FishGuppiCropped.png")</f>
        <v>#NAME?</v>
      </c>
      <c r="E35" s="14" t="e">
        <f ca="1">IMAGE("https://acnhcdn.com/latest/FtrIcon/FtrFishGuppi.png")</f>
        <v>#NAME?</v>
      </c>
      <c r="F35" s="12">
        <v>1300</v>
      </c>
      <c r="G35" s="13" t="s">
        <v>70</v>
      </c>
      <c r="H35" s="13" t="s">
        <v>138</v>
      </c>
      <c r="I35" s="13" t="s">
        <v>71</v>
      </c>
      <c r="J35" s="13" t="s">
        <v>72</v>
      </c>
      <c r="K35" s="12">
        <v>0</v>
      </c>
      <c r="L35" s="15" t="s">
        <v>347</v>
      </c>
      <c r="M35" s="16" t="s">
        <v>73</v>
      </c>
      <c r="N35" s="16" t="s">
        <v>73</v>
      </c>
      <c r="O35" s="17" t="s">
        <v>73</v>
      </c>
      <c r="P35" s="17" t="s">
        <v>129</v>
      </c>
      <c r="Q35" s="17" t="s">
        <v>129</v>
      </c>
      <c r="R35" s="18" t="s">
        <v>129</v>
      </c>
      <c r="S35" s="18" t="s">
        <v>129</v>
      </c>
      <c r="T35" s="18" t="s">
        <v>129</v>
      </c>
      <c r="U35" s="19" t="s">
        <v>129</v>
      </c>
      <c r="V35" s="19" t="s">
        <v>129</v>
      </c>
      <c r="W35" s="19" t="s">
        <v>129</v>
      </c>
      <c r="X35" s="16" t="s">
        <v>73</v>
      </c>
      <c r="Y35" s="21" t="s">
        <v>129</v>
      </c>
      <c r="Z35" s="18" t="s">
        <v>129</v>
      </c>
      <c r="AA35" s="19" t="s">
        <v>129</v>
      </c>
      <c r="AB35" s="19" t="s">
        <v>129</v>
      </c>
      <c r="AC35" s="19" t="s">
        <v>129</v>
      </c>
      <c r="AD35" s="16" t="s">
        <v>73</v>
      </c>
      <c r="AE35" s="16" t="s">
        <v>73</v>
      </c>
      <c r="AF35" s="16" t="s">
        <v>73</v>
      </c>
      <c r="AG35" s="17" t="s">
        <v>73</v>
      </c>
      <c r="AH35" s="17" t="s">
        <v>129</v>
      </c>
      <c r="AI35" s="17" t="s">
        <v>129</v>
      </c>
      <c r="AJ35" s="18" t="s">
        <v>129</v>
      </c>
      <c r="AK35" s="14" t="s">
        <v>57</v>
      </c>
      <c r="AL35" s="14" t="s">
        <v>58</v>
      </c>
      <c r="AM35" s="22" t="s">
        <v>348</v>
      </c>
      <c r="AN35" s="12" t="s">
        <v>349</v>
      </c>
      <c r="AO35" s="12">
        <v>71</v>
      </c>
      <c r="AP35" s="13" t="s">
        <v>61</v>
      </c>
      <c r="AQ35" s="13" t="s">
        <v>62</v>
      </c>
      <c r="AR35" s="13" t="s">
        <v>79</v>
      </c>
      <c r="AS35" s="13" t="s">
        <v>80</v>
      </c>
      <c r="AT35" s="13" t="s">
        <v>350</v>
      </c>
      <c r="AU35" s="13" t="s">
        <v>351</v>
      </c>
      <c r="AV35" s="13" t="s">
        <v>352</v>
      </c>
      <c r="AW35" s="12">
        <v>2245</v>
      </c>
      <c r="AX35" s="24" t="s">
        <v>353</v>
      </c>
    </row>
    <row r="36" spans="1:50" ht="409.6" x14ac:dyDescent="0.2">
      <c r="A36" s="12">
        <v>73</v>
      </c>
      <c r="B36" s="13" t="s">
        <v>354</v>
      </c>
      <c r="C36" s="14" t="e">
        <f ca="1">IMAGE("https://acnhcdn.com/latest/MenuIcon/Fish61.png")</f>
        <v>#NAME?</v>
      </c>
      <c r="D36" s="14" t="e">
        <f ca="1">IMAGE("https://acnhcdn.com/latest/BookFishIcon/FishShumokuzameCropped.png")</f>
        <v>#NAME?</v>
      </c>
      <c r="E36" s="14" t="e">
        <f ca="1">IMAGE("https://acnhcdn.com/latest/FtrIcon/FtrFishShumokuzame.png")</f>
        <v>#NAME?</v>
      </c>
      <c r="F36" s="12">
        <v>8000</v>
      </c>
      <c r="G36" s="13" t="s">
        <v>51</v>
      </c>
      <c r="H36" s="13" t="s">
        <v>339</v>
      </c>
      <c r="I36" s="13" t="s">
        <v>108</v>
      </c>
      <c r="J36" s="13" t="s">
        <v>88</v>
      </c>
      <c r="K36" s="12">
        <v>20</v>
      </c>
      <c r="L36" s="15" t="s">
        <v>89</v>
      </c>
      <c r="M36" s="16" t="s">
        <v>73</v>
      </c>
      <c r="N36" s="16" t="s">
        <v>73</v>
      </c>
      <c r="O36" s="17" t="s">
        <v>73</v>
      </c>
      <c r="P36" s="17" t="s">
        <v>73</v>
      </c>
      <c r="Q36" s="17" t="s">
        <v>73</v>
      </c>
      <c r="R36" s="18" t="s">
        <v>74</v>
      </c>
      <c r="S36" s="18" t="s">
        <v>74</v>
      </c>
      <c r="T36" s="18" t="s">
        <v>74</v>
      </c>
      <c r="U36" s="19" t="s">
        <v>74</v>
      </c>
      <c r="V36" s="19" t="s">
        <v>73</v>
      </c>
      <c r="W36" s="19" t="s">
        <v>73</v>
      </c>
      <c r="X36" s="16" t="s">
        <v>73</v>
      </c>
      <c r="Y36" s="21" t="s">
        <v>74</v>
      </c>
      <c r="Z36" s="18" t="s">
        <v>74</v>
      </c>
      <c r="AA36" s="19" t="s">
        <v>74</v>
      </c>
      <c r="AB36" s="19" t="s">
        <v>73</v>
      </c>
      <c r="AC36" s="19" t="s">
        <v>73</v>
      </c>
      <c r="AD36" s="16" t="s">
        <v>73</v>
      </c>
      <c r="AE36" s="16" t="s">
        <v>73</v>
      </c>
      <c r="AF36" s="16" t="s">
        <v>73</v>
      </c>
      <c r="AG36" s="17" t="s">
        <v>73</v>
      </c>
      <c r="AH36" s="17" t="s">
        <v>73</v>
      </c>
      <c r="AI36" s="17" t="s">
        <v>73</v>
      </c>
      <c r="AJ36" s="18" t="s">
        <v>74</v>
      </c>
      <c r="AK36" s="14" t="s">
        <v>100</v>
      </c>
      <c r="AL36" s="14" t="s">
        <v>75</v>
      </c>
      <c r="AM36" s="22" t="s">
        <v>355</v>
      </c>
      <c r="AN36" s="12" t="s">
        <v>356</v>
      </c>
      <c r="AO36" s="12">
        <v>71</v>
      </c>
      <c r="AP36" s="13" t="s">
        <v>61</v>
      </c>
      <c r="AQ36" s="13" t="s">
        <v>79</v>
      </c>
      <c r="AR36" s="13" t="s">
        <v>79</v>
      </c>
      <c r="AS36" s="13" t="s">
        <v>80</v>
      </c>
      <c r="AT36" s="13" t="s">
        <v>357</v>
      </c>
      <c r="AU36" s="13" t="s">
        <v>358</v>
      </c>
      <c r="AV36" s="13" t="s">
        <v>359</v>
      </c>
      <c r="AW36" s="12">
        <v>2279</v>
      </c>
      <c r="AX36" s="24" t="s">
        <v>360</v>
      </c>
    </row>
    <row r="37" spans="1:50" ht="409.6" x14ac:dyDescent="0.2">
      <c r="A37" s="12">
        <v>57</v>
      </c>
      <c r="B37" s="13" t="s">
        <v>361</v>
      </c>
      <c r="C37" s="14" t="e">
        <f ca="1">IMAGE("https://acnhcdn.com/latest/MenuIcon/Fish46.png")</f>
        <v>#NAME?</v>
      </c>
      <c r="D37" s="14" t="e">
        <f ca="1">IMAGE("https://acnhcdn.com/latest/BookFishIcon/FishAjiCropped.png")</f>
        <v>#NAME?</v>
      </c>
      <c r="E37" s="14" t="e">
        <f ca="1">IMAGE("https://acnhcdn.com/latest/FtrIcon/FtrFishAji.png")</f>
        <v>#NAME?</v>
      </c>
      <c r="F37" s="12">
        <v>150</v>
      </c>
      <c r="G37" s="13" t="s">
        <v>51</v>
      </c>
      <c r="H37" s="13" t="s">
        <v>52</v>
      </c>
      <c r="I37" s="13" t="s">
        <v>53</v>
      </c>
      <c r="J37" s="13" t="s">
        <v>247</v>
      </c>
      <c r="K37" s="12">
        <v>0</v>
      </c>
      <c r="L37" s="15" t="s">
        <v>362</v>
      </c>
      <c r="M37" s="16" t="s">
        <v>110</v>
      </c>
      <c r="N37" s="16" t="s">
        <v>110</v>
      </c>
      <c r="O37" s="17" t="s">
        <v>110</v>
      </c>
      <c r="P37" s="17" t="s">
        <v>110</v>
      </c>
      <c r="Q37" s="17" t="s">
        <v>110</v>
      </c>
      <c r="R37" s="18" t="s">
        <v>110</v>
      </c>
      <c r="S37" s="18" t="s">
        <v>110</v>
      </c>
      <c r="T37" s="18" t="s">
        <v>110</v>
      </c>
      <c r="U37" s="19" t="s">
        <v>110</v>
      </c>
      <c r="V37" s="19" t="s">
        <v>110</v>
      </c>
      <c r="W37" s="19" t="s">
        <v>110</v>
      </c>
      <c r="X37" s="16" t="s">
        <v>110</v>
      </c>
      <c r="Y37" s="21" t="s">
        <v>110</v>
      </c>
      <c r="Z37" s="18" t="s">
        <v>110</v>
      </c>
      <c r="AA37" s="19" t="s">
        <v>110</v>
      </c>
      <c r="AB37" s="19" t="s">
        <v>110</v>
      </c>
      <c r="AC37" s="19" t="s">
        <v>110</v>
      </c>
      <c r="AD37" s="16" t="s">
        <v>110</v>
      </c>
      <c r="AE37" s="16" t="s">
        <v>110</v>
      </c>
      <c r="AF37" s="16" t="s">
        <v>110</v>
      </c>
      <c r="AG37" s="17" t="s">
        <v>110</v>
      </c>
      <c r="AH37" s="17" t="s">
        <v>110</v>
      </c>
      <c r="AI37" s="17" t="s">
        <v>110</v>
      </c>
      <c r="AJ37" s="18" t="s">
        <v>110</v>
      </c>
      <c r="AK37" s="14" t="s">
        <v>57</v>
      </c>
      <c r="AL37" s="14" t="s">
        <v>75</v>
      </c>
      <c r="AM37" s="22" t="s">
        <v>363</v>
      </c>
      <c r="AN37" s="12" t="s">
        <v>364</v>
      </c>
      <c r="AO37" s="12">
        <v>71</v>
      </c>
      <c r="AP37" s="13" t="s">
        <v>61</v>
      </c>
      <c r="AQ37" s="13" t="s">
        <v>62</v>
      </c>
      <c r="AR37" s="13" t="s">
        <v>79</v>
      </c>
      <c r="AS37" s="13" t="s">
        <v>80</v>
      </c>
      <c r="AT37" s="13" t="s">
        <v>365</v>
      </c>
      <c r="AU37" s="13" t="s">
        <v>366</v>
      </c>
      <c r="AV37" s="13" t="s">
        <v>367</v>
      </c>
      <c r="AW37" s="12">
        <v>2264</v>
      </c>
      <c r="AX37" s="24" t="s">
        <v>368</v>
      </c>
    </row>
    <row r="38" spans="1:50" ht="409.6" x14ac:dyDescent="0.2">
      <c r="A38" s="12">
        <v>10</v>
      </c>
      <c r="B38" s="13" t="s">
        <v>369</v>
      </c>
      <c r="C38" s="14" t="e">
        <f ca="1">IMAGE("https://acnhcdn.com/latest/MenuIcon/Fish9.png")</f>
        <v>#NAME?</v>
      </c>
      <c r="D38" s="14" t="e">
        <f ca="1">IMAGE("https://acnhcdn.com/latest/BookFishIcon/FishMedakaCropped.png")</f>
        <v>#NAME?</v>
      </c>
      <c r="E38" s="14" t="e">
        <f ca="1">IMAGE("https://acnhcdn.com/latest/FtrIcon/FtrFishMedaka.png")</f>
        <v>#NAME?</v>
      </c>
      <c r="F38" s="12">
        <v>300</v>
      </c>
      <c r="G38" s="13" t="s">
        <v>189</v>
      </c>
      <c r="H38" s="13" t="s">
        <v>138</v>
      </c>
      <c r="I38" s="13" t="s">
        <v>72</v>
      </c>
      <c r="J38" s="13" t="s">
        <v>72</v>
      </c>
      <c r="K38" s="12">
        <v>0</v>
      </c>
      <c r="L38" s="15" t="s">
        <v>370</v>
      </c>
      <c r="M38" s="16" t="s">
        <v>73</v>
      </c>
      <c r="N38" s="16" t="s">
        <v>73</v>
      </c>
      <c r="O38" s="17" t="s">
        <v>73</v>
      </c>
      <c r="P38" s="17" t="s">
        <v>110</v>
      </c>
      <c r="Q38" s="17" t="s">
        <v>110</v>
      </c>
      <c r="R38" s="18" t="s">
        <v>110</v>
      </c>
      <c r="S38" s="18" t="s">
        <v>110</v>
      </c>
      <c r="T38" s="18" t="s">
        <v>110</v>
      </c>
      <c r="U38" s="19" t="s">
        <v>73</v>
      </c>
      <c r="V38" s="19" t="s">
        <v>73</v>
      </c>
      <c r="W38" s="19" t="s">
        <v>73</v>
      </c>
      <c r="X38" s="16" t="s">
        <v>73</v>
      </c>
      <c r="Y38" s="21" t="s">
        <v>110</v>
      </c>
      <c r="Z38" s="18" t="s">
        <v>110</v>
      </c>
      <c r="AA38" s="19" t="s">
        <v>73</v>
      </c>
      <c r="AB38" s="19" t="s">
        <v>73</v>
      </c>
      <c r="AC38" s="19" t="s">
        <v>73</v>
      </c>
      <c r="AD38" s="16" t="s">
        <v>73</v>
      </c>
      <c r="AE38" s="16" t="s">
        <v>73</v>
      </c>
      <c r="AF38" s="16" t="s">
        <v>73</v>
      </c>
      <c r="AG38" s="17" t="s">
        <v>73</v>
      </c>
      <c r="AH38" s="17" t="s">
        <v>110</v>
      </c>
      <c r="AI38" s="17" t="s">
        <v>110</v>
      </c>
      <c r="AJ38" s="18" t="s">
        <v>110</v>
      </c>
      <c r="AK38" s="14" t="s">
        <v>57</v>
      </c>
      <c r="AL38" s="14" t="s">
        <v>58</v>
      </c>
      <c r="AM38" s="22" t="s">
        <v>371</v>
      </c>
      <c r="AN38" s="12" t="s">
        <v>372</v>
      </c>
      <c r="AO38" s="12">
        <v>71</v>
      </c>
      <c r="AP38" s="13" t="s">
        <v>61</v>
      </c>
      <c r="AQ38" s="13" t="s">
        <v>78</v>
      </c>
      <c r="AR38" s="13" t="s">
        <v>79</v>
      </c>
      <c r="AS38" s="13" t="s">
        <v>80</v>
      </c>
      <c r="AT38" s="13" t="s">
        <v>373</v>
      </c>
      <c r="AU38" s="13" t="s">
        <v>374</v>
      </c>
      <c r="AV38" s="13" t="s">
        <v>375</v>
      </c>
      <c r="AW38" s="12">
        <v>2222</v>
      </c>
      <c r="AX38" s="24" t="s">
        <v>376</v>
      </c>
    </row>
    <row r="39" spans="1:50" ht="397" x14ac:dyDescent="0.2">
      <c r="A39" s="12">
        <v>32</v>
      </c>
      <c r="B39" s="13" t="s">
        <v>377</v>
      </c>
      <c r="C39" s="14" t="e">
        <f ca="1">IMAGE("https://acnhcdn.com/latest/MenuIcon/Fish28.png")</f>
        <v>#NAME?</v>
      </c>
      <c r="D39" s="14" t="e">
        <f ca="1">IMAGE("https://acnhcdn.com/latest/BookFishIcon/FishKingsalmonCropped.png")</f>
        <v>#NAME?</v>
      </c>
      <c r="E39" s="14" t="e">
        <f ca="1">IMAGE("https://acnhcdn.com/latest/FtrIcon/FtrFishKingsalmon.png")</f>
        <v>#NAME?</v>
      </c>
      <c r="F39" s="12">
        <v>1800</v>
      </c>
      <c r="G39" s="13" t="s">
        <v>378</v>
      </c>
      <c r="H39" s="13" t="s">
        <v>271</v>
      </c>
      <c r="I39" s="13" t="s">
        <v>108</v>
      </c>
      <c r="J39" s="13" t="s">
        <v>72</v>
      </c>
      <c r="K39" s="12">
        <v>20</v>
      </c>
      <c r="L39" s="15" t="s">
        <v>156</v>
      </c>
      <c r="M39" s="16" t="s">
        <v>73</v>
      </c>
      <c r="N39" s="16" t="s">
        <v>73</v>
      </c>
      <c r="O39" s="17" t="s">
        <v>73</v>
      </c>
      <c r="P39" s="17" t="s">
        <v>73</v>
      </c>
      <c r="Q39" s="17" t="s">
        <v>73</v>
      </c>
      <c r="R39" s="18" t="s">
        <v>73</v>
      </c>
      <c r="S39" s="18" t="s">
        <v>73</v>
      </c>
      <c r="T39" s="18" t="s">
        <v>73</v>
      </c>
      <c r="U39" s="19" t="s">
        <v>110</v>
      </c>
      <c r="V39" s="19" t="s">
        <v>73</v>
      </c>
      <c r="W39" s="19" t="s">
        <v>73</v>
      </c>
      <c r="X39" s="16" t="s">
        <v>73</v>
      </c>
      <c r="Y39" s="21" t="s">
        <v>73</v>
      </c>
      <c r="Z39" s="18" t="s">
        <v>73</v>
      </c>
      <c r="AA39" s="19" t="s">
        <v>110</v>
      </c>
      <c r="AB39" s="19" t="s">
        <v>73</v>
      </c>
      <c r="AC39" s="19" t="s">
        <v>73</v>
      </c>
      <c r="AD39" s="16" t="s">
        <v>73</v>
      </c>
      <c r="AE39" s="16" t="s">
        <v>73</v>
      </c>
      <c r="AF39" s="16" t="s">
        <v>73</v>
      </c>
      <c r="AG39" s="17" t="s">
        <v>73</v>
      </c>
      <c r="AH39" s="17" t="s">
        <v>73</v>
      </c>
      <c r="AI39" s="17" t="s">
        <v>73</v>
      </c>
      <c r="AJ39" s="18" t="s">
        <v>73</v>
      </c>
      <c r="AK39" s="14" t="s">
        <v>100</v>
      </c>
      <c r="AL39" s="14" t="s">
        <v>75</v>
      </c>
      <c r="AM39" s="22" t="s">
        <v>379</v>
      </c>
      <c r="AN39" s="12" t="s">
        <v>380</v>
      </c>
      <c r="AO39" s="12">
        <v>71</v>
      </c>
      <c r="AP39" s="13" t="s">
        <v>61</v>
      </c>
      <c r="AQ39" s="13" t="s">
        <v>193</v>
      </c>
      <c r="AR39" s="13" t="s">
        <v>79</v>
      </c>
      <c r="AS39" s="13" t="s">
        <v>80</v>
      </c>
      <c r="AT39" s="13" t="s">
        <v>381</v>
      </c>
      <c r="AU39" s="13" t="s">
        <v>382</v>
      </c>
      <c r="AV39" s="13" t="s">
        <v>383</v>
      </c>
      <c r="AW39" s="12">
        <v>2243</v>
      </c>
      <c r="AX39" s="24" t="s">
        <v>384</v>
      </c>
    </row>
    <row r="40" spans="1:50" ht="409.6" x14ac:dyDescent="0.2">
      <c r="A40" s="12">
        <v>6</v>
      </c>
      <c r="B40" s="13" t="s">
        <v>385</v>
      </c>
      <c r="C40" s="14" t="e">
        <f ca="1">IMAGE("https://acnhcdn.com/latest/MenuIcon/Fish6.png")</f>
        <v>#NAME?</v>
      </c>
      <c r="D40" s="14" t="e">
        <f ca="1">IMAGE("https://acnhcdn.com/latest/BookFishIcon/FishNishikigoiCropped.png")</f>
        <v>#NAME?</v>
      </c>
      <c r="E40" s="14" t="e">
        <f ca="1">IMAGE("https://acnhcdn.com/latest/FtrIcon/FtrFishNishikigoi.png")</f>
        <v>#NAME?</v>
      </c>
      <c r="F40" s="12">
        <v>4000</v>
      </c>
      <c r="G40" s="13" t="s">
        <v>189</v>
      </c>
      <c r="H40" s="13" t="s">
        <v>98</v>
      </c>
      <c r="I40" s="13" t="s">
        <v>71</v>
      </c>
      <c r="J40" s="13" t="s">
        <v>72</v>
      </c>
      <c r="K40" s="12">
        <v>20</v>
      </c>
      <c r="L40" s="15" t="s">
        <v>128</v>
      </c>
      <c r="M40" s="16" t="s">
        <v>74</v>
      </c>
      <c r="N40" s="16" t="s">
        <v>74</v>
      </c>
      <c r="O40" s="17" t="s">
        <v>74</v>
      </c>
      <c r="P40" s="17" t="s">
        <v>74</v>
      </c>
      <c r="Q40" s="17" t="s">
        <v>74</v>
      </c>
      <c r="R40" s="18" t="s">
        <v>74</v>
      </c>
      <c r="S40" s="18" t="s">
        <v>74</v>
      </c>
      <c r="T40" s="18" t="s">
        <v>74</v>
      </c>
      <c r="U40" s="19" t="s">
        <v>74</v>
      </c>
      <c r="V40" s="19" t="s">
        <v>74</v>
      </c>
      <c r="W40" s="19" t="s">
        <v>74</v>
      </c>
      <c r="X40" s="16" t="s">
        <v>74</v>
      </c>
      <c r="Y40" s="21" t="s">
        <v>74</v>
      </c>
      <c r="Z40" s="18" t="s">
        <v>74</v>
      </c>
      <c r="AA40" s="19" t="s">
        <v>74</v>
      </c>
      <c r="AB40" s="19" t="s">
        <v>74</v>
      </c>
      <c r="AC40" s="19" t="s">
        <v>74</v>
      </c>
      <c r="AD40" s="16" t="s">
        <v>74</v>
      </c>
      <c r="AE40" s="16" t="s">
        <v>74</v>
      </c>
      <c r="AF40" s="16" t="s">
        <v>74</v>
      </c>
      <c r="AG40" s="17" t="s">
        <v>74</v>
      </c>
      <c r="AH40" s="17" t="s">
        <v>74</v>
      </c>
      <c r="AI40" s="17" t="s">
        <v>74</v>
      </c>
      <c r="AJ40" s="18" t="s">
        <v>74</v>
      </c>
      <c r="AK40" s="14" t="s">
        <v>57</v>
      </c>
      <c r="AL40" s="14" t="s">
        <v>75</v>
      </c>
      <c r="AM40" s="22" t="s">
        <v>386</v>
      </c>
      <c r="AN40" s="12" t="s">
        <v>387</v>
      </c>
      <c r="AO40" s="12">
        <v>71</v>
      </c>
      <c r="AP40" s="13" t="s">
        <v>61</v>
      </c>
      <c r="AQ40" s="13" t="s">
        <v>63</v>
      </c>
      <c r="AR40" s="13" t="s">
        <v>113</v>
      </c>
      <c r="AS40" s="13" t="s">
        <v>80</v>
      </c>
      <c r="AT40" s="13" t="s">
        <v>388</v>
      </c>
      <c r="AU40" s="13" t="s">
        <v>389</v>
      </c>
      <c r="AV40" s="13" t="s">
        <v>390</v>
      </c>
      <c r="AW40" s="12">
        <v>2220</v>
      </c>
      <c r="AX40" s="24" t="s">
        <v>391</v>
      </c>
    </row>
    <row r="41" spans="1:50" ht="409.6" x14ac:dyDescent="0.2">
      <c r="A41" s="12">
        <v>17</v>
      </c>
      <c r="B41" s="13" t="s">
        <v>392</v>
      </c>
      <c r="C41" s="14" t="e">
        <f ca="1">IMAGE("https://acnhcdn.com/latest/MenuIcon/Fish13.png")</f>
        <v>#NAME?</v>
      </c>
      <c r="D41" s="14" t="e">
        <f ca="1">IMAGE("https://acnhcdn.com/latest/BookFishIcon/FishDojouCropped.png")</f>
        <v>#NAME?</v>
      </c>
      <c r="E41" s="14" t="e">
        <f ca="1">IMAGE("https://acnhcdn.com/latest/FtrIcon/FtrFishDojou.png")</f>
        <v>#NAME?</v>
      </c>
      <c r="F41" s="12">
        <v>400</v>
      </c>
      <c r="G41" s="13" t="s">
        <v>70</v>
      </c>
      <c r="H41" s="13" t="s">
        <v>52</v>
      </c>
      <c r="I41" s="13" t="s">
        <v>71</v>
      </c>
      <c r="J41" s="13" t="s">
        <v>247</v>
      </c>
      <c r="K41" s="12">
        <v>0</v>
      </c>
      <c r="L41" s="15" t="s">
        <v>393</v>
      </c>
      <c r="M41" s="16" t="s">
        <v>73</v>
      </c>
      <c r="N41" s="16" t="s">
        <v>73</v>
      </c>
      <c r="O41" s="17" t="s">
        <v>110</v>
      </c>
      <c r="P41" s="17" t="s">
        <v>110</v>
      </c>
      <c r="Q41" s="17" t="s">
        <v>110</v>
      </c>
      <c r="R41" s="18" t="s">
        <v>73</v>
      </c>
      <c r="S41" s="18" t="s">
        <v>73</v>
      </c>
      <c r="T41" s="18" t="s">
        <v>73</v>
      </c>
      <c r="U41" s="19" t="s">
        <v>73</v>
      </c>
      <c r="V41" s="19" t="s">
        <v>73</v>
      </c>
      <c r="W41" s="19" t="s">
        <v>73</v>
      </c>
      <c r="X41" s="16" t="s">
        <v>73</v>
      </c>
      <c r="Y41" s="21" t="s">
        <v>73</v>
      </c>
      <c r="Z41" s="18" t="s">
        <v>73</v>
      </c>
      <c r="AA41" s="19" t="s">
        <v>73</v>
      </c>
      <c r="AB41" s="19" t="s">
        <v>73</v>
      </c>
      <c r="AC41" s="19" t="s">
        <v>73</v>
      </c>
      <c r="AD41" s="16" t="s">
        <v>73</v>
      </c>
      <c r="AE41" s="16" t="s">
        <v>73</v>
      </c>
      <c r="AF41" s="16" t="s">
        <v>73</v>
      </c>
      <c r="AG41" s="17" t="s">
        <v>110</v>
      </c>
      <c r="AH41" s="17" t="s">
        <v>110</v>
      </c>
      <c r="AI41" s="17" t="s">
        <v>110</v>
      </c>
      <c r="AJ41" s="18" t="s">
        <v>73</v>
      </c>
      <c r="AK41" s="14" t="s">
        <v>57</v>
      </c>
      <c r="AL41" s="14" t="s">
        <v>58</v>
      </c>
      <c r="AM41" s="22" t="s">
        <v>394</v>
      </c>
      <c r="AN41" s="12" t="s">
        <v>395</v>
      </c>
      <c r="AO41" s="12">
        <v>71</v>
      </c>
      <c r="AP41" s="13" t="s">
        <v>61</v>
      </c>
      <c r="AQ41" s="13" t="s">
        <v>210</v>
      </c>
      <c r="AR41" s="13" t="s">
        <v>62</v>
      </c>
      <c r="AS41" s="13" t="s">
        <v>64</v>
      </c>
      <c r="AT41" s="13" t="s">
        <v>396</v>
      </c>
      <c r="AU41" s="13" t="s">
        <v>397</v>
      </c>
      <c r="AV41" s="13" t="s">
        <v>398</v>
      </c>
      <c r="AW41" s="12">
        <v>2228</v>
      </c>
      <c r="AX41" s="24" t="s">
        <v>399</v>
      </c>
    </row>
    <row r="42" spans="1:50" ht="409.6" x14ac:dyDescent="0.2">
      <c r="A42" s="12">
        <v>69</v>
      </c>
      <c r="B42" s="13" t="s">
        <v>400</v>
      </c>
      <c r="C42" s="14" t="e">
        <f ca="1">IMAGE("https://acnhcdn.com/latest/MenuIcon/Fish82.png")</f>
        <v>#NAME?</v>
      </c>
      <c r="D42" s="14" t="e">
        <f ca="1">IMAGE("https://acnhcdn.com/latest/BookFishIcon/FishShiiraCropped.png")</f>
        <v>#NAME?</v>
      </c>
      <c r="E42" s="14" t="e">
        <f ca="1">IMAGE("https://acnhcdn.com/latest/FtrIcon/FtrFishShiira.png")</f>
        <v>#NAME?</v>
      </c>
      <c r="F42" s="12">
        <v>6000</v>
      </c>
      <c r="G42" s="13" t="s">
        <v>165</v>
      </c>
      <c r="H42" s="13" t="s">
        <v>271</v>
      </c>
      <c r="I42" s="13" t="s">
        <v>87</v>
      </c>
      <c r="J42" s="13" t="s">
        <v>119</v>
      </c>
      <c r="K42" s="12">
        <v>50</v>
      </c>
      <c r="L42" s="15" t="s">
        <v>89</v>
      </c>
      <c r="M42" s="16" t="s">
        <v>73</v>
      </c>
      <c r="N42" s="16" t="s">
        <v>73</v>
      </c>
      <c r="O42" s="17" t="s">
        <v>73</v>
      </c>
      <c r="P42" s="17" t="s">
        <v>73</v>
      </c>
      <c r="Q42" s="17" t="s">
        <v>110</v>
      </c>
      <c r="R42" s="18" t="s">
        <v>110</v>
      </c>
      <c r="S42" s="18" t="s">
        <v>110</v>
      </c>
      <c r="T42" s="18" t="s">
        <v>110</v>
      </c>
      <c r="U42" s="19" t="s">
        <v>110</v>
      </c>
      <c r="V42" s="19" t="s">
        <v>110</v>
      </c>
      <c r="W42" s="19" t="s">
        <v>73</v>
      </c>
      <c r="X42" s="16" t="s">
        <v>73</v>
      </c>
      <c r="Y42" s="21" t="s">
        <v>110</v>
      </c>
      <c r="Z42" s="18" t="s">
        <v>110</v>
      </c>
      <c r="AA42" s="19" t="s">
        <v>110</v>
      </c>
      <c r="AB42" s="19" t="s">
        <v>110</v>
      </c>
      <c r="AC42" s="19" t="s">
        <v>73</v>
      </c>
      <c r="AD42" s="16" t="s">
        <v>73</v>
      </c>
      <c r="AE42" s="16" t="s">
        <v>73</v>
      </c>
      <c r="AF42" s="16" t="s">
        <v>73</v>
      </c>
      <c r="AG42" s="17" t="s">
        <v>73</v>
      </c>
      <c r="AH42" s="17" t="s">
        <v>73</v>
      </c>
      <c r="AI42" s="17" t="s">
        <v>110</v>
      </c>
      <c r="AJ42" s="18" t="s">
        <v>110</v>
      </c>
      <c r="AK42" s="14" t="s">
        <v>100</v>
      </c>
      <c r="AL42" s="14" t="s">
        <v>75</v>
      </c>
      <c r="AM42" s="22" t="s">
        <v>401</v>
      </c>
      <c r="AN42" s="12" t="s">
        <v>402</v>
      </c>
      <c r="AO42" s="12">
        <v>71</v>
      </c>
      <c r="AP42" s="13" t="s">
        <v>61</v>
      </c>
      <c r="AQ42" s="13" t="s">
        <v>78</v>
      </c>
      <c r="AR42" s="13" t="s">
        <v>79</v>
      </c>
      <c r="AS42" s="13" t="s">
        <v>80</v>
      </c>
      <c r="AT42" s="13" t="s">
        <v>403</v>
      </c>
      <c r="AU42" s="13" t="s">
        <v>404</v>
      </c>
      <c r="AV42" s="13" t="s">
        <v>405</v>
      </c>
      <c r="AW42" s="12">
        <v>4202</v>
      </c>
      <c r="AX42" s="24" t="s">
        <v>406</v>
      </c>
    </row>
    <row r="43" spans="1:50" ht="409.6" x14ac:dyDescent="0.2">
      <c r="A43" s="12">
        <v>33</v>
      </c>
      <c r="B43" s="13" t="s">
        <v>407</v>
      </c>
      <c r="C43" s="14" t="e">
        <f ca="1">IMAGE("https://acnhcdn.com/latest/MenuIcon/Fish66.png")</f>
        <v>#NAME?</v>
      </c>
      <c r="D43" s="14" t="e">
        <f ca="1">IMAGE("https://acnhcdn.com/latest/BookFishIcon/FishSyanhaiganiCropped.png")</f>
        <v>#NAME?</v>
      </c>
      <c r="E43" s="14" t="e">
        <f ca="1">IMAGE("https://acnhcdn.com/latest/FtrIcon/FtrFishShanghai.png")</f>
        <v>#NAME?</v>
      </c>
      <c r="F43" s="12">
        <v>2000</v>
      </c>
      <c r="G43" s="13" t="s">
        <v>70</v>
      </c>
      <c r="H43" s="13" t="s">
        <v>52</v>
      </c>
      <c r="I43" s="13" t="s">
        <v>108</v>
      </c>
      <c r="J43" s="13" t="s">
        <v>88</v>
      </c>
      <c r="K43" s="12">
        <v>20</v>
      </c>
      <c r="L43" s="15" t="s">
        <v>109</v>
      </c>
      <c r="M43" s="16" t="s">
        <v>73</v>
      </c>
      <c r="N43" s="16" t="s">
        <v>73</v>
      </c>
      <c r="O43" s="17" t="s">
        <v>73</v>
      </c>
      <c r="P43" s="17" t="s">
        <v>73</v>
      </c>
      <c r="Q43" s="17" t="s">
        <v>73</v>
      </c>
      <c r="R43" s="18" t="s">
        <v>73</v>
      </c>
      <c r="S43" s="18" t="s">
        <v>73</v>
      </c>
      <c r="T43" s="18" t="s">
        <v>73</v>
      </c>
      <c r="U43" s="19" t="s">
        <v>74</v>
      </c>
      <c r="V43" s="19" t="s">
        <v>74</v>
      </c>
      <c r="W43" s="19" t="s">
        <v>74</v>
      </c>
      <c r="X43" s="16" t="s">
        <v>73</v>
      </c>
      <c r="Y43" s="21" t="s">
        <v>73</v>
      </c>
      <c r="Z43" s="18" t="s">
        <v>73</v>
      </c>
      <c r="AA43" s="19" t="s">
        <v>74</v>
      </c>
      <c r="AB43" s="19" t="s">
        <v>74</v>
      </c>
      <c r="AC43" s="19" t="s">
        <v>74</v>
      </c>
      <c r="AD43" s="16" t="s">
        <v>73</v>
      </c>
      <c r="AE43" s="16" t="s">
        <v>73</v>
      </c>
      <c r="AF43" s="16" t="s">
        <v>73</v>
      </c>
      <c r="AG43" s="17" t="s">
        <v>73</v>
      </c>
      <c r="AH43" s="17" t="s">
        <v>73</v>
      </c>
      <c r="AI43" s="17" t="s">
        <v>73</v>
      </c>
      <c r="AJ43" s="18" t="s">
        <v>73</v>
      </c>
      <c r="AK43" s="14" t="s">
        <v>57</v>
      </c>
      <c r="AL43" s="14" t="s">
        <v>58</v>
      </c>
      <c r="AM43" s="22" t="s">
        <v>408</v>
      </c>
      <c r="AN43" s="12" t="s">
        <v>409</v>
      </c>
      <c r="AO43" s="12">
        <v>71</v>
      </c>
      <c r="AP43" s="13" t="s">
        <v>61</v>
      </c>
      <c r="AQ43" s="13" t="s">
        <v>79</v>
      </c>
      <c r="AR43" s="13" t="s">
        <v>62</v>
      </c>
      <c r="AS43" s="13" t="s">
        <v>64</v>
      </c>
      <c r="AT43" s="13" t="s">
        <v>410</v>
      </c>
      <c r="AU43" s="13" t="s">
        <v>411</v>
      </c>
      <c r="AV43" s="13" t="s">
        <v>412</v>
      </c>
      <c r="AW43" s="12">
        <v>2244</v>
      </c>
      <c r="AX43" s="24" t="s">
        <v>413</v>
      </c>
    </row>
    <row r="44" spans="1:50" ht="358" x14ac:dyDescent="0.2">
      <c r="A44" s="12">
        <v>64</v>
      </c>
      <c r="B44" s="13" t="s">
        <v>414</v>
      </c>
      <c r="C44" s="14" t="e">
        <f ca="1">IMAGE("https://acnhcdn.com/latest/MenuIcon/Fish55.png")</f>
        <v>#NAME?</v>
      </c>
      <c r="D44" s="14" t="e">
        <f ca="1">IMAGE("https://acnhcdn.com/latest/BookFishIcon/FishUtsuboCropped.png")</f>
        <v>#NAME?</v>
      </c>
      <c r="E44" s="14" t="e">
        <f ca="1">IMAGE("https://acnhcdn.com/latest/FtrIcon/FtrFishUtsubo.png")</f>
        <v>#NAME?</v>
      </c>
      <c r="F44" s="12">
        <v>2000</v>
      </c>
      <c r="G44" s="13" t="s">
        <v>51</v>
      </c>
      <c r="H44" s="13" t="s">
        <v>415</v>
      </c>
      <c r="I44" s="13" t="s">
        <v>71</v>
      </c>
      <c r="J44" s="13" t="s">
        <v>72</v>
      </c>
      <c r="K44" s="12">
        <v>20</v>
      </c>
      <c r="L44" s="15" t="s">
        <v>310</v>
      </c>
      <c r="M44" s="16" t="s">
        <v>73</v>
      </c>
      <c r="N44" s="16" t="s">
        <v>73</v>
      </c>
      <c r="O44" s="17" t="s">
        <v>73</v>
      </c>
      <c r="P44" s="17" t="s">
        <v>73</v>
      </c>
      <c r="Q44" s="17" t="s">
        <v>73</v>
      </c>
      <c r="R44" s="18" t="s">
        <v>73</v>
      </c>
      <c r="S44" s="18" t="s">
        <v>73</v>
      </c>
      <c r="T44" s="18" t="s">
        <v>110</v>
      </c>
      <c r="U44" s="19" t="s">
        <v>110</v>
      </c>
      <c r="V44" s="19" t="s">
        <v>110</v>
      </c>
      <c r="W44" s="19" t="s">
        <v>73</v>
      </c>
      <c r="X44" s="16" t="s">
        <v>73</v>
      </c>
      <c r="Y44" s="21" t="s">
        <v>73</v>
      </c>
      <c r="Z44" s="18" t="s">
        <v>110</v>
      </c>
      <c r="AA44" s="19" t="s">
        <v>110</v>
      </c>
      <c r="AB44" s="19" t="s">
        <v>110</v>
      </c>
      <c r="AC44" s="19" t="s">
        <v>73</v>
      </c>
      <c r="AD44" s="16" t="s">
        <v>73</v>
      </c>
      <c r="AE44" s="16" t="s">
        <v>73</v>
      </c>
      <c r="AF44" s="16" t="s">
        <v>73</v>
      </c>
      <c r="AG44" s="17" t="s">
        <v>73</v>
      </c>
      <c r="AH44" s="17" t="s">
        <v>73</v>
      </c>
      <c r="AI44" s="17" t="s">
        <v>73</v>
      </c>
      <c r="AJ44" s="18" t="s">
        <v>73</v>
      </c>
      <c r="AK44" s="14" t="s">
        <v>100</v>
      </c>
      <c r="AL44" s="14" t="s">
        <v>75</v>
      </c>
      <c r="AM44" s="22" t="s">
        <v>416</v>
      </c>
      <c r="AN44" s="12" t="s">
        <v>417</v>
      </c>
      <c r="AO44" s="12">
        <v>71</v>
      </c>
      <c r="AP44" s="13" t="s">
        <v>61</v>
      </c>
      <c r="AQ44" s="13" t="s">
        <v>210</v>
      </c>
      <c r="AR44" s="13" t="s">
        <v>79</v>
      </c>
      <c r="AS44" s="13" t="s">
        <v>80</v>
      </c>
      <c r="AT44" s="13" t="s">
        <v>418</v>
      </c>
      <c r="AU44" s="13" t="s">
        <v>419</v>
      </c>
      <c r="AV44" s="13" t="s">
        <v>420</v>
      </c>
      <c r="AW44" s="12">
        <v>2271</v>
      </c>
      <c r="AX44" s="24" t="s">
        <v>421</v>
      </c>
    </row>
    <row r="45" spans="1:50" ht="409.6" x14ac:dyDescent="0.2">
      <c r="A45" s="12">
        <v>52</v>
      </c>
      <c r="B45" s="13" t="s">
        <v>422</v>
      </c>
      <c r="C45" s="14" t="e">
        <f ca="1">IMAGE("https://acnhcdn.com/latest/MenuIcon/Fish43.png")</f>
        <v>#NAME?</v>
      </c>
      <c r="D45" s="14" t="e">
        <f ca="1">IMAGE("https://acnhcdn.com/latest/BookFishIcon/FishNaporeonfishCropped.png")</f>
        <v>#NAME?</v>
      </c>
      <c r="E45" s="14" t="e">
        <f ca="1">IMAGE("https://acnhcdn.com/latest/FtrIcon/FtrFishNaporeonfish.png")</f>
        <v>#NAME?</v>
      </c>
      <c r="F45" s="12">
        <v>10000</v>
      </c>
      <c r="G45" s="13" t="s">
        <v>51</v>
      </c>
      <c r="H45" s="13" t="s">
        <v>86</v>
      </c>
      <c r="I45" s="13" t="s">
        <v>108</v>
      </c>
      <c r="J45" s="13" t="s">
        <v>72</v>
      </c>
      <c r="K45" s="12">
        <v>50</v>
      </c>
      <c r="L45" s="15" t="s">
        <v>89</v>
      </c>
      <c r="M45" s="16" t="s">
        <v>73</v>
      </c>
      <c r="N45" s="16" t="s">
        <v>73</v>
      </c>
      <c r="O45" s="17" t="s">
        <v>73</v>
      </c>
      <c r="P45" s="17" t="s">
        <v>73</v>
      </c>
      <c r="Q45" s="17" t="s">
        <v>73</v>
      </c>
      <c r="R45" s="18" t="s">
        <v>73</v>
      </c>
      <c r="S45" s="18" t="s">
        <v>56</v>
      </c>
      <c r="T45" s="18" t="s">
        <v>56</v>
      </c>
      <c r="U45" s="19" t="s">
        <v>73</v>
      </c>
      <c r="V45" s="19" t="s">
        <v>73</v>
      </c>
      <c r="W45" s="19" t="s">
        <v>73</v>
      </c>
      <c r="X45" s="16" t="s">
        <v>73</v>
      </c>
      <c r="Y45" s="21" t="s">
        <v>56</v>
      </c>
      <c r="Z45" s="18" t="s">
        <v>56</v>
      </c>
      <c r="AA45" s="19" t="s">
        <v>73</v>
      </c>
      <c r="AB45" s="19" t="s">
        <v>73</v>
      </c>
      <c r="AC45" s="19" t="s">
        <v>73</v>
      </c>
      <c r="AD45" s="16" t="s">
        <v>73</v>
      </c>
      <c r="AE45" s="16" t="s">
        <v>73</v>
      </c>
      <c r="AF45" s="16" t="s">
        <v>73</v>
      </c>
      <c r="AG45" s="17" t="s">
        <v>73</v>
      </c>
      <c r="AH45" s="17" t="s">
        <v>73</v>
      </c>
      <c r="AI45" s="17" t="s">
        <v>73</v>
      </c>
      <c r="AJ45" s="18" t="s">
        <v>73</v>
      </c>
      <c r="AK45" s="14" t="s">
        <v>100</v>
      </c>
      <c r="AL45" s="14" t="s">
        <v>75</v>
      </c>
      <c r="AM45" s="22" t="s">
        <v>423</v>
      </c>
      <c r="AN45" s="12" t="s">
        <v>424</v>
      </c>
      <c r="AO45" s="12">
        <v>71</v>
      </c>
      <c r="AP45" s="13" t="s">
        <v>61</v>
      </c>
      <c r="AQ45" s="13" t="s">
        <v>132</v>
      </c>
      <c r="AR45" s="13" t="s">
        <v>79</v>
      </c>
      <c r="AS45" s="13" t="s">
        <v>80</v>
      </c>
      <c r="AT45" s="13" t="s">
        <v>425</v>
      </c>
      <c r="AU45" s="13" t="s">
        <v>426</v>
      </c>
      <c r="AV45" s="13" t="s">
        <v>427</v>
      </c>
      <c r="AW45" s="12">
        <v>2260</v>
      </c>
      <c r="AX45" s="24" t="s">
        <v>428</v>
      </c>
    </row>
    <row r="46" spans="1:50" ht="384" x14ac:dyDescent="0.2">
      <c r="A46" s="12">
        <v>38</v>
      </c>
      <c r="B46" s="13" t="s">
        <v>429</v>
      </c>
      <c r="C46" s="14" t="e">
        <f ca="1">IMAGE("https://acnhcdn.com/latest/MenuIcon/Fish31.png")</f>
        <v>#NAME?</v>
      </c>
      <c r="D46" s="14" t="e">
        <f ca="1">IMAGE("https://acnhcdn.com/latest/BookFishIcon/FishNeontetoraCropped.png")</f>
        <v>#NAME?</v>
      </c>
      <c r="E46" s="14" t="e">
        <f ca="1">IMAGE("https://acnhcdn.com/latest/FtrIcon/FtrFishNeontetora.png")</f>
        <v>#NAME?</v>
      </c>
      <c r="F46" s="12">
        <v>500</v>
      </c>
      <c r="G46" s="13" t="s">
        <v>70</v>
      </c>
      <c r="H46" s="13" t="s">
        <v>138</v>
      </c>
      <c r="I46" s="13" t="s">
        <v>71</v>
      </c>
      <c r="J46" s="13" t="s">
        <v>72</v>
      </c>
      <c r="K46" s="12">
        <v>0</v>
      </c>
      <c r="L46" s="15" t="s">
        <v>347</v>
      </c>
      <c r="M46" s="16" t="s">
        <v>73</v>
      </c>
      <c r="N46" s="16" t="s">
        <v>73</v>
      </c>
      <c r="O46" s="17" t="s">
        <v>73</v>
      </c>
      <c r="P46" s="17" t="s">
        <v>129</v>
      </c>
      <c r="Q46" s="17" t="s">
        <v>129</v>
      </c>
      <c r="R46" s="18" t="s">
        <v>129</v>
      </c>
      <c r="S46" s="18" t="s">
        <v>129</v>
      </c>
      <c r="T46" s="18" t="s">
        <v>129</v>
      </c>
      <c r="U46" s="19" t="s">
        <v>129</v>
      </c>
      <c r="V46" s="19" t="s">
        <v>129</v>
      </c>
      <c r="W46" s="19" t="s">
        <v>129</v>
      </c>
      <c r="X46" s="16" t="s">
        <v>73</v>
      </c>
      <c r="Y46" s="21" t="s">
        <v>129</v>
      </c>
      <c r="Z46" s="18" t="s">
        <v>129</v>
      </c>
      <c r="AA46" s="19" t="s">
        <v>129</v>
      </c>
      <c r="AB46" s="19" t="s">
        <v>129</v>
      </c>
      <c r="AC46" s="19" t="s">
        <v>129</v>
      </c>
      <c r="AD46" s="16" t="s">
        <v>73</v>
      </c>
      <c r="AE46" s="16" t="s">
        <v>73</v>
      </c>
      <c r="AF46" s="16" t="s">
        <v>73</v>
      </c>
      <c r="AG46" s="17" t="s">
        <v>73</v>
      </c>
      <c r="AH46" s="17" t="s">
        <v>129</v>
      </c>
      <c r="AI46" s="17" t="s">
        <v>129</v>
      </c>
      <c r="AJ46" s="18" t="s">
        <v>129</v>
      </c>
      <c r="AK46" s="14" t="s">
        <v>57</v>
      </c>
      <c r="AL46" s="14" t="s">
        <v>58</v>
      </c>
      <c r="AM46" s="22" t="s">
        <v>430</v>
      </c>
      <c r="AN46" s="12" t="s">
        <v>431</v>
      </c>
      <c r="AO46" s="12">
        <v>71</v>
      </c>
      <c r="AP46" s="13" t="s">
        <v>61</v>
      </c>
      <c r="AQ46" s="13" t="s">
        <v>132</v>
      </c>
      <c r="AR46" s="13" t="s">
        <v>79</v>
      </c>
      <c r="AS46" s="13" t="s">
        <v>80</v>
      </c>
      <c r="AT46" s="13" t="s">
        <v>432</v>
      </c>
      <c r="AU46" s="13" t="s">
        <v>433</v>
      </c>
      <c r="AV46" s="13" t="s">
        <v>434</v>
      </c>
      <c r="AW46" s="12">
        <v>2248</v>
      </c>
      <c r="AX46" s="24" t="s">
        <v>435</v>
      </c>
    </row>
    <row r="47" spans="1:50" ht="409.6" x14ac:dyDescent="0.2">
      <c r="A47" s="12">
        <v>35</v>
      </c>
      <c r="B47" s="13" t="s">
        <v>436</v>
      </c>
      <c r="C47" s="14" t="e">
        <f ca="1">IMAGE("https://acnhcdn.com/latest/MenuIcon/Fish67.png")</f>
        <v>#NAME?</v>
      </c>
      <c r="D47" s="14" t="e">
        <f ca="1">IMAGE("https://acnhcdn.com/latest/BookFishIcon/FishDokutaafishCropped.png")</f>
        <v>#NAME?</v>
      </c>
      <c r="E47" s="14" t="e">
        <f ca="1">IMAGE("https://acnhcdn.com/latest/FtrIcon/FtrFishDoctor.png")</f>
        <v>#NAME?</v>
      </c>
      <c r="F47" s="12">
        <v>1500</v>
      </c>
      <c r="G47" s="13" t="s">
        <v>70</v>
      </c>
      <c r="H47" s="13" t="s">
        <v>138</v>
      </c>
      <c r="I47" s="13" t="s">
        <v>72</v>
      </c>
      <c r="J47" s="13" t="s">
        <v>88</v>
      </c>
      <c r="K47" s="12">
        <v>20</v>
      </c>
      <c r="L47" s="15" t="s">
        <v>310</v>
      </c>
      <c r="M47" s="16" t="s">
        <v>73</v>
      </c>
      <c r="N47" s="16" t="s">
        <v>73</v>
      </c>
      <c r="O47" s="17" t="s">
        <v>73</v>
      </c>
      <c r="P47" s="17" t="s">
        <v>73</v>
      </c>
      <c r="Q47" s="17" t="s">
        <v>129</v>
      </c>
      <c r="R47" s="18" t="s">
        <v>129</v>
      </c>
      <c r="S47" s="18" t="s">
        <v>129</v>
      </c>
      <c r="T47" s="18" t="s">
        <v>129</v>
      </c>
      <c r="U47" s="19" t="s">
        <v>129</v>
      </c>
      <c r="V47" s="19" t="s">
        <v>73</v>
      </c>
      <c r="W47" s="19" t="s">
        <v>73</v>
      </c>
      <c r="X47" s="16" t="s">
        <v>73</v>
      </c>
      <c r="Y47" s="21" t="s">
        <v>129</v>
      </c>
      <c r="Z47" s="18" t="s">
        <v>129</v>
      </c>
      <c r="AA47" s="19" t="s">
        <v>129</v>
      </c>
      <c r="AB47" s="19" t="s">
        <v>73</v>
      </c>
      <c r="AC47" s="19" t="s">
        <v>73</v>
      </c>
      <c r="AD47" s="16" t="s">
        <v>73</v>
      </c>
      <c r="AE47" s="16" t="s">
        <v>73</v>
      </c>
      <c r="AF47" s="16" t="s">
        <v>73</v>
      </c>
      <c r="AG47" s="17" t="s">
        <v>73</v>
      </c>
      <c r="AH47" s="17" t="s">
        <v>73</v>
      </c>
      <c r="AI47" s="17" t="s">
        <v>129</v>
      </c>
      <c r="AJ47" s="18" t="s">
        <v>129</v>
      </c>
      <c r="AK47" s="14" t="s">
        <v>57</v>
      </c>
      <c r="AL47" s="14" t="s">
        <v>58</v>
      </c>
      <c r="AM47" s="22" t="s">
        <v>437</v>
      </c>
      <c r="AN47" s="12" t="s">
        <v>438</v>
      </c>
      <c r="AO47" s="12">
        <v>71</v>
      </c>
      <c r="AP47" s="13" t="s">
        <v>61</v>
      </c>
      <c r="AQ47" s="13" t="s">
        <v>210</v>
      </c>
      <c r="AR47" s="13" t="s">
        <v>62</v>
      </c>
      <c r="AS47" s="13" t="s">
        <v>64</v>
      </c>
      <c r="AT47" s="13" t="s">
        <v>439</v>
      </c>
      <c r="AU47" s="13" t="s">
        <v>440</v>
      </c>
      <c r="AV47" s="13" t="s">
        <v>441</v>
      </c>
      <c r="AW47" s="12">
        <v>2246</v>
      </c>
      <c r="AX47" s="24" t="s">
        <v>442</v>
      </c>
    </row>
    <row r="48" spans="1:50" ht="409.6" x14ac:dyDescent="0.2">
      <c r="A48" s="12">
        <v>78</v>
      </c>
      <c r="B48" s="13" t="s">
        <v>443</v>
      </c>
      <c r="C48" s="14" t="e">
        <f ca="1">IMAGE("https://acnhcdn.com/latest/MenuIcon/Fish69.png")</f>
        <v>#NAME?</v>
      </c>
      <c r="D48" s="14" t="e">
        <f ca="1">IMAGE("https://acnhcdn.com/latest/BookFishIcon/FishRyuuguunotukaiCropped.png")</f>
        <v>#NAME?</v>
      </c>
      <c r="E48" s="14" t="e">
        <f ca="1">IMAGE("https://acnhcdn.com/latest/FtrIcon/FtrFishRyugu.png")</f>
        <v>#NAME?</v>
      </c>
      <c r="F48" s="12">
        <v>9000</v>
      </c>
      <c r="G48" s="13" t="s">
        <v>51</v>
      </c>
      <c r="H48" s="13" t="s">
        <v>86</v>
      </c>
      <c r="I48" s="13" t="s">
        <v>108</v>
      </c>
      <c r="J48" s="13" t="s">
        <v>119</v>
      </c>
      <c r="K48" s="12">
        <v>50</v>
      </c>
      <c r="L48" s="15" t="s">
        <v>89</v>
      </c>
      <c r="M48" s="16" t="s">
        <v>110</v>
      </c>
      <c r="N48" s="16" t="s">
        <v>110</v>
      </c>
      <c r="O48" s="17" t="s">
        <v>110</v>
      </c>
      <c r="P48" s="17" t="s">
        <v>110</v>
      </c>
      <c r="Q48" s="17" t="s">
        <v>110</v>
      </c>
      <c r="R48" s="18" t="s">
        <v>73</v>
      </c>
      <c r="S48" s="18" t="s">
        <v>73</v>
      </c>
      <c r="T48" s="18" t="s">
        <v>73</v>
      </c>
      <c r="U48" s="19" t="s">
        <v>73</v>
      </c>
      <c r="V48" s="19" t="s">
        <v>73</v>
      </c>
      <c r="W48" s="19" t="s">
        <v>73</v>
      </c>
      <c r="X48" s="16" t="s">
        <v>110</v>
      </c>
      <c r="Y48" s="21" t="s">
        <v>73</v>
      </c>
      <c r="Z48" s="18" t="s">
        <v>73</v>
      </c>
      <c r="AA48" s="19" t="s">
        <v>73</v>
      </c>
      <c r="AB48" s="19" t="s">
        <v>73</v>
      </c>
      <c r="AC48" s="19" t="s">
        <v>73</v>
      </c>
      <c r="AD48" s="16" t="s">
        <v>110</v>
      </c>
      <c r="AE48" s="16" t="s">
        <v>110</v>
      </c>
      <c r="AF48" s="16" t="s">
        <v>110</v>
      </c>
      <c r="AG48" s="17" t="s">
        <v>110</v>
      </c>
      <c r="AH48" s="17" t="s">
        <v>110</v>
      </c>
      <c r="AI48" s="17" t="s">
        <v>110</v>
      </c>
      <c r="AJ48" s="18" t="s">
        <v>73</v>
      </c>
      <c r="AK48" s="14" t="s">
        <v>90</v>
      </c>
      <c r="AL48" s="14" t="s">
        <v>58</v>
      </c>
      <c r="AM48" s="22" t="s">
        <v>444</v>
      </c>
      <c r="AN48" s="12" t="s">
        <v>445</v>
      </c>
      <c r="AO48" s="12">
        <v>71</v>
      </c>
      <c r="AP48" s="13" t="s">
        <v>61</v>
      </c>
      <c r="AQ48" s="13" t="s">
        <v>63</v>
      </c>
      <c r="AR48" s="13" t="s">
        <v>62</v>
      </c>
      <c r="AS48" s="13" t="s">
        <v>64</v>
      </c>
      <c r="AT48" s="13" t="s">
        <v>446</v>
      </c>
      <c r="AU48" s="13" t="s">
        <v>447</v>
      </c>
      <c r="AV48" s="13" t="s">
        <v>448</v>
      </c>
      <c r="AW48" s="12">
        <v>2283</v>
      </c>
      <c r="AX48" s="24" t="s">
        <v>449</v>
      </c>
    </row>
    <row r="49" spans="1:50" ht="397" x14ac:dyDescent="0.2">
      <c r="A49" s="12">
        <v>70</v>
      </c>
      <c r="B49" s="13" t="s">
        <v>450</v>
      </c>
      <c r="C49" s="14" t="e">
        <f ca="1">IMAGE("https://acnhcdn.com/latest/MenuIcon/Fish60.png")</f>
        <v>#NAME?</v>
      </c>
      <c r="D49" s="14" t="e">
        <f ca="1">IMAGE("https://acnhcdn.com/latest/BookFishIcon/FishManbouCropped.png")</f>
        <v>#NAME?</v>
      </c>
      <c r="E49" s="14" t="e">
        <f ca="1">IMAGE("https://acnhcdn.com/latest/FtrIcon/FtrFishManbou.png")</f>
        <v>#NAME?</v>
      </c>
      <c r="F49" s="12">
        <v>4000</v>
      </c>
      <c r="G49" s="13" t="s">
        <v>51</v>
      </c>
      <c r="H49" s="13" t="s">
        <v>339</v>
      </c>
      <c r="I49" s="13" t="s">
        <v>108</v>
      </c>
      <c r="J49" s="13" t="s">
        <v>119</v>
      </c>
      <c r="K49" s="12">
        <v>20</v>
      </c>
      <c r="L49" s="15" t="s">
        <v>89</v>
      </c>
      <c r="M49" s="16" t="s">
        <v>73</v>
      </c>
      <c r="N49" s="16" t="s">
        <v>73</v>
      </c>
      <c r="O49" s="17" t="s">
        <v>73</v>
      </c>
      <c r="P49" s="17" t="s">
        <v>73</v>
      </c>
      <c r="Q49" s="17" t="s">
        <v>73</v>
      </c>
      <c r="R49" s="18" t="s">
        <v>73</v>
      </c>
      <c r="S49" s="18" t="s">
        <v>56</v>
      </c>
      <c r="T49" s="18" t="s">
        <v>56</v>
      </c>
      <c r="U49" s="19" t="s">
        <v>56</v>
      </c>
      <c r="V49" s="19" t="s">
        <v>73</v>
      </c>
      <c r="W49" s="19" t="s">
        <v>73</v>
      </c>
      <c r="X49" s="16" t="s">
        <v>73</v>
      </c>
      <c r="Y49" s="21" t="s">
        <v>56</v>
      </c>
      <c r="Z49" s="18" t="s">
        <v>56</v>
      </c>
      <c r="AA49" s="19" t="s">
        <v>56</v>
      </c>
      <c r="AB49" s="19" t="s">
        <v>73</v>
      </c>
      <c r="AC49" s="19" t="s">
        <v>73</v>
      </c>
      <c r="AD49" s="16" t="s">
        <v>73</v>
      </c>
      <c r="AE49" s="16" t="s">
        <v>73</v>
      </c>
      <c r="AF49" s="16" t="s">
        <v>73</v>
      </c>
      <c r="AG49" s="17" t="s">
        <v>73</v>
      </c>
      <c r="AH49" s="17" t="s">
        <v>73</v>
      </c>
      <c r="AI49" s="17" t="s">
        <v>73</v>
      </c>
      <c r="AJ49" s="18" t="s">
        <v>73</v>
      </c>
      <c r="AK49" s="14" t="s">
        <v>451</v>
      </c>
      <c r="AL49" s="14" t="s">
        <v>58</v>
      </c>
      <c r="AM49" s="22" t="s">
        <v>452</v>
      </c>
      <c r="AN49" s="12" t="s">
        <v>453</v>
      </c>
      <c r="AO49" s="12">
        <v>71</v>
      </c>
      <c r="AP49" s="13" t="s">
        <v>61</v>
      </c>
      <c r="AQ49" s="13" t="s">
        <v>62</v>
      </c>
      <c r="AR49" s="13" t="s">
        <v>226</v>
      </c>
      <c r="AS49" s="13" t="s">
        <v>64</v>
      </c>
      <c r="AT49" s="13" t="s">
        <v>454</v>
      </c>
      <c r="AU49" s="13" t="s">
        <v>455</v>
      </c>
      <c r="AV49" s="13" t="s">
        <v>456</v>
      </c>
      <c r="AW49" s="12">
        <v>2278</v>
      </c>
      <c r="AX49" s="24" t="s">
        <v>457</v>
      </c>
    </row>
    <row r="50" spans="1:50" ht="409.6" x14ac:dyDescent="0.2">
      <c r="A50" s="12">
        <v>62</v>
      </c>
      <c r="B50" s="13" t="s">
        <v>458</v>
      </c>
      <c r="C50" s="14" t="e">
        <f ca="1">IMAGE("https://acnhcdn.com/latest/MenuIcon/Fish51.png")</f>
        <v>#NAME?</v>
      </c>
      <c r="D50" s="14" t="e">
        <f ca="1">IMAGE("https://acnhcdn.com/latest/BookFishIcon/FishHirameCropped.png")</f>
        <v>#NAME?</v>
      </c>
      <c r="E50" s="14" t="e">
        <f ca="1">IMAGE("https://acnhcdn.com/latest/FtrIcon/FtrFishHirame.png")</f>
        <v>#NAME?</v>
      </c>
      <c r="F50" s="12">
        <v>800</v>
      </c>
      <c r="G50" s="13" t="s">
        <v>51</v>
      </c>
      <c r="H50" s="13" t="s">
        <v>271</v>
      </c>
      <c r="I50" s="13" t="s">
        <v>72</v>
      </c>
      <c r="J50" s="13" t="s">
        <v>88</v>
      </c>
      <c r="K50" s="12">
        <v>0</v>
      </c>
      <c r="L50" s="15" t="s">
        <v>459</v>
      </c>
      <c r="M50" s="16" t="s">
        <v>110</v>
      </c>
      <c r="N50" s="16" t="s">
        <v>110</v>
      </c>
      <c r="O50" s="17" t="s">
        <v>110</v>
      </c>
      <c r="P50" s="17" t="s">
        <v>110</v>
      </c>
      <c r="Q50" s="17" t="s">
        <v>110</v>
      </c>
      <c r="R50" s="18" t="s">
        <v>110</v>
      </c>
      <c r="S50" s="18" t="s">
        <v>110</v>
      </c>
      <c r="T50" s="18" t="s">
        <v>110</v>
      </c>
      <c r="U50" s="19" t="s">
        <v>110</v>
      </c>
      <c r="V50" s="19" t="s">
        <v>110</v>
      </c>
      <c r="W50" s="19" t="s">
        <v>110</v>
      </c>
      <c r="X50" s="16" t="s">
        <v>110</v>
      </c>
      <c r="Y50" s="21" t="s">
        <v>110</v>
      </c>
      <c r="Z50" s="18" t="s">
        <v>110</v>
      </c>
      <c r="AA50" s="19" t="s">
        <v>110</v>
      </c>
      <c r="AB50" s="19" t="s">
        <v>110</v>
      </c>
      <c r="AC50" s="19" t="s">
        <v>110</v>
      </c>
      <c r="AD50" s="16" t="s">
        <v>110</v>
      </c>
      <c r="AE50" s="16" t="s">
        <v>110</v>
      </c>
      <c r="AF50" s="16" t="s">
        <v>110</v>
      </c>
      <c r="AG50" s="17" t="s">
        <v>110</v>
      </c>
      <c r="AH50" s="17" t="s">
        <v>110</v>
      </c>
      <c r="AI50" s="17" t="s">
        <v>110</v>
      </c>
      <c r="AJ50" s="18" t="s">
        <v>110</v>
      </c>
      <c r="AK50" s="14" t="s">
        <v>100</v>
      </c>
      <c r="AL50" s="14" t="s">
        <v>75</v>
      </c>
      <c r="AM50" s="22" t="s">
        <v>460</v>
      </c>
      <c r="AN50" s="12" t="s">
        <v>461</v>
      </c>
      <c r="AO50" s="12">
        <v>71</v>
      </c>
      <c r="AP50" s="13" t="s">
        <v>61</v>
      </c>
      <c r="AQ50" s="13" t="s">
        <v>159</v>
      </c>
      <c r="AR50" s="13" t="s">
        <v>79</v>
      </c>
      <c r="AS50" s="13" t="s">
        <v>80</v>
      </c>
      <c r="AT50" s="13" t="s">
        <v>462</v>
      </c>
      <c r="AU50" s="13" t="s">
        <v>463</v>
      </c>
      <c r="AV50" s="13" t="s">
        <v>464</v>
      </c>
      <c r="AW50" s="12">
        <v>2269</v>
      </c>
      <c r="AX50" s="24" t="s">
        <v>465</v>
      </c>
    </row>
    <row r="51" spans="1:50" ht="397" x14ac:dyDescent="0.2">
      <c r="A51" s="12">
        <v>2</v>
      </c>
      <c r="B51" s="13" t="s">
        <v>466</v>
      </c>
      <c r="C51" s="14" t="e">
        <f ca="1">IMAGE("https://acnhcdn.com/latest/MenuIcon/Fish1.png")</f>
        <v>#NAME?</v>
      </c>
      <c r="D51" s="14" t="e">
        <f ca="1">IMAGE("https://acnhcdn.com/latest/BookFishIcon/FishOikawaCropped.png")</f>
        <v>#NAME?</v>
      </c>
      <c r="E51" s="14" t="e">
        <f ca="1">IMAGE("https://acnhcdn.com/latest/FtrIcon/FtrFishOikawa.png")</f>
        <v>#NAME?</v>
      </c>
      <c r="F51" s="12">
        <v>200</v>
      </c>
      <c r="G51" s="13" t="s">
        <v>70</v>
      </c>
      <c r="H51" s="13" t="s">
        <v>138</v>
      </c>
      <c r="I51" s="13" t="s">
        <v>71</v>
      </c>
      <c r="J51" s="13" t="s">
        <v>247</v>
      </c>
      <c r="K51" s="12">
        <v>0</v>
      </c>
      <c r="L51" s="15" t="s">
        <v>467</v>
      </c>
      <c r="M51" s="16" t="s">
        <v>129</v>
      </c>
      <c r="N51" s="16" t="s">
        <v>129</v>
      </c>
      <c r="O51" s="17" t="s">
        <v>129</v>
      </c>
      <c r="P51" s="17" t="s">
        <v>129</v>
      </c>
      <c r="Q51" s="17" t="s">
        <v>129</v>
      </c>
      <c r="R51" s="18" t="s">
        <v>129</v>
      </c>
      <c r="S51" s="18" t="s">
        <v>129</v>
      </c>
      <c r="T51" s="18" t="s">
        <v>129</v>
      </c>
      <c r="U51" s="19" t="s">
        <v>129</v>
      </c>
      <c r="V51" s="19" t="s">
        <v>129</v>
      </c>
      <c r="W51" s="19" t="s">
        <v>129</v>
      </c>
      <c r="X51" s="16" t="s">
        <v>129</v>
      </c>
      <c r="Y51" s="21" t="s">
        <v>129</v>
      </c>
      <c r="Z51" s="18" t="s">
        <v>129</v>
      </c>
      <c r="AA51" s="19" t="s">
        <v>129</v>
      </c>
      <c r="AB51" s="19" t="s">
        <v>129</v>
      </c>
      <c r="AC51" s="19" t="s">
        <v>129</v>
      </c>
      <c r="AD51" s="16" t="s">
        <v>129</v>
      </c>
      <c r="AE51" s="16" t="s">
        <v>129</v>
      </c>
      <c r="AF51" s="16" t="s">
        <v>129</v>
      </c>
      <c r="AG51" s="17" t="s">
        <v>129</v>
      </c>
      <c r="AH51" s="17" t="s">
        <v>129</v>
      </c>
      <c r="AI51" s="17" t="s">
        <v>129</v>
      </c>
      <c r="AJ51" s="18" t="s">
        <v>129</v>
      </c>
      <c r="AK51" s="14" t="s">
        <v>57</v>
      </c>
      <c r="AL51" s="14" t="s">
        <v>58</v>
      </c>
      <c r="AM51" s="22" t="s">
        <v>468</v>
      </c>
      <c r="AN51" s="12" t="s">
        <v>469</v>
      </c>
      <c r="AO51" s="12">
        <v>71</v>
      </c>
      <c r="AP51" s="13" t="s">
        <v>61</v>
      </c>
      <c r="AQ51" s="13" t="s">
        <v>62</v>
      </c>
      <c r="AR51" s="13" t="s">
        <v>62</v>
      </c>
      <c r="AS51" s="13" t="s">
        <v>64</v>
      </c>
      <c r="AT51" s="13" t="s">
        <v>470</v>
      </c>
      <c r="AU51" s="13" t="s">
        <v>471</v>
      </c>
      <c r="AV51" s="13" t="s">
        <v>472</v>
      </c>
      <c r="AW51" s="12">
        <v>2216</v>
      </c>
      <c r="AX51" s="24" t="s">
        <v>473</v>
      </c>
    </row>
    <row r="52" spans="1:50" ht="409.6" x14ac:dyDescent="0.2">
      <c r="A52" s="12">
        <v>24</v>
      </c>
      <c r="B52" s="13" t="s">
        <v>474</v>
      </c>
      <c r="C52" s="14" t="e">
        <f ca="1">IMAGE("https://acnhcdn.com/latest/MenuIcon/Fish20.png")</f>
        <v>#NAME?</v>
      </c>
      <c r="D52" s="14" t="e">
        <f ca="1">IMAGE("https://acnhcdn.com/latest/BookFishIcon/FishPaikuCropped.png")</f>
        <v>#NAME?</v>
      </c>
      <c r="E52" s="14" t="e">
        <f ca="1">IMAGE("https://acnhcdn.com/latest/FtrIcon/FtrFishPaiku.png")</f>
        <v>#NAME?</v>
      </c>
      <c r="F52" s="12">
        <v>1800</v>
      </c>
      <c r="G52" s="13" t="s">
        <v>70</v>
      </c>
      <c r="H52" s="13" t="s">
        <v>271</v>
      </c>
      <c r="I52" s="13" t="s">
        <v>72</v>
      </c>
      <c r="J52" s="13" t="s">
        <v>72</v>
      </c>
      <c r="K52" s="12">
        <v>20</v>
      </c>
      <c r="L52" s="15" t="s">
        <v>99</v>
      </c>
      <c r="M52" s="16" t="s">
        <v>73</v>
      </c>
      <c r="N52" s="16" t="s">
        <v>73</v>
      </c>
      <c r="O52" s="17" t="s">
        <v>73</v>
      </c>
      <c r="P52" s="17" t="s">
        <v>73</v>
      </c>
      <c r="Q52" s="17" t="s">
        <v>73</v>
      </c>
      <c r="R52" s="18" t="s">
        <v>73</v>
      </c>
      <c r="S52" s="18" t="s">
        <v>73</v>
      </c>
      <c r="T52" s="18" t="s">
        <v>73</v>
      </c>
      <c r="U52" s="19" t="s">
        <v>110</v>
      </c>
      <c r="V52" s="19" t="s">
        <v>110</v>
      </c>
      <c r="W52" s="19" t="s">
        <v>110</v>
      </c>
      <c r="X52" s="16" t="s">
        <v>110</v>
      </c>
      <c r="Y52" s="21" t="s">
        <v>73</v>
      </c>
      <c r="Z52" s="18" t="s">
        <v>73</v>
      </c>
      <c r="AA52" s="19" t="s">
        <v>110</v>
      </c>
      <c r="AB52" s="19" t="s">
        <v>110</v>
      </c>
      <c r="AC52" s="19" t="s">
        <v>110</v>
      </c>
      <c r="AD52" s="16" t="s">
        <v>110</v>
      </c>
      <c r="AE52" s="16" t="s">
        <v>73</v>
      </c>
      <c r="AF52" s="16" t="s">
        <v>73</v>
      </c>
      <c r="AG52" s="17" t="s">
        <v>73</v>
      </c>
      <c r="AH52" s="17" t="s">
        <v>73</v>
      </c>
      <c r="AI52" s="17" t="s">
        <v>73</v>
      </c>
      <c r="AJ52" s="18" t="s">
        <v>73</v>
      </c>
      <c r="AK52" s="14" t="s">
        <v>100</v>
      </c>
      <c r="AL52" s="14" t="s">
        <v>75</v>
      </c>
      <c r="AM52" s="22" t="s">
        <v>475</v>
      </c>
      <c r="AN52" s="12" t="s">
        <v>476</v>
      </c>
      <c r="AO52" s="12">
        <v>71</v>
      </c>
      <c r="AP52" s="13" t="s">
        <v>61</v>
      </c>
      <c r="AQ52" s="13" t="s">
        <v>150</v>
      </c>
      <c r="AR52" s="13" t="s">
        <v>79</v>
      </c>
      <c r="AS52" s="13" t="s">
        <v>80</v>
      </c>
      <c r="AT52" s="13" t="s">
        <v>477</v>
      </c>
      <c r="AU52" s="13" t="s">
        <v>478</v>
      </c>
      <c r="AV52" s="13" t="s">
        <v>479</v>
      </c>
      <c r="AW52" s="12">
        <v>2235</v>
      </c>
      <c r="AX52" s="24" t="s">
        <v>480</v>
      </c>
    </row>
    <row r="53" spans="1:50" ht="409.6" x14ac:dyDescent="0.2">
      <c r="A53" s="12">
        <v>40</v>
      </c>
      <c r="B53" s="13" t="s">
        <v>481</v>
      </c>
      <c r="C53" s="14" t="e">
        <f ca="1">IMAGE("https://acnhcdn.com/latest/MenuIcon/Fish32.png")</f>
        <v>#NAME?</v>
      </c>
      <c r="D53" s="14" t="e">
        <f ca="1">IMAGE("https://acnhcdn.com/latest/BookFishIcon/FishPiraniaCropped.png")</f>
        <v>#NAME?</v>
      </c>
      <c r="E53" s="14" t="e">
        <f ca="1">IMAGE("https://acnhcdn.com/latest/FtrIcon/FtrFishPirania.png")</f>
        <v>#NAME?</v>
      </c>
      <c r="F53" s="12">
        <v>2500</v>
      </c>
      <c r="G53" s="13" t="s">
        <v>70</v>
      </c>
      <c r="H53" s="13" t="s">
        <v>52</v>
      </c>
      <c r="I53" s="13" t="s">
        <v>53</v>
      </c>
      <c r="J53" s="13" t="s">
        <v>54</v>
      </c>
      <c r="K53" s="12">
        <v>20</v>
      </c>
      <c r="L53" s="15" t="s">
        <v>482</v>
      </c>
      <c r="M53" s="16" t="s">
        <v>73</v>
      </c>
      <c r="N53" s="16" t="s">
        <v>73</v>
      </c>
      <c r="O53" s="17" t="s">
        <v>73</v>
      </c>
      <c r="P53" s="17" t="s">
        <v>73</v>
      </c>
      <c r="Q53" s="17" t="s">
        <v>73</v>
      </c>
      <c r="R53" s="18" t="s">
        <v>483</v>
      </c>
      <c r="S53" s="18" t="s">
        <v>483</v>
      </c>
      <c r="T53" s="18" t="s">
        <v>483</v>
      </c>
      <c r="U53" s="19" t="s">
        <v>483</v>
      </c>
      <c r="V53" s="19" t="s">
        <v>73</v>
      </c>
      <c r="W53" s="19" t="s">
        <v>73</v>
      </c>
      <c r="X53" s="16" t="s">
        <v>73</v>
      </c>
      <c r="Y53" s="21" t="s">
        <v>483</v>
      </c>
      <c r="Z53" s="18" t="s">
        <v>483</v>
      </c>
      <c r="AA53" s="19" t="s">
        <v>483</v>
      </c>
      <c r="AB53" s="19" t="s">
        <v>73</v>
      </c>
      <c r="AC53" s="19" t="s">
        <v>73</v>
      </c>
      <c r="AD53" s="16" t="s">
        <v>73</v>
      </c>
      <c r="AE53" s="16" t="s">
        <v>73</v>
      </c>
      <c r="AF53" s="16" t="s">
        <v>73</v>
      </c>
      <c r="AG53" s="17" t="s">
        <v>73</v>
      </c>
      <c r="AH53" s="17" t="s">
        <v>73</v>
      </c>
      <c r="AI53" s="17" t="s">
        <v>73</v>
      </c>
      <c r="AJ53" s="18" t="s">
        <v>483</v>
      </c>
      <c r="AK53" s="14" t="s">
        <v>57</v>
      </c>
      <c r="AL53" s="14" t="s">
        <v>75</v>
      </c>
      <c r="AM53" s="22" t="s">
        <v>484</v>
      </c>
      <c r="AN53" s="12" t="s">
        <v>485</v>
      </c>
      <c r="AO53" s="12">
        <v>71</v>
      </c>
      <c r="AP53" s="13" t="s">
        <v>61</v>
      </c>
      <c r="AQ53" s="13" t="s">
        <v>150</v>
      </c>
      <c r="AR53" s="13" t="s">
        <v>79</v>
      </c>
      <c r="AS53" s="13" t="s">
        <v>80</v>
      </c>
      <c r="AT53" s="13" t="s">
        <v>486</v>
      </c>
      <c r="AU53" s="13" t="s">
        <v>487</v>
      </c>
      <c r="AV53" s="13" t="s">
        <v>488</v>
      </c>
      <c r="AW53" s="12">
        <v>2249</v>
      </c>
      <c r="AX53" s="24" t="s">
        <v>489</v>
      </c>
    </row>
    <row r="54" spans="1:50" ht="384" x14ac:dyDescent="0.2">
      <c r="A54" s="12">
        <v>25</v>
      </c>
      <c r="B54" s="13" t="s">
        <v>490</v>
      </c>
      <c r="C54" s="14" t="e">
        <f ca="1">IMAGE("https://acnhcdn.com/latest/MenuIcon/Fish21.png")</f>
        <v>#NAME?</v>
      </c>
      <c r="D54" s="14" t="e">
        <f ca="1">IMAGE("https://acnhcdn.com/latest/BookFishIcon/FishWakasagiCropped.png")</f>
        <v>#NAME?</v>
      </c>
      <c r="E54" s="14" t="e">
        <f ca="1">IMAGE("https://acnhcdn.com/latest/FtrIcon/FtrFishWakasagi.png")</f>
        <v>#NAME?</v>
      </c>
      <c r="F54" s="12">
        <v>400</v>
      </c>
      <c r="G54" s="13" t="s">
        <v>70</v>
      </c>
      <c r="H54" s="13" t="s">
        <v>52</v>
      </c>
      <c r="I54" s="13" t="s">
        <v>71</v>
      </c>
      <c r="J54" s="13" t="s">
        <v>247</v>
      </c>
      <c r="K54" s="12">
        <v>0</v>
      </c>
      <c r="L54" s="15" t="s">
        <v>491</v>
      </c>
      <c r="M54" s="16" t="s">
        <v>110</v>
      </c>
      <c r="N54" s="16" t="s">
        <v>110</v>
      </c>
      <c r="O54" s="17" t="s">
        <v>73</v>
      </c>
      <c r="P54" s="17" t="s">
        <v>73</v>
      </c>
      <c r="Q54" s="17" t="s">
        <v>73</v>
      </c>
      <c r="R54" s="18" t="s">
        <v>73</v>
      </c>
      <c r="S54" s="18" t="s">
        <v>73</v>
      </c>
      <c r="T54" s="18" t="s">
        <v>73</v>
      </c>
      <c r="U54" s="19" t="s">
        <v>73</v>
      </c>
      <c r="V54" s="19" t="s">
        <v>73</v>
      </c>
      <c r="W54" s="19" t="s">
        <v>73</v>
      </c>
      <c r="X54" s="16" t="s">
        <v>110</v>
      </c>
      <c r="Y54" s="21" t="s">
        <v>73</v>
      </c>
      <c r="Z54" s="18" t="s">
        <v>73</v>
      </c>
      <c r="AA54" s="19" t="s">
        <v>73</v>
      </c>
      <c r="AB54" s="19" t="s">
        <v>73</v>
      </c>
      <c r="AC54" s="19" t="s">
        <v>73</v>
      </c>
      <c r="AD54" s="16" t="s">
        <v>110</v>
      </c>
      <c r="AE54" s="16" t="s">
        <v>110</v>
      </c>
      <c r="AF54" s="16" t="s">
        <v>110</v>
      </c>
      <c r="AG54" s="17" t="s">
        <v>73</v>
      </c>
      <c r="AH54" s="17" t="s">
        <v>73</v>
      </c>
      <c r="AI54" s="17" t="s">
        <v>73</v>
      </c>
      <c r="AJ54" s="18" t="s">
        <v>73</v>
      </c>
      <c r="AK54" s="14" t="s">
        <v>57</v>
      </c>
      <c r="AL54" s="14" t="s">
        <v>58</v>
      </c>
      <c r="AM54" s="22" t="s">
        <v>492</v>
      </c>
      <c r="AN54" s="12" t="s">
        <v>493</v>
      </c>
      <c r="AO54" s="12">
        <v>71</v>
      </c>
      <c r="AP54" s="13" t="s">
        <v>61</v>
      </c>
      <c r="AQ54" s="13" t="s">
        <v>226</v>
      </c>
      <c r="AR54" s="13" t="s">
        <v>62</v>
      </c>
      <c r="AS54" s="13" t="s">
        <v>64</v>
      </c>
      <c r="AT54" s="13" t="s">
        <v>494</v>
      </c>
      <c r="AU54" s="13" t="s">
        <v>495</v>
      </c>
      <c r="AV54" s="13" t="s">
        <v>496</v>
      </c>
      <c r="AW54" s="12">
        <v>2236</v>
      </c>
      <c r="AX54" s="24" t="s">
        <v>497</v>
      </c>
    </row>
    <row r="55" spans="1:50" ht="384" x14ac:dyDescent="0.2">
      <c r="A55" s="12">
        <v>8</v>
      </c>
      <c r="B55" s="13" t="s">
        <v>498</v>
      </c>
      <c r="C55" s="14" t="e">
        <f ca="1">IMAGE("https://acnhcdn.com/latest/MenuIcon/Fish8.png")</f>
        <v>#NAME?</v>
      </c>
      <c r="D55" s="14" t="e">
        <f ca="1">IMAGE("https://acnhcdn.com/latest/BookFishIcon/FishDemekinCropped.png")</f>
        <v>#NAME?</v>
      </c>
      <c r="E55" s="14" t="e">
        <f ca="1">IMAGE("https://acnhcdn.com/latest/FtrIcon/FtrFishDemekin.png")</f>
        <v>#NAME?</v>
      </c>
      <c r="F55" s="12">
        <v>1300</v>
      </c>
      <c r="G55" s="13" t="s">
        <v>189</v>
      </c>
      <c r="H55" s="13" t="s">
        <v>138</v>
      </c>
      <c r="I55" s="13" t="s">
        <v>71</v>
      </c>
      <c r="J55" s="13" t="s">
        <v>72</v>
      </c>
      <c r="K55" s="12">
        <v>0</v>
      </c>
      <c r="L55" s="15" t="s">
        <v>99</v>
      </c>
      <c r="M55" s="16" t="s">
        <v>129</v>
      </c>
      <c r="N55" s="16" t="s">
        <v>129</v>
      </c>
      <c r="O55" s="17" t="s">
        <v>129</v>
      </c>
      <c r="P55" s="17" t="s">
        <v>129</v>
      </c>
      <c r="Q55" s="17" t="s">
        <v>129</v>
      </c>
      <c r="R55" s="18" t="s">
        <v>129</v>
      </c>
      <c r="S55" s="18" t="s">
        <v>129</v>
      </c>
      <c r="T55" s="18" t="s">
        <v>129</v>
      </c>
      <c r="U55" s="19" t="s">
        <v>129</v>
      </c>
      <c r="V55" s="19" t="s">
        <v>129</v>
      </c>
      <c r="W55" s="19" t="s">
        <v>129</v>
      </c>
      <c r="X55" s="16" t="s">
        <v>129</v>
      </c>
      <c r="Y55" s="21" t="s">
        <v>129</v>
      </c>
      <c r="Z55" s="18" t="s">
        <v>129</v>
      </c>
      <c r="AA55" s="19" t="s">
        <v>129</v>
      </c>
      <c r="AB55" s="19" t="s">
        <v>129</v>
      </c>
      <c r="AC55" s="19" t="s">
        <v>129</v>
      </c>
      <c r="AD55" s="16" t="s">
        <v>129</v>
      </c>
      <c r="AE55" s="16" t="s">
        <v>129</v>
      </c>
      <c r="AF55" s="16" t="s">
        <v>129</v>
      </c>
      <c r="AG55" s="17" t="s">
        <v>129</v>
      </c>
      <c r="AH55" s="17" t="s">
        <v>129</v>
      </c>
      <c r="AI55" s="17" t="s">
        <v>129</v>
      </c>
      <c r="AJ55" s="18" t="s">
        <v>129</v>
      </c>
      <c r="AK55" s="14" t="s">
        <v>57</v>
      </c>
      <c r="AL55" s="14" t="s">
        <v>58</v>
      </c>
      <c r="AM55" s="22" t="s">
        <v>499</v>
      </c>
      <c r="AN55" s="12" t="s">
        <v>500</v>
      </c>
      <c r="AO55" s="12">
        <v>71</v>
      </c>
      <c r="AP55" s="13" t="s">
        <v>61</v>
      </c>
      <c r="AQ55" s="13" t="s">
        <v>79</v>
      </c>
      <c r="AR55" s="13" t="s">
        <v>132</v>
      </c>
      <c r="AS55" s="13" t="s">
        <v>64</v>
      </c>
      <c r="AT55" s="13" t="s">
        <v>501</v>
      </c>
      <c r="AU55" s="13" t="s">
        <v>502</v>
      </c>
      <c r="AV55" s="13" t="s">
        <v>503</v>
      </c>
      <c r="AW55" s="12">
        <v>2221</v>
      </c>
      <c r="AX55" s="24" t="s">
        <v>504</v>
      </c>
    </row>
    <row r="56" spans="1:50" ht="397" x14ac:dyDescent="0.2">
      <c r="A56" s="12">
        <v>55</v>
      </c>
      <c r="B56" s="13" t="s">
        <v>505</v>
      </c>
      <c r="C56" s="14" t="e">
        <f ca="1">IMAGE("https://acnhcdn.com/latest/MenuIcon/Fish45.png")</f>
        <v>#NAME?</v>
      </c>
      <c r="D56" s="14" t="e">
        <f ca="1">IMAGE("https://acnhcdn.com/latest/BookFishIcon/FishHarisenbonCropped.png")</f>
        <v>#NAME?</v>
      </c>
      <c r="E56" s="14" t="e">
        <f ca="1">IMAGE("https://acnhcdn.com/latest/FtrIcon/FtrFishHarisenbon.png")</f>
        <v>#NAME?</v>
      </c>
      <c r="F56" s="12">
        <v>250</v>
      </c>
      <c r="G56" s="13" t="s">
        <v>51</v>
      </c>
      <c r="H56" s="13" t="s">
        <v>72</v>
      </c>
      <c r="I56" s="13" t="s">
        <v>71</v>
      </c>
      <c r="J56" s="13" t="s">
        <v>72</v>
      </c>
      <c r="K56" s="12">
        <v>0</v>
      </c>
      <c r="L56" s="15" t="s">
        <v>506</v>
      </c>
      <c r="M56" s="16" t="s">
        <v>73</v>
      </c>
      <c r="N56" s="16" t="s">
        <v>73</v>
      </c>
      <c r="O56" s="17" t="s">
        <v>73</v>
      </c>
      <c r="P56" s="17" t="s">
        <v>73</v>
      </c>
      <c r="Q56" s="17" t="s">
        <v>73</v>
      </c>
      <c r="R56" s="18" t="s">
        <v>73</v>
      </c>
      <c r="S56" s="18" t="s">
        <v>110</v>
      </c>
      <c r="T56" s="18" t="s">
        <v>110</v>
      </c>
      <c r="U56" s="19" t="s">
        <v>110</v>
      </c>
      <c r="V56" s="19" t="s">
        <v>73</v>
      </c>
      <c r="W56" s="19" t="s">
        <v>73</v>
      </c>
      <c r="X56" s="16" t="s">
        <v>73</v>
      </c>
      <c r="Y56" s="21" t="s">
        <v>110</v>
      </c>
      <c r="Z56" s="18" t="s">
        <v>110</v>
      </c>
      <c r="AA56" s="19" t="s">
        <v>110</v>
      </c>
      <c r="AB56" s="19" t="s">
        <v>73</v>
      </c>
      <c r="AC56" s="19" t="s">
        <v>73</v>
      </c>
      <c r="AD56" s="16" t="s">
        <v>73</v>
      </c>
      <c r="AE56" s="16" t="s">
        <v>73</v>
      </c>
      <c r="AF56" s="16" t="s">
        <v>73</v>
      </c>
      <c r="AG56" s="17" t="s">
        <v>73</v>
      </c>
      <c r="AH56" s="17" t="s">
        <v>73</v>
      </c>
      <c r="AI56" s="17" t="s">
        <v>73</v>
      </c>
      <c r="AJ56" s="18" t="s">
        <v>73</v>
      </c>
      <c r="AK56" s="14" t="s">
        <v>57</v>
      </c>
      <c r="AL56" s="14" t="s">
        <v>75</v>
      </c>
      <c r="AM56" s="22" t="s">
        <v>507</v>
      </c>
      <c r="AN56" s="12" t="s">
        <v>508</v>
      </c>
      <c r="AO56" s="12">
        <v>71</v>
      </c>
      <c r="AP56" s="13" t="s">
        <v>61</v>
      </c>
      <c r="AQ56" s="13" t="s">
        <v>159</v>
      </c>
      <c r="AR56" s="13" t="s">
        <v>79</v>
      </c>
      <c r="AS56" s="13" t="s">
        <v>80</v>
      </c>
      <c r="AT56" s="13" t="s">
        <v>509</v>
      </c>
      <c r="AU56" s="13" t="s">
        <v>510</v>
      </c>
      <c r="AV56" s="13" t="s">
        <v>511</v>
      </c>
      <c r="AW56" s="12">
        <v>2263</v>
      </c>
      <c r="AX56" s="24" t="s">
        <v>512</v>
      </c>
    </row>
    <row r="57" spans="1:50" ht="345" x14ac:dyDescent="0.2">
      <c r="A57" s="12">
        <v>39</v>
      </c>
      <c r="B57" s="13" t="s">
        <v>513</v>
      </c>
      <c r="C57" s="14" t="e">
        <f ca="1">IMAGE("https://acnhcdn.com/latest/MenuIcon/Fish80.png")</f>
        <v>#NAME?</v>
      </c>
      <c r="D57" s="14" t="e">
        <f ca="1">IMAGE("https://acnhcdn.com/latest/BookFishIcon/FishRainbowfishCropped.png")</f>
        <v>#NAME?</v>
      </c>
      <c r="E57" s="14" t="e">
        <f ca="1">IMAGE("https://acnhcdn.com/latest/FtrIcon/FtrFishRainbowfish.png")</f>
        <v>#NAME?</v>
      </c>
      <c r="F57" s="12">
        <v>800</v>
      </c>
      <c r="G57" s="13" t="s">
        <v>70</v>
      </c>
      <c r="H57" s="13" t="s">
        <v>138</v>
      </c>
      <c r="I57" s="13" t="s">
        <v>108</v>
      </c>
      <c r="J57" s="13" t="s">
        <v>88</v>
      </c>
      <c r="K57" s="12">
        <v>0</v>
      </c>
      <c r="L57" s="15" t="s">
        <v>347</v>
      </c>
      <c r="M57" s="16" t="s">
        <v>73</v>
      </c>
      <c r="N57" s="16" t="s">
        <v>73</v>
      </c>
      <c r="O57" s="17" t="s">
        <v>73</v>
      </c>
      <c r="P57" s="17" t="s">
        <v>73</v>
      </c>
      <c r="Q57" s="17" t="s">
        <v>129</v>
      </c>
      <c r="R57" s="18" t="s">
        <v>129</v>
      </c>
      <c r="S57" s="18" t="s">
        <v>129</v>
      </c>
      <c r="T57" s="18" t="s">
        <v>129</v>
      </c>
      <c r="U57" s="19" t="s">
        <v>129</v>
      </c>
      <c r="V57" s="19" t="s">
        <v>129</v>
      </c>
      <c r="W57" s="19" t="s">
        <v>73</v>
      </c>
      <c r="X57" s="16" t="s">
        <v>73</v>
      </c>
      <c r="Y57" s="21" t="s">
        <v>129</v>
      </c>
      <c r="Z57" s="18" t="s">
        <v>129</v>
      </c>
      <c r="AA57" s="19" t="s">
        <v>129</v>
      </c>
      <c r="AB57" s="19" t="s">
        <v>129</v>
      </c>
      <c r="AC57" s="19" t="s">
        <v>73</v>
      </c>
      <c r="AD57" s="16" t="s">
        <v>73</v>
      </c>
      <c r="AE57" s="16" t="s">
        <v>73</v>
      </c>
      <c r="AF57" s="16" t="s">
        <v>73</v>
      </c>
      <c r="AG57" s="17" t="s">
        <v>73</v>
      </c>
      <c r="AH57" s="17" t="s">
        <v>73</v>
      </c>
      <c r="AI57" s="17" t="s">
        <v>129</v>
      </c>
      <c r="AJ57" s="18" t="s">
        <v>129</v>
      </c>
      <c r="AK57" s="14" t="s">
        <v>57</v>
      </c>
      <c r="AL57" s="14" t="s">
        <v>58</v>
      </c>
      <c r="AM57" s="22" t="s">
        <v>514</v>
      </c>
      <c r="AN57" s="12" t="s">
        <v>515</v>
      </c>
      <c r="AO57" s="12">
        <v>71</v>
      </c>
      <c r="AP57" s="13" t="s">
        <v>61</v>
      </c>
      <c r="AQ57" s="13" t="s">
        <v>226</v>
      </c>
      <c r="AR57" s="13" t="s">
        <v>79</v>
      </c>
      <c r="AS57" s="13" t="s">
        <v>80</v>
      </c>
      <c r="AT57" s="13" t="s">
        <v>516</v>
      </c>
      <c r="AU57" s="13" t="s">
        <v>517</v>
      </c>
      <c r="AV57" s="13" t="s">
        <v>518</v>
      </c>
      <c r="AW57" s="12">
        <v>4194</v>
      </c>
      <c r="AX57" s="24" t="s">
        <v>519</v>
      </c>
    </row>
    <row r="58" spans="1:50" ht="409.6" x14ac:dyDescent="0.2">
      <c r="A58" s="12">
        <v>9</v>
      </c>
      <c r="B58" s="13" t="s">
        <v>520</v>
      </c>
      <c r="C58" s="14" t="e">
        <f ca="1">IMAGE("https://acnhcdn.com/latest/MenuIcon/Fish85.png")</f>
        <v>#NAME?</v>
      </c>
      <c r="D58" s="14" t="e">
        <f ca="1">IMAGE("https://acnhcdn.com/latest/BookFishIcon/FishRanchuCropped.png")</f>
        <v>#NAME?</v>
      </c>
      <c r="E58" s="14" t="e">
        <f ca="1">IMAGE("https://acnhcdn.com/latest/FtrIcon/FtrFishRanchu.png")</f>
        <v>#NAME?</v>
      </c>
      <c r="F58" s="12">
        <v>4500</v>
      </c>
      <c r="G58" s="13" t="s">
        <v>189</v>
      </c>
      <c r="H58" s="13" t="s">
        <v>52</v>
      </c>
      <c r="I58" s="13" t="s">
        <v>108</v>
      </c>
      <c r="J58" s="13" t="s">
        <v>88</v>
      </c>
      <c r="K58" s="12">
        <v>20</v>
      </c>
      <c r="L58" s="15" t="s">
        <v>99</v>
      </c>
      <c r="M58" s="16" t="s">
        <v>129</v>
      </c>
      <c r="N58" s="16" t="s">
        <v>129</v>
      </c>
      <c r="O58" s="17" t="s">
        <v>129</v>
      </c>
      <c r="P58" s="17" t="s">
        <v>129</v>
      </c>
      <c r="Q58" s="17" t="s">
        <v>129</v>
      </c>
      <c r="R58" s="18" t="s">
        <v>129</v>
      </c>
      <c r="S58" s="18" t="s">
        <v>129</v>
      </c>
      <c r="T58" s="18" t="s">
        <v>129</v>
      </c>
      <c r="U58" s="19" t="s">
        <v>129</v>
      </c>
      <c r="V58" s="19" t="s">
        <v>129</v>
      </c>
      <c r="W58" s="19" t="s">
        <v>129</v>
      </c>
      <c r="X58" s="16" t="s">
        <v>129</v>
      </c>
      <c r="Y58" s="21" t="s">
        <v>129</v>
      </c>
      <c r="Z58" s="18" t="s">
        <v>129</v>
      </c>
      <c r="AA58" s="19" t="s">
        <v>129</v>
      </c>
      <c r="AB58" s="19" t="s">
        <v>129</v>
      </c>
      <c r="AC58" s="19" t="s">
        <v>129</v>
      </c>
      <c r="AD58" s="16" t="s">
        <v>129</v>
      </c>
      <c r="AE58" s="16" t="s">
        <v>129</v>
      </c>
      <c r="AF58" s="16" t="s">
        <v>129</v>
      </c>
      <c r="AG58" s="17" t="s">
        <v>129</v>
      </c>
      <c r="AH58" s="17" t="s">
        <v>129</v>
      </c>
      <c r="AI58" s="17" t="s">
        <v>129</v>
      </c>
      <c r="AJ58" s="18" t="s">
        <v>129</v>
      </c>
      <c r="AK58" s="14" t="s">
        <v>57</v>
      </c>
      <c r="AL58" s="14" t="s">
        <v>58</v>
      </c>
      <c r="AM58" s="22" t="s">
        <v>521</v>
      </c>
      <c r="AN58" s="12" t="s">
        <v>522</v>
      </c>
      <c r="AO58" s="12">
        <v>71</v>
      </c>
      <c r="AP58" s="13" t="s">
        <v>61</v>
      </c>
      <c r="AQ58" s="13" t="s">
        <v>63</v>
      </c>
      <c r="AR58" s="13" t="s">
        <v>79</v>
      </c>
      <c r="AS58" s="13" t="s">
        <v>64</v>
      </c>
      <c r="AT58" s="13" t="s">
        <v>523</v>
      </c>
      <c r="AU58" s="13" t="s">
        <v>524</v>
      </c>
      <c r="AV58" s="13" t="s">
        <v>525</v>
      </c>
      <c r="AW58" s="12">
        <v>5254</v>
      </c>
      <c r="AX58" s="24" t="s">
        <v>526</v>
      </c>
    </row>
    <row r="59" spans="1:50" ht="409.6" x14ac:dyDescent="0.2">
      <c r="A59" s="12">
        <v>71</v>
      </c>
      <c r="B59" s="13" t="s">
        <v>527</v>
      </c>
      <c r="C59" s="14" t="e">
        <f ca="1">IMAGE("https://acnhcdn.com/latest/MenuIcon/Fish59.png")</f>
        <v>#NAME?</v>
      </c>
      <c r="D59" s="14" t="e">
        <f ca="1">IMAGE("https://acnhcdn.com/latest/BookFishIcon/FishEiCropped.png")</f>
        <v>#NAME?</v>
      </c>
      <c r="E59" s="14" t="e">
        <f ca="1">IMAGE("https://acnhcdn.com/latest/FtrIcon/FtrFishEi.png")</f>
        <v>#NAME?</v>
      </c>
      <c r="F59" s="12">
        <v>3000</v>
      </c>
      <c r="G59" s="13" t="s">
        <v>51</v>
      </c>
      <c r="H59" s="13" t="s">
        <v>271</v>
      </c>
      <c r="I59" s="13" t="s">
        <v>71</v>
      </c>
      <c r="J59" s="13" t="s">
        <v>72</v>
      </c>
      <c r="K59" s="12">
        <v>20</v>
      </c>
      <c r="L59" s="15" t="s">
        <v>310</v>
      </c>
      <c r="M59" s="16" t="s">
        <v>73</v>
      </c>
      <c r="N59" s="16" t="s">
        <v>73</v>
      </c>
      <c r="O59" s="17" t="s">
        <v>73</v>
      </c>
      <c r="P59" s="17" t="s">
        <v>73</v>
      </c>
      <c r="Q59" s="17" t="s">
        <v>73</v>
      </c>
      <c r="R59" s="18" t="s">
        <v>73</v>
      </c>
      <c r="S59" s="18" t="s">
        <v>73</v>
      </c>
      <c r="T59" s="18" t="s">
        <v>56</v>
      </c>
      <c r="U59" s="19" t="s">
        <v>56</v>
      </c>
      <c r="V59" s="19" t="s">
        <v>56</v>
      </c>
      <c r="W59" s="19" t="s">
        <v>56</v>
      </c>
      <c r="X59" s="16" t="s">
        <v>73</v>
      </c>
      <c r="Y59" s="21" t="s">
        <v>73</v>
      </c>
      <c r="Z59" s="18" t="s">
        <v>56</v>
      </c>
      <c r="AA59" s="19" t="s">
        <v>56</v>
      </c>
      <c r="AB59" s="19" t="s">
        <v>56</v>
      </c>
      <c r="AC59" s="19" t="s">
        <v>56</v>
      </c>
      <c r="AD59" s="16" t="s">
        <v>73</v>
      </c>
      <c r="AE59" s="16" t="s">
        <v>73</v>
      </c>
      <c r="AF59" s="16" t="s">
        <v>73</v>
      </c>
      <c r="AG59" s="17" t="s">
        <v>73</v>
      </c>
      <c r="AH59" s="17" t="s">
        <v>73</v>
      </c>
      <c r="AI59" s="17" t="s">
        <v>73</v>
      </c>
      <c r="AJ59" s="18" t="s">
        <v>73</v>
      </c>
      <c r="AK59" s="14" t="s">
        <v>100</v>
      </c>
      <c r="AL59" s="14" t="s">
        <v>75</v>
      </c>
      <c r="AM59" s="22" t="s">
        <v>528</v>
      </c>
      <c r="AN59" s="12" t="s">
        <v>529</v>
      </c>
      <c r="AO59" s="12">
        <v>71</v>
      </c>
      <c r="AP59" s="13" t="s">
        <v>61</v>
      </c>
      <c r="AQ59" s="13" t="s">
        <v>210</v>
      </c>
      <c r="AR59" s="13" t="s">
        <v>79</v>
      </c>
      <c r="AS59" s="13" t="s">
        <v>80</v>
      </c>
      <c r="AT59" s="13" t="s">
        <v>530</v>
      </c>
      <c r="AU59" s="13" t="s">
        <v>531</v>
      </c>
      <c r="AV59" s="13" t="s">
        <v>532</v>
      </c>
      <c r="AW59" s="12">
        <v>2277</v>
      </c>
      <c r="AX59" s="24" t="s">
        <v>533</v>
      </c>
    </row>
    <row r="60" spans="1:50" ht="397" x14ac:dyDescent="0.2">
      <c r="A60" s="12">
        <v>60</v>
      </c>
      <c r="B60" s="13" t="s">
        <v>534</v>
      </c>
      <c r="C60" s="14" t="e">
        <f ca="1">IMAGE("https://acnhcdn.com/latest/MenuIcon/Fish49.png")</f>
        <v>#NAME?</v>
      </c>
      <c r="D60" s="14" t="e">
        <f ca="1">IMAGE("https://acnhcdn.com/latest/BookFishIcon/FishTaiCropped.png")</f>
        <v>#NAME?</v>
      </c>
      <c r="E60" s="14" t="e">
        <f ca="1">IMAGE("https://acnhcdn.com/latest/FtrIcon/FtrFishTai.png")</f>
        <v>#NAME?</v>
      </c>
      <c r="F60" s="12">
        <v>3000</v>
      </c>
      <c r="G60" s="13" t="s">
        <v>51</v>
      </c>
      <c r="H60" s="13" t="s">
        <v>98</v>
      </c>
      <c r="I60" s="13" t="s">
        <v>108</v>
      </c>
      <c r="J60" s="13" t="s">
        <v>72</v>
      </c>
      <c r="K60" s="12">
        <v>0</v>
      </c>
      <c r="L60" s="15" t="s">
        <v>535</v>
      </c>
      <c r="M60" s="16" t="s">
        <v>110</v>
      </c>
      <c r="N60" s="16" t="s">
        <v>110</v>
      </c>
      <c r="O60" s="17" t="s">
        <v>110</v>
      </c>
      <c r="P60" s="17" t="s">
        <v>110</v>
      </c>
      <c r="Q60" s="17" t="s">
        <v>110</v>
      </c>
      <c r="R60" s="18" t="s">
        <v>110</v>
      </c>
      <c r="S60" s="18" t="s">
        <v>110</v>
      </c>
      <c r="T60" s="18" t="s">
        <v>110</v>
      </c>
      <c r="U60" s="19" t="s">
        <v>110</v>
      </c>
      <c r="V60" s="19" t="s">
        <v>110</v>
      </c>
      <c r="W60" s="19" t="s">
        <v>110</v>
      </c>
      <c r="X60" s="16" t="s">
        <v>110</v>
      </c>
      <c r="Y60" s="21" t="s">
        <v>110</v>
      </c>
      <c r="Z60" s="18" t="s">
        <v>110</v>
      </c>
      <c r="AA60" s="19" t="s">
        <v>110</v>
      </c>
      <c r="AB60" s="19" t="s">
        <v>110</v>
      </c>
      <c r="AC60" s="19" t="s">
        <v>110</v>
      </c>
      <c r="AD60" s="16" t="s">
        <v>110</v>
      </c>
      <c r="AE60" s="16" t="s">
        <v>110</v>
      </c>
      <c r="AF60" s="16" t="s">
        <v>110</v>
      </c>
      <c r="AG60" s="17" t="s">
        <v>110</v>
      </c>
      <c r="AH60" s="17" t="s">
        <v>110</v>
      </c>
      <c r="AI60" s="17" t="s">
        <v>110</v>
      </c>
      <c r="AJ60" s="18" t="s">
        <v>110</v>
      </c>
      <c r="AK60" s="14" t="s">
        <v>57</v>
      </c>
      <c r="AL60" s="14" t="s">
        <v>75</v>
      </c>
      <c r="AM60" s="22" t="s">
        <v>536</v>
      </c>
      <c r="AN60" s="12" t="s">
        <v>537</v>
      </c>
      <c r="AO60" s="12">
        <v>71</v>
      </c>
      <c r="AP60" s="13" t="s">
        <v>61</v>
      </c>
      <c r="AQ60" s="13" t="s">
        <v>63</v>
      </c>
      <c r="AR60" s="13" t="s">
        <v>79</v>
      </c>
      <c r="AS60" s="13" t="s">
        <v>80</v>
      </c>
      <c r="AT60" s="13" t="s">
        <v>538</v>
      </c>
      <c r="AU60" s="13" t="s">
        <v>539</v>
      </c>
      <c r="AV60" s="13" t="s">
        <v>540</v>
      </c>
      <c r="AW60" s="12">
        <v>2267</v>
      </c>
      <c r="AX60" s="24" t="s">
        <v>541</v>
      </c>
    </row>
    <row r="61" spans="1:50" ht="384" x14ac:dyDescent="0.2">
      <c r="A61" s="12">
        <v>65</v>
      </c>
      <c r="B61" s="13" t="s">
        <v>542</v>
      </c>
      <c r="C61" s="14" t="e">
        <f ca="1">IMAGE("https://acnhcdn.com/latest/MenuIcon/Fish71.png")</f>
        <v>#NAME?</v>
      </c>
      <c r="D61" s="14" t="e">
        <f ca="1">IMAGE("https://acnhcdn.com/latest/BookFishIcon/FishHanahigeutuboCropped.png")</f>
        <v>#NAME?</v>
      </c>
      <c r="E61" s="14" t="e">
        <f ca="1">IMAGE("https://acnhcdn.com/latest/FtrIcon/FtrFishHanahige.png")</f>
        <v>#NAME?</v>
      </c>
      <c r="F61" s="12">
        <v>600</v>
      </c>
      <c r="G61" s="13" t="s">
        <v>51</v>
      </c>
      <c r="H61" s="13" t="s">
        <v>415</v>
      </c>
      <c r="I61" s="13" t="s">
        <v>108</v>
      </c>
      <c r="J61" s="13" t="s">
        <v>119</v>
      </c>
      <c r="K61" s="12">
        <v>0</v>
      </c>
      <c r="L61" s="15" t="s">
        <v>310</v>
      </c>
      <c r="M61" s="16" t="s">
        <v>73</v>
      </c>
      <c r="N61" s="16" t="s">
        <v>73</v>
      </c>
      <c r="O61" s="17" t="s">
        <v>73</v>
      </c>
      <c r="P61" s="17" t="s">
        <v>73</v>
      </c>
      <c r="Q61" s="17" t="s">
        <v>73</v>
      </c>
      <c r="R61" s="18" t="s">
        <v>110</v>
      </c>
      <c r="S61" s="18" t="s">
        <v>110</v>
      </c>
      <c r="T61" s="18" t="s">
        <v>110</v>
      </c>
      <c r="U61" s="19" t="s">
        <v>110</v>
      </c>
      <c r="V61" s="19" t="s">
        <v>110</v>
      </c>
      <c r="W61" s="19" t="s">
        <v>73</v>
      </c>
      <c r="X61" s="16" t="s">
        <v>73</v>
      </c>
      <c r="Y61" s="21" t="s">
        <v>110</v>
      </c>
      <c r="Z61" s="18" t="s">
        <v>110</v>
      </c>
      <c r="AA61" s="19" t="s">
        <v>110</v>
      </c>
      <c r="AB61" s="19" t="s">
        <v>110</v>
      </c>
      <c r="AC61" s="19" t="s">
        <v>73</v>
      </c>
      <c r="AD61" s="16" t="s">
        <v>73</v>
      </c>
      <c r="AE61" s="16" t="s">
        <v>73</v>
      </c>
      <c r="AF61" s="16" t="s">
        <v>73</v>
      </c>
      <c r="AG61" s="17" t="s">
        <v>73</v>
      </c>
      <c r="AH61" s="17" t="s">
        <v>73</v>
      </c>
      <c r="AI61" s="17" t="s">
        <v>73</v>
      </c>
      <c r="AJ61" s="18" t="s">
        <v>110</v>
      </c>
      <c r="AK61" s="14" t="s">
        <v>100</v>
      </c>
      <c r="AL61" s="14" t="s">
        <v>75</v>
      </c>
      <c r="AM61" s="22" t="s">
        <v>543</v>
      </c>
      <c r="AN61" s="12" t="s">
        <v>544</v>
      </c>
      <c r="AO61" s="12">
        <v>71</v>
      </c>
      <c r="AP61" s="13" t="s">
        <v>61</v>
      </c>
      <c r="AQ61" s="13" t="s">
        <v>62</v>
      </c>
      <c r="AR61" s="13" t="s">
        <v>79</v>
      </c>
      <c r="AS61" s="13" t="s">
        <v>80</v>
      </c>
      <c r="AT61" s="13" t="s">
        <v>545</v>
      </c>
      <c r="AU61" s="13" t="s">
        <v>546</v>
      </c>
      <c r="AV61" s="13" t="s">
        <v>547</v>
      </c>
      <c r="AW61" s="12">
        <v>2272</v>
      </c>
      <c r="AX61" s="24" t="s">
        <v>548</v>
      </c>
    </row>
    <row r="62" spans="1:50" ht="409.6" x14ac:dyDescent="0.2">
      <c r="A62" s="12">
        <v>45</v>
      </c>
      <c r="B62" s="13" t="s">
        <v>549</v>
      </c>
      <c r="C62" s="14" t="e">
        <f ca="1">IMAGE("https://acnhcdn.com/latest/MenuIcon/Fish68.png")</f>
        <v>#NAME?</v>
      </c>
      <c r="D62" s="14" t="e">
        <f ca="1">IMAGE("https://acnhcdn.com/latest/BookFishIcon/FishEndorikeriiCropped.png")</f>
        <v>#NAME?</v>
      </c>
      <c r="E62" s="14" t="e">
        <f ca="1">IMAGE("https://acnhcdn.com/latest/FtrIcon/FtrFishEndlicheri.png")</f>
        <v>#NAME?</v>
      </c>
      <c r="F62" s="12">
        <v>4000</v>
      </c>
      <c r="G62" s="13" t="s">
        <v>70</v>
      </c>
      <c r="H62" s="13" t="s">
        <v>98</v>
      </c>
      <c r="I62" s="13" t="s">
        <v>108</v>
      </c>
      <c r="J62" s="13" t="s">
        <v>88</v>
      </c>
      <c r="K62" s="12">
        <v>20</v>
      </c>
      <c r="L62" s="15" t="s">
        <v>89</v>
      </c>
      <c r="M62" s="16" t="s">
        <v>73</v>
      </c>
      <c r="N62" s="16" t="s">
        <v>73</v>
      </c>
      <c r="O62" s="17" t="s">
        <v>73</v>
      </c>
      <c r="P62" s="17" t="s">
        <v>73</v>
      </c>
      <c r="Q62" s="17" t="s">
        <v>73</v>
      </c>
      <c r="R62" s="18" t="s">
        <v>120</v>
      </c>
      <c r="S62" s="18" t="s">
        <v>120</v>
      </c>
      <c r="T62" s="18" t="s">
        <v>120</v>
      </c>
      <c r="U62" s="19" t="s">
        <v>120</v>
      </c>
      <c r="V62" s="19" t="s">
        <v>73</v>
      </c>
      <c r="W62" s="19" t="s">
        <v>73</v>
      </c>
      <c r="X62" s="16" t="s">
        <v>73</v>
      </c>
      <c r="Y62" s="21" t="s">
        <v>120</v>
      </c>
      <c r="Z62" s="18" t="s">
        <v>120</v>
      </c>
      <c r="AA62" s="19" t="s">
        <v>120</v>
      </c>
      <c r="AB62" s="19" t="s">
        <v>73</v>
      </c>
      <c r="AC62" s="19" t="s">
        <v>73</v>
      </c>
      <c r="AD62" s="16" t="s">
        <v>73</v>
      </c>
      <c r="AE62" s="16" t="s">
        <v>73</v>
      </c>
      <c r="AF62" s="16" t="s">
        <v>73</v>
      </c>
      <c r="AG62" s="17" t="s">
        <v>73</v>
      </c>
      <c r="AH62" s="17" t="s">
        <v>73</v>
      </c>
      <c r="AI62" s="17" t="s">
        <v>73</v>
      </c>
      <c r="AJ62" s="18" t="s">
        <v>120</v>
      </c>
      <c r="AK62" s="14" t="s">
        <v>100</v>
      </c>
      <c r="AL62" s="14" t="s">
        <v>75</v>
      </c>
      <c r="AM62" s="22" t="s">
        <v>550</v>
      </c>
      <c r="AN62" s="12" t="s">
        <v>551</v>
      </c>
      <c r="AO62" s="12">
        <v>71</v>
      </c>
      <c r="AP62" s="13" t="s">
        <v>61</v>
      </c>
      <c r="AQ62" s="13" t="s">
        <v>210</v>
      </c>
      <c r="AR62" s="13" t="s">
        <v>79</v>
      </c>
      <c r="AS62" s="13" t="s">
        <v>80</v>
      </c>
      <c r="AT62" s="13" t="s">
        <v>552</v>
      </c>
      <c r="AU62" s="13" t="s">
        <v>553</v>
      </c>
      <c r="AV62" s="13" t="s">
        <v>554</v>
      </c>
      <c r="AW62" s="12">
        <v>2254</v>
      </c>
      <c r="AX62" s="24" t="s">
        <v>555</v>
      </c>
    </row>
    <row r="63" spans="1:50" ht="332" x14ac:dyDescent="0.2">
      <c r="A63" s="12">
        <v>31</v>
      </c>
      <c r="B63" s="13" t="s">
        <v>556</v>
      </c>
      <c r="C63" s="14" t="e">
        <f ca="1">IMAGE("https://acnhcdn.com/latest/MenuIcon/Fish27.png")</f>
        <v>#NAME?</v>
      </c>
      <c r="D63" s="14" t="e">
        <f ca="1">IMAGE("https://acnhcdn.com/latest/BookFishIcon/FishSakeCropped.png")</f>
        <v>#NAME?</v>
      </c>
      <c r="E63" s="14" t="e">
        <f ca="1">IMAGE("https://acnhcdn.com/latest/FtrIcon/FtrFishSake.png")</f>
        <v>#NAME?</v>
      </c>
      <c r="F63" s="12">
        <v>700</v>
      </c>
      <c r="G63" s="13" t="s">
        <v>378</v>
      </c>
      <c r="H63" s="13" t="s">
        <v>98</v>
      </c>
      <c r="I63" s="13" t="s">
        <v>72</v>
      </c>
      <c r="J63" s="13" t="s">
        <v>72</v>
      </c>
      <c r="K63" s="12">
        <v>0</v>
      </c>
      <c r="L63" s="15" t="s">
        <v>557</v>
      </c>
      <c r="M63" s="16" t="s">
        <v>73</v>
      </c>
      <c r="N63" s="16" t="s">
        <v>73</v>
      </c>
      <c r="O63" s="17" t="s">
        <v>73</v>
      </c>
      <c r="P63" s="17" t="s">
        <v>73</v>
      </c>
      <c r="Q63" s="17" t="s">
        <v>73</v>
      </c>
      <c r="R63" s="18" t="s">
        <v>73</v>
      </c>
      <c r="S63" s="18" t="s">
        <v>73</v>
      </c>
      <c r="T63" s="18" t="s">
        <v>73</v>
      </c>
      <c r="U63" s="19" t="s">
        <v>110</v>
      </c>
      <c r="V63" s="19" t="s">
        <v>73</v>
      </c>
      <c r="W63" s="19" t="s">
        <v>73</v>
      </c>
      <c r="X63" s="16" t="s">
        <v>73</v>
      </c>
      <c r="Y63" s="21" t="s">
        <v>73</v>
      </c>
      <c r="Z63" s="18" t="s">
        <v>73</v>
      </c>
      <c r="AA63" s="19" t="s">
        <v>110</v>
      </c>
      <c r="AB63" s="19" t="s">
        <v>73</v>
      </c>
      <c r="AC63" s="19" t="s">
        <v>73</v>
      </c>
      <c r="AD63" s="16" t="s">
        <v>73</v>
      </c>
      <c r="AE63" s="16" t="s">
        <v>73</v>
      </c>
      <c r="AF63" s="16" t="s">
        <v>73</v>
      </c>
      <c r="AG63" s="17" t="s">
        <v>73</v>
      </c>
      <c r="AH63" s="17" t="s">
        <v>73</v>
      </c>
      <c r="AI63" s="17" t="s">
        <v>73</v>
      </c>
      <c r="AJ63" s="18" t="s">
        <v>73</v>
      </c>
      <c r="AK63" s="14" t="s">
        <v>100</v>
      </c>
      <c r="AL63" s="14" t="s">
        <v>75</v>
      </c>
      <c r="AM63" s="22" t="s">
        <v>558</v>
      </c>
      <c r="AN63" s="12" t="s">
        <v>559</v>
      </c>
      <c r="AO63" s="12">
        <v>71</v>
      </c>
      <c r="AP63" s="13" t="s">
        <v>61</v>
      </c>
      <c r="AQ63" s="13" t="s">
        <v>210</v>
      </c>
      <c r="AR63" s="13" t="s">
        <v>79</v>
      </c>
      <c r="AS63" s="13" t="s">
        <v>80</v>
      </c>
      <c r="AT63" s="13" t="s">
        <v>560</v>
      </c>
      <c r="AU63" s="13" t="s">
        <v>561</v>
      </c>
      <c r="AV63" s="13" t="s">
        <v>562</v>
      </c>
      <c r="AW63" s="12">
        <v>2242</v>
      </c>
      <c r="AX63" s="24" t="s">
        <v>563</v>
      </c>
    </row>
    <row r="64" spans="1:50" ht="409.6" x14ac:dyDescent="0.2">
      <c r="A64" s="12">
        <v>72</v>
      </c>
      <c r="B64" s="13" t="s">
        <v>564</v>
      </c>
      <c r="C64" s="14" t="e">
        <f ca="1">IMAGE("https://acnhcdn.com/latest/MenuIcon/Fish74.png")</f>
        <v>#NAME?</v>
      </c>
      <c r="D64" s="14" t="e">
        <f ca="1">IMAGE("https://acnhcdn.com/latest/BookFishIcon/FishNokogirizameCropped.png")</f>
        <v>#NAME?</v>
      </c>
      <c r="E64" s="14" t="e">
        <f ca="1">IMAGE("https://acnhcdn.com/latest/FtrIcon/FtrFishNokogiri.png")</f>
        <v>#NAME?</v>
      </c>
      <c r="F64" s="12">
        <v>12000</v>
      </c>
      <c r="G64" s="13" t="s">
        <v>51</v>
      </c>
      <c r="H64" s="13" t="s">
        <v>339</v>
      </c>
      <c r="I64" s="13" t="s">
        <v>108</v>
      </c>
      <c r="J64" s="13" t="s">
        <v>119</v>
      </c>
      <c r="K64" s="12">
        <v>50</v>
      </c>
      <c r="L64" s="15" t="s">
        <v>89</v>
      </c>
      <c r="M64" s="16" t="s">
        <v>73</v>
      </c>
      <c r="N64" s="16" t="s">
        <v>73</v>
      </c>
      <c r="O64" s="17" t="s">
        <v>73</v>
      </c>
      <c r="P64" s="17" t="s">
        <v>73</v>
      </c>
      <c r="Q64" s="17" t="s">
        <v>73</v>
      </c>
      <c r="R64" s="18" t="s">
        <v>74</v>
      </c>
      <c r="S64" s="18" t="s">
        <v>74</v>
      </c>
      <c r="T64" s="18" t="s">
        <v>74</v>
      </c>
      <c r="U64" s="19" t="s">
        <v>74</v>
      </c>
      <c r="V64" s="19" t="s">
        <v>73</v>
      </c>
      <c r="W64" s="19" t="s">
        <v>73</v>
      </c>
      <c r="X64" s="16" t="s">
        <v>73</v>
      </c>
      <c r="Y64" s="21" t="s">
        <v>74</v>
      </c>
      <c r="Z64" s="18" t="s">
        <v>74</v>
      </c>
      <c r="AA64" s="19" t="s">
        <v>74</v>
      </c>
      <c r="AB64" s="19" t="s">
        <v>73</v>
      </c>
      <c r="AC64" s="19" t="s">
        <v>73</v>
      </c>
      <c r="AD64" s="16" t="s">
        <v>73</v>
      </c>
      <c r="AE64" s="16" t="s">
        <v>73</v>
      </c>
      <c r="AF64" s="16" t="s">
        <v>73</v>
      </c>
      <c r="AG64" s="17" t="s">
        <v>73</v>
      </c>
      <c r="AH64" s="17" t="s">
        <v>73</v>
      </c>
      <c r="AI64" s="17" t="s">
        <v>73</v>
      </c>
      <c r="AJ64" s="18" t="s">
        <v>74</v>
      </c>
      <c r="AK64" s="14" t="s">
        <v>100</v>
      </c>
      <c r="AL64" s="14" t="s">
        <v>75</v>
      </c>
      <c r="AM64" s="22" t="s">
        <v>565</v>
      </c>
      <c r="AN64" s="12" t="s">
        <v>566</v>
      </c>
      <c r="AO64" s="12">
        <v>71</v>
      </c>
      <c r="AP64" s="13" t="s">
        <v>61</v>
      </c>
      <c r="AQ64" s="13" t="s">
        <v>210</v>
      </c>
      <c r="AR64" s="13" t="s">
        <v>79</v>
      </c>
      <c r="AS64" s="13" t="s">
        <v>80</v>
      </c>
      <c r="AT64" s="13" t="s">
        <v>567</v>
      </c>
      <c r="AU64" s="13" t="s">
        <v>568</v>
      </c>
      <c r="AV64" s="13" t="s">
        <v>569</v>
      </c>
      <c r="AW64" s="12">
        <v>2281</v>
      </c>
      <c r="AX64" s="24" t="s">
        <v>570</v>
      </c>
    </row>
    <row r="65" spans="1:50" ht="409.6" x14ac:dyDescent="0.2">
      <c r="A65" s="12">
        <v>59</v>
      </c>
      <c r="B65" s="13" t="s">
        <v>571</v>
      </c>
      <c r="C65" s="14" t="e">
        <f ca="1">IMAGE("https://acnhcdn.com/latest/MenuIcon/Fish48.png")</f>
        <v>#NAME?</v>
      </c>
      <c r="D65" s="14" t="e">
        <f ca="1">IMAGE("https://acnhcdn.com/latest/BookFishIcon/FishSuzukiCropped.png")</f>
        <v>#NAME?</v>
      </c>
      <c r="E65" s="14" t="e">
        <f ca="1">IMAGE("https://acnhcdn.com/latest/FtrIcon/FtrFishSuzuki.png")</f>
        <v>#NAME?</v>
      </c>
      <c r="F65" s="12">
        <v>400</v>
      </c>
      <c r="G65" s="13" t="s">
        <v>51</v>
      </c>
      <c r="H65" s="13" t="s">
        <v>271</v>
      </c>
      <c r="I65" s="13" t="s">
        <v>71</v>
      </c>
      <c r="J65" s="13" t="s">
        <v>247</v>
      </c>
      <c r="K65" s="12">
        <v>0</v>
      </c>
      <c r="L65" s="15" t="s">
        <v>572</v>
      </c>
      <c r="M65" s="16" t="s">
        <v>110</v>
      </c>
      <c r="N65" s="16" t="s">
        <v>110</v>
      </c>
      <c r="O65" s="17" t="s">
        <v>110</v>
      </c>
      <c r="P65" s="17" t="s">
        <v>110</v>
      </c>
      <c r="Q65" s="17" t="s">
        <v>110</v>
      </c>
      <c r="R65" s="18" t="s">
        <v>110</v>
      </c>
      <c r="S65" s="18" t="s">
        <v>110</v>
      </c>
      <c r="T65" s="18" t="s">
        <v>110</v>
      </c>
      <c r="U65" s="19" t="s">
        <v>110</v>
      </c>
      <c r="V65" s="19" t="s">
        <v>110</v>
      </c>
      <c r="W65" s="19" t="s">
        <v>110</v>
      </c>
      <c r="X65" s="16" t="s">
        <v>110</v>
      </c>
      <c r="Y65" s="21" t="s">
        <v>110</v>
      </c>
      <c r="Z65" s="18" t="s">
        <v>110</v>
      </c>
      <c r="AA65" s="19" t="s">
        <v>110</v>
      </c>
      <c r="AB65" s="19" t="s">
        <v>110</v>
      </c>
      <c r="AC65" s="19" t="s">
        <v>110</v>
      </c>
      <c r="AD65" s="16" t="s">
        <v>110</v>
      </c>
      <c r="AE65" s="16" t="s">
        <v>110</v>
      </c>
      <c r="AF65" s="16" t="s">
        <v>110</v>
      </c>
      <c r="AG65" s="17" t="s">
        <v>110</v>
      </c>
      <c r="AH65" s="17" t="s">
        <v>110</v>
      </c>
      <c r="AI65" s="17" t="s">
        <v>110</v>
      </c>
      <c r="AJ65" s="18" t="s">
        <v>110</v>
      </c>
      <c r="AK65" s="14" t="s">
        <v>100</v>
      </c>
      <c r="AL65" s="14" t="s">
        <v>75</v>
      </c>
      <c r="AM65" s="22" t="s">
        <v>573</v>
      </c>
      <c r="AN65" s="12" t="s">
        <v>574</v>
      </c>
      <c r="AO65" s="12">
        <v>71</v>
      </c>
      <c r="AP65" s="13" t="s">
        <v>61</v>
      </c>
      <c r="AQ65" s="13" t="s">
        <v>193</v>
      </c>
      <c r="AR65" s="13" t="s">
        <v>79</v>
      </c>
      <c r="AS65" s="13" t="s">
        <v>80</v>
      </c>
      <c r="AT65" s="13" t="s">
        <v>575</v>
      </c>
      <c r="AU65" s="13" t="s">
        <v>576</v>
      </c>
      <c r="AV65" s="13" t="s">
        <v>577</v>
      </c>
      <c r="AW65" s="12">
        <v>2266</v>
      </c>
      <c r="AX65" s="24" t="s">
        <v>578</v>
      </c>
    </row>
    <row r="66" spans="1:50" ht="409.6" x14ac:dyDescent="0.2">
      <c r="A66" s="12">
        <v>47</v>
      </c>
      <c r="B66" s="13" t="s">
        <v>579</v>
      </c>
      <c r="C66" s="14" t="e">
        <f ca="1">IMAGE("https://acnhcdn.com/latest/MenuIcon/Fish37.png")</f>
        <v>#NAME?</v>
      </c>
      <c r="D66" s="14" t="e">
        <f ca="1">IMAGE("https://acnhcdn.com/latest/BookFishIcon/FishKurioneCropped.png")</f>
        <v>#NAME?</v>
      </c>
      <c r="E66" s="14" t="e">
        <f ca="1">IMAGE("https://acnhcdn.com/latest/FtrIcon/FtrFishKurione.png")</f>
        <v>#NAME?</v>
      </c>
      <c r="F66" s="12">
        <v>1000</v>
      </c>
      <c r="G66" s="13" t="s">
        <v>51</v>
      </c>
      <c r="H66" s="13" t="s">
        <v>138</v>
      </c>
      <c r="I66" s="13" t="s">
        <v>71</v>
      </c>
      <c r="J66" s="13" t="s">
        <v>119</v>
      </c>
      <c r="K66" s="12">
        <v>0</v>
      </c>
      <c r="L66" s="15" t="s">
        <v>580</v>
      </c>
      <c r="M66" s="16" t="s">
        <v>110</v>
      </c>
      <c r="N66" s="16" t="s">
        <v>110</v>
      </c>
      <c r="O66" s="17" t="s">
        <v>110</v>
      </c>
      <c r="P66" s="17" t="s">
        <v>73</v>
      </c>
      <c r="Q66" s="17" t="s">
        <v>73</v>
      </c>
      <c r="R66" s="18" t="s">
        <v>73</v>
      </c>
      <c r="S66" s="18" t="s">
        <v>73</v>
      </c>
      <c r="T66" s="18" t="s">
        <v>73</v>
      </c>
      <c r="U66" s="19" t="s">
        <v>73</v>
      </c>
      <c r="V66" s="19" t="s">
        <v>73</v>
      </c>
      <c r="W66" s="19" t="s">
        <v>73</v>
      </c>
      <c r="X66" s="16" t="s">
        <v>110</v>
      </c>
      <c r="Y66" s="21" t="s">
        <v>73</v>
      </c>
      <c r="Z66" s="18" t="s">
        <v>73</v>
      </c>
      <c r="AA66" s="19" t="s">
        <v>73</v>
      </c>
      <c r="AB66" s="19" t="s">
        <v>73</v>
      </c>
      <c r="AC66" s="19" t="s">
        <v>73</v>
      </c>
      <c r="AD66" s="16" t="s">
        <v>110</v>
      </c>
      <c r="AE66" s="16" t="s">
        <v>110</v>
      </c>
      <c r="AF66" s="16" t="s">
        <v>110</v>
      </c>
      <c r="AG66" s="17" t="s">
        <v>110</v>
      </c>
      <c r="AH66" s="17" t="s">
        <v>73</v>
      </c>
      <c r="AI66" s="17" t="s">
        <v>73</v>
      </c>
      <c r="AJ66" s="18" t="s">
        <v>73</v>
      </c>
      <c r="AK66" s="14" t="s">
        <v>57</v>
      </c>
      <c r="AL66" s="14" t="s">
        <v>58</v>
      </c>
      <c r="AM66" s="22" t="s">
        <v>581</v>
      </c>
      <c r="AN66" s="12" t="s">
        <v>582</v>
      </c>
      <c r="AO66" s="12">
        <v>71</v>
      </c>
      <c r="AP66" s="13" t="s">
        <v>61</v>
      </c>
      <c r="AQ66" s="13" t="s">
        <v>113</v>
      </c>
      <c r="AR66" s="13" t="s">
        <v>79</v>
      </c>
      <c r="AS66" s="13" t="s">
        <v>80</v>
      </c>
      <c r="AT66" s="13" t="s">
        <v>583</v>
      </c>
      <c r="AU66" s="13" t="s">
        <v>584</v>
      </c>
      <c r="AV66" s="13" t="s">
        <v>585</v>
      </c>
      <c r="AW66" s="12">
        <v>2255</v>
      </c>
      <c r="AX66" s="24" t="s">
        <v>586</v>
      </c>
    </row>
    <row r="67" spans="1:50" ht="409.6" x14ac:dyDescent="0.2">
      <c r="A67" s="12">
        <v>48</v>
      </c>
      <c r="B67" s="13" t="s">
        <v>587</v>
      </c>
      <c r="C67" s="14" t="e">
        <f ca="1">IMAGE("https://acnhcdn.com/latest/MenuIcon/Fish39.png")</f>
        <v>#NAME?</v>
      </c>
      <c r="D67" s="14" t="e">
        <f ca="1">IMAGE("https://acnhcdn.com/latest/BookFishIcon/FishTatsunootoshigoCropped.png")</f>
        <v>#NAME?</v>
      </c>
      <c r="E67" s="14" t="e">
        <f ca="1">IMAGE("https://acnhcdn.com/latest/FtrIcon/FtrFishTatsunootoshigo.png")</f>
        <v>#NAME?</v>
      </c>
      <c r="F67" s="12">
        <v>1100</v>
      </c>
      <c r="G67" s="13" t="s">
        <v>51</v>
      </c>
      <c r="H67" s="13" t="s">
        <v>138</v>
      </c>
      <c r="I67" s="13" t="s">
        <v>72</v>
      </c>
      <c r="J67" s="13" t="s">
        <v>88</v>
      </c>
      <c r="K67" s="12">
        <v>0</v>
      </c>
      <c r="L67" s="15" t="s">
        <v>535</v>
      </c>
      <c r="M67" s="16" t="s">
        <v>73</v>
      </c>
      <c r="N67" s="16" t="s">
        <v>73</v>
      </c>
      <c r="O67" s="17" t="s">
        <v>73</v>
      </c>
      <c r="P67" s="17" t="s">
        <v>110</v>
      </c>
      <c r="Q67" s="17" t="s">
        <v>110</v>
      </c>
      <c r="R67" s="18" t="s">
        <v>110</v>
      </c>
      <c r="S67" s="18" t="s">
        <v>110</v>
      </c>
      <c r="T67" s="18" t="s">
        <v>110</v>
      </c>
      <c r="U67" s="19" t="s">
        <v>110</v>
      </c>
      <c r="V67" s="19" t="s">
        <v>110</v>
      </c>
      <c r="W67" s="19" t="s">
        <v>110</v>
      </c>
      <c r="X67" s="16" t="s">
        <v>73</v>
      </c>
      <c r="Y67" s="21" t="s">
        <v>110</v>
      </c>
      <c r="Z67" s="18" t="s">
        <v>110</v>
      </c>
      <c r="AA67" s="19" t="s">
        <v>110</v>
      </c>
      <c r="AB67" s="19" t="s">
        <v>110</v>
      </c>
      <c r="AC67" s="19" t="s">
        <v>110</v>
      </c>
      <c r="AD67" s="16" t="s">
        <v>73</v>
      </c>
      <c r="AE67" s="16" t="s">
        <v>73</v>
      </c>
      <c r="AF67" s="16" t="s">
        <v>73</v>
      </c>
      <c r="AG67" s="17" t="s">
        <v>73</v>
      </c>
      <c r="AH67" s="17" t="s">
        <v>110</v>
      </c>
      <c r="AI67" s="17" t="s">
        <v>110</v>
      </c>
      <c r="AJ67" s="18" t="s">
        <v>110</v>
      </c>
      <c r="AK67" s="14" t="s">
        <v>57</v>
      </c>
      <c r="AL67" s="14" t="s">
        <v>58</v>
      </c>
      <c r="AM67" s="22" t="s">
        <v>588</v>
      </c>
      <c r="AN67" s="12" t="s">
        <v>589</v>
      </c>
      <c r="AO67" s="12">
        <v>71</v>
      </c>
      <c r="AP67" s="13" t="s">
        <v>61</v>
      </c>
      <c r="AQ67" s="13" t="s">
        <v>226</v>
      </c>
      <c r="AR67" s="13" t="s">
        <v>79</v>
      </c>
      <c r="AS67" s="13" t="s">
        <v>80</v>
      </c>
      <c r="AT67" s="13" t="s">
        <v>590</v>
      </c>
      <c r="AU67" s="13" t="s">
        <v>591</v>
      </c>
      <c r="AV67" s="13" t="s">
        <v>592</v>
      </c>
      <c r="AW67" s="12">
        <v>2256</v>
      </c>
      <c r="AX67" s="24" t="s">
        <v>593</v>
      </c>
    </row>
    <row r="68" spans="1:50" ht="397" x14ac:dyDescent="0.2">
      <c r="A68" s="12">
        <v>13</v>
      </c>
      <c r="B68" s="13" t="s">
        <v>594</v>
      </c>
      <c r="C68" s="14" t="e">
        <f ca="1">IMAGE("https://acnhcdn.com/latest/MenuIcon/Fish78.png")</f>
        <v>#NAME?</v>
      </c>
      <c r="D68" s="14" t="e">
        <f ca="1">IMAGE("https://acnhcdn.com/latest/BookFishIcon/FishKamitsukigameCropped.png")</f>
        <v>#NAME?</v>
      </c>
      <c r="E68" s="14" t="e">
        <f ca="1">IMAGE("https://acnhcdn.com/latest/FtrIcon/FtrFishKamitukigame.png")</f>
        <v>#NAME?</v>
      </c>
      <c r="F68" s="12">
        <v>5000</v>
      </c>
      <c r="G68" s="13" t="s">
        <v>70</v>
      </c>
      <c r="H68" s="13" t="s">
        <v>98</v>
      </c>
      <c r="I68" s="13" t="s">
        <v>108</v>
      </c>
      <c r="J68" s="13" t="s">
        <v>72</v>
      </c>
      <c r="K68" s="12">
        <v>0</v>
      </c>
      <c r="L68" s="15" t="s">
        <v>347</v>
      </c>
      <c r="M68" s="16" t="s">
        <v>73</v>
      </c>
      <c r="N68" s="16" t="s">
        <v>73</v>
      </c>
      <c r="O68" s="17" t="s">
        <v>73</v>
      </c>
      <c r="P68" s="17" t="s">
        <v>120</v>
      </c>
      <c r="Q68" s="17" t="s">
        <v>120</v>
      </c>
      <c r="R68" s="18" t="s">
        <v>120</v>
      </c>
      <c r="S68" s="18" t="s">
        <v>120</v>
      </c>
      <c r="T68" s="18" t="s">
        <v>120</v>
      </c>
      <c r="U68" s="19" t="s">
        <v>120</v>
      </c>
      <c r="V68" s="19" t="s">
        <v>120</v>
      </c>
      <c r="W68" s="19" t="s">
        <v>73</v>
      </c>
      <c r="X68" s="16" t="s">
        <v>73</v>
      </c>
      <c r="Y68" s="21" t="s">
        <v>120</v>
      </c>
      <c r="Z68" s="18" t="s">
        <v>120</v>
      </c>
      <c r="AA68" s="19" t="s">
        <v>120</v>
      </c>
      <c r="AB68" s="19" t="s">
        <v>120</v>
      </c>
      <c r="AC68" s="19" t="s">
        <v>73</v>
      </c>
      <c r="AD68" s="16" t="s">
        <v>73</v>
      </c>
      <c r="AE68" s="16" t="s">
        <v>73</v>
      </c>
      <c r="AF68" s="16" t="s">
        <v>73</v>
      </c>
      <c r="AG68" s="17" t="s">
        <v>73</v>
      </c>
      <c r="AH68" s="17" t="s">
        <v>120</v>
      </c>
      <c r="AI68" s="17" t="s">
        <v>120</v>
      </c>
      <c r="AJ68" s="18" t="s">
        <v>120</v>
      </c>
      <c r="AK68" s="14" t="s">
        <v>57</v>
      </c>
      <c r="AL68" s="14" t="s">
        <v>58</v>
      </c>
      <c r="AM68" s="22" t="s">
        <v>595</v>
      </c>
      <c r="AN68" s="12" t="s">
        <v>596</v>
      </c>
      <c r="AO68" s="12">
        <v>71</v>
      </c>
      <c r="AP68" s="13" t="s">
        <v>61</v>
      </c>
      <c r="AQ68" s="13" t="s">
        <v>210</v>
      </c>
      <c r="AR68" s="13" t="s">
        <v>79</v>
      </c>
      <c r="AS68" s="13" t="s">
        <v>64</v>
      </c>
      <c r="AT68" s="13" t="s">
        <v>597</v>
      </c>
      <c r="AU68" s="13" t="s">
        <v>598</v>
      </c>
      <c r="AV68" s="13" t="s">
        <v>599</v>
      </c>
      <c r="AW68" s="12">
        <v>4192</v>
      </c>
      <c r="AX68" s="24" t="s">
        <v>600</v>
      </c>
    </row>
    <row r="69" spans="1:50" ht="409.6" x14ac:dyDescent="0.2">
      <c r="A69" s="12">
        <v>12</v>
      </c>
      <c r="B69" s="13" t="s">
        <v>601</v>
      </c>
      <c r="C69" s="14" t="e">
        <f ca="1">IMAGE("https://acnhcdn.com/latest/MenuIcon/Fish65.png")</f>
        <v>#NAME?</v>
      </c>
      <c r="D69" s="14" t="e">
        <f ca="1">IMAGE("https://acnhcdn.com/latest/BookFishIcon/FishSupponCropped.png")</f>
        <v>#NAME?</v>
      </c>
      <c r="E69" s="14" t="e">
        <f ca="1">IMAGE("https://acnhcdn.com/latest/FtrIcon/FtrFishSuppon.png")</f>
        <v>#NAME?</v>
      </c>
      <c r="F69" s="12">
        <v>3750</v>
      </c>
      <c r="G69" s="13" t="s">
        <v>70</v>
      </c>
      <c r="H69" s="13" t="s">
        <v>98</v>
      </c>
      <c r="I69" s="13" t="s">
        <v>108</v>
      </c>
      <c r="J69" s="13" t="s">
        <v>88</v>
      </c>
      <c r="K69" s="12">
        <v>20</v>
      </c>
      <c r="L69" s="15" t="s">
        <v>602</v>
      </c>
      <c r="M69" s="16" t="s">
        <v>73</v>
      </c>
      <c r="N69" s="16" t="s">
        <v>73</v>
      </c>
      <c r="O69" s="17" t="s">
        <v>73</v>
      </c>
      <c r="P69" s="17" t="s">
        <v>73</v>
      </c>
      <c r="Q69" s="17" t="s">
        <v>73</v>
      </c>
      <c r="R69" s="18" t="s">
        <v>73</v>
      </c>
      <c r="S69" s="18" t="s">
        <v>73</v>
      </c>
      <c r="T69" s="18" t="s">
        <v>74</v>
      </c>
      <c r="U69" s="19" t="s">
        <v>74</v>
      </c>
      <c r="V69" s="19" t="s">
        <v>73</v>
      </c>
      <c r="W69" s="19" t="s">
        <v>73</v>
      </c>
      <c r="X69" s="16" t="s">
        <v>73</v>
      </c>
      <c r="Y69" s="21" t="s">
        <v>73</v>
      </c>
      <c r="Z69" s="18" t="s">
        <v>74</v>
      </c>
      <c r="AA69" s="19" t="s">
        <v>74</v>
      </c>
      <c r="AB69" s="19" t="s">
        <v>73</v>
      </c>
      <c r="AC69" s="19" t="s">
        <v>73</v>
      </c>
      <c r="AD69" s="16" t="s">
        <v>73</v>
      </c>
      <c r="AE69" s="16" t="s">
        <v>73</v>
      </c>
      <c r="AF69" s="16" t="s">
        <v>73</v>
      </c>
      <c r="AG69" s="17" t="s">
        <v>73</v>
      </c>
      <c r="AH69" s="17" t="s">
        <v>73</v>
      </c>
      <c r="AI69" s="17" t="s">
        <v>73</v>
      </c>
      <c r="AJ69" s="18" t="s">
        <v>73</v>
      </c>
      <c r="AK69" s="14" t="s">
        <v>57</v>
      </c>
      <c r="AL69" s="14" t="s">
        <v>58</v>
      </c>
      <c r="AM69" s="22" t="s">
        <v>603</v>
      </c>
      <c r="AN69" s="12" t="s">
        <v>604</v>
      </c>
      <c r="AO69" s="12">
        <v>71</v>
      </c>
      <c r="AP69" s="13" t="s">
        <v>61</v>
      </c>
      <c r="AQ69" s="13" t="s">
        <v>150</v>
      </c>
      <c r="AR69" s="13" t="s">
        <v>79</v>
      </c>
      <c r="AS69" s="13" t="s">
        <v>64</v>
      </c>
      <c r="AT69" s="13" t="s">
        <v>605</v>
      </c>
      <c r="AU69" s="13" t="s">
        <v>606</v>
      </c>
      <c r="AV69" s="13" t="s">
        <v>607</v>
      </c>
      <c r="AW69" s="12">
        <v>2224</v>
      </c>
      <c r="AX69" s="24" t="s">
        <v>608</v>
      </c>
    </row>
    <row r="70" spans="1:50" ht="409.6" x14ac:dyDescent="0.2">
      <c r="A70" s="12">
        <v>63</v>
      </c>
      <c r="B70" s="13" t="s">
        <v>609</v>
      </c>
      <c r="C70" s="14" t="e">
        <f ca="1">IMAGE("https://acnhcdn.com/latest/MenuIcon/Fish52.png")</f>
        <v>#NAME?</v>
      </c>
      <c r="D70" s="14" t="e">
        <f ca="1">IMAGE("https://acnhcdn.com/latest/BookFishIcon/FishIkaCropped.png")</f>
        <v>#NAME?</v>
      </c>
      <c r="E70" s="14" t="e">
        <f ca="1">IMAGE("https://acnhcdn.com/latest/FtrIcon/FtrFishIka.png")</f>
        <v>#NAME?</v>
      </c>
      <c r="F70" s="12">
        <v>500</v>
      </c>
      <c r="G70" s="13" t="s">
        <v>51</v>
      </c>
      <c r="H70" s="13" t="s">
        <v>72</v>
      </c>
      <c r="I70" s="13" t="s">
        <v>71</v>
      </c>
      <c r="J70" s="13" t="s">
        <v>247</v>
      </c>
      <c r="K70" s="12">
        <v>0</v>
      </c>
      <c r="L70" s="15" t="s">
        <v>610</v>
      </c>
      <c r="M70" s="16" t="s">
        <v>110</v>
      </c>
      <c r="N70" s="16" t="s">
        <v>110</v>
      </c>
      <c r="O70" s="17" t="s">
        <v>110</v>
      </c>
      <c r="P70" s="17" t="s">
        <v>110</v>
      </c>
      <c r="Q70" s="17" t="s">
        <v>110</v>
      </c>
      <c r="R70" s="18" t="s">
        <v>110</v>
      </c>
      <c r="S70" s="18" t="s">
        <v>110</v>
      </c>
      <c r="T70" s="18" t="s">
        <v>110</v>
      </c>
      <c r="U70" s="19" t="s">
        <v>73</v>
      </c>
      <c r="V70" s="19" t="s">
        <v>73</v>
      </c>
      <c r="W70" s="19" t="s">
        <v>73</v>
      </c>
      <c r="X70" s="16" t="s">
        <v>110</v>
      </c>
      <c r="Y70" s="21" t="s">
        <v>110</v>
      </c>
      <c r="Z70" s="18" t="s">
        <v>110</v>
      </c>
      <c r="AA70" s="19" t="s">
        <v>73</v>
      </c>
      <c r="AB70" s="19" t="s">
        <v>73</v>
      </c>
      <c r="AC70" s="19" t="s">
        <v>73</v>
      </c>
      <c r="AD70" s="16" t="s">
        <v>110</v>
      </c>
      <c r="AE70" s="16" t="s">
        <v>110</v>
      </c>
      <c r="AF70" s="16" t="s">
        <v>110</v>
      </c>
      <c r="AG70" s="17" t="s">
        <v>110</v>
      </c>
      <c r="AH70" s="17" t="s">
        <v>110</v>
      </c>
      <c r="AI70" s="17" t="s">
        <v>110</v>
      </c>
      <c r="AJ70" s="18" t="s">
        <v>110</v>
      </c>
      <c r="AK70" s="14" t="s">
        <v>57</v>
      </c>
      <c r="AL70" s="14" t="s">
        <v>75</v>
      </c>
      <c r="AM70" s="22" t="s">
        <v>611</v>
      </c>
      <c r="AN70" s="12" t="s">
        <v>612</v>
      </c>
      <c r="AO70" s="12">
        <v>71</v>
      </c>
      <c r="AP70" s="13" t="s">
        <v>61</v>
      </c>
      <c r="AQ70" s="13" t="s">
        <v>159</v>
      </c>
      <c r="AR70" s="13" t="s">
        <v>79</v>
      </c>
      <c r="AS70" s="13" t="s">
        <v>80</v>
      </c>
      <c r="AT70" s="13" t="s">
        <v>613</v>
      </c>
      <c r="AU70" s="13" t="s">
        <v>614</v>
      </c>
      <c r="AV70" s="13" t="s">
        <v>615</v>
      </c>
      <c r="AW70" s="12">
        <v>2270</v>
      </c>
      <c r="AX70" s="24" t="s">
        <v>616</v>
      </c>
    </row>
    <row r="71" spans="1:50" ht="409.6" x14ac:dyDescent="0.2">
      <c r="A71" s="12">
        <v>30</v>
      </c>
      <c r="B71" s="13" t="s">
        <v>617</v>
      </c>
      <c r="C71" s="14" t="e">
        <f ca="1">IMAGE("https://acnhcdn.com/latest/MenuIcon/Fish26.png")</f>
        <v>#NAME?</v>
      </c>
      <c r="D71" s="14" t="e">
        <f ca="1">IMAGE("https://acnhcdn.com/latest/BookFishIcon/FishItouCropped.png")</f>
        <v>#NAME?</v>
      </c>
      <c r="E71" s="14" t="e">
        <f ca="1">IMAGE("https://acnhcdn.com/latest/FtrIcon/FtrFishItou.png")</f>
        <v>#NAME?</v>
      </c>
      <c r="F71" s="12">
        <v>15000</v>
      </c>
      <c r="G71" s="13" t="s">
        <v>207</v>
      </c>
      <c r="H71" s="13" t="s">
        <v>271</v>
      </c>
      <c r="I71" s="13" t="s">
        <v>87</v>
      </c>
      <c r="J71" s="13" t="s">
        <v>119</v>
      </c>
      <c r="K71" s="12">
        <v>100</v>
      </c>
      <c r="L71" s="15" t="s">
        <v>89</v>
      </c>
      <c r="M71" s="16" t="s">
        <v>74</v>
      </c>
      <c r="N71" s="16" t="s">
        <v>74</v>
      </c>
      <c r="O71" s="17" t="s">
        <v>74</v>
      </c>
      <c r="P71" s="17" t="s">
        <v>73</v>
      </c>
      <c r="Q71" s="17" t="s">
        <v>73</v>
      </c>
      <c r="R71" s="18" t="s">
        <v>73</v>
      </c>
      <c r="S71" s="18" t="s">
        <v>73</v>
      </c>
      <c r="T71" s="18" t="s">
        <v>73</v>
      </c>
      <c r="U71" s="19" t="s">
        <v>73</v>
      </c>
      <c r="V71" s="19" t="s">
        <v>73</v>
      </c>
      <c r="W71" s="19" t="s">
        <v>73</v>
      </c>
      <c r="X71" s="16" t="s">
        <v>74</v>
      </c>
      <c r="Y71" s="21" t="s">
        <v>73</v>
      </c>
      <c r="Z71" s="18" t="s">
        <v>73</v>
      </c>
      <c r="AA71" s="19" t="s">
        <v>73</v>
      </c>
      <c r="AB71" s="19" t="s">
        <v>73</v>
      </c>
      <c r="AC71" s="19" t="s">
        <v>73</v>
      </c>
      <c r="AD71" s="16" t="s">
        <v>74</v>
      </c>
      <c r="AE71" s="16" t="s">
        <v>74</v>
      </c>
      <c r="AF71" s="16" t="s">
        <v>74</v>
      </c>
      <c r="AG71" s="17" t="s">
        <v>74</v>
      </c>
      <c r="AH71" s="17" t="s">
        <v>73</v>
      </c>
      <c r="AI71" s="17" t="s">
        <v>73</v>
      </c>
      <c r="AJ71" s="18" t="s">
        <v>73</v>
      </c>
      <c r="AK71" s="14" t="s">
        <v>100</v>
      </c>
      <c r="AL71" s="14" t="s">
        <v>75</v>
      </c>
      <c r="AM71" s="22" t="s">
        <v>618</v>
      </c>
      <c r="AN71" s="12" t="s">
        <v>619</v>
      </c>
      <c r="AO71" s="12">
        <v>71</v>
      </c>
      <c r="AP71" s="13" t="s">
        <v>61</v>
      </c>
      <c r="AQ71" s="13" t="s">
        <v>210</v>
      </c>
      <c r="AR71" s="13" t="s">
        <v>79</v>
      </c>
      <c r="AS71" s="13" t="s">
        <v>80</v>
      </c>
      <c r="AT71" s="13" t="s">
        <v>620</v>
      </c>
      <c r="AU71" s="13" t="s">
        <v>621</v>
      </c>
      <c r="AV71" s="13" t="s">
        <v>622</v>
      </c>
      <c r="AW71" s="12">
        <v>2241</v>
      </c>
      <c r="AX71" s="24" t="s">
        <v>623</v>
      </c>
    </row>
    <row r="72" spans="1:50" ht="409.6" x14ac:dyDescent="0.2">
      <c r="A72" s="12">
        <v>46</v>
      </c>
      <c r="B72" s="13" t="s">
        <v>624</v>
      </c>
      <c r="C72" s="14" t="e">
        <f ca="1">IMAGE("https://acnhcdn.com/latest/MenuIcon/Fish75.png")</f>
        <v>#NAME?</v>
      </c>
      <c r="D72" s="14" t="e">
        <f ca="1">IMAGE("https://acnhcdn.com/latest/BookFishIcon/FishTyouzameCropped.png")</f>
        <v>#NAME?</v>
      </c>
      <c r="E72" s="14" t="e">
        <f ca="1">IMAGE("https://acnhcdn.com/latest/FtrIcon/FtrFishTyouzame.png")</f>
        <v>#NAME?</v>
      </c>
      <c r="F72" s="12">
        <v>10000</v>
      </c>
      <c r="G72" s="13" t="s">
        <v>378</v>
      </c>
      <c r="H72" s="13" t="s">
        <v>86</v>
      </c>
      <c r="I72" s="13" t="s">
        <v>87</v>
      </c>
      <c r="J72" s="13" t="s">
        <v>119</v>
      </c>
      <c r="K72" s="12">
        <v>20</v>
      </c>
      <c r="L72" s="15" t="s">
        <v>128</v>
      </c>
      <c r="M72" s="16" t="s">
        <v>110</v>
      </c>
      <c r="N72" s="16" t="s">
        <v>110</v>
      </c>
      <c r="O72" s="17" t="s">
        <v>110</v>
      </c>
      <c r="P72" s="17" t="s">
        <v>73</v>
      </c>
      <c r="Q72" s="17" t="s">
        <v>73</v>
      </c>
      <c r="R72" s="18" t="s">
        <v>73</v>
      </c>
      <c r="S72" s="18" t="s">
        <v>73</v>
      </c>
      <c r="T72" s="18" t="s">
        <v>73</v>
      </c>
      <c r="U72" s="19" t="s">
        <v>110</v>
      </c>
      <c r="V72" s="19" t="s">
        <v>110</v>
      </c>
      <c r="W72" s="19" t="s">
        <v>110</v>
      </c>
      <c r="X72" s="16" t="s">
        <v>110</v>
      </c>
      <c r="Y72" s="21" t="s">
        <v>73</v>
      </c>
      <c r="Z72" s="18" t="s">
        <v>73</v>
      </c>
      <c r="AA72" s="19" t="s">
        <v>110</v>
      </c>
      <c r="AB72" s="19" t="s">
        <v>110</v>
      </c>
      <c r="AC72" s="19" t="s">
        <v>110</v>
      </c>
      <c r="AD72" s="16" t="s">
        <v>110</v>
      </c>
      <c r="AE72" s="16" t="s">
        <v>110</v>
      </c>
      <c r="AF72" s="16" t="s">
        <v>110</v>
      </c>
      <c r="AG72" s="17" t="s">
        <v>110</v>
      </c>
      <c r="AH72" s="17" t="s">
        <v>73</v>
      </c>
      <c r="AI72" s="17" t="s">
        <v>73</v>
      </c>
      <c r="AJ72" s="18" t="s">
        <v>73</v>
      </c>
      <c r="AK72" s="14" t="s">
        <v>100</v>
      </c>
      <c r="AL72" s="14" t="s">
        <v>75</v>
      </c>
      <c r="AM72" s="22" t="s">
        <v>625</v>
      </c>
      <c r="AN72" s="12" t="s">
        <v>626</v>
      </c>
      <c r="AO72" s="12">
        <v>71</v>
      </c>
      <c r="AP72" s="13" t="s">
        <v>61</v>
      </c>
      <c r="AQ72" s="13" t="s">
        <v>79</v>
      </c>
      <c r="AR72" s="13" t="s">
        <v>79</v>
      </c>
      <c r="AS72" s="13" t="s">
        <v>80</v>
      </c>
      <c r="AT72" s="13" t="s">
        <v>627</v>
      </c>
      <c r="AU72" s="13" t="s">
        <v>628</v>
      </c>
      <c r="AV72" s="13" t="s">
        <v>629</v>
      </c>
      <c r="AW72" s="12">
        <v>4189</v>
      </c>
      <c r="AX72" s="24" t="s">
        <v>630</v>
      </c>
    </row>
    <row r="73" spans="1:50" ht="409.6" x14ac:dyDescent="0.2">
      <c r="A73" s="12">
        <v>76</v>
      </c>
      <c r="B73" s="13" t="s">
        <v>631</v>
      </c>
      <c r="C73" s="14" t="e">
        <f ca="1">IMAGE("https://acnhcdn.com/latest/MenuIcon/Fish83.png")</f>
        <v>#NAME?</v>
      </c>
      <c r="D73" s="14" t="e">
        <f ca="1">IMAGE("https://acnhcdn.com/latest/BookFishIcon/FishKobanzameCropped.png")</f>
        <v>#NAME?</v>
      </c>
      <c r="E73" s="14" t="e">
        <f ca="1">IMAGE("https://acnhcdn.com/latest/FtrIcon/FtrFishKobanzame.png")</f>
        <v>#NAME?</v>
      </c>
      <c r="F73" s="12">
        <v>1500</v>
      </c>
      <c r="G73" s="13" t="s">
        <v>51</v>
      </c>
      <c r="H73" s="13" t="s">
        <v>339</v>
      </c>
      <c r="I73" s="13" t="s">
        <v>53</v>
      </c>
      <c r="J73" s="13" t="s">
        <v>54</v>
      </c>
      <c r="K73" s="12">
        <v>20</v>
      </c>
      <c r="L73" s="15" t="s">
        <v>310</v>
      </c>
      <c r="M73" s="16" t="s">
        <v>73</v>
      </c>
      <c r="N73" s="16" t="s">
        <v>73</v>
      </c>
      <c r="O73" s="17" t="s">
        <v>73</v>
      </c>
      <c r="P73" s="17" t="s">
        <v>73</v>
      </c>
      <c r="Q73" s="17" t="s">
        <v>73</v>
      </c>
      <c r="R73" s="18" t="s">
        <v>110</v>
      </c>
      <c r="S73" s="18" t="s">
        <v>110</v>
      </c>
      <c r="T73" s="18" t="s">
        <v>110</v>
      </c>
      <c r="U73" s="19" t="s">
        <v>110</v>
      </c>
      <c r="V73" s="19" t="s">
        <v>73</v>
      </c>
      <c r="W73" s="19" t="s">
        <v>73</v>
      </c>
      <c r="X73" s="16" t="s">
        <v>73</v>
      </c>
      <c r="Y73" s="21" t="s">
        <v>110</v>
      </c>
      <c r="Z73" s="18" t="s">
        <v>110</v>
      </c>
      <c r="AA73" s="19" t="s">
        <v>110</v>
      </c>
      <c r="AB73" s="19" t="s">
        <v>73</v>
      </c>
      <c r="AC73" s="19" t="s">
        <v>73</v>
      </c>
      <c r="AD73" s="16" t="s">
        <v>73</v>
      </c>
      <c r="AE73" s="16" t="s">
        <v>73</v>
      </c>
      <c r="AF73" s="16" t="s">
        <v>73</v>
      </c>
      <c r="AG73" s="17" t="s">
        <v>73</v>
      </c>
      <c r="AH73" s="17" t="s">
        <v>73</v>
      </c>
      <c r="AI73" s="17" t="s">
        <v>73</v>
      </c>
      <c r="AJ73" s="18" t="s">
        <v>110</v>
      </c>
      <c r="AK73" s="14" t="s">
        <v>57</v>
      </c>
      <c r="AL73" s="14" t="s">
        <v>75</v>
      </c>
      <c r="AM73" s="22" t="s">
        <v>632</v>
      </c>
      <c r="AN73" s="12" t="s">
        <v>633</v>
      </c>
      <c r="AO73" s="12">
        <v>71</v>
      </c>
      <c r="AP73" s="13" t="s">
        <v>61</v>
      </c>
      <c r="AQ73" s="13" t="s">
        <v>79</v>
      </c>
      <c r="AR73" s="13" t="s">
        <v>79</v>
      </c>
      <c r="AS73" s="13" t="s">
        <v>80</v>
      </c>
      <c r="AT73" s="13" t="s">
        <v>634</v>
      </c>
      <c r="AU73" s="13" t="s">
        <v>635</v>
      </c>
      <c r="AV73" s="13" t="s">
        <v>636</v>
      </c>
      <c r="AW73" s="12">
        <v>4203</v>
      </c>
      <c r="AX73" s="24" t="s">
        <v>637</v>
      </c>
    </row>
    <row r="74" spans="1:50" ht="409.6" x14ac:dyDescent="0.2">
      <c r="A74" s="12">
        <v>50</v>
      </c>
      <c r="B74" s="13" t="s">
        <v>638</v>
      </c>
      <c r="C74" s="14" t="e">
        <f ca="1">IMAGE("https://acnhcdn.com/latest/MenuIcon/Fish41.png")</f>
        <v>#NAME?</v>
      </c>
      <c r="D74" s="14" t="e">
        <f ca="1">IMAGE("https://acnhcdn.com/latest/BookFishIcon/FishNanyouhagiCropped.png")</f>
        <v>#NAME?</v>
      </c>
      <c r="E74" s="14" t="e">
        <f ca="1">IMAGE("https://acnhcdn.com/latest/FtrIcon/FtrFishNanyouhagi.png")</f>
        <v>#NAME?</v>
      </c>
      <c r="F74" s="12">
        <v>1000</v>
      </c>
      <c r="G74" s="13" t="s">
        <v>51</v>
      </c>
      <c r="H74" s="13" t="s">
        <v>52</v>
      </c>
      <c r="I74" s="13" t="s">
        <v>71</v>
      </c>
      <c r="J74" s="13" t="s">
        <v>72</v>
      </c>
      <c r="K74" s="12">
        <v>0</v>
      </c>
      <c r="L74" s="15" t="s">
        <v>310</v>
      </c>
      <c r="M74" s="16" t="s">
        <v>73</v>
      </c>
      <c r="N74" s="16" t="s">
        <v>73</v>
      </c>
      <c r="O74" s="17" t="s">
        <v>73</v>
      </c>
      <c r="P74" s="17" t="s">
        <v>110</v>
      </c>
      <c r="Q74" s="17" t="s">
        <v>110</v>
      </c>
      <c r="R74" s="18" t="s">
        <v>110</v>
      </c>
      <c r="S74" s="18" t="s">
        <v>110</v>
      </c>
      <c r="T74" s="18" t="s">
        <v>110</v>
      </c>
      <c r="U74" s="19" t="s">
        <v>110</v>
      </c>
      <c r="V74" s="19" t="s">
        <v>73</v>
      </c>
      <c r="W74" s="19" t="s">
        <v>73</v>
      </c>
      <c r="X74" s="16" t="s">
        <v>73</v>
      </c>
      <c r="Y74" s="21" t="s">
        <v>110</v>
      </c>
      <c r="Z74" s="18" t="s">
        <v>110</v>
      </c>
      <c r="AA74" s="19" t="s">
        <v>110</v>
      </c>
      <c r="AB74" s="19" t="s">
        <v>73</v>
      </c>
      <c r="AC74" s="19" t="s">
        <v>73</v>
      </c>
      <c r="AD74" s="16" t="s">
        <v>73</v>
      </c>
      <c r="AE74" s="16" t="s">
        <v>73</v>
      </c>
      <c r="AF74" s="16" t="s">
        <v>73</v>
      </c>
      <c r="AG74" s="17" t="s">
        <v>73</v>
      </c>
      <c r="AH74" s="17" t="s">
        <v>110</v>
      </c>
      <c r="AI74" s="17" t="s">
        <v>110</v>
      </c>
      <c r="AJ74" s="18" t="s">
        <v>110</v>
      </c>
      <c r="AK74" s="14" t="s">
        <v>57</v>
      </c>
      <c r="AL74" s="14" t="s">
        <v>58</v>
      </c>
      <c r="AM74" s="22" t="s">
        <v>639</v>
      </c>
      <c r="AN74" s="12" t="s">
        <v>640</v>
      </c>
      <c r="AO74" s="12">
        <v>71</v>
      </c>
      <c r="AP74" s="13" t="s">
        <v>61</v>
      </c>
      <c r="AQ74" s="13" t="s">
        <v>62</v>
      </c>
      <c r="AR74" s="13" t="s">
        <v>79</v>
      </c>
      <c r="AS74" s="13" t="s">
        <v>80</v>
      </c>
      <c r="AT74" s="13" t="s">
        <v>641</v>
      </c>
      <c r="AU74" s="13" t="s">
        <v>642</v>
      </c>
      <c r="AV74" s="13" t="s">
        <v>643</v>
      </c>
      <c r="AW74" s="12">
        <v>2258</v>
      </c>
      <c r="AX74" s="24" t="s">
        <v>644</v>
      </c>
    </row>
    <row r="75" spans="1:50" ht="409.6" x14ac:dyDescent="0.2">
      <c r="A75" s="12">
        <v>26</v>
      </c>
      <c r="B75" s="13" t="s">
        <v>645</v>
      </c>
      <c r="C75" s="14" t="e">
        <f ca="1">IMAGE("https://acnhcdn.com/latest/MenuIcon/Fish22.png")</f>
        <v>#NAME?</v>
      </c>
      <c r="D75" s="14" t="e">
        <f ca="1">IMAGE("https://acnhcdn.com/latest/BookFishIcon/FishAyuCropped.png")</f>
        <v>#NAME?</v>
      </c>
      <c r="E75" s="14" t="e">
        <f ca="1">IMAGE("https://acnhcdn.com/latest/FtrIcon/FtrFishAyu.png")</f>
        <v>#NAME?</v>
      </c>
      <c r="F75" s="12">
        <v>900</v>
      </c>
      <c r="G75" s="13" t="s">
        <v>70</v>
      </c>
      <c r="H75" s="13" t="s">
        <v>72</v>
      </c>
      <c r="I75" s="13" t="s">
        <v>108</v>
      </c>
      <c r="J75" s="13" t="s">
        <v>72</v>
      </c>
      <c r="K75" s="12">
        <v>0</v>
      </c>
      <c r="L75" s="15" t="s">
        <v>646</v>
      </c>
      <c r="M75" s="16" t="s">
        <v>73</v>
      </c>
      <c r="N75" s="16" t="s">
        <v>73</v>
      </c>
      <c r="O75" s="17" t="s">
        <v>73</v>
      </c>
      <c r="P75" s="17" t="s">
        <v>73</v>
      </c>
      <c r="Q75" s="17" t="s">
        <v>73</v>
      </c>
      <c r="R75" s="18" t="s">
        <v>73</v>
      </c>
      <c r="S75" s="18" t="s">
        <v>110</v>
      </c>
      <c r="T75" s="18" t="s">
        <v>110</v>
      </c>
      <c r="U75" s="19" t="s">
        <v>110</v>
      </c>
      <c r="V75" s="19" t="s">
        <v>73</v>
      </c>
      <c r="W75" s="19" t="s">
        <v>73</v>
      </c>
      <c r="X75" s="16" t="s">
        <v>73</v>
      </c>
      <c r="Y75" s="21" t="s">
        <v>110</v>
      </c>
      <c r="Z75" s="18" t="s">
        <v>110</v>
      </c>
      <c r="AA75" s="19" t="s">
        <v>110</v>
      </c>
      <c r="AB75" s="19" t="s">
        <v>73</v>
      </c>
      <c r="AC75" s="19" t="s">
        <v>73</v>
      </c>
      <c r="AD75" s="16" t="s">
        <v>73</v>
      </c>
      <c r="AE75" s="16" t="s">
        <v>73</v>
      </c>
      <c r="AF75" s="16" t="s">
        <v>73</v>
      </c>
      <c r="AG75" s="17" t="s">
        <v>73</v>
      </c>
      <c r="AH75" s="17" t="s">
        <v>73</v>
      </c>
      <c r="AI75" s="17" t="s">
        <v>73</v>
      </c>
      <c r="AJ75" s="18" t="s">
        <v>73</v>
      </c>
      <c r="AK75" s="14" t="s">
        <v>57</v>
      </c>
      <c r="AL75" s="14" t="s">
        <v>75</v>
      </c>
      <c r="AM75" s="22" t="s">
        <v>647</v>
      </c>
      <c r="AN75" s="12" t="s">
        <v>648</v>
      </c>
      <c r="AO75" s="12">
        <v>71</v>
      </c>
      <c r="AP75" s="13" t="s">
        <v>61</v>
      </c>
      <c r="AQ75" s="13" t="s">
        <v>150</v>
      </c>
      <c r="AR75" s="13" t="s">
        <v>79</v>
      </c>
      <c r="AS75" s="13" t="s">
        <v>80</v>
      </c>
      <c r="AT75" s="13" t="s">
        <v>649</v>
      </c>
      <c r="AU75" s="13" t="s">
        <v>650</v>
      </c>
      <c r="AV75" s="13" t="s">
        <v>651</v>
      </c>
      <c r="AW75" s="12">
        <v>2237</v>
      </c>
      <c r="AX75" s="24" t="s">
        <v>652</v>
      </c>
    </row>
    <row r="76" spans="1:50" ht="384" x14ac:dyDescent="0.2">
      <c r="A76" s="12">
        <v>14</v>
      </c>
      <c r="B76" s="13" t="s">
        <v>653</v>
      </c>
      <c r="C76" s="14" t="e">
        <f ca="1">IMAGE("https://acnhcdn.com/latest/MenuIcon/Fish64.png")</f>
        <v>#NAME?</v>
      </c>
      <c r="D76" s="14" t="e">
        <f ca="1">IMAGE("https://acnhcdn.com/latest/BookFishIcon/FishOtamajakusiCropped.png")</f>
        <v>#NAME?</v>
      </c>
      <c r="E76" s="14" t="e">
        <f ca="1">IMAGE("https://acnhcdn.com/latest/FtrIcon/FtrFishOtama.png")</f>
        <v>#NAME?</v>
      </c>
      <c r="F76" s="12">
        <v>100</v>
      </c>
      <c r="G76" s="13" t="s">
        <v>189</v>
      </c>
      <c r="H76" s="13" t="s">
        <v>138</v>
      </c>
      <c r="I76" s="13" t="s">
        <v>71</v>
      </c>
      <c r="J76" s="13" t="s">
        <v>54</v>
      </c>
      <c r="K76" s="12">
        <v>0</v>
      </c>
      <c r="L76" s="15" t="s">
        <v>223</v>
      </c>
      <c r="M76" s="16" t="s">
        <v>73</v>
      </c>
      <c r="N76" s="16" t="s">
        <v>73</v>
      </c>
      <c r="O76" s="17" t="s">
        <v>110</v>
      </c>
      <c r="P76" s="17" t="s">
        <v>110</v>
      </c>
      <c r="Q76" s="17" t="s">
        <v>110</v>
      </c>
      <c r="R76" s="18" t="s">
        <v>110</v>
      </c>
      <c r="S76" s="18" t="s">
        <v>110</v>
      </c>
      <c r="T76" s="18" t="s">
        <v>73</v>
      </c>
      <c r="U76" s="19" t="s">
        <v>73</v>
      </c>
      <c r="V76" s="19" t="s">
        <v>73</v>
      </c>
      <c r="W76" s="19" t="s">
        <v>73</v>
      </c>
      <c r="X76" s="16" t="s">
        <v>73</v>
      </c>
      <c r="Y76" s="21" t="s">
        <v>110</v>
      </c>
      <c r="Z76" s="18" t="s">
        <v>73</v>
      </c>
      <c r="AA76" s="19" t="s">
        <v>73</v>
      </c>
      <c r="AB76" s="19" t="s">
        <v>73</v>
      </c>
      <c r="AC76" s="19" t="s">
        <v>73</v>
      </c>
      <c r="AD76" s="16" t="s">
        <v>73</v>
      </c>
      <c r="AE76" s="16" t="s">
        <v>73</v>
      </c>
      <c r="AF76" s="16" t="s">
        <v>73</v>
      </c>
      <c r="AG76" s="17" t="s">
        <v>110</v>
      </c>
      <c r="AH76" s="17" t="s">
        <v>110</v>
      </c>
      <c r="AI76" s="17" t="s">
        <v>110</v>
      </c>
      <c r="AJ76" s="18" t="s">
        <v>110</v>
      </c>
      <c r="AK76" s="14" t="s">
        <v>57</v>
      </c>
      <c r="AL76" s="14" t="s">
        <v>58</v>
      </c>
      <c r="AM76" s="22" t="s">
        <v>654</v>
      </c>
      <c r="AN76" s="12" t="s">
        <v>655</v>
      </c>
      <c r="AO76" s="12">
        <v>71</v>
      </c>
      <c r="AP76" s="13" t="s">
        <v>61</v>
      </c>
      <c r="AQ76" s="13" t="s">
        <v>79</v>
      </c>
      <c r="AR76" s="13" t="s">
        <v>62</v>
      </c>
      <c r="AS76" s="13" t="s">
        <v>64</v>
      </c>
      <c r="AT76" s="13" t="s">
        <v>656</v>
      </c>
      <c r="AU76" s="13" t="s">
        <v>657</v>
      </c>
      <c r="AV76" s="13" t="s">
        <v>658</v>
      </c>
      <c r="AW76" s="12">
        <v>2225</v>
      </c>
      <c r="AX76" s="24" t="s">
        <v>659</v>
      </c>
    </row>
    <row r="77" spans="1:50" ht="397" x14ac:dyDescent="0.2">
      <c r="A77" s="12">
        <v>23</v>
      </c>
      <c r="B77" s="13" t="s">
        <v>660</v>
      </c>
      <c r="C77" s="14" t="e">
        <f ca="1">IMAGE("https://acnhcdn.com/latest/MenuIcon/Fish76.png")</f>
        <v>#NAME?</v>
      </c>
      <c r="D77" s="14" t="e">
        <f ca="1">IMAGE("https://acnhcdn.com/latest/BookFishIcon/FishThirapiaCropped.png")</f>
        <v>#NAME?</v>
      </c>
      <c r="E77" s="14" t="e">
        <f ca="1">IMAGE("https://acnhcdn.com/latest/FtrIcon/FtrFishThirapia.png")</f>
        <v>#NAME?</v>
      </c>
      <c r="F77" s="12">
        <v>800</v>
      </c>
      <c r="G77" s="13" t="s">
        <v>70</v>
      </c>
      <c r="H77" s="13" t="s">
        <v>72</v>
      </c>
      <c r="I77" s="13" t="s">
        <v>108</v>
      </c>
      <c r="J77" s="13" t="s">
        <v>72</v>
      </c>
      <c r="K77" s="12">
        <v>0</v>
      </c>
      <c r="L77" s="15" t="s">
        <v>295</v>
      </c>
      <c r="M77" s="16" t="s">
        <v>73</v>
      </c>
      <c r="N77" s="16" t="s">
        <v>73</v>
      </c>
      <c r="O77" s="17" t="s">
        <v>73</v>
      </c>
      <c r="P77" s="17" t="s">
        <v>73</v>
      </c>
      <c r="Q77" s="17" t="s">
        <v>73</v>
      </c>
      <c r="R77" s="18" t="s">
        <v>110</v>
      </c>
      <c r="S77" s="18" t="s">
        <v>110</v>
      </c>
      <c r="T77" s="18" t="s">
        <v>110</v>
      </c>
      <c r="U77" s="19" t="s">
        <v>110</v>
      </c>
      <c r="V77" s="19" t="s">
        <v>110</v>
      </c>
      <c r="W77" s="19" t="s">
        <v>73</v>
      </c>
      <c r="X77" s="16" t="s">
        <v>73</v>
      </c>
      <c r="Y77" s="21" t="s">
        <v>110</v>
      </c>
      <c r="Z77" s="18" t="s">
        <v>110</v>
      </c>
      <c r="AA77" s="19" t="s">
        <v>110</v>
      </c>
      <c r="AB77" s="19" t="s">
        <v>110</v>
      </c>
      <c r="AC77" s="19" t="s">
        <v>73</v>
      </c>
      <c r="AD77" s="16" t="s">
        <v>73</v>
      </c>
      <c r="AE77" s="16" t="s">
        <v>73</v>
      </c>
      <c r="AF77" s="16" t="s">
        <v>73</v>
      </c>
      <c r="AG77" s="17" t="s">
        <v>73</v>
      </c>
      <c r="AH77" s="17" t="s">
        <v>73</v>
      </c>
      <c r="AI77" s="17" t="s">
        <v>73</v>
      </c>
      <c r="AJ77" s="18" t="s">
        <v>110</v>
      </c>
      <c r="AK77" s="14" t="s">
        <v>57</v>
      </c>
      <c r="AL77" s="14" t="s">
        <v>75</v>
      </c>
      <c r="AM77" s="22" t="s">
        <v>661</v>
      </c>
      <c r="AN77" s="12" t="s">
        <v>662</v>
      </c>
      <c r="AO77" s="12">
        <v>71</v>
      </c>
      <c r="AP77" s="13" t="s">
        <v>61</v>
      </c>
      <c r="AQ77" s="13" t="s">
        <v>79</v>
      </c>
      <c r="AR77" s="13" t="s">
        <v>79</v>
      </c>
      <c r="AS77" s="13" t="s">
        <v>80</v>
      </c>
      <c r="AT77" s="13" t="s">
        <v>663</v>
      </c>
      <c r="AU77" s="13" t="s">
        <v>664</v>
      </c>
      <c r="AV77" s="13" t="s">
        <v>665</v>
      </c>
      <c r="AW77" s="12">
        <v>4190</v>
      </c>
      <c r="AX77" s="24" t="s">
        <v>666</v>
      </c>
    </row>
    <row r="78" spans="1:50" ht="409.6" x14ac:dyDescent="0.2">
      <c r="A78" s="12">
        <v>66</v>
      </c>
      <c r="B78" s="13" t="s">
        <v>667</v>
      </c>
      <c r="C78" s="14" t="e">
        <f ca="1">IMAGE("https://acnhcdn.com/latest/MenuIcon/Fish57.png")</f>
        <v>#NAME?</v>
      </c>
      <c r="D78" s="14" t="e">
        <f ca="1">IMAGE("https://acnhcdn.com/latest/BookFishIcon/FishMaguroCropped.png")</f>
        <v>#NAME?</v>
      </c>
      <c r="E78" s="14" t="e">
        <f ca="1">IMAGE("https://acnhcdn.com/latest/FtrIcon/FtrFishMaguro.png")</f>
        <v>#NAME?</v>
      </c>
      <c r="F78" s="12">
        <v>7000</v>
      </c>
      <c r="G78" s="13" t="s">
        <v>165</v>
      </c>
      <c r="H78" s="13" t="s">
        <v>86</v>
      </c>
      <c r="I78" s="13" t="s">
        <v>87</v>
      </c>
      <c r="J78" s="13" t="s">
        <v>88</v>
      </c>
      <c r="K78" s="12">
        <v>50</v>
      </c>
      <c r="L78" s="15" t="s">
        <v>310</v>
      </c>
      <c r="M78" s="16" t="s">
        <v>110</v>
      </c>
      <c r="N78" s="16" t="s">
        <v>110</v>
      </c>
      <c r="O78" s="17" t="s">
        <v>110</v>
      </c>
      <c r="P78" s="17" t="s">
        <v>110</v>
      </c>
      <c r="Q78" s="17" t="s">
        <v>73</v>
      </c>
      <c r="R78" s="18" t="s">
        <v>73</v>
      </c>
      <c r="S78" s="18" t="s">
        <v>73</v>
      </c>
      <c r="T78" s="18" t="s">
        <v>73</v>
      </c>
      <c r="U78" s="19" t="s">
        <v>73</v>
      </c>
      <c r="V78" s="19" t="s">
        <v>73</v>
      </c>
      <c r="W78" s="19" t="s">
        <v>110</v>
      </c>
      <c r="X78" s="16" t="s">
        <v>110</v>
      </c>
      <c r="Y78" s="21" t="s">
        <v>73</v>
      </c>
      <c r="Z78" s="18" t="s">
        <v>73</v>
      </c>
      <c r="AA78" s="19" t="s">
        <v>73</v>
      </c>
      <c r="AB78" s="19" t="s">
        <v>73</v>
      </c>
      <c r="AC78" s="19" t="s">
        <v>110</v>
      </c>
      <c r="AD78" s="16" t="s">
        <v>110</v>
      </c>
      <c r="AE78" s="16" t="s">
        <v>110</v>
      </c>
      <c r="AF78" s="16" t="s">
        <v>110</v>
      </c>
      <c r="AG78" s="17" t="s">
        <v>110</v>
      </c>
      <c r="AH78" s="17" t="s">
        <v>110</v>
      </c>
      <c r="AI78" s="17" t="s">
        <v>73</v>
      </c>
      <c r="AJ78" s="18" t="s">
        <v>73</v>
      </c>
      <c r="AK78" s="14" t="s">
        <v>100</v>
      </c>
      <c r="AL78" s="14" t="s">
        <v>75</v>
      </c>
      <c r="AM78" s="22" t="s">
        <v>668</v>
      </c>
      <c r="AN78" s="12" t="s">
        <v>669</v>
      </c>
      <c r="AO78" s="12">
        <v>71</v>
      </c>
      <c r="AP78" s="13" t="s">
        <v>61</v>
      </c>
      <c r="AQ78" s="13" t="s">
        <v>62</v>
      </c>
      <c r="AR78" s="13" t="s">
        <v>79</v>
      </c>
      <c r="AS78" s="13" t="s">
        <v>80</v>
      </c>
      <c r="AT78" s="13" t="s">
        <v>670</v>
      </c>
      <c r="AU78" s="13" t="s">
        <v>671</v>
      </c>
      <c r="AV78" s="13" t="s">
        <v>672</v>
      </c>
      <c r="AW78" s="12">
        <v>2274</v>
      </c>
      <c r="AX78" s="24" t="s">
        <v>673</v>
      </c>
    </row>
    <row r="79" spans="1:50" ht="409.6" x14ac:dyDescent="0.2">
      <c r="A79" s="12">
        <v>75</v>
      </c>
      <c r="B79" s="13" t="s">
        <v>674</v>
      </c>
      <c r="C79" s="14" t="e">
        <f ca="1">IMAGE("https://acnhcdn.com/latest/MenuIcon/Fish72.png")</f>
        <v>#NAME?</v>
      </c>
      <c r="D79" s="14" t="e">
        <f ca="1">IMAGE("https://acnhcdn.com/latest/BookFishIcon/FishJinbeezameCropped.png")</f>
        <v>#NAME?</v>
      </c>
      <c r="E79" s="14" t="e">
        <f ca="1">IMAGE("https://acnhcdn.com/latest/FtrIcon/FtrFishJinbee.png")</f>
        <v>#NAME?</v>
      </c>
      <c r="F79" s="12">
        <v>13000</v>
      </c>
      <c r="G79" s="13" t="s">
        <v>51</v>
      </c>
      <c r="H79" s="13" t="s">
        <v>339</v>
      </c>
      <c r="I79" s="13" t="s">
        <v>87</v>
      </c>
      <c r="J79" s="13" t="s">
        <v>119</v>
      </c>
      <c r="K79" s="12">
        <v>50</v>
      </c>
      <c r="L79" s="15" t="s">
        <v>89</v>
      </c>
      <c r="M79" s="16" t="s">
        <v>73</v>
      </c>
      <c r="N79" s="16" t="s">
        <v>73</v>
      </c>
      <c r="O79" s="17" t="s">
        <v>73</v>
      </c>
      <c r="P79" s="17" t="s">
        <v>73</v>
      </c>
      <c r="Q79" s="17" t="s">
        <v>73</v>
      </c>
      <c r="R79" s="18" t="s">
        <v>110</v>
      </c>
      <c r="S79" s="18" t="s">
        <v>110</v>
      </c>
      <c r="T79" s="18" t="s">
        <v>110</v>
      </c>
      <c r="U79" s="19" t="s">
        <v>110</v>
      </c>
      <c r="V79" s="19" t="s">
        <v>73</v>
      </c>
      <c r="W79" s="19" t="s">
        <v>73</v>
      </c>
      <c r="X79" s="16" t="s">
        <v>73</v>
      </c>
      <c r="Y79" s="21" t="s">
        <v>110</v>
      </c>
      <c r="Z79" s="18" t="s">
        <v>110</v>
      </c>
      <c r="AA79" s="19" t="s">
        <v>110</v>
      </c>
      <c r="AB79" s="19" t="s">
        <v>73</v>
      </c>
      <c r="AC79" s="19" t="s">
        <v>73</v>
      </c>
      <c r="AD79" s="16" t="s">
        <v>73</v>
      </c>
      <c r="AE79" s="16" t="s">
        <v>73</v>
      </c>
      <c r="AF79" s="16" t="s">
        <v>73</v>
      </c>
      <c r="AG79" s="17" t="s">
        <v>73</v>
      </c>
      <c r="AH79" s="17" t="s">
        <v>73</v>
      </c>
      <c r="AI79" s="17" t="s">
        <v>73</v>
      </c>
      <c r="AJ79" s="18" t="s">
        <v>110</v>
      </c>
      <c r="AK79" s="14" t="s">
        <v>90</v>
      </c>
      <c r="AL79" s="14" t="s">
        <v>58</v>
      </c>
      <c r="AM79" s="22" t="s">
        <v>675</v>
      </c>
      <c r="AN79" s="12" t="s">
        <v>676</v>
      </c>
      <c r="AO79" s="12">
        <v>71</v>
      </c>
      <c r="AP79" s="13" t="s">
        <v>61</v>
      </c>
      <c r="AQ79" s="13" t="s">
        <v>79</v>
      </c>
      <c r="AR79" s="13" t="s">
        <v>62</v>
      </c>
      <c r="AS79" s="13" t="s">
        <v>64</v>
      </c>
      <c r="AT79" s="13" t="s">
        <v>677</v>
      </c>
      <c r="AU79" s="13" t="s">
        <v>678</v>
      </c>
      <c r="AV79" s="13" t="s">
        <v>679</v>
      </c>
      <c r="AW79" s="12">
        <v>2282</v>
      </c>
      <c r="AX79" s="24" t="s">
        <v>680</v>
      </c>
    </row>
    <row r="80" spans="1:50" ht="409.6" x14ac:dyDescent="0.2">
      <c r="A80" s="12">
        <v>21</v>
      </c>
      <c r="B80" s="13" t="s">
        <v>681</v>
      </c>
      <c r="C80" s="14" t="e">
        <f ca="1">IMAGE("https://acnhcdn.com/latest/MenuIcon/Fish18.png")</f>
        <v>#NAME?</v>
      </c>
      <c r="D80" s="14" t="e">
        <f ca="1">IMAGE("https://acnhcdn.com/latest/BookFishIcon/FishYellowparchCropped.png")</f>
        <v>#NAME?</v>
      </c>
      <c r="E80" s="14" t="e">
        <f ca="1">IMAGE("https://acnhcdn.com/latest/FtrIcon/FtrFishYellowparch.png")</f>
        <v>#NAME?</v>
      </c>
      <c r="F80" s="12">
        <v>300</v>
      </c>
      <c r="G80" s="13" t="s">
        <v>70</v>
      </c>
      <c r="H80" s="13" t="s">
        <v>72</v>
      </c>
      <c r="I80" s="13" t="s">
        <v>72</v>
      </c>
      <c r="J80" s="13" t="s">
        <v>88</v>
      </c>
      <c r="K80" s="12">
        <v>0</v>
      </c>
      <c r="L80" s="15" t="s">
        <v>610</v>
      </c>
      <c r="M80" s="16" t="s">
        <v>110</v>
      </c>
      <c r="N80" s="16" t="s">
        <v>110</v>
      </c>
      <c r="O80" s="17" t="s">
        <v>110</v>
      </c>
      <c r="P80" s="17" t="s">
        <v>73</v>
      </c>
      <c r="Q80" s="17" t="s">
        <v>73</v>
      </c>
      <c r="R80" s="18" t="s">
        <v>73</v>
      </c>
      <c r="S80" s="18" t="s">
        <v>73</v>
      </c>
      <c r="T80" s="18" t="s">
        <v>73</v>
      </c>
      <c r="U80" s="19" t="s">
        <v>73</v>
      </c>
      <c r="V80" s="19" t="s">
        <v>110</v>
      </c>
      <c r="W80" s="19" t="s">
        <v>110</v>
      </c>
      <c r="X80" s="16" t="s">
        <v>110</v>
      </c>
      <c r="Y80" s="21" t="s">
        <v>73</v>
      </c>
      <c r="Z80" s="18" t="s">
        <v>73</v>
      </c>
      <c r="AA80" s="19" t="s">
        <v>73</v>
      </c>
      <c r="AB80" s="19" t="s">
        <v>110</v>
      </c>
      <c r="AC80" s="19" t="s">
        <v>110</v>
      </c>
      <c r="AD80" s="16" t="s">
        <v>110</v>
      </c>
      <c r="AE80" s="16" t="s">
        <v>110</v>
      </c>
      <c r="AF80" s="16" t="s">
        <v>110</v>
      </c>
      <c r="AG80" s="17" t="s">
        <v>110</v>
      </c>
      <c r="AH80" s="17" t="s">
        <v>73</v>
      </c>
      <c r="AI80" s="17" t="s">
        <v>73</v>
      </c>
      <c r="AJ80" s="18" t="s">
        <v>73</v>
      </c>
      <c r="AK80" s="14" t="s">
        <v>57</v>
      </c>
      <c r="AL80" s="14" t="s">
        <v>75</v>
      </c>
      <c r="AM80" s="22" t="s">
        <v>682</v>
      </c>
      <c r="AN80" s="12" t="s">
        <v>683</v>
      </c>
      <c r="AO80" s="12">
        <v>71</v>
      </c>
      <c r="AP80" s="13" t="s">
        <v>61</v>
      </c>
      <c r="AQ80" s="13" t="s">
        <v>78</v>
      </c>
      <c r="AR80" s="13" t="s">
        <v>79</v>
      </c>
      <c r="AS80" s="13" t="s">
        <v>80</v>
      </c>
      <c r="AT80" s="13" t="s">
        <v>684</v>
      </c>
      <c r="AU80" s="13" t="s">
        <v>685</v>
      </c>
      <c r="AV80" s="13" t="s">
        <v>686</v>
      </c>
      <c r="AW80" s="12">
        <v>2233</v>
      </c>
      <c r="AX80" s="24" t="s">
        <v>687</v>
      </c>
    </row>
    <row r="81" spans="1:50" ht="409.6" x14ac:dyDescent="0.2">
      <c r="A81" s="12">
        <v>53</v>
      </c>
      <c r="B81" s="13" t="s">
        <v>688</v>
      </c>
      <c r="C81" s="14" t="e">
        <f ca="1">IMAGE("https://acnhcdn.com/latest/MenuIcon/Fish44.png")</f>
        <v>#NAME?</v>
      </c>
      <c r="D81" s="14" t="e">
        <f ca="1">IMAGE("https://acnhcdn.com/latest/BookFishIcon/FishMinokasagoCropped.png")</f>
        <v>#NAME?</v>
      </c>
      <c r="E81" s="14" t="e">
        <f ca="1">IMAGE("https://acnhcdn.com/latest/FtrIcon/FtrFishMinokasago.png")</f>
        <v>#NAME?</v>
      </c>
      <c r="F81" s="12">
        <v>500</v>
      </c>
      <c r="G81" s="13" t="s">
        <v>51</v>
      </c>
      <c r="H81" s="13" t="s">
        <v>72</v>
      </c>
      <c r="I81" s="13" t="s">
        <v>53</v>
      </c>
      <c r="J81" s="13" t="s">
        <v>247</v>
      </c>
      <c r="K81" s="12">
        <v>0</v>
      </c>
      <c r="L81" s="15" t="s">
        <v>199</v>
      </c>
      <c r="M81" s="16" t="s">
        <v>73</v>
      </c>
      <c r="N81" s="16" t="s">
        <v>73</v>
      </c>
      <c r="O81" s="17" t="s">
        <v>73</v>
      </c>
      <c r="P81" s="17" t="s">
        <v>110</v>
      </c>
      <c r="Q81" s="17" t="s">
        <v>110</v>
      </c>
      <c r="R81" s="18" t="s">
        <v>110</v>
      </c>
      <c r="S81" s="18" t="s">
        <v>110</v>
      </c>
      <c r="T81" s="18" t="s">
        <v>110</v>
      </c>
      <c r="U81" s="19" t="s">
        <v>110</v>
      </c>
      <c r="V81" s="19" t="s">
        <v>110</v>
      </c>
      <c r="W81" s="19" t="s">
        <v>110</v>
      </c>
      <c r="X81" s="16" t="s">
        <v>73</v>
      </c>
      <c r="Y81" s="21" t="s">
        <v>110</v>
      </c>
      <c r="Z81" s="18" t="s">
        <v>110</v>
      </c>
      <c r="AA81" s="19" t="s">
        <v>110</v>
      </c>
      <c r="AB81" s="19" t="s">
        <v>110</v>
      </c>
      <c r="AC81" s="19" t="s">
        <v>110</v>
      </c>
      <c r="AD81" s="16" t="s">
        <v>73</v>
      </c>
      <c r="AE81" s="16" t="s">
        <v>73</v>
      </c>
      <c r="AF81" s="16" t="s">
        <v>73</v>
      </c>
      <c r="AG81" s="17" t="s">
        <v>73</v>
      </c>
      <c r="AH81" s="17" t="s">
        <v>110</v>
      </c>
      <c r="AI81" s="17" t="s">
        <v>110</v>
      </c>
      <c r="AJ81" s="18" t="s">
        <v>110</v>
      </c>
      <c r="AK81" s="14" t="s">
        <v>57</v>
      </c>
      <c r="AL81" s="14" t="s">
        <v>75</v>
      </c>
      <c r="AM81" s="22" t="s">
        <v>689</v>
      </c>
      <c r="AN81" s="12" t="s">
        <v>690</v>
      </c>
      <c r="AO81" s="12">
        <v>71</v>
      </c>
      <c r="AP81" s="13" t="s">
        <v>61</v>
      </c>
      <c r="AQ81" s="13" t="s">
        <v>63</v>
      </c>
      <c r="AR81" s="13" t="s">
        <v>79</v>
      </c>
      <c r="AS81" s="13" t="s">
        <v>80</v>
      </c>
      <c r="AT81" s="13" t="s">
        <v>691</v>
      </c>
      <c r="AU81" s="13" t="s">
        <v>692</v>
      </c>
      <c r="AV81" s="13" t="s">
        <v>693</v>
      </c>
      <c r="AW81" s="12">
        <v>2261</v>
      </c>
      <c r="AX81" s="24" t="s">
        <v>694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2022-11-07T19:23:44Z</dcterms:created>
  <dcterms:modified xsi:type="dcterms:W3CDTF">2022-11-07T19:23:50Z</dcterms:modified>
</cp:coreProperties>
</file>