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DF949B2D-B623-DA41-B9CC-FBF632A52B51}" xr6:coauthVersionLast="47" xr6:coauthVersionMax="47" xr10:uidLastSave="{00000000-0000-0000-0000-000000000000}"/>
  <bookViews>
    <workbookView xWindow="6860" yWindow="4300" windowWidth="27640" windowHeight="16940" xr2:uid="{C9C75DC7-6ADB-BB4E-A17A-223B8EB230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B414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C80" i="1"/>
  <c r="B80" i="1"/>
  <c r="D79" i="1"/>
  <c r="C79" i="1"/>
  <c r="B79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2" i="1"/>
  <c r="B2" i="1"/>
</calcChain>
</file>

<file path=xl/sharedStrings.xml><?xml version="1.0" encoding="utf-8"?>
<sst xmlns="http://schemas.openxmlformats.org/spreadsheetml/2006/main" count="10763" uniqueCount="3962">
  <si>
    <t>Name</t>
  </si>
  <si>
    <t>Icon Image</t>
  </si>
  <si>
    <t>Photo Image</t>
  </si>
  <si>
    <t>House Image</t>
  </si>
  <si>
    <t>Species</t>
  </si>
  <si>
    <t>Gender</t>
  </si>
  <si>
    <t>Personality</t>
  </si>
  <si>
    <t>Subtype</t>
  </si>
  <si>
    <t>Hobby</t>
  </si>
  <si>
    <t>Birthday</t>
  </si>
  <si>
    <t>Catchphrase</t>
  </si>
  <si>
    <t>Favorite Song</t>
  </si>
  <si>
    <t>Favorite Saying</t>
  </si>
  <si>
    <t>Style 1</t>
  </si>
  <si>
    <t>Style 2</t>
  </si>
  <si>
    <t>Color 1</t>
  </si>
  <si>
    <t>Color 2</t>
  </si>
  <si>
    <t>Default Clothing</t>
  </si>
  <si>
    <t>Default Umbrella</t>
  </si>
  <si>
    <t>Wallpaper</t>
  </si>
  <si>
    <t>Flooring</t>
  </si>
  <si>
    <t>Furniture List</t>
  </si>
  <si>
    <t>Furniture Name List</t>
  </si>
  <si>
    <t>DIY Workbench</t>
  </si>
  <si>
    <t>Kitchen Equipment</t>
  </si>
  <si>
    <t>Version Added</t>
  </si>
  <si>
    <t>Name Color</t>
  </si>
  <si>
    <t>Bubble Color</t>
  </si>
  <si>
    <t>Filename</t>
  </si>
  <si>
    <t>Unique Entry ID</t>
  </si>
  <si>
    <t>Ace</t>
  </si>
  <si>
    <t>Bird</t>
  </si>
  <si>
    <t>Male</t>
  </si>
  <si>
    <t>Jock</t>
  </si>
  <si>
    <t>A</t>
  </si>
  <si>
    <t>Nature</t>
  </si>
  <si>
    <t>8/11</t>
  </si>
  <si>
    <t>ace</t>
  </si>
  <si>
    <t>K.K. Hop</t>
  </si>
  <si>
    <t>If you love something, let it go. Then chase it down. What were you thinking?</t>
  </si>
  <si>
    <t>Active</t>
  </si>
  <si>
    <t>Cute</t>
  </si>
  <si>
    <t>Aqua</t>
  </si>
  <si>
    <t>Green</t>
  </si>
  <si>
    <t>two-tone umbrella</t>
  </si>
  <si>
    <t>green-paint wall</t>
  </si>
  <si>
    <t>green-paint flooring</t>
  </si>
  <si>
    <t>1051;2554;2606;3122;4338;12309;12780;13114;13115;13117;13118;14054;14604</t>
  </si>
  <si>
    <t>water bird;double sofa;ranch bed;mini DIY workbench;portable record player;pitcher plant;wall shelf with bottles;vintage stool;vintage desk;vintage low table;vintage dresser;ranch kitchen;glowing-moss jar</t>
  </si>
  <si>
    <t>3122,3_0</t>
  </si>
  <si>
    <t>14054,5_0</t>
  </si>
  <si>
    <t>2.0.0</t>
  </si>
  <si>
    <t>#fffce9</t>
  </si>
  <si>
    <t>#0961f6</t>
  </si>
  <si>
    <t>brd09</t>
  </si>
  <si>
    <t>cBJxF2eoM4Cymei82</t>
  </si>
  <si>
    <t>Admiral</t>
  </si>
  <si>
    <t>Cranky</t>
  </si>
  <si>
    <t>1/27</t>
  </si>
  <si>
    <t>aye aye</t>
  </si>
  <si>
    <t>Steep Hill</t>
  </si>
  <si>
    <t>Only quitters give up.</t>
  </si>
  <si>
    <t>Cool</t>
  </si>
  <si>
    <t>Black</t>
  </si>
  <si>
    <t>Blue</t>
  </si>
  <si>
    <t>bat umbrella</t>
  </si>
  <si>
    <t>dirt-clod wall</t>
  </si>
  <si>
    <t>tatami</t>
  </si>
  <si>
    <t>717;787;1849;2736;3438;3449;3622;3802;4029;4106;5970;7047</t>
  </si>
  <si>
    <t>clay furnace;tape deck;kotatsu;retro fan;wooden end table;wooden stool;floor seat;pine bonsai tree;rotary phone;pendulum clock;firewood;zen cushion</t>
  </si>
  <si>
    <t>3122,2_0</t>
  </si>
  <si>
    <t>717</t>
  </si>
  <si>
    <t>1.0.0</t>
  </si>
  <si>
    <t>#0ca54a</t>
  </si>
  <si>
    <t>brd06</t>
  </si>
  <si>
    <t>B3RyfNEqwGmcccRC3</t>
  </si>
  <si>
    <t>Agent S</t>
  </si>
  <si>
    <t>Squirrel</t>
  </si>
  <si>
    <t>Female</t>
  </si>
  <si>
    <t>Peppy</t>
  </si>
  <si>
    <t>B</t>
  </si>
  <si>
    <t>Fitness</t>
  </si>
  <si>
    <t>7/2</t>
  </si>
  <si>
    <t>sidekick</t>
  </si>
  <si>
    <t>Go K.K. Rider</t>
  </si>
  <si>
    <t>You gotta put the pedal to the metal!</t>
  </si>
  <si>
    <t>Simple</t>
  </si>
  <si>
    <t>beach umbrella</t>
  </si>
  <si>
    <t>concrete wall</t>
  </si>
  <si>
    <t>colorful tile flooring</t>
  </si>
  <si>
    <t>290;1708;2560;3449;3468;3971;4080;4753;4756;7150;7323;7789;7845</t>
  </si>
  <si>
    <t>treadmill;cassette player;wooden chest;wooden stool;beach towel;imperial partition;long bathtub;throwback wrestling figure;throwback wall clock;blue corner;brown wooden-deck rug;drying rack;pull-up-bar stand</t>
  </si>
  <si>
    <t>3995,4_0</t>
  </si>
  <si>
    <t>3616,2_0</t>
  </si>
  <si>
    <t>squ05</t>
  </si>
  <si>
    <t>SGMdki6dzpDZyXAw5</t>
  </si>
  <si>
    <t>Agnes</t>
  </si>
  <si>
    <t>Pig</t>
  </si>
  <si>
    <t>Big Sister</t>
  </si>
  <si>
    <t>Play</t>
  </si>
  <si>
    <t>4/21</t>
  </si>
  <si>
    <t>snuffle</t>
  </si>
  <si>
    <t>K.K. House</t>
  </si>
  <si>
    <t>You reap what you sow.</t>
  </si>
  <si>
    <t>Elegant</t>
  </si>
  <si>
    <t>Pink</t>
  </si>
  <si>
    <t>White</t>
  </si>
  <si>
    <t>peach umbrella</t>
  </si>
  <si>
    <t>gray molded-panel wall</t>
  </si>
  <si>
    <t>arabesque flooring</t>
  </si>
  <si>
    <t>896;3428;3773;3951;3958;4027;4129;7136;7235;7236;7325;7801;7802</t>
  </si>
  <si>
    <t>cat tower;wall-mounted TV (50 in.);terrarium;antique console table;antique mini table;floral swag;monstera;cat grass;rose bed;lily record player;ivory medium round mat;pet food bowl;pet bed</t>
  </si>
  <si>
    <t>3943,2_0</t>
  </si>
  <si>
    <t>3616,5_0</t>
  </si>
  <si>
    <t>#515151</t>
  </si>
  <si>
    <t>pig17</t>
  </si>
  <si>
    <t>jzWCiDPm9MqtCfecP</t>
  </si>
  <si>
    <t>Al</t>
  </si>
  <si>
    <t>Gorilla</t>
  </si>
  <si>
    <t>Lazy</t>
  </si>
  <si>
    <t>10/18</t>
  </si>
  <si>
    <t>ayyyeee</t>
  </si>
  <si>
    <t>Life is a buffet. Always go back for seconds.</t>
  </si>
  <si>
    <t>Red</t>
  </si>
  <si>
    <t>mush umbrella</t>
  </si>
  <si>
    <t>green rubber flooring</t>
  </si>
  <si>
    <t>833;1452;3307;3697;3946;3960;4013;4078;4116;7800;7845</t>
  </si>
  <si>
    <t>upright locker;weight bench;digital scale;portable radio;outdoor table;handy water cooler;punching bag;barbell;whiteboard;protein shaker bottle;pull-up-bar stand</t>
  </si>
  <si>
    <t>3943,3_0</t>
  </si>
  <si>
    <t>3251,4_0</t>
  </si>
  <si>
    <t>#fffad4</t>
  </si>
  <si>
    <t>#798040</t>
  </si>
  <si>
    <t>gor08</t>
  </si>
  <si>
    <t>LBifxETQJGEaLhBjC</t>
  </si>
  <si>
    <t>Alfonso</t>
  </si>
  <si>
    <t>Alligator</t>
  </si>
  <si>
    <t>6/9</t>
  </si>
  <si>
    <t>it'sa me</t>
  </si>
  <si>
    <t>Forest Life</t>
  </si>
  <si>
    <t>Slow and steady wins the race.</t>
  </si>
  <si>
    <t>pear umbrella</t>
  </si>
  <si>
    <t>yellow playroom wall</t>
  </si>
  <si>
    <t>green honeycomb tile</t>
  </si>
  <si>
    <t>85;1217;1557;3205;3208;3584;3623;3701;3702;4761;4763</t>
  </si>
  <si>
    <t>train set;standing toilet;wooden-block bed;wooden-block stereo;wooden-block wall clock;study poster;toy box;study desk;study chair;throwback rocket;throwback dino screen</t>
  </si>
  <si>
    <t>1241,0_0</t>
  </si>
  <si>
    <t>3270,0_0</t>
  </si>
  <si>
    <t>#e8b010</t>
  </si>
  <si>
    <t>crd00</t>
  </si>
  <si>
    <t>REpd8KxB8p9aGBRSE</t>
  </si>
  <si>
    <t>Alice</t>
  </si>
  <si>
    <t>Koala</t>
  </si>
  <si>
    <t>Normal</t>
  </si>
  <si>
    <t>Education</t>
  </si>
  <si>
    <t>8/19</t>
  </si>
  <si>
    <t>guvnor</t>
  </si>
  <si>
    <t>Aloha K.K.</t>
  </si>
  <si>
    <t>Treat others as you would like to be treated.</t>
  </si>
  <si>
    <t>hydrangea umbrella</t>
  </si>
  <si>
    <t>white botanical-tile wall</t>
  </si>
  <si>
    <t>light parquet flooring</t>
  </si>
  <si>
    <t>3428;3615;4046;4049;4051;4052;4053;4054;4129;4130;4338;7353</t>
  </si>
  <si>
    <t>wall-mounted TV (50 in.);open-frame kitchen;rattan end table;rattan wardrobe;rattan vanity;rattan bed;rattan armchair;rattan low table;monstera;coconut wall planter;portable record player;botanical rug</t>
  </si>
  <si>
    <t>3943,0_0</t>
  </si>
  <si>
    <t>3615</t>
  </si>
  <si>
    <t>kal01</t>
  </si>
  <si>
    <t>wkPJDHMMMTK24eqzC</t>
  </si>
  <si>
    <t>Alli</t>
  </si>
  <si>
    <t>Snooty</t>
  </si>
  <si>
    <t>Fashion</t>
  </si>
  <si>
    <t>11/8</t>
  </si>
  <si>
    <t>graaagh</t>
  </si>
  <si>
    <t>K.K. Soul</t>
  </si>
  <si>
    <t>Think before you act.</t>
  </si>
  <si>
    <t>Gorgeous</t>
  </si>
  <si>
    <t>Yellow</t>
  </si>
  <si>
    <t>Brown</t>
  </si>
  <si>
    <t>patterned vinyl umbrella</t>
  </si>
  <si>
    <t>woodland wall</t>
  </si>
  <si>
    <t>rosewood flooring</t>
  </si>
  <si>
    <t>790;1836;3775;4014;4046;4049;4051;4052;4053;4054</t>
  </si>
  <si>
    <t>hi-fi stereo;humidifier;hanging terrarium;folding floor lamp;rattan end table;rattan wardrobe;rattan vanity;rattan bed;rattan armchair;rattan low table</t>
  </si>
  <si>
    <t>#3fd8e0</t>
  </si>
  <si>
    <t>crd01</t>
  </si>
  <si>
    <t>dcB3BpFLtcXHAbt5i</t>
  </si>
  <si>
    <t>Amelia</t>
  </si>
  <si>
    <t>Eagle</t>
  </si>
  <si>
    <t>Music</t>
  </si>
  <si>
    <t>11/19</t>
  </si>
  <si>
    <t>cuz</t>
  </si>
  <si>
    <t>K.K. Condor</t>
  </si>
  <si>
    <t>Pampering yourself is as important as food, water, and shelter!</t>
  </si>
  <si>
    <t>spider umbrella</t>
  </si>
  <si>
    <t>summit wall</t>
  </si>
  <si>
    <t>common flooring</t>
  </si>
  <si>
    <t>383;794;3229;4036;4041;4042;4043;4044;4123;4393;9313</t>
  </si>
  <si>
    <t>acoustic guitar;phonograph;clothesline;log decorative shelves;log bed;log bench;log round table;log extra-long sofa;mini-cactus set;old-fashioned washtub;red kilim-style carpet</t>
  </si>
  <si>
    <t>3270,2_0</t>
  </si>
  <si>
    <t>#ff4040</t>
  </si>
  <si>
    <t>pbr01</t>
  </si>
  <si>
    <t>gWpcHhfpuN4MSTdhF</t>
  </si>
  <si>
    <t>Anabelle</t>
  </si>
  <si>
    <t>Anteater</t>
  </si>
  <si>
    <t>2/16</t>
  </si>
  <si>
    <t>snorty</t>
  </si>
  <si>
    <t>Dance like no one's watching!</t>
  </si>
  <si>
    <t>fairy-tale umbrella</t>
  </si>
  <si>
    <t>green painted-wood wall</t>
  </si>
  <si>
    <t>yellow floral flooring</t>
  </si>
  <si>
    <t>957;1227;1838;1913;2605;2713;3270;3431;3438;3439;3490;3697;3995;4019</t>
  </si>
  <si>
    <t>ventilation fan;deluxe washer;ironing set;wooden chair;wooden simple bed;refrigerator;ironwood kitchenette;wall fan;wooden end table;wooden table;wooden waste bin;portable radio;cute DIY table;stand mixer</t>
  </si>
  <si>
    <t>3995,0_0</t>
  </si>
  <si>
    <t>#fff2bb</t>
  </si>
  <si>
    <t>#ff791f</t>
  </si>
  <si>
    <t>ant03</t>
  </si>
  <si>
    <t>gvdKbp6t9xMtx5swT</t>
  </si>
  <si>
    <t>Anchovy</t>
  </si>
  <si>
    <t>3/4</t>
  </si>
  <si>
    <t>chuurp</t>
  </si>
  <si>
    <t>K.K. Ragtime</t>
  </si>
  <si>
    <t>Why do today what you can put off until tomorrow?</t>
  </si>
  <si>
    <t>Colorful</t>
  </si>
  <si>
    <t>Orange</t>
  </si>
  <si>
    <t>kiwi umbrella</t>
  </si>
  <si>
    <t>modern wood wall</t>
  </si>
  <si>
    <t>simple red flooring</t>
  </si>
  <si>
    <t>791;863;937;1081;1087;1177;1852;1852;1853;3681;4014</t>
  </si>
  <si>
    <t>jukebox;billiard table;dartboard;upright piano;pinball machine;foosball table;box sofa;box sofa;box corner sofa;piano bench;folding floor lamp</t>
  </si>
  <si>
    <t>3943,1_0</t>
  </si>
  <si>
    <t>3616,1_0</t>
  </si>
  <si>
    <t>#d86808</t>
  </si>
  <si>
    <t>brd02</t>
  </si>
  <si>
    <t>T9ya79MPxRxcR4tae</t>
  </si>
  <si>
    <t>Angus</t>
  </si>
  <si>
    <t>Bull</t>
  </si>
  <si>
    <t>4/30</t>
  </si>
  <si>
    <t>macmoo</t>
  </si>
  <si>
    <t>K.K. Calypso</t>
  </si>
  <si>
    <t>Even strong bulls cry.</t>
  </si>
  <si>
    <t>wild-wood wall</t>
  </si>
  <si>
    <t>red-and-black vinyl flooring</t>
  </si>
  <si>
    <t>793;863;864;937;2554;3194;3818;3956;3957;3958;4132</t>
  </si>
  <si>
    <t>high-end stereo;billiard table;bingo wheel;dartboard;double sofa;ironwood low table;pennant;antique bureau;antique bed;antique mini table;yucca</t>
  </si>
  <si>
    <t>3616,4_0</t>
  </si>
  <si>
    <t>bul00</t>
  </si>
  <si>
    <t>jHQfWetzGf6Zhgt4u</t>
  </si>
  <si>
    <t>Anicotti</t>
  </si>
  <si>
    <t>Mouse</t>
  </si>
  <si>
    <t>2/24</t>
  </si>
  <si>
    <t>cannoli</t>
  </si>
  <si>
    <t>Neapolitan</t>
  </si>
  <si>
    <t>The walls have ears.</t>
  </si>
  <si>
    <t>apple umbrella</t>
  </si>
  <si>
    <t>beaded-curtain wall</t>
  </si>
  <si>
    <t>kitschy tile</t>
  </si>
  <si>
    <t>928;1836;1845;1913;2560;2605;3251;3400;3438;3439;4132;7137;7236;7335;9766</t>
  </si>
  <si>
    <t>pot rack;humidifier;simple kettle;wooden chair;wooden chest;wooden simple bed;gas range;dish-drying rack;wooden end table;wooden table;yucca;wooden full-length mirror;lily record player;white simple medium mat;mini fridge</t>
  </si>
  <si>
    <t>3122,5_0</t>
  </si>
  <si>
    <t>3251,1_0</t>
  </si>
  <si>
    <t>#28665a</t>
  </si>
  <si>
    <t>#78dd62</t>
  </si>
  <si>
    <t>mus10</t>
  </si>
  <si>
    <t>oGr6N9vC3TD9raXbf</t>
  </si>
  <si>
    <t>Ankha</t>
  </si>
  <si>
    <t>Cat</t>
  </si>
  <si>
    <t>9/22</t>
  </si>
  <si>
    <t>me meow</t>
  </si>
  <si>
    <t>K.K. Bazaar</t>
  </si>
  <si>
    <t>All that glitters is not gold.</t>
  </si>
  <si>
    <t>ghost umbrella</t>
  </si>
  <si>
    <t>ancient wall</t>
  </si>
  <si>
    <t>pyramid tile</t>
  </si>
  <si>
    <t>3065;3472;3774;3810;5165;8608;8825;8825;8825</t>
  </si>
  <si>
    <t>gold bars;golden toilet;Libra scale;golden dishes;wall-mounted candle;pyramid;golden casket;golden casket;golden casket</t>
  </si>
  <si>
    <t>1241,2_0</t>
  </si>
  <si>
    <t>3270,3_0</t>
  </si>
  <si>
    <t>#9b8986</t>
  </si>
  <si>
    <t>#fff80d</t>
  </si>
  <si>
    <t>cat19</t>
  </si>
  <si>
    <t>AWdRRws22EGTxC7vc</t>
  </si>
  <si>
    <t>Annalisa</t>
  </si>
  <si>
    <t>2/6</t>
  </si>
  <si>
    <t>gumdrop</t>
  </si>
  <si>
    <t>King K.K.</t>
  </si>
  <si>
    <t>Home is where the heart is.</t>
  </si>
  <si>
    <t>cherry-blossom umbrella</t>
  </si>
  <si>
    <t>gold-screen wall</t>
  </si>
  <si>
    <t>109;716;725;3230;3551;3622;3974;5976;7048;7865</t>
  </si>
  <si>
    <t>moss ball;screen;paper lantern;futon;bamboo shelf;floor seat;imperial low table;bamboo sphere;pile of zen cushions;elaborate kimono stand</t>
  </si>
  <si>
    <t>#848484</t>
  </si>
  <si>
    <t>#ffffff</t>
  </si>
  <si>
    <t>ant08</t>
  </si>
  <si>
    <t>XTwyzscZPAA8LRdYN</t>
  </si>
  <si>
    <t>Annalise</t>
  </si>
  <si>
    <t>Horse</t>
  </si>
  <si>
    <t>12/2</t>
  </si>
  <si>
    <t>nipper</t>
  </si>
  <si>
    <t>Let gossip go in one ear and out the other.</t>
  </si>
  <si>
    <t>Purple</t>
  </si>
  <si>
    <t>tropical vista</t>
  </si>
  <si>
    <t>975;998;1288;3684;3983;4130;5150;7134;7148;7259;7868</t>
  </si>
  <si>
    <t>fruit basket;kitchen island;fan palm;coconut juice;shell bed;coconut wall planter;shell speaker;wooden low table;life ring;palm-tree lamp;surfboard</t>
  </si>
  <si>
    <t>998,3_0</t>
  </si>
  <si>
    <t>#eac113</t>
  </si>
  <si>
    <t>#7c6559</t>
  </si>
  <si>
    <t>hrs09</t>
  </si>
  <si>
    <t>88YKJKvjin32GeG4H</t>
  </si>
  <si>
    <t>Antonio</t>
  </si>
  <si>
    <t>10/20</t>
  </si>
  <si>
    <t>honk</t>
  </si>
  <si>
    <t>Always go for the burn!</t>
  </si>
  <si>
    <t>blue umbrella</t>
  </si>
  <si>
    <t>starry wall</t>
  </si>
  <si>
    <t>wooden-knot flooring</t>
  </si>
  <si>
    <t>1759;1913;2560;2605;3122;3438;3439;4125;4308;4757</t>
  </si>
  <si>
    <t>stack of books;wooden chair;wooden chest;wooden simple bed;mini DIY workbench;wooden end table;wooden table;wooden bookshelf;unfinished puzzle;throwback skull radio</t>
  </si>
  <si>
    <t>3122,0_0</t>
  </si>
  <si>
    <t>3251,3_0</t>
  </si>
  <si>
    <t>#879b96</t>
  </si>
  <si>
    <t>#fff98f</t>
  </si>
  <si>
    <t>ant01</t>
  </si>
  <si>
    <t>RQNii4nDE2AWswpgE</t>
  </si>
  <si>
    <t>Apollo</t>
  </si>
  <si>
    <t>7/4</t>
  </si>
  <si>
    <t>pah</t>
  </si>
  <si>
    <t>K.K. Rock</t>
  </si>
  <si>
    <t>What goes up must come down.</t>
  </si>
  <si>
    <t>shutter wall</t>
  </si>
  <si>
    <t>slate flooring</t>
  </si>
  <si>
    <t>793;863;1288;3428;3586;4014;4052;4139;4141;4441</t>
  </si>
  <si>
    <t>high-end stereo;billiard table;fan palm;wall-mounted TV (50 in.);magazine;folding floor lamp;rattan bed;diner counter table;diner sofa;diner mini table</t>
  </si>
  <si>
    <t>3251,0_0</t>
  </si>
  <si>
    <t>pbr00</t>
  </si>
  <si>
    <t>25sZq7NjGGADiEXtR</t>
  </si>
  <si>
    <t>Apple</t>
  </si>
  <si>
    <t>Hamster</t>
  </si>
  <si>
    <t>9/24</t>
  </si>
  <si>
    <t>cheekers</t>
  </si>
  <si>
    <t>I Love You</t>
  </si>
  <si>
    <t>One rotten apple spoils the barrel.</t>
  </si>
  <si>
    <t>Toad parasol</t>
  </si>
  <si>
    <t>apple wall</t>
  </si>
  <si>
    <t>simple white flooring</t>
  </si>
  <si>
    <t>928;1783;1792;2560;2596;2605;3122;3251;3400;3490;3996;4003;4134;7134;7327;9766</t>
  </si>
  <si>
    <t>pot rack;corkboard;cushion;wooden chest;juicy-apple TV;wooden simple bed;mini DIY workbench;gas range;dish-drying rack;wooden waste bin;cute wall-mounted clock;cute music player;apple chair;wooden low table;apple rug;mini fridge</t>
  </si>
  <si>
    <t>3251,2_0</t>
  </si>
  <si>
    <t>#ff6183</t>
  </si>
  <si>
    <t>ham01</t>
  </si>
  <si>
    <t>bEHwPJ3GBDZaNE4Bd</t>
  </si>
  <si>
    <t>Astrid</t>
  </si>
  <si>
    <t>Kangaroo</t>
  </si>
  <si>
    <t>9/8</t>
  </si>
  <si>
    <t>my pet</t>
  </si>
  <si>
    <t>K.K. Gumbo</t>
  </si>
  <si>
    <t>The apple doesn't fall far from the tree.</t>
  </si>
  <si>
    <t>backyard-fence wall</t>
  </si>
  <si>
    <t>backyard lawn</t>
  </si>
  <si>
    <t>1170;1199;1708;2319;2329;2329;2329;3430;3962;4379</t>
  </si>
  <si>
    <t>swinging bench;tricycle;cassette player;drinking fountain;tire toy;tire toy;tire toy;playground gym;inflatable sofa;springy ride-on</t>
  </si>
  <si>
    <t>7142</t>
  </si>
  <si>
    <t>3270,1_0</t>
  </si>
  <si>
    <t>kgr05</t>
  </si>
  <si>
    <t>qrki2afmbkBQ6DbmZ</t>
  </si>
  <si>
    <t>Audie</t>
  </si>
  <si>
    <t>Wolf</t>
  </si>
  <si>
    <t>8/31</t>
  </si>
  <si>
    <t>foxtrot</t>
  </si>
  <si>
    <t>K.K. Island</t>
  </si>
  <si>
    <t>Be the kind of person your future self won't regret having been.</t>
  </si>
  <si>
    <t>green floral flooring</t>
  </si>
  <si>
    <t>787;975;1866;3431;3615;3672;3684;4046;4054;4109;4143;7259;8395</t>
  </si>
  <si>
    <t>tape deck;fruit basket;menu chalkboard;wall fan;open-frame kitchen;cardboard box;coconut juice;rattan end table;rattan low table;double-door refrigerator;diner neon sign;palm-tree lamp;yellow kitchen mat</t>
  </si>
  <si>
    <t>wol12</t>
  </si>
  <si>
    <t>2tufzN7iwjncqLu7Y</t>
  </si>
  <si>
    <t>Aurora</t>
  </si>
  <si>
    <t>Penguin</t>
  </si>
  <si>
    <t>b-b-baby</t>
  </si>
  <si>
    <t>Stale Cupcakes</t>
  </si>
  <si>
    <t>Always keep your cool.</t>
  </si>
  <si>
    <t>snowflake umbrella</t>
  </si>
  <si>
    <t>ice wall</t>
  </si>
  <si>
    <t>ice flooring</t>
  </si>
  <si>
    <t>3340;3498;3500;3500;3502;4131;4131;4338;5165;5165;5956;5956;5959</t>
  </si>
  <si>
    <t>deer decoration;frozen partition;frozen pillar;frozen pillar;frozen bed;illuminated snowflakes;illuminated snowflakes;portable record player;wall-mounted candle;wall-mounted candle;Aquarius urn;Aquarius urn;Cancer table</t>
  </si>
  <si>
    <t>3943,4_0</t>
  </si>
  <si>
    <t>pgn00</t>
  </si>
  <si>
    <t>CXt3MBoeCZXXSRS7B</t>
  </si>
  <si>
    <t>Ava</t>
  </si>
  <si>
    <t>Chicken</t>
  </si>
  <si>
    <t>4/28</t>
  </si>
  <si>
    <t>beaker</t>
  </si>
  <si>
    <t>K.K. Love Song</t>
  </si>
  <si>
    <t>Early to bed, early to rise.</t>
  </si>
  <si>
    <t>Gray</t>
  </si>
  <si>
    <t>white-rose wall</t>
  </si>
  <si>
    <t>1838;2560;2740;3428;3490;3616;4003;7132;7134;7137;7365;7789</t>
  </si>
  <si>
    <t>ironing set;wooden chest;automatic washer;wall-mounted TV (50 in.);wooden waste bin;system kitchen;cute music player;wooden double bed;wooden low table;wooden full-length mirror;pink rose rug;drying rack</t>
  </si>
  <si>
    <t>3616,6_0</t>
  </si>
  <si>
    <t>chn05</t>
  </si>
  <si>
    <t>93emjZzaaLb7BdkSn</t>
  </si>
  <si>
    <t>Avery</t>
  </si>
  <si>
    <t>2/22</t>
  </si>
  <si>
    <t>skree-haw</t>
  </si>
  <si>
    <t>What goes around comes around.</t>
  </si>
  <si>
    <t>camo umbrella</t>
  </si>
  <si>
    <t>western vista</t>
  </si>
  <si>
    <t>rocky-mountain flooring</t>
  </si>
  <si>
    <t>343;343;1430;3397;3398;4025;4073;7345;7393;10743</t>
  </si>
  <si>
    <t>tiki torch;tiki torch;bonfire;stone table;stone stool;unglazed dish set;classic pitcher;shanty mat;pond stone;bamboo speaker</t>
  </si>
  <si>
    <t>#c0ab72</t>
  </si>
  <si>
    <t>pbr05</t>
  </si>
  <si>
    <t>SKF5NqPPqzjL7dEng</t>
  </si>
  <si>
    <t>Axel</t>
  </si>
  <si>
    <t>Elephant</t>
  </si>
  <si>
    <t>3/23</t>
  </si>
  <si>
    <t>WHONK</t>
  </si>
  <si>
    <t>K.K. Dixie</t>
  </si>
  <si>
    <t>Do not compare a fly with an elephant.</t>
  </si>
  <si>
    <t>blue playroom wall</t>
  </si>
  <si>
    <t>blue rubber flooring</t>
  </si>
  <si>
    <t>1181;1558;1559;2731;3205;3623;4756;4759;4761;4762;5543;7392</t>
  </si>
  <si>
    <t>tennis table;wooden-block bookshelf;wooden-block bench;digital alarm clock;wooden-block stereo;toy box;throwback wall clock;throwback race-car bed;throwback rocket;throwback container;wooden-block stool;candy machine</t>
  </si>
  <si>
    <t>1241,5_0</t>
  </si>
  <si>
    <t>#459aba</t>
  </si>
  <si>
    <t>elp06</t>
  </si>
  <si>
    <t>K3aj3w7fLcMETyuzf</t>
  </si>
  <si>
    <t>Azalea</t>
  </si>
  <si>
    <t>Rhinoceros</t>
  </si>
  <si>
    <t>12/18</t>
  </si>
  <si>
    <t>merci</t>
  </si>
  <si>
    <t>K.K. Lovers</t>
  </si>
  <si>
    <t>Colorful petals, deep roots.</t>
  </si>
  <si>
    <t>petal parasol</t>
  </si>
  <si>
    <t>blue quilt wall</t>
  </si>
  <si>
    <t>742;915;3995;7143;12305;13079;13496;13625;13629</t>
  </si>
  <si>
    <t>fireplace;cuckoo clock;cute DIY table;Mom's candle set;Casablanca lilies;Nordic table;stonework kitchen;patchwork chair;patchwork bed</t>
  </si>
  <si>
    <t>3995,1_0</t>
  </si>
  <si>
    <t>13496,1_0</t>
  </si>
  <si>
    <t>#00d1bd</t>
  </si>
  <si>
    <t>rhn05</t>
  </si>
  <si>
    <t>2CX2qeoCkm9FQGrZv</t>
  </si>
  <si>
    <t>Baabara</t>
  </si>
  <si>
    <t>Sheep</t>
  </si>
  <si>
    <t>3/28</t>
  </si>
  <si>
    <t>daahling</t>
  </si>
  <si>
    <t>K.K. Cruisin'</t>
  </si>
  <si>
    <t>Don't just follow the flock.</t>
  </si>
  <si>
    <t>raindrop umbrella</t>
  </si>
  <si>
    <t>stormy-night wall</t>
  </si>
  <si>
    <t>brown iron-parquet flooring</t>
  </si>
  <si>
    <t>794;1840;3428;3468;3950;3951;3955;3958;4015;4027;4102;7348;7348;10244</t>
  </si>
  <si>
    <t>phonograph;whirlpool bath;wall-mounted TV (50 in.);beach towel;antique chair;antique console table;antique vanity;antique mini table;shower booth;floral swag;poolside bed;red carpet;red carpet;fragrance sticks</t>
  </si>
  <si>
    <t>#8bcdea</t>
  </si>
  <si>
    <t>shp01</t>
  </si>
  <si>
    <t>LAWZdKWcejrkbikco</t>
  </si>
  <si>
    <t>Bam</t>
  </si>
  <si>
    <t>Deer</t>
  </si>
  <si>
    <t>11/7</t>
  </si>
  <si>
    <t>kablang</t>
  </si>
  <si>
    <t>K.K. Blues</t>
  </si>
  <si>
    <t>Get while the getting's good.</t>
  </si>
  <si>
    <t>green umbrella</t>
  </si>
  <si>
    <t>833;1181;1759;3431;3946;4003;4026;4116;7150;7529;7529</t>
  </si>
  <si>
    <t>upright locker;tennis table;stack of books;wall fan;outdoor table;cute music player;utility sink;whiteboard;blue corner;folding chair;folding chair</t>
  </si>
  <si>
    <t>der01</t>
  </si>
  <si>
    <t>2yvPukPn4ZSamngmb</t>
  </si>
  <si>
    <t>Bangle</t>
  </si>
  <si>
    <t>Tiger</t>
  </si>
  <si>
    <t>8/27</t>
  </si>
  <si>
    <t>growf</t>
  </si>
  <si>
    <t>Don't blink or you'll miss it.</t>
  </si>
  <si>
    <t>rainbow umbrella</t>
  </si>
  <si>
    <t>yellow intricate wall</t>
  </si>
  <si>
    <t>blue floral flooring</t>
  </si>
  <si>
    <t>929;1501;1753;2554;2560;3270;3400;3438;4003;4109;4118;7132;7134;7137;8604</t>
  </si>
  <si>
    <t>air conditioner;Baby bear;aroma pot;double sofa;wooden chest;ironwood kitchenette;dish-drying rack;wooden end table;cute music player;double-door refrigerator;magnetic knife rack;wooden double bed;wooden low table;wooden full-length mirror;bold muumuu</t>
  </si>
  <si>
    <t>3270,4_0</t>
  </si>
  <si>
    <t>#7a2500</t>
  </si>
  <si>
    <t>tig03</t>
  </si>
  <si>
    <t>DvL5iP2kNCNfwc6Mv</t>
  </si>
  <si>
    <t>Barold</t>
  </si>
  <si>
    <t>Bear cub</t>
  </si>
  <si>
    <t>3/2</t>
  </si>
  <si>
    <t>cubby</t>
  </si>
  <si>
    <t>K.K. Song</t>
  </si>
  <si>
    <t>Please DO feed the bears!</t>
  </si>
  <si>
    <t>vinyl umbrella</t>
  </si>
  <si>
    <t>security-monitors wall</t>
  </si>
  <si>
    <t>monochromatic tile flooring</t>
  </si>
  <si>
    <t>832;833;840;875;1126;1165;1232;1434;1759;1850;3565;3672;3697;3987;3987;4015;7356;8298</t>
  </si>
  <si>
    <t>modern office chair;upright locker;office desk;breaker;server;surveillance camera;water cooler;sleeping bag;stack of books;laptop;security uniform;cardboard box;portable radio;wall-mounted phone;wall-mounted phone;shower booth;aluminum rug;bunk bed</t>
  </si>
  <si>
    <t>1241,3_0</t>
  </si>
  <si>
    <t>#5e5e5e</t>
  </si>
  <si>
    <t>#bfbfbf</t>
  </si>
  <si>
    <t>cbr16</t>
  </si>
  <si>
    <t>6qZJQFWqeCHzPNyEZ</t>
  </si>
  <si>
    <t>Bea</t>
  </si>
  <si>
    <t>Dog</t>
  </si>
  <si>
    <t>10/15</t>
  </si>
  <si>
    <t>bingo</t>
  </si>
  <si>
    <t>Drivin'</t>
  </si>
  <si>
    <t>The perfect pair complements each other.</t>
  </si>
  <si>
    <t>mint umbrella</t>
  </si>
  <si>
    <t>blackboard wall</t>
  </si>
  <si>
    <t>cork flooring</t>
  </si>
  <si>
    <t>928;954;1845;1850;1866;2014;2014;3615;3619;3619;3619;3619;4003;4053;4107;4129;4139;4139;4139;7337</t>
  </si>
  <si>
    <t>pot rack;espresso maker;simple kettle;laptop;menu chalkboard;lecture-hall desk;lecture-hall desk;open-frame kitchen;soup kettle;soup kettle;soup kettle;soup kettle;cute music player;rattan armchair;infused-water dispenser;monstera;diner counter table;diner counter table;diner counter table;iron entrance mat</t>
  </si>
  <si>
    <t>#a87850</t>
  </si>
  <si>
    <t>dog10</t>
  </si>
  <si>
    <t>DkqHjENW8fRBE9uxG</t>
  </si>
  <si>
    <t>Beardo</t>
  </si>
  <si>
    <t>Bear</t>
  </si>
  <si>
    <t>Smug</t>
  </si>
  <si>
    <t>9/27</t>
  </si>
  <si>
    <t>whiskers</t>
  </si>
  <si>
    <t>K.K. Milonga</t>
  </si>
  <si>
    <t>Fashion first!</t>
  </si>
  <si>
    <t>tartan-check umbrella</t>
  </si>
  <si>
    <t>blue-crown wall</t>
  </si>
  <si>
    <t>simple purple flooring</t>
  </si>
  <si>
    <t>794;1750;2554;3561;3783;3784;3951;3954;3958;4009</t>
  </si>
  <si>
    <t>phonograph;document stack;double sofa;iron hanger stand;den desk;den chair;antique console table;antique clock;antique mini table;cordless phone</t>
  </si>
  <si>
    <t>bea13</t>
  </si>
  <si>
    <t>3XoqTm3LW4C4BvLBt</t>
  </si>
  <si>
    <t>Beau</t>
  </si>
  <si>
    <t>4/5</t>
  </si>
  <si>
    <t>saltlick</t>
  </si>
  <si>
    <t>Mountain Song</t>
  </si>
  <si>
    <t>You snooze, you lose.</t>
  </si>
  <si>
    <t>Beige</t>
  </si>
  <si>
    <t>melon umbrella</t>
  </si>
  <si>
    <t>meadow vista</t>
  </si>
  <si>
    <t>daisy meadow</t>
  </si>
  <si>
    <t>1082;1143;1157;1434;1708;4042;5970;6033;7393;7404</t>
  </si>
  <si>
    <t>picnic basket;smoker;brick oven;sleeping bag;cassette player;log bench;firewood;outdoor picnic set;pond stone;blue vinyl sheet</t>
  </si>
  <si>
    <t>der07</t>
  </si>
  <si>
    <t>zbkkW8wWbmyGAZauv</t>
  </si>
  <si>
    <t>Becky</t>
  </si>
  <si>
    <t>12/9</t>
  </si>
  <si>
    <t>chicklet</t>
  </si>
  <si>
    <t>K.K. Chorale</t>
  </si>
  <si>
    <t>A fool and his Bells are soon parted.</t>
  </si>
  <si>
    <t>green chic umbrella</t>
  </si>
  <si>
    <t>palace wall</t>
  </si>
  <si>
    <t>palace tile</t>
  </si>
  <si>
    <t>794;987;1058;1449;1875;2772;3681;3954;3958</t>
  </si>
  <si>
    <t>phonograph;harp;music stand;cello;grand piano;fancy violin;piano bench;antique clock;antique mini table</t>
  </si>
  <si>
    <t>#a06fce</t>
  </si>
  <si>
    <t>chn09</t>
  </si>
  <si>
    <t>D7Atj8BuHK6mgwwvZ</t>
  </si>
  <si>
    <t>Bella</t>
  </si>
  <si>
    <t>12/28</t>
  </si>
  <si>
    <t>eeks</t>
  </si>
  <si>
    <t>K.K. Metal</t>
  </si>
  <si>
    <t>A glamour shot is worth a thousand words.</t>
  </si>
  <si>
    <t>skull-print flooring</t>
  </si>
  <si>
    <t>1757;1870;3559;3563;3621;3943;4017;4030;4071;4137;4138;4139;4441;4757;8417</t>
  </si>
  <si>
    <t>claw-foot tub;mug;iron wall lamp;iron shelf;loft bed with desk;ironwood DIY workbench;shower set;bathroom towel rack;electronics kit;diner chair;diner counter chair;diner counter table;diner mini table;throwback skull radio;wall-mounted tool board</t>
  </si>
  <si>
    <t>mus02</t>
  </si>
  <si>
    <t>hu4qewj6YKKmzMpYL</t>
  </si>
  <si>
    <t>Benedict</t>
  </si>
  <si>
    <t>10/10</t>
  </si>
  <si>
    <t>uh-hoo</t>
  </si>
  <si>
    <t>Don't put all your eggs in one basket.</t>
  </si>
  <si>
    <t>330;1199;1631;1799;3348;3468;3962;4003;4113;7148</t>
  </si>
  <si>
    <t>barbecue;tricycle;garden faucet;doghouse;plastic pool;beach towel;inflatable sofa;cute music player;hose reel;life ring</t>
  </si>
  <si>
    <t>1241,7_0</t>
  </si>
  <si>
    <t>chn01</t>
  </si>
  <si>
    <t>BjcoELiTM3m8StExF</t>
  </si>
  <si>
    <t>Benjamin</t>
  </si>
  <si>
    <t>8/3</t>
  </si>
  <si>
    <t>alrighty</t>
  </si>
  <si>
    <t>Mr. K.K.</t>
  </si>
  <si>
    <t>A good dog deserves a good treat.</t>
  </si>
  <si>
    <t>kabuki umbrella</t>
  </si>
  <si>
    <t>common wall</t>
  </si>
  <si>
    <t>833;870;1308;1308;1328;1328;1330;1558;2012;3584;3672;3965;3967;3968;4003;4125</t>
  </si>
  <si>
    <t>upright locker;book stands;school chair;school chair;school desk;school desk;basic teacher's desk;wooden-block bookshelf;chalkboard;study poster;cardboard box;painting set;broom and dustpan;homework set;cute music player;wooden bookshelf</t>
  </si>
  <si>
    <t>#9b553a</t>
  </si>
  <si>
    <t>#ffd00d</t>
  </si>
  <si>
    <t>dog16</t>
  </si>
  <si>
    <t>wgb64Mp6XbFS2CPwj</t>
  </si>
  <si>
    <t>Bertha</t>
  </si>
  <si>
    <t>Hippo</t>
  </si>
  <si>
    <t>4/25</t>
  </si>
  <si>
    <t>bloop</t>
  </si>
  <si>
    <t>Two Days Ago</t>
  </si>
  <si>
    <t>The best part of spring is the picnics!</t>
  </si>
  <si>
    <t>picnic umbrella</t>
  </si>
  <si>
    <t>rose flooring</t>
  </si>
  <si>
    <t>929;1227;1783;2554;2605;2713;3193;3194;3270;3275;3775;3943;4048;4111;4308</t>
  </si>
  <si>
    <t>air conditioner;deluxe washer;corkboard;double sofa;wooden simple bed;refrigerator;ironwood chair;ironwood low table;ironwood kitchenette;ironwood clock;hanging terrarium;ironwood DIY workbench;rattan towel basket;old-fashioned alarm clock;unfinished puzzle</t>
  </si>
  <si>
    <t>hip03</t>
  </si>
  <si>
    <t>oMQnY9fuzdtPweuLi</t>
  </si>
  <si>
    <t>Bettina</t>
  </si>
  <si>
    <t>6/12</t>
  </si>
  <si>
    <t>eekers</t>
  </si>
  <si>
    <t>Animal City</t>
  </si>
  <si>
    <t>No time like the present!</t>
  </si>
  <si>
    <t>sunny parasol</t>
  </si>
  <si>
    <t>birch flooring</t>
  </si>
  <si>
    <t>794;918;920;928;954;998;3271;3445;3561;3951;4026;4109;4135;4138;4138;7337</t>
  </si>
  <si>
    <t>phonograph;coffee cup;coffee grinder;pot rack;espresso maker;kitchen island;ironwood cupboard;standard umbrella stand;iron hanger stand;antique console table;utility sink;double-door refrigerator;freezer;diner counter chair;diner counter chair;iron entrance mat</t>
  </si>
  <si>
    <t>mus15</t>
  </si>
  <si>
    <t>r9JpujcMdgTRABad9</t>
  </si>
  <si>
    <t>Bianca</t>
  </si>
  <si>
    <t>12/13</t>
  </si>
  <si>
    <t>glimmer</t>
  </si>
  <si>
    <t>There is such a thing as love at first sight.</t>
  </si>
  <si>
    <t>mini-flower-print umbrella</t>
  </si>
  <si>
    <t>white-brick wall</t>
  </si>
  <si>
    <t>leopard-print flooring</t>
  </si>
  <si>
    <t>1050;1836;2713;3270;3436;3562;3618;4000;4046;4052;4141;7134;7137</t>
  </si>
  <si>
    <t>mixer;humidifier;refrigerator;ironwood kitchenette;wooden wardrobe;iron wall rack;cutting board;cute tea table;rattan end table;rattan bed;diner sofa;wooden low table;wooden full-length mirror</t>
  </si>
  <si>
    <t>tig06</t>
  </si>
  <si>
    <t>KGECko2WSNbQp4oRY</t>
  </si>
  <si>
    <t>Biff</t>
  </si>
  <si>
    <t>3/29</t>
  </si>
  <si>
    <t>squirt</t>
  </si>
  <si>
    <t>The K. Funk</t>
  </si>
  <si>
    <t>Eighth place is just the seventh loser.</t>
  </si>
  <si>
    <t>street-art wall</t>
  </si>
  <si>
    <t>paintball flooring</t>
  </si>
  <si>
    <t>787;1185;2010;2614;3965;4226;7654;9619</t>
  </si>
  <si>
    <t>tape deck;phone box;ball;mountain bike;painting set;basketball hoop;electric kick scooter;utility pole</t>
  </si>
  <si>
    <t>hip04</t>
  </si>
  <si>
    <t>sT2KXbN2N3dqB6aaN</t>
  </si>
  <si>
    <t>Big Top</t>
  </si>
  <si>
    <t>10/3</t>
  </si>
  <si>
    <t>villain</t>
  </si>
  <si>
    <t>A big nose never spoiled a handsome face.</t>
  </si>
  <si>
    <t>construction-site wall</t>
  </si>
  <si>
    <t>steel flooring</t>
  </si>
  <si>
    <t>290;787;1452;2556;3672;4013;4116;6475;7152</t>
  </si>
  <si>
    <t>treadmill;tape deck;weight bench;garbage pail;cardboard box;punching bag;whiteboard;Big Top's photo;neutral corner</t>
  </si>
  <si>
    <t>1241,4_0</t>
  </si>
  <si>
    <t>elp02</t>
  </si>
  <si>
    <t>o2NPbZGfMvTD7Se5i</t>
  </si>
  <si>
    <t>Bill</t>
  </si>
  <si>
    <t>Duck</t>
  </si>
  <si>
    <t>2/1</t>
  </si>
  <si>
    <t>quacko</t>
  </si>
  <si>
    <t>Imperial K.K.</t>
  </si>
  <si>
    <t>Even though there's no 'I' in team, there is a 'me'!</t>
  </si>
  <si>
    <t>bamboo-screen wall</t>
  </si>
  <si>
    <t>bamboo flooring</t>
  </si>
  <si>
    <t>710;717;794;928;3344;3344;3970;3971;3972;6031;7348;7409;7796;7797;7797;8415</t>
  </si>
  <si>
    <t>bamboo bench;clay furnace;phonograph;pot rack;steamer-basket set;steamer-basket set;imperial decorative shelves;imperial partition;imperial chest;cherry-blossom branches;red carpet;cherry-blossom pond stone;imperial dining table;imperial dining chair;imperial dining chair;imperial dining lantern</t>
  </si>
  <si>
    <t>duk00</t>
  </si>
  <si>
    <t>hcnPuswvHJykZw7BX</t>
  </si>
  <si>
    <t>Billy</t>
  </si>
  <si>
    <t>Goat</t>
  </si>
  <si>
    <t>3/25</t>
  </si>
  <si>
    <t>dagnaabit</t>
  </si>
  <si>
    <t>Old dogs can learn new tricks.</t>
  </si>
  <si>
    <t>paper parasol</t>
  </si>
  <si>
    <t>manga-library wall</t>
  </si>
  <si>
    <t>garbage-heap flooring</t>
  </si>
  <si>
    <t>1750;1759;1861;3672;3672;3672;4034;4114;7159;7160;7161;7163;7163</t>
  </si>
  <si>
    <t>document stack;stack of books;stacked magazines;cardboard box;cardboard box;cardboard box;scattered papers;tissue box;cardboard sofa;cardboard table;cardboard bed;cardboard chair;cardboard chair</t>
  </si>
  <si>
    <t>goa02</t>
  </si>
  <si>
    <t>dqEHTSBSx5iLhGiSC</t>
  </si>
  <si>
    <t>Biskit</t>
  </si>
  <si>
    <t>5/13</t>
  </si>
  <si>
    <t>dawg</t>
  </si>
  <si>
    <t>K.K. Mambo</t>
  </si>
  <si>
    <t>Let sleeping dogs lie.</t>
  </si>
  <si>
    <t>pineapple umbrella</t>
  </si>
  <si>
    <t>338;1082;1199;1620;1631;2592;3430;4003;4038;4113;7403</t>
  </si>
  <si>
    <t>lawn mower;picnic basket;tricycle;hammock;garden faucet;tin bucket;playground gym;cute music player;log stool;hose reel;yellow vinyl sheet</t>
  </si>
  <si>
    <t>#874c25</t>
  </si>
  <si>
    <t>#ffaa3b</t>
  </si>
  <si>
    <t>dog03</t>
  </si>
  <si>
    <t>nfeef6XSSstGwrbWo</t>
  </si>
  <si>
    <t>Bitty</t>
  </si>
  <si>
    <t>10/6</t>
  </si>
  <si>
    <t>my dear</t>
  </si>
  <si>
    <t>K.K. Disco</t>
  </si>
  <si>
    <t>Necessity is the mother of all invention.</t>
  </si>
  <si>
    <t>purple shiny-bows parasol</t>
  </si>
  <si>
    <t>lobby flooring</t>
  </si>
  <si>
    <t>1127;1128;1816;2554;3195;3560;3696;3948;4338;4557;7531;7879;7913;7938;7943;8599;8955</t>
  </si>
  <si>
    <t>old sewing machine;sewing machine;changing room;double sofa;ironwood cart;iron worktable;sweetheart dress;accessories stand;portable record player;retro A-line dress;ironing board;retro sleeveless dress;retro dress;full-length dress with pearls;satin dress;casual chic dress;loose fall dress</t>
  </si>
  <si>
    <t>#f993ce</t>
  </si>
  <si>
    <t>hip05</t>
  </si>
  <si>
    <t>JGyY83aN4ocBGZs8s</t>
  </si>
  <si>
    <t>Blaire</t>
  </si>
  <si>
    <t>7/3</t>
  </si>
  <si>
    <t>nutlet</t>
  </si>
  <si>
    <t>K.K. Bossa</t>
  </si>
  <si>
    <t>Practice makes perfect.</t>
  </si>
  <si>
    <t>arched-window wall</t>
  </si>
  <si>
    <t>gold iron-parquet flooring</t>
  </si>
  <si>
    <t>3943;3949;3971;4027;4027;4027;4046;4054;7232;7234;7235;7236;7337;7527;7538;10244</t>
  </si>
  <si>
    <t>ironwood DIY workbench;anthurium plant;imperial partition;floral swag;floral swag;floral swag;rattan end table;rattan low table;mum cushion;hyacinth lamp;rose bed;lily record player;iron entrance mat;flower stand;simple medium purple mat;fragrance sticks</t>
  </si>
  <si>
    <t>squ01</t>
  </si>
  <si>
    <t>SjArzqyvbHAbgRz8D</t>
  </si>
  <si>
    <t>Blanche</t>
  </si>
  <si>
    <t>Ostrich</t>
  </si>
  <si>
    <t>12/21</t>
  </si>
  <si>
    <t>quite so</t>
  </si>
  <si>
    <t>K.K. Jongara</t>
  </si>
  <si>
    <t>Nothing beats personal experience.</t>
  </si>
  <si>
    <t>black lace umbrella</t>
  </si>
  <si>
    <t>standard tearoom wall</t>
  </si>
  <si>
    <t>tatami flooring</t>
  </si>
  <si>
    <t>725;1029;3230;3551;3572;3970;3974;4033;7047;7865;8992</t>
  </si>
  <si>
    <t>paper lantern;low screen;futon;bamboo shelf;blossoming kimono;imperial decorative shelves;imperial low table;traditional tea set;zen cushion;elaborate kimono stand;flashy kimono</t>
  </si>
  <si>
    <t>ost08</t>
  </si>
  <si>
    <t>2B4NDzz69JKjjqF9o</t>
  </si>
  <si>
    <t>Bluebear</t>
  </si>
  <si>
    <t>6/24</t>
  </si>
  <si>
    <t>peach</t>
  </si>
  <si>
    <t>Only Me</t>
  </si>
  <si>
    <t>Candy makes the world go 'round.</t>
  </si>
  <si>
    <t>strawberry umbrella</t>
  </si>
  <si>
    <t>blue simple-cloth wall</t>
  </si>
  <si>
    <t>blue dot flooring</t>
  </si>
  <si>
    <t>3624;3995;3996;3997;3998;3999;4000;4001;4002;4003</t>
  </si>
  <si>
    <t>cute bed;cute DIY table;cute wall-mounted clock;cute wardrobe;cute sofa;cute chair;cute tea table;cute vanity;cute floor lamp;cute music player</t>
  </si>
  <si>
    <t>cbr00</t>
  </si>
  <si>
    <t>ytYM52sRa4vhWW9cF</t>
  </si>
  <si>
    <t>Bob</t>
  </si>
  <si>
    <t>1/1</t>
  </si>
  <si>
    <t>pthhpth</t>
  </si>
  <si>
    <t>You only live once...or nine times.</t>
  </si>
  <si>
    <t>eggy parasol</t>
  </si>
  <si>
    <t>colorful puzzle flooring</t>
  </si>
  <si>
    <t>1557;1558;1559;1561;1565;2558;3205;3206;3208;3623</t>
  </si>
  <si>
    <t>wooden-block bed;wooden-block bookshelf;wooden-block bench;wooden-block chest;wooden-block table;wooden-block chair;wooden-block stereo;wooden-block toy;wooden-block wall clock;toy box</t>
  </si>
  <si>
    <t>cat00</t>
  </si>
  <si>
    <t>KijzbrvT4obqCnBTw</t>
  </si>
  <si>
    <t>Bonbon</t>
  </si>
  <si>
    <t>Rabbit</t>
  </si>
  <si>
    <t>3/3</t>
  </si>
  <si>
    <t>deelish</t>
  </si>
  <si>
    <t>Bubblegum K.K.</t>
  </si>
  <si>
    <t>Hindsight is always 20/20.</t>
  </si>
  <si>
    <t>cute yellow wall</t>
  </si>
  <si>
    <t>white-paint flooring</t>
  </si>
  <si>
    <t>3624;3995;3996;3997;3998;3999;4000;4001;4002;4003;7578</t>
  </si>
  <si>
    <t>cute bed;cute DIY table;cute wall-mounted clock;cute wardrobe;cute sofa;cute chair;cute tea table;cute vanity;cute floor lamp;cute music player;white heart rug</t>
  </si>
  <si>
    <t>3995,2_0</t>
  </si>
  <si>
    <t>3616,3_0</t>
  </si>
  <si>
    <t>rbt17</t>
  </si>
  <si>
    <t>yEQijXt6x8kQxdTrD</t>
  </si>
  <si>
    <t>Bones</t>
  </si>
  <si>
    <t>8/4</t>
  </si>
  <si>
    <t>yip yip</t>
  </si>
  <si>
    <t>K.K. Étude</t>
  </si>
  <si>
    <t>A snack a day keeps the vacuum away.</t>
  </si>
  <si>
    <t>classic-library wall</t>
  </si>
  <si>
    <t>light wood-pattern flooring</t>
  </si>
  <si>
    <t>787;832;1308;1308;1759;1759;2014;2014;3672;3672;3968;4125;4125;4125;4125;7339</t>
  </si>
  <si>
    <t>tape deck;modern office chair;school chair;school chair;stack of books;stack of books;lecture-hall desk;lecture-hall desk;cardboard box;cardboard box;homework set;wooden bookshelf;wooden bookshelf;wooden bookshelf;wooden bookshelf;rubber mud mat</t>
  </si>
  <si>
    <t>dog04</t>
  </si>
  <si>
    <t>Y3F5fcfjvypECTqSm</t>
  </si>
  <si>
    <t>Boomer</t>
  </si>
  <si>
    <t>2/7</t>
  </si>
  <si>
    <t>human</t>
  </si>
  <si>
    <t>Farewell</t>
  </si>
  <si>
    <t>Flying is believing.</t>
  </si>
  <si>
    <t>iceberg wall</t>
  </si>
  <si>
    <t>iceberg flooring</t>
  </si>
  <si>
    <t>343;343;3500;3500;3500;3500;5337;7142;7281</t>
  </si>
  <si>
    <t>tiki torch;tiki torch;frozen pillar;frozen pillar;frozen pillar;frozen pillar;three-tiered snowperson;simple DIY workbench;sleigh</t>
  </si>
  <si>
    <t>pgn10</t>
  </si>
  <si>
    <t>jqR8knKhx3kGYTSSd</t>
  </si>
  <si>
    <t>Boone</t>
  </si>
  <si>
    <t>9/12</t>
  </si>
  <si>
    <t>baboom</t>
  </si>
  <si>
    <t>Never settle for second best.</t>
  </si>
  <si>
    <t>cabin wall</t>
  </si>
  <si>
    <t>704;3943;4036;4037;4041;4043;4044;4117;4119;7370;8417</t>
  </si>
  <si>
    <t>tapestry;ironwood DIY workbench;log decorative shelves;log wall-mounted clock;log bed;log round table;log extra-long sofa;wood-burning stove;macrame tapestry;oval entrance mat;wall-mounted tool board</t>
  </si>
  <si>
    <t>gor02</t>
  </si>
  <si>
    <t>ZgTh9dkb3k36EPZ4o</t>
  </si>
  <si>
    <t>Boots</t>
  </si>
  <si>
    <t>8/7</t>
  </si>
  <si>
    <t>munchie</t>
  </si>
  <si>
    <t>Wandering</t>
  </si>
  <si>
    <t>Strength lies in muscles.</t>
  </si>
  <si>
    <t>rice-paddy wall</t>
  </si>
  <si>
    <t>dirt flooring</t>
  </si>
  <si>
    <t>710;1120;2754;3675;3697;4038;4309;5978;7142;7229;7393</t>
  </si>
  <si>
    <t>bamboo bench;scarecrow;simple well;hay bed;portable radio;log stool;destinations signpost;bamboo lunch box;simple DIY workbench;handcart;pond stone</t>
  </si>
  <si>
    <t>crd02</t>
  </si>
  <si>
    <t>xEt4yY9KCa4KoERfM</t>
  </si>
  <si>
    <t>Boris</t>
  </si>
  <si>
    <t>11/6</t>
  </si>
  <si>
    <t>schnort</t>
  </si>
  <si>
    <t>K.K. Oasis</t>
  </si>
  <si>
    <t>Life's short. Eat chocolate.</t>
  </si>
  <si>
    <t>794;3473;3772;3772;5956;5958;5959;5959;5959;5963;7348;7348;8702;8702;8825</t>
  </si>
  <si>
    <t>phonograph;golden seat;golden candlestick;golden candlestick;Aquarius urn;Sagittarius arrow;Cancer table;Cancer table;Cancer table;Pisces lamp;red carpet;red carpet;sphinx;sphinx;golden casket</t>
  </si>
  <si>
    <t>#194c89</t>
  </si>
  <si>
    <t>pig09</t>
  </si>
  <si>
    <t>KRpDTZHnRjL2jn4H6</t>
  </si>
  <si>
    <t>Boyd</t>
  </si>
  <si>
    <t>10/1</t>
  </si>
  <si>
    <t>uh-oh</t>
  </si>
  <si>
    <t>K.K. Groove</t>
  </si>
  <si>
    <t>There's always time to take a second look.</t>
  </si>
  <si>
    <t>tree-lined wall</t>
  </si>
  <si>
    <t>sidewalk flooring</t>
  </si>
  <si>
    <t>146;146;724;1567;1567;2553;2553;3560;3697;3943;7229;8575;9568;9619;9619</t>
  </si>
  <si>
    <t>cone;cone;kettle;oil barrel;oil barrel;iron frame;iron frame;iron worktable;portable radio;ironwood DIY workbench;handcart;outdoorsy shovel;construction sign;utility pole;utility pole</t>
  </si>
  <si>
    <t>gor05</t>
  </si>
  <si>
    <t>qmod2zJ2CrQtqzrxw</t>
  </si>
  <si>
    <t>Bree</t>
  </si>
  <si>
    <t>7/7</t>
  </si>
  <si>
    <t>cheeseball</t>
  </si>
  <si>
    <t>The gift says more about the giver.</t>
  </si>
  <si>
    <t>lacy parasol</t>
  </si>
  <si>
    <t>blue Moroccan flooring</t>
  </si>
  <si>
    <t>1227;1840;2776;3775;4003;4048;4049;4051;4052;4054;4098</t>
  </si>
  <si>
    <t>deluxe washer;whirlpool bath;tankless toilet;hanging terrarium;cute music player;rattan towel basket;rattan wardrobe;rattan vanity;rattan bed;rattan low table;bidet</t>
  </si>
  <si>
    <t>mus03</t>
  </si>
  <si>
    <t>6khpEinhKwWjzZh9S</t>
  </si>
  <si>
    <t>Broccolo</t>
  </si>
  <si>
    <t>6/30</t>
  </si>
  <si>
    <t>eat it</t>
  </si>
  <si>
    <t>One nap leads to another.</t>
  </si>
  <si>
    <t>frog umbrella</t>
  </si>
  <si>
    <t>pastel puzzle flooring</t>
  </si>
  <si>
    <t>86;1559;1561;2605;3208;3623;3965;4003;5543;7134;7144;7147;7467</t>
  </si>
  <si>
    <t>elephant slide;wooden-block bench;wooden-block chest;wooden simple bed;wooden-block wall clock;toy box;painting set;cute music player;wooden-block stool;wooden low table;Mom's cushion;Mom's plushie;blue dotted rug</t>
  </si>
  <si>
    <t>#55cfff</t>
  </si>
  <si>
    <t>mus12</t>
  </si>
  <si>
    <t>yH5PZX3bdHRRxhCCX</t>
  </si>
  <si>
    <t>Broffina</t>
  </si>
  <si>
    <t>10/24</t>
  </si>
  <si>
    <t>cluckadoo</t>
  </si>
  <si>
    <t>K.K. Flamenco</t>
  </si>
  <si>
    <t>Don't peck the hand that feeds you.</t>
  </si>
  <si>
    <t>purple Moroccan wall</t>
  </si>
  <si>
    <t>794;1081;1288;1840;3428;3951;3954;3958;4017;4027;4117;7235;8465</t>
  </si>
  <si>
    <t>phonograph;upright piano;fan palm;whirlpool bath;wall-mounted TV (50 in.);antique console table;antique clock;antique mini table;shower set;floral swag;wood-burning stove;rose bed;velvet stool</t>
  </si>
  <si>
    <t>chn12</t>
  </si>
  <si>
    <t>XSjgXrChHy9Trd5Pa</t>
  </si>
  <si>
    <t>Bruce</t>
  </si>
  <si>
    <t>5/26</t>
  </si>
  <si>
    <t>gruff</t>
  </si>
  <si>
    <t>Nobody's perfect.</t>
  </si>
  <si>
    <t>144;146;1185;1567;1708;2553;2555;2614;3816;4226;7159;7654</t>
  </si>
  <si>
    <t>manhole cover;cone;phone box;oil barrel;cassette player;iron frame;garbage can;mountain bike;streetlamp;basketball hoop;cardboard sofa;electric kick scooter</t>
  </si>
  <si>
    <t>der03</t>
  </si>
  <si>
    <t>dzo5NgALeJ73j3sNd</t>
  </si>
  <si>
    <t>Bubbles</t>
  </si>
  <si>
    <t>9/18</t>
  </si>
  <si>
    <t>hipster</t>
  </si>
  <si>
    <t>K.K. Stroll</t>
  </si>
  <si>
    <t>It's best to keep your lips and purse sealed.</t>
  </si>
  <si>
    <t>grape umbrella</t>
  </si>
  <si>
    <t>perforated-board wall</t>
  </si>
  <si>
    <t>pine-board flooring</t>
  </si>
  <si>
    <t>955;1744;2010;2012;3946;3960;3992;4003;4226;7264;7529;7535;7535;7614;7617</t>
  </si>
  <si>
    <t>exit sign;wall clock;ball;chalkboard;outdoor table;handy water cooler;key holder;cute music player;basketball hoop;champion's pennant;folding chair;kettlebell;kettlebell;track jacket;dance-team jacket</t>
  </si>
  <si>
    <t>hip02</t>
  </si>
  <si>
    <t>K4k5ieRWQieA6Fqm8</t>
  </si>
  <si>
    <t>Buck</t>
  </si>
  <si>
    <t>4/4</t>
  </si>
  <si>
    <t>pardner</t>
  </si>
  <si>
    <t>My Place</t>
  </si>
  <si>
    <t>Keep your eyes on the prize.</t>
  </si>
  <si>
    <t>pastel dotted wall</t>
  </si>
  <si>
    <t>green vinyl flooring</t>
  </si>
  <si>
    <t>85;1792;1870;2736;3205;3252;3672;4125;4756;4762;7134</t>
  </si>
  <si>
    <t>train set;cushion;mug;retro fan;wooden-block stereo;LCD TV (50 in.);cardboard box;wooden bookshelf;throwback wall clock;throwback container;wooden low table</t>
  </si>
  <si>
    <t>1241,1_0</t>
  </si>
  <si>
    <t>hrs00</t>
  </si>
  <si>
    <t>Xi74RYjLgeBB8vopx</t>
  </si>
  <si>
    <t>Bud</t>
  </si>
  <si>
    <t>Lion</t>
  </si>
  <si>
    <t>8/8</t>
  </si>
  <si>
    <t>shredded</t>
  </si>
  <si>
    <t>You're not living unless you're sweating!</t>
  </si>
  <si>
    <t>sandy-beach flooring</t>
  </si>
  <si>
    <t>664;664;669;1117;1708;3468;3468;3946;3977;9584</t>
  </si>
  <si>
    <t>beach chair;beach chair;ukulele;sand castle;cassette player;beach towel;beach towel;outdoor table;shell arch;beach ball</t>
  </si>
  <si>
    <t>lon00</t>
  </si>
  <si>
    <t>WhJYGJgSfLF4ySXhh</t>
  </si>
  <si>
    <t>Bunnie</t>
  </si>
  <si>
    <t>5/9</t>
  </si>
  <si>
    <t>tee-hee</t>
  </si>
  <si>
    <t>Hare today, gone tomorrow.</t>
  </si>
  <si>
    <t>purple dotted wall</t>
  </si>
  <si>
    <t>1032;1783;2560;2596;2605;3251;3400;3467;3995;4003;4111;7134;7137;7144;7327;9502;9542;9766</t>
  </si>
  <si>
    <t>magazine rack;corkboard;wooden chest;juicy-apple TV;wooden simple bed;gas range;dish-drying rack;tea set;cute DIY table;cute music player;old-fashioned alarm clock;wooden low table;wooden full-length mirror;Mom's cushion;apple rug;clothes closet;Mom's playful kitchen mat;mini fridge</t>
  </si>
  <si>
    <t>rbt00</t>
  </si>
  <si>
    <t>XNBZBNmNXxC5bxz4t</t>
  </si>
  <si>
    <t>Butch</t>
  </si>
  <si>
    <t>11/1</t>
  </si>
  <si>
    <t>ROOOOOWF</t>
  </si>
  <si>
    <t>K.K. Western</t>
  </si>
  <si>
    <t>A house without either a cat or a dog is a sad house indeed.</t>
  </si>
  <si>
    <t>highway flooring</t>
  </si>
  <si>
    <t>146;1185;1567;1708;1881;3692;4140;4759;4759;9568</t>
  </si>
  <si>
    <t>cone;phone box;oil barrel;cassette player;plastic canister;plain wooden shop sign;retro gas pump;throwback race-car bed;throwback race-car bed;construction sign</t>
  </si>
  <si>
    <t>dog01</t>
  </si>
  <si>
    <t>NPbD69TfvJAorLZ9a</t>
  </si>
  <si>
    <t>Buzz</t>
  </si>
  <si>
    <t>12/7</t>
  </si>
  <si>
    <t>captain</t>
  </si>
  <si>
    <t>Pride'll put you in a pickle.</t>
  </si>
  <si>
    <t>parking flooring</t>
  </si>
  <si>
    <t>971;1708;1802;1802;2556;3946;3947;4759;9767</t>
  </si>
  <si>
    <t>snack machine;cassette player;drink machine;drink machine;garbage pail;outdoor table;outdoor bench;throwback race-car bed;garbage bin</t>
  </si>
  <si>
    <t>pbr03</t>
  </si>
  <si>
    <t>LWLRkHDisDgGdJ5ju</t>
  </si>
  <si>
    <t>Cally</t>
  </si>
  <si>
    <t>9/4</t>
  </si>
  <si>
    <t>WHEE</t>
  </si>
  <si>
    <t>It's always teatime somewhere.</t>
  </si>
  <si>
    <t>333;1082;1170;1620;1624;1628;2319;3396;6080;7236</t>
  </si>
  <si>
    <t>birdhouse;picnic basket;swinging bench;hammock;garden gnome;garden lantern;drinking fountain;natural garden table;tree's bounty big tree;lily record player</t>
  </si>
  <si>
    <t>squ11</t>
  </si>
  <si>
    <t>DvkaYEh9vM2SXJLCc</t>
  </si>
  <si>
    <t>Camofrog</t>
  </si>
  <si>
    <t>Frog</t>
  </si>
  <si>
    <t>6/5</t>
  </si>
  <si>
    <t>ten-hut</t>
  </si>
  <si>
    <t>K.K. Safari</t>
  </si>
  <si>
    <t>What you can't see can't hurt you.</t>
  </si>
  <si>
    <t>jungle wall</t>
  </si>
  <si>
    <t>camo flooring</t>
  </si>
  <si>
    <t>331;533;865;889;1143;1432;3822;4038;4043;4081;7142</t>
  </si>
  <si>
    <t>birdbath;tree standee;birdcage;camp stove;smoker;lantern;pro tape recorder;log stool;log round table;camping cot;simple DIY workbench</t>
  </si>
  <si>
    <t>#76b788</t>
  </si>
  <si>
    <t>flg03</t>
  </si>
  <si>
    <t>5akmmJeoXXhcpdf8e</t>
  </si>
  <si>
    <t>Canberra</t>
  </si>
  <si>
    <t>5/14</t>
  </si>
  <si>
    <t>nuh uh</t>
  </si>
  <si>
    <t>It's never too late to start over.</t>
  </si>
  <si>
    <t>starry-sands flooring</t>
  </si>
  <si>
    <t>664;665;1117;3345;3468;3684;5150;7148;7259;7259</t>
  </si>
  <si>
    <t>beach chair;wave breaker;sand castle;lifeguard chair;beach towel;coconut juice;shell speaker;life ring;palm-tree lamp;palm-tree lamp</t>
  </si>
  <si>
    <t>kal08</t>
  </si>
  <si>
    <t>ugiHobiK9QnmA22ym</t>
  </si>
  <si>
    <t>Candi</t>
  </si>
  <si>
    <t>4/13</t>
  </si>
  <si>
    <t>sweetie</t>
  </si>
  <si>
    <t>The players may change, but the music stays the same.</t>
  </si>
  <si>
    <t>blue shiny-bows parasol</t>
  </si>
  <si>
    <t>white painted-wood wall</t>
  </si>
  <si>
    <t>mint dot flooring</t>
  </si>
  <si>
    <t>2560;3438;3490;3995;3998;4003;4027;7132;7134;7137;7232</t>
  </si>
  <si>
    <t>wooden chest;wooden end table;wooden waste bin;cute DIY table;cute sofa;cute music player;floral swag;wooden double bed;wooden low table;wooden full-length mirror;mum cushion</t>
  </si>
  <si>
    <t>mus08</t>
  </si>
  <si>
    <t>4CimNs6T9nDNQuiYH</t>
  </si>
  <si>
    <t>Carmen</t>
  </si>
  <si>
    <t>1/6</t>
  </si>
  <si>
    <t>nougat</t>
  </si>
  <si>
    <t>Absence makes the heart grow fonder.</t>
  </si>
  <si>
    <t>orange umbrella</t>
  </si>
  <si>
    <t>cute white wall</t>
  </si>
  <si>
    <t>908;1227;1557;3252;3445;3995;4027;4030;4045;4048;4053;4054;4069;4129;4338;5543;5543;7531</t>
  </si>
  <si>
    <t>upright vacuum;deluxe washer;wooden-block bed;LCD TV (50 in.);standard umbrella stand;cute DIY table;floral swag;bathroom towel rack;rattan waste bin;rattan towel basket;rattan armchair;rattan low table;table lamp;monstera;portable record player;wooden-block stool;wooden-block stool;ironing board</t>
  </si>
  <si>
    <t>rbt16</t>
  </si>
  <si>
    <t>pAFu4JyZ333Ysoezk</t>
  </si>
  <si>
    <t>Caroline</t>
  </si>
  <si>
    <t>7/15</t>
  </si>
  <si>
    <t>hulaaaa</t>
  </si>
  <si>
    <t>Pondering</t>
  </si>
  <si>
    <t>New brooms sweep clean.</t>
  </si>
  <si>
    <t>832;840;840;840;1598;1899;3195;3683;3697;3784;4101;4122;4122;4122;7527;9766</t>
  </si>
  <si>
    <t>modern office chair;office desk;office desk;office desk;exercise ball;autograph cards;ironwood cart;plain sink;portable radio;den chair;fax machine;cartoonist's set;cartoonist's set;cartoonist's set;flower stand;mini fridge</t>
  </si>
  <si>
    <t>squ06</t>
  </si>
  <si>
    <t>Th3uHvMcYaf9eT2Df</t>
  </si>
  <si>
    <t>Carrie</t>
  </si>
  <si>
    <t>12/5</t>
  </si>
  <si>
    <t>little one</t>
  </si>
  <si>
    <t>A mother's work is never done.</t>
  </si>
  <si>
    <t>928;929;1043;1229;1757;1845;1888;2560;3251;3271;3305;3400;3438;3965;4017;4030;4111;7132;7258;7465;9502;9766</t>
  </si>
  <si>
    <t>pot rack;air conditioner;microwave;bathroom sink;claw-foot tub;simple kettle;rice cooker;wooden chest;gas range;ironwood cupboard;baby chair;dish-drying rack;wooden end table;painting set;shower set;bathroom towel rack;old-fashioned alarm clock;wooden double bed;modeling clay;red dotted rug;clothes closet;mini fridge</t>
  </si>
  <si>
    <t>kgr02</t>
  </si>
  <si>
    <t>igeZhX3Fqa8LdKEra</t>
  </si>
  <si>
    <t>Cashmere</t>
  </si>
  <si>
    <t>4/2</t>
  </si>
  <si>
    <t>baaaby</t>
  </si>
  <si>
    <t>100% Wool.</t>
  </si>
  <si>
    <t>exquisite parasol</t>
  </si>
  <si>
    <t>rustic-stone wall</t>
  </si>
  <si>
    <t>1153;2605;3438;3449;3943;4117;4119;4230;4338;5970;7133;7538;7681</t>
  </si>
  <si>
    <t>spinning wheel;wooden simple bed;wooden end table;wooden stool;ironwood DIY workbench;wood-burning stove;macrame tapestry;glass holder with candle;portable record player;firewood;wooden mini table;simple medium purple mat;loom</t>
  </si>
  <si>
    <t>#85a2af</t>
  </si>
  <si>
    <t>#bff2ff</t>
  </si>
  <si>
    <t>shp04</t>
  </si>
  <si>
    <t>dnRDXd86NcXDNHyf4</t>
  </si>
  <si>
    <t>Celia</t>
  </si>
  <si>
    <t>feathers</t>
  </si>
  <si>
    <t>It's the thought that counts.</t>
  </si>
  <si>
    <t>light herringbone flooring</t>
  </si>
  <si>
    <t>1288;2713;3270;3467;4046;4047;4049;4051;4052;4054;4111;4130;7236</t>
  </si>
  <si>
    <t>fan palm;refrigerator;ironwood kitchenette;tea set;rattan end table;rattan stool;rattan wardrobe;rattan vanity;rattan bed;rattan low table;old-fashioned alarm clock;coconut wall planter;lily record player</t>
  </si>
  <si>
    <t>pbr09</t>
  </si>
  <si>
    <t>L8cCZBvY4JW4KsDGy</t>
  </si>
  <si>
    <t>Cephalobot</t>
  </si>
  <si>
    <t>Octopus</t>
  </si>
  <si>
    <t>4/1</t>
  </si>
  <si>
    <t>donk donk</t>
  </si>
  <si>
    <t>K.K. Robot Synth</t>
  </si>
  <si>
    <t>Take me to your pizza.</t>
  </si>
  <si>
    <t>sci-fi wall</t>
  </si>
  <si>
    <t>sci-fi flooring</t>
  </si>
  <si>
    <t>292;543;4757;13306;13363;13502;13504;13508;13510</t>
  </si>
  <si>
    <t>kitchen stove;operating-room cart;throwback skull radio;robot arm;inspection equipment;spaceship control panel;strategic meeting table;cold sleep pod;crew member's seat</t>
  </si>
  <si>
    <t>3122,6_0</t>
  </si>
  <si>
    <t>ocp04</t>
  </si>
  <si>
    <t>XSLfee37XThRe9tzQ</t>
  </si>
  <si>
    <t>Cesar</t>
  </si>
  <si>
    <t>9/6</t>
  </si>
  <si>
    <t>highness</t>
  </si>
  <si>
    <t>As soon as you can grow a mustache, do it.</t>
  </si>
  <si>
    <t>logo umbrella</t>
  </si>
  <si>
    <t>cityscape wall</t>
  </si>
  <si>
    <t>simple blue flooring</t>
  </si>
  <si>
    <t>794;1081;1798;1845;1870;3615;3681;4046;4109;4109;4118;4129;4138;4138;4138;4138;4139;4139;9766;10244</t>
  </si>
  <si>
    <t>phonograph;upright piano;dinnerware;simple kettle;mug;open-frame kitchen;piano bench;rattan end table;double-door refrigerator;double-door refrigerator;magnetic knife rack;monstera;diner counter chair;diner counter chair;diner counter chair;diner counter chair;diner counter table;diner counter table;mini fridge;fragrance sticks</t>
  </si>
  <si>
    <t>gor00</t>
  </si>
  <si>
    <t>pDKMq8PfxWLXWrsvT</t>
  </si>
  <si>
    <t>Chabwick</t>
  </si>
  <si>
    <t>12/24</t>
  </si>
  <si>
    <t>blargh</t>
  </si>
  <si>
    <t>K.K. Dub</t>
  </si>
  <si>
    <t>Live, laugh, lasagna.</t>
  </si>
  <si>
    <t>667;3416;3505;3505;3615;4003;4135;4375;12772;12785;12880</t>
  </si>
  <si>
    <t>shaved-ice maker;soft-serve lamp;frozen counter;frozen counter;open-frame kitchen;cute music player;freezer;snowflake wreath;ice-cream display;iced coffee;standing shop sign</t>
  </si>
  <si>
    <t>pgn07</t>
  </si>
  <si>
    <t>wenQMk8ugpffDGzb8</t>
  </si>
  <si>
    <t>Chadder</t>
  </si>
  <si>
    <t>12/15</t>
  </si>
  <si>
    <t>fromage</t>
  </si>
  <si>
    <t>Meeting is just the start of us saying goodbye.</t>
  </si>
  <si>
    <t>dark wood-pattern flooring</t>
  </si>
  <si>
    <t>794;929;1840;2776;3428;3468;3683;3971;4015;4030;4098;4129</t>
  </si>
  <si>
    <t>phonograph;air conditioner;whirlpool bath;tankless toilet;wall-mounted TV (50 in.);beach towel;plain sink;imperial partition;shower booth;bathroom towel rack;bidet;monstera</t>
  </si>
  <si>
    <t>mus18</t>
  </si>
  <si>
    <t>4BLXuRhdjJ9TzvRyA</t>
  </si>
  <si>
    <t>Chai</t>
  </si>
  <si>
    <t>3/6</t>
  </si>
  <si>
    <t>flap flap</t>
  </si>
  <si>
    <t>He who chases two rabbits catches none.</t>
  </si>
  <si>
    <t>Cinnamoroll wall</t>
  </si>
  <si>
    <t>Cinnamoroll flooring</t>
  </si>
  <si>
    <t>1845;2713;3251;3995;4003;12246;12247;12248;12250;12251;12273;12288</t>
  </si>
  <si>
    <t>simple kettle;refrigerator;gas range;cute DIY table;cute music player;Cinnamoroll table;Cinnamoroll parasol;Cinnamoroll signage;Cinnamoroll stool;Cinnamoroll tray;Cinnamoroll sofa;Cinnamoroll rug</t>
  </si>
  <si>
    <t>1.9.0</t>
  </si>
  <si>
    <t>#52b8ec</t>
  </si>
  <si>
    <t>#cefdff</t>
  </si>
  <si>
    <t>elp11</t>
  </si>
  <si>
    <t>DRPWaLbA7TZk384XR</t>
  </si>
  <si>
    <t>Charlise</t>
  </si>
  <si>
    <t>4/17</t>
  </si>
  <si>
    <t>urgh</t>
  </si>
  <si>
    <t>Actions speak louder than words.</t>
  </si>
  <si>
    <t>gelato umbrella</t>
  </si>
  <si>
    <t>racetrack flooring</t>
  </si>
  <si>
    <t>787;1598;1870;2010;2010;3946;3947;3960;4081;4226</t>
  </si>
  <si>
    <t>tape deck;exercise ball;mug;ball;ball;outdoor table;outdoor bench;handy water cooler;camping cot;basketball hoop</t>
  </si>
  <si>
    <t>bea12</t>
  </si>
  <si>
    <t>QqCXo64EBwXSrukSr</t>
  </si>
  <si>
    <t>Chelsea</t>
  </si>
  <si>
    <t>1/18</t>
  </si>
  <si>
    <t>pound cake</t>
  </si>
  <si>
    <t>Always look a gift horse in the mouth.</t>
  </si>
  <si>
    <t>candy umbrella</t>
  </si>
  <si>
    <t>My Melody wall</t>
  </si>
  <si>
    <t>My Melody flooring</t>
  </si>
  <si>
    <t>742;1757;3251;3995;4003;4017;10244;12263;12264;12265;12266;12267;12292</t>
  </si>
  <si>
    <t>fireplace;claw-foot tub;gas range;cute DIY table;cute music player;shower set;fragrance sticks;My Melody table;My Melody dresser;My Melody chair;My Melody clock;My Melody bed;My Melody rug</t>
  </si>
  <si>
    <t>#fff9f9</t>
  </si>
  <si>
    <t>#feaaaa</t>
  </si>
  <si>
    <t>der10</t>
  </si>
  <si>
    <t>HuvL3cvb6d7M7TiuA</t>
  </si>
  <si>
    <t>Cheri</t>
  </si>
  <si>
    <t>3/17</t>
  </si>
  <si>
    <t>tralala</t>
  </si>
  <si>
    <t>Good things come in small packages.</t>
  </si>
  <si>
    <t>red dotted wall</t>
  </si>
  <si>
    <t>928;1125;1757;2554;2776;3251;3560;3624;3672;3993;4000;4003;4017;4030;4125;4132;7380;7380;9766</t>
  </si>
  <si>
    <t>pot rack;revolving spice rack;claw-foot tub;double sofa;tankless toilet;gas range;iron worktable;cute bed;cardboard box;analog kitchen scale;cute tea table;cute music player;shower set;bathroom towel rack;wooden bookshelf;yucca;natural wooden-deck rug;natural wooden-deck rug;mini fridge</t>
  </si>
  <si>
    <t>3995,3_0</t>
  </si>
  <si>
    <t>#db6161</t>
  </si>
  <si>
    <t>cbr10</t>
  </si>
  <si>
    <t>MpumYkzF382cPoRt5</t>
  </si>
  <si>
    <t>Cherry</t>
  </si>
  <si>
    <t>5/11</t>
  </si>
  <si>
    <t>what what</t>
  </si>
  <si>
    <t>K.K. D&amp;B</t>
  </si>
  <si>
    <t>One dog barks at something, the rest bark at him.</t>
  </si>
  <si>
    <t>1840;3468;3615;3943;3958;4017;4030;7232;7232;7235;7382;7821;10244</t>
  </si>
  <si>
    <t>whirlpool bath;beach towel;open-frame kitchen;ironwood DIY workbench;antique mini table;shower set;bathroom towel rack;mum cushion;mum cushion;rose bed;black wooden-deck rug;bathrobe;fragrance sticks</t>
  </si>
  <si>
    <t>dog17</t>
  </si>
  <si>
    <t>tafi3Cfsf4wbwC9LW</t>
  </si>
  <si>
    <t>Chester</t>
  </si>
  <si>
    <t>8/6</t>
  </si>
  <si>
    <t>rookie</t>
  </si>
  <si>
    <t>Sleep early. Wake late.</t>
  </si>
  <si>
    <t>bamboo-grove wall</t>
  </si>
  <si>
    <t>710;710;3555;5977;5977;5978;5979;7348;9698;10743</t>
  </si>
  <si>
    <t>bamboo bench;bamboo bench;bamboo doll;bamboo-shoot lamp;bamboo-shoot lamp;bamboo lunch box;bamboo noodle slide;red carpet;Baby panda;bamboo speaker</t>
  </si>
  <si>
    <t>cbr15</t>
  </si>
  <si>
    <t>46bDn76rBA3hNjFZu</t>
  </si>
  <si>
    <t>Chevre</t>
  </si>
  <si>
    <t>la baa</t>
  </si>
  <si>
    <t>If you're gonna dream, dream big.</t>
  </si>
  <si>
    <t>black iron-parquet flooring</t>
  </si>
  <si>
    <t>998;1875;2554;3681;4051;4052;4054;4114;6505;7236</t>
  </si>
  <si>
    <t>kitchen island;grand piano;double sofa;piano bench;rattan vanity;rattan bed;rattan low table;tissue box;Nan's photo;lily record player</t>
  </si>
  <si>
    <t>998,0_0</t>
  </si>
  <si>
    <t>goa00</t>
  </si>
  <si>
    <t>XutRmNyAP4NogwPaR</t>
  </si>
  <si>
    <t>Chief</t>
  </si>
  <si>
    <t>12/19</t>
  </si>
  <si>
    <t>harrumph</t>
  </si>
  <si>
    <t>Rockin' K.K.</t>
  </si>
  <si>
    <t>Don't wish it were easier; wish you were better.</t>
  </si>
  <si>
    <t>787;870;1759;1823;1889;1899;2020;2432;2556;3193;3672;3948;3965;7161;7404;8096</t>
  </si>
  <si>
    <t>tape deck;book stands;stack of books;trash bags;ring;autograph cards;director's chair;Rockin' K.K.;garbage pail;ironwood chair;cardboard box;accessories stand;painting set;cardboard bed;blue vinyl sheet;record box</t>
  </si>
  <si>
    <t>wol00</t>
  </si>
  <si>
    <t>d3STnZCPAxLzrEzMd</t>
  </si>
  <si>
    <t>Chops</t>
  </si>
  <si>
    <t>10/13</t>
  </si>
  <si>
    <t>zoink</t>
  </si>
  <si>
    <t>K.K. Moody</t>
  </si>
  <si>
    <t>You can't have your cake and eat it too.</t>
  </si>
  <si>
    <t>black-crown wall</t>
  </si>
  <si>
    <t>742;794;863;1081;1103;3340;3561;3954;3958;4029</t>
  </si>
  <si>
    <t>fireplace;phonograph;billiard table;upright piano;rocking chair;deer decoration;iron hanger stand;antique clock;antique mini table;rotary phone</t>
  </si>
  <si>
    <t>#8b5f57</t>
  </si>
  <si>
    <t>#d8cc39</t>
  </si>
  <si>
    <t>pig14</t>
  </si>
  <si>
    <t>8t9Bc5vqJ2vbtcjf5</t>
  </si>
  <si>
    <t>Chow</t>
  </si>
  <si>
    <t>7/22</t>
  </si>
  <si>
    <t>aiya</t>
  </si>
  <si>
    <t>All good things must come to an end.</t>
  </si>
  <si>
    <t>busted umbrella</t>
  </si>
  <si>
    <t>710;794;3553;3553;3553;3555;3555;3557;3557;3658;5979</t>
  </si>
  <si>
    <t>bamboo bench;phonograph;bamboo partition;bamboo partition;bamboo partition;bamboo doll;bamboo doll;bamboo floor lamp;bamboo floor lamp;bamboo basket;bamboo noodle slide</t>
  </si>
  <si>
    <t>#634b4b</t>
  </si>
  <si>
    <t>#f2bdc7</t>
  </si>
  <si>
    <t>bea03</t>
  </si>
  <si>
    <t>M3LhuYKZCmR5K9ckA</t>
  </si>
  <si>
    <t>Chrissy</t>
  </si>
  <si>
    <t>8/28</t>
  </si>
  <si>
    <t>sparkles</t>
  </si>
  <si>
    <t>A fool and their Bells are soon parted.</t>
  </si>
  <si>
    <t>white shiny-bows parasol</t>
  </si>
  <si>
    <t>cute red-tile flooring</t>
  </si>
  <si>
    <t>3624;3995;3996;3997;3998;3999;4000;4001;4002;4003;6675</t>
  </si>
  <si>
    <t>cute bed;cute DIY table;cute wall-mounted clock;cute wardrobe;cute sofa;cute chair;cute tea table;cute vanity;cute floor lamp;cute music player;Francine's photo</t>
  </si>
  <si>
    <t>rbt13</t>
  </si>
  <si>
    <t>pYMsB8AHagkRht8RX</t>
  </si>
  <si>
    <t>Claude</t>
  </si>
  <si>
    <t>12/3</t>
  </si>
  <si>
    <t>hopalong</t>
  </si>
  <si>
    <t>Don't judge a rabbit by its ears.</t>
  </si>
  <si>
    <t>1241;1759;2554;2560;2605;2731;3438;3439;3672;4003;7466;7599</t>
  </si>
  <si>
    <t>DIY workbench;stack of books;double sofa;wooden chest;wooden simple bed;digital alarm clock;wooden end table;wooden table;cardboard box;cute music player;retro dotted rug;board game</t>
  </si>
  <si>
    <t>rbt11</t>
  </si>
  <si>
    <t>PPFtt3uWkRQNMg2tZ</t>
  </si>
  <si>
    <t>Claudia</t>
  </si>
  <si>
    <t>11/22</t>
  </si>
  <si>
    <t>ooh la la</t>
  </si>
  <si>
    <t>K.K. Synth</t>
  </si>
  <si>
    <t>A tiger can't change its stripes.</t>
  </si>
  <si>
    <t>purple chic umbrella</t>
  </si>
  <si>
    <t>790;975;1840;2554;3165;3615;3951;3957;3971;3971;4017;4030;4107</t>
  </si>
  <si>
    <t>hi-fi stereo;fruit basket;whirlpool bath;double sofa;bathrobe;open-frame kitchen;antique console table;antique bed;imperial partition;imperial partition;shower set;bathroom towel rack;infused-water dispenser</t>
  </si>
  <si>
    <t>#ec7efc</t>
  </si>
  <si>
    <t>tig05</t>
  </si>
  <si>
    <t>xCyuFvwryTntgPgvW</t>
  </si>
  <si>
    <t>Clay</t>
  </si>
  <si>
    <t>10/19</t>
  </si>
  <si>
    <t>thump</t>
  </si>
  <si>
    <t>Life is just a bowl of cherries.</t>
  </si>
  <si>
    <t>maple-leaf umbrella</t>
  </si>
  <si>
    <t>dig-site wall</t>
  </si>
  <si>
    <t>dig-site flooring</t>
  </si>
  <si>
    <t>295;303;343;343;1430;2559;3398;3398;3675;4073;7393</t>
  </si>
  <si>
    <t>ammonite;trilobite;tiki torch;tiki torch;bonfire;pot;stone stool;stone stool;hay bed;classic pitcher;pond stone</t>
  </si>
  <si>
    <t>ham05</t>
  </si>
  <si>
    <t>K9s2bvx54sfHw8mZ8</t>
  </si>
  <si>
    <t>Cleo</t>
  </si>
  <si>
    <t>2/9</t>
  </si>
  <si>
    <t>sugar</t>
  </si>
  <si>
    <t>K.K. Fusion</t>
  </si>
  <si>
    <t>There's something lovable in all of us.</t>
  </si>
  <si>
    <t>office wall</t>
  </si>
  <si>
    <t>832;832;840;840;1708;1744;1750;1850;3560;3590;3672;3672;3987;3987;4116;4125</t>
  </si>
  <si>
    <t>modern office chair;modern office chair;office desk;office desk;cassette player;wall clock;document stack;laptop;iron worktable;desktop computer;cardboard box;cardboard box;wall-mounted phone;wall-mounted phone;whiteboard;wooden bookshelf</t>
  </si>
  <si>
    <t>hrs07</t>
  </si>
  <si>
    <t>XwxskQMt5rJT8EnH5</t>
  </si>
  <si>
    <t>Clyde</t>
  </si>
  <si>
    <t>5/1</t>
  </si>
  <si>
    <t>clip clawp</t>
  </si>
  <si>
    <t>The grass is always greener.</t>
  </si>
  <si>
    <t>lemon umbrella</t>
  </si>
  <si>
    <t>orange wall</t>
  </si>
  <si>
    <t>1241;1263;1792;2713;3616;3975;3976;4011;4546;7134;7392</t>
  </si>
  <si>
    <t>DIY workbench;pear wardrobe;cushion;refrigerator;system kitchen;orange end table;orange wall-mounted clock;cherry speakers;pear bed;wooden low table;candy machine</t>
  </si>
  <si>
    <t>hrs10</t>
  </si>
  <si>
    <t>2iBqzRfTRaddw2EXi</t>
  </si>
  <si>
    <t>Coach</t>
  </si>
  <si>
    <t>4/29</t>
  </si>
  <si>
    <t>stubble</t>
  </si>
  <si>
    <t>Fool me once, shame on you. Fool me twice, shame on me.</t>
  </si>
  <si>
    <t>chain-link fence</t>
  </si>
  <si>
    <t>2010;2020;3821;3946;3960;4006;4006;4006;4081;4226;7535;7535;7800</t>
  </si>
  <si>
    <t>ball;director's chair;air circulator;outdoor table;handy water cooler;climbing wall;climbing wall;climbing wall;camping cot;basketball hoop;kettlebell;kettlebell;protein shaker bottle</t>
  </si>
  <si>
    <t>bul07</t>
  </si>
  <si>
    <t>mYwCLsd8MxLwWALjQ</t>
  </si>
  <si>
    <t>Cobb</t>
  </si>
  <si>
    <t>10/7</t>
  </si>
  <si>
    <t>hot dog</t>
  </si>
  <si>
    <t>Might makes right.</t>
  </si>
  <si>
    <t>gray shanty wall</t>
  </si>
  <si>
    <t>concrete flooring</t>
  </si>
  <si>
    <t>1434;1750;1759;1759;1759;3672;3697;3943;3968;4034;4034;4116;4125;4125;4125;7159;7371</t>
  </si>
  <si>
    <t>sleeping bag;document stack;stack of books;stack of books;stack of books;cardboard box;portable radio;ironwood DIY workbench;homework set;scattered papers;scattered papers;whiteboard;wooden bookshelf;wooden bookshelf;wooden bookshelf;cardboard sofa;sloppy rug</t>
  </si>
  <si>
    <t>#878e86</t>
  </si>
  <si>
    <t>#a8e989</t>
  </si>
  <si>
    <t>pig08</t>
  </si>
  <si>
    <t>mTNPvAaoYMmPndYnm</t>
  </si>
  <si>
    <t>Coco</t>
  </si>
  <si>
    <t>3/1</t>
  </si>
  <si>
    <t>doyoing</t>
  </si>
  <si>
    <t>Don't put off till tomorrow what you can do today.</t>
  </si>
  <si>
    <t>leaf umbrella</t>
  </si>
  <si>
    <t>rammed-earth wall</t>
  </si>
  <si>
    <t>floral rush-mat flooring</t>
  </si>
  <si>
    <t>343;343;2559;3229;3397;3398;3398;3675;4025;4073;4073;4393</t>
  </si>
  <si>
    <t>tiki torch;tiki torch;pot;clothesline;stone table;stone stool;stone stool;hay bed;unglazed dish set;classic pitcher;classic pitcher;old-fashioned washtub</t>
  </si>
  <si>
    <t>#e4b887</t>
  </si>
  <si>
    <t>rbt02</t>
  </si>
  <si>
    <t>2g7sGcTtHcJeWtwNM</t>
  </si>
  <si>
    <t>Cole</t>
  </si>
  <si>
    <t>8/10</t>
  </si>
  <si>
    <t>coooooool</t>
  </si>
  <si>
    <t>K.K. Faire</t>
  </si>
  <si>
    <t>Little pitchers have big ears.</t>
  </si>
  <si>
    <t>664;665;669;1117;3345;3468;3697;7148;7259;7359;7868;9584</t>
  </si>
  <si>
    <t>beach chair;wave breaker;ukulele;sand castle;lifeguard chair;beach towel;portable radio;life ring;palm-tree lamp;colorful vinyl sheet;surfboard;beach ball</t>
  </si>
  <si>
    <t>rbt18</t>
  </si>
  <si>
    <t>YaWjP3XtbFqn8YPNd</t>
  </si>
  <si>
    <t>Colton</t>
  </si>
  <si>
    <t>5/22</t>
  </si>
  <si>
    <t>check it</t>
  </si>
  <si>
    <t>Make hay while the sun shines.</t>
  </si>
  <si>
    <t>685;742;915;1875;2554;3681;3957;5956;7236</t>
  </si>
  <si>
    <t>Dala horse;fireplace;cuckoo clock;grand piano;double sofa;piano bench;antique bed;Aquarius urn;lily record player</t>
  </si>
  <si>
    <t>3616,7_0</t>
  </si>
  <si>
    <t>hrs11</t>
  </si>
  <si>
    <t>GgsrLhmh3FL4ZiAPB</t>
  </si>
  <si>
    <t>Cookie</t>
  </si>
  <si>
    <t>6/18</t>
  </si>
  <si>
    <t>arfer</t>
  </si>
  <si>
    <t>Don't lose sight of what you're really after.</t>
  </si>
  <si>
    <t>pink quilt wall</t>
  </si>
  <si>
    <t>3624;3995;3996;3997;3998;4000;4001;4002;4003;7134;7322</t>
  </si>
  <si>
    <t>cute bed;cute DIY table;cute wall-mounted clock;cute wardrobe;cute sofa;cute tea table;cute vanity;cute floor lamp;cute music player;wooden low table;pink heart rug</t>
  </si>
  <si>
    <t>dog08</t>
  </si>
  <si>
    <t>YvNrsTEJsqkpdRNqL</t>
  </si>
  <si>
    <t>Cousteau</t>
  </si>
  <si>
    <t>12/17</t>
  </si>
  <si>
    <t>oui oui</t>
  </si>
  <si>
    <t>Jump first, ask questions later.</t>
  </si>
  <si>
    <t>exquisite wall</t>
  </si>
  <si>
    <t>imperial tile</t>
  </si>
  <si>
    <t>329;794;3970;3971;3972;3974;7282;7796;7797;7797;8415;10742;10742</t>
  </si>
  <si>
    <t>goldfish;phonograph;imperial decorative shelves;imperial partition;imperial chest;imperial low table;hanging scroll;imperial dining table;imperial dining chair;imperial dining chair;imperial dining lantern;bamboo stool;bamboo stool</t>
  </si>
  <si>
    <t>flg10</t>
  </si>
  <si>
    <t>XPhZym7Wxu926eLD8</t>
  </si>
  <si>
    <t>Cranston</t>
  </si>
  <si>
    <t>9/23</t>
  </si>
  <si>
    <t>sweatband</t>
  </si>
  <si>
    <t>Hard work beats talent.</t>
  </si>
  <si>
    <t>white subway-tile wall</t>
  </si>
  <si>
    <t>stone tile</t>
  </si>
  <si>
    <t>725;997;3428;3949;3970;3971;3972;3973;3974;4338;7282;7348;7348;8415</t>
  </si>
  <si>
    <t>paper lantern;incense burner;wall-mounted TV (50 in.);anthurium plant;imperial decorative shelves;imperial partition;imperial chest;imperial bed;imperial low table;portable record player;hanging scroll;red carpet;red carpet;imperial dining lantern</t>
  </si>
  <si>
    <t>ost06</t>
  </si>
  <si>
    <t>Wbivs7b7D3NZ7q9y9</t>
  </si>
  <si>
    <t>Croque</t>
  </si>
  <si>
    <t>7/18</t>
  </si>
  <si>
    <t>as if</t>
  </si>
  <si>
    <t>K.K. Folk</t>
  </si>
  <si>
    <t>Where there's smoke, there's fire.</t>
  </si>
  <si>
    <t>autumn wall</t>
  </si>
  <si>
    <t>colored-leaves flooring</t>
  </si>
  <si>
    <t>533;533;533;3675;7142;7345;7390;7408;7788;10743</t>
  </si>
  <si>
    <t>tree standee;tree standee;tree standee;hay bed;simple DIY workbench;shanty mat;leaf stool;maple-leaf pond stone;leaf campfire;bamboo speaker</t>
  </si>
  <si>
    <t>flg17</t>
  </si>
  <si>
    <t>SqHZjtuNfu7DAXYDE</t>
  </si>
  <si>
    <t>Cube</t>
  </si>
  <si>
    <t>1/29</t>
  </si>
  <si>
    <t>brainfreeze</t>
  </si>
  <si>
    <t>Sometimes you gotta learn to chill.</t>
  </si>
  <si>
    <t>blue dot parasol</t>
  </si>
  <si>
    <t>snowflake wall</t>
  </si>
  <si>
    <t>83;1145;1557;1559;1561;1565;2558;3205;4003;4067;4279;5543;7346</t>
  </si>
  <si>
    <t>rocking horse;snow globe;wooden-block bed;wooden-block bench;wooden-block chest;wooden-block table;wooden-block chair;wooden-block stereo;cute music player;tabletop festive tree;frozen-treat set;wooden-block stool;snowflake rug</t>
  </si>
  <si>
    <t>pgn02</t>
  </si>
  <si>
    <t>YskkqbSnYwCh63Sru</t>
  </si>
  <si>
    <t>Curlos</t>
  </si>
  <si>
    <t>5/8</t>
  </si>
  <si>
    <t>shearly</t>
  </si>
  <si>
    <t>K.K. Salsa</t>
  </si>
  <si>
    <t>If you want to know yourself better, ask your neighbors.</t>
  </si>
  <si>
    <t>dark herringbone flooring</t>
  </si>
  <si>
    <t>383;704;791;954;1177;1277;1803;2554;4123;4138;4139;4144;7348</t>
  </si>
  <si>
    <t>acoustic guitar;tapestry;jukebox;espresso maker;foosball table;cacao tree;drum set;double sofa;mini-cactus set;diner counter chair;diner counter table;diner neon clock;red carpet</t>
  </si>
  <si>
    <t>shp08</t>
  </si>
  <si>
    <t>B6tM7dBSpcaMrAGrF</t>
  </si>
  <si>
    <t>Curly</t>
  </si>
  <si>
    <t>7/26</t>
  </si>
  <si>
    <t>nyoink</t>
  </si>
  <si>
    <t>K.K. Reggae</t>
  </si>
  <si>
    <t>Get fired up!</t>
  </si>
  <si>
    <t>1229;1232;2554;2713;3251;3282;3439;4003;4030;4118;5543;7352;8298</t>
  </si>
  <si>
    <t>bathroom sink;water cooler;double sofa;refrigerator;gas range;pop-up toaster;wooden table;cute music player;bathroom towel rack;magnetic knife rack;wooden-block stool;yellow argyle rug;bunk bed</t>
  </si>
  <si>
    <t>pig00</t>
  </si>
  <si>
    <t>kRGwwKyoSLKh9g2Tk</t>
  </si>
  <si>
    <t>Curt</t>
  </si>
  <si>
    <t>7/1</t>
  </si>
  <si>
    <t>fuzzball</t>
  </si>
  <si>
    <t>Comrade K.K.</t>
  </si>
  <si>
    <t>A Bell saved is a Bell earned.</t>
  </si>
  <si>
    <t>sandlot</t>
  </si>
  <si>
    <t>787;889;1429;1433;1434;3229;3672;3819;4094;4393;7163</t>
  </si>
  <si>
    <t>tape deck;camp stove;campfire;campfire cookware;sleeping bag;clothesline;cardboard box;oil-barrel bathtub;floating-biotope planter;old-fashioned washtub;cardboard chair</t>
  </si>
  <si>
    <t>bea02</t>
  </si>
  <si>
    <t>w7y7v3w49B7KkDXbg</t>
  </si>
  <si>
    <t>Cyd</t>
  </si>
  <si>
    <t>rockin'</t>
  </si>
  <si>
    <t>Do what you want, but do it loud!</t>
  </si>
  <si>
    <t>skull wall</t>
  </si>
  <si>
    <t>132;1803;3193;3195;3196;3200;3270;3559;3943;4757;9642</t>
  </si>
  <si>
    <t>succulent plant;drum set;ironwood chair;ironwood cart;ironwood dresser;ironwood bed;ironwood kitchenette;iron wall lamp;ironwood DIY workbench;throwback skull radio;iron closet</t>
  </si>
  <si>
    <t>elp12</t>
  </si>
  <si>
    <t>edCh8EDStBMbyskYa</t>
  </si>
  <si>
    <t>Cyrano</t>
  </si>
  <si>
    <t>3/9</t>
  </si>
  <si>
    <t>ah-CHOO</t>
  </si>
  <si>
    <t>K.K. Lament</t>
  </si>
  <si>
    <t>Don't punch your nose to spite your face.</t>
  </si>
  <si>
    <t>shoji screen</t>
  </si>
  <si>
    <t>716;722;3230;3554;3556;3658;7047;7048</t>
  </si>
  <si>
    <t>screen;hearth;futon;bamboo candleholder;bamboo stopblock;bamboo basket;zen cushion;pile of zen cushions</t>
  </si>
  <si>
    <t>ant00</t>
  </si>
  <si>
    <t>JaNDeYdAuiJCYZbAx</t>
  </si>
  <si>
    <t>Daisy</t>
  </si>
  <si>
    <t>11/16</t>
  </si>
  <si>
    <t>bow-WOW</t>
  </si>
  <si>
    <t>It's not always a dog-eat-dog world.</t>
  </si>
  <si>
    <t>blue blossoming wall</t>
  </si>
  <si>
    <t>2560;3252;3467;3701;3702;4003;4111;4125;4132;7132;7134;7346</t>
  </si>
  <si>
    <t>wooden chest;LCD TV (50 in.);tea set;study desk;study chair;cute music player;old-fashioned alarm clock;wooden bookshelf;yucca;wooden double bed;wooden low table;snowflake rug</t>
  </si>
  <si>
    <t>dog07</t>
  </si>
  <si>
    <t>2u92atfG2uMg2J8sS</t>
  </si>
  <si>
    <t>Deena</t>
  </si>
  <si>
    <t>6/27</t>
  </si>
  <si>
    <t>woowoo</t>
  </si>
  <si>
    <t>Duck...duck...GOOSE!</t>
  </si>
  <si>
    <t>natural-block flooring</t>
  </si>
  <si>
    <t>833;1058;1308;1308;1449;1744;1875;2012;3681;4121</t>
  </si>
  <si>
    <t>upright locker;music stand;school chair;school chair;cello;wall clock;grand piano;chalkboard;piano bench;marimba</t>
  </si>
  <si>
    <t>duk04</t>
  </si>
  <si>
    <t>dXBazBPxXu9QGrAzM</t>
  </si>
  <si>
    <t>Deirdre</t>
  </si>
  <si>
    <t>5/4</t>
  </si>
  <si>
    <t>whatevs</t>
  </si>
  <si>
    <t>Legs of an antelope, heart of an eagle.</t>
  </si>
  <si>
    <t>cherry umbrella</t>
  </si>
  <si>
    <t>805;808;1620;3808;4003;4038;4708;6075;6078;6081;7142</t>
  </si>
  <si>
    <t>mush lamp;mush table;hammock;mush log;cute music player;log stool;mush low stool;tree's bounty mobile;tree's bounty lamp;tree's bounty arch;simple DIY workbench</t>
  </si>
  <si>
    <t>#4b4496</t>
  </si>
  <si>
    <t>#ddcdca</t>
  </si>
  <si>
    <t>der04</t>
  </si>
  <si>
    <t>ibnMhhdYMGHYr9RAZ</t>
  </si>
  <si>
    <t>Del</t>
  </si>
  <si>
    <t>5/27</t>
  </si>
  <si>
    <t>gronk</t>
  </si>
  <si>
    <t>The hero is brave in deeds as well as words.</t>
  </si>
  <si>
    <t>industrial wall</t>
  </si>
  <si>
    <t>ship deck</t>
  </si>
  <si>
    <t>1567;1567;3560;3560;3563;3943;3992;4026;7262;7280;7280;7280;7526;7528;7529;7529;7599;8417</t>
  </si>
  <si>
    <t>oil barrel;oil barrel;iron worktable;iron worktable;iron shelf;ironwood DIY workbench;key holder;utility sink;metal can;gears;gears;gears;outdoor generator;tool cart;folding chair;folding chair;board game;wall-mounted tool board</t>
  </si>
  <si>
    <t>#9ae8df</t>
  </si>
  <si>
    <t>#6b75ce</t>
  </si>
  <si>
    <t>crd04</t>
  </si>
  <si>
    <t>Eqn3ZXJtMBrEYtm7u</t>
  </si>
  <si>
    <t>Deli</t>
  </si>
  <si>
    <t>Monkey</t>
  </si>
  <si>
    <t>5/24</t>
  </si>
  <si>
    <t>monch</t>
  </si>
  <si>
    <t>Righty tighty, lefty loosey.</t>
  </si>
  <si>
    <t>929;1411;1850;2554;2560;2605;3438;3490;3584;3701;3702;4003;4111;4125;7134;7467</t>
  </si>
  <si>
    <t>air conditioner;globe;laptop;double sofa;wooden chest;wooden simple bed;wooden end table;wooden waste bin;study poster;study desk;study chair;cute music player;old-fashioned alarm clock;wooden bookshelf;wooden low table;blue dotted rug</t>
  </si>
  <si>
    <t>mnk08</t>
  </si>
  <si>
    <t>zh7aML2hmMKy5bbiR</t>
  </si>
  <si>
    <t>Derwin</t>
  </si>
  <si>
    <t>5/25</t>
  </si>
  <si>
    <t>derrrr</t>
  </si>
  <si>
    <t>Everything in moderation. Except for snacks.</t>
  </si>
  <si>
    <t>1116;1199;1631;2329;2329;3509;4003;4379;4379</t>
  </si>
  <si>
    <t>sandbox;tricycle;garden faucet;tire toy;tire toy;garden bench;cute music player;springy ride-on;springy ride-on</t>
  </si>
  <si>
    <t>duk08</t>
  </si>
  <si>
    <t>nBcDHyXheHurcisiL</t>
  </si>
  <si>
    <t>Diana</t>
  </si>
  <si>
    <t>1/4</t>
  </si>
  <si>
    <t>no doy</t>
  </si>
  <si>
    <t>Sometimes you have to lose to win.</t>
  </si>
  <si>
    <t>black chic umbrella</t>
  </si>
  <si>
    <t>742;1840;3340;3468;3983;4017;4046;4051;4054;7236;10244</t>
  </si>
  <si>
    <t>fireplace;whirlpool bath;deer decoration;beach towel;shell bed;shower set;rattan end table;rattan vanity;rattan low table;lily record player;fragrance sticks</t>
  </si>
  <si>
    <t>#725661</t>
  </si>
  <si>
    <t>#ffebff</t>
  </si>
  <si>
    <t>der08</t>
  </si>
  <si>
    <t>QGyW9QJjjxo3jta6j</t>
  </si>
  <si>
    <t>Diva</t>
  </si>
  <si>
    <t>10/2</t>
  </si>
  <si>
    <t>ya know</t>
  </si>
  <si>
    <t>Eyes are the windows to the soul.</t>
  </si>
  <si>
    <t>red chic umbrella</t>
  </si>
  <si>
    <t>3473;3772;5165;5165;5165;5959;5959;8702;8702;8825</t>
  </si>
  <si>
    <t>golden seat;golden candlestick;wall-mounted candle;wall-mounted candle;wall-mounted candle;Cancer table;Cancer table;sphinx;sphinx;golden casket</t>
  </si>
  <si>
    <t>flg18</t>
  </si>
  <si>
    <t>FmQ9x68HncTm8vdsG</t>
  </si>
  <si>
    <t>Dizzy</t>
  </si>
  <si>
    <t>7/14</t>
  </si>
  <si>
    <t>woo-oo</t>
  </si>
  <si>
    <t>Keep it mellow.</t>
  </si>
  <si>
    <t>85;86;1557;1558;1561;3205;3584;3623;4111;5543</t>
  </si>
  <si>
    <t>train set;elephant slide;wooden-block bed;wooden-block bookshelf;wooden-block chest;wooden-block stereo;study poster;toy box;old-fashioned alarm clock;wooden-block stool</t>
  </si>
  <si>
    <t>1241,6_0</t>
  </si>
  <si>
    <t>#7fa9ff</t>
  </si>
  <si>
    <t>elp01</t>
  </si>
  <si>
    <t>vthzJrsaM6Y7dykA5</t>
  </si>
  <si>
    <t>Dobie</t>
  </si>
  <si>
    <t>2/17</t>
  </si>
  <si>
    <t>ohmmm</t>
  </si>
  <si>
    <t>Agent K.K.</t>
  </si>
  <si>
    <t>Old longings never truly fade.</t>
  </si>
  <si>
    <t>794;1211;1750;1759;1759;3561;3672;3672;3783;3784;3951;3958;4029;4034;4106;4110;4116;8036</t>
  </si>
  <si>
    <t>phonograph;typewriter;document stack;stack of books;stack of books;iron hanger stand;cardboard box;cardboard box;den desk;den chair;antique console table;antique mini table;rotary phone;scattered papers;pendulum clock;essay set;whiteboard;yellow Persian rug</t>
  </si>
  <si>
    <t>wol04</t>
  </si>
  <si>
    <t>YjMXvmH5eovNYShdE</t>
  </si>
  <si>
    <t>Doc</t>
  </si>
  <si>
    <t>3/16</t>
  </si>
  <si>
    <t>old bunny</t>
  </si>
  <si>
    <t>One cannot live on carrots alone.</t>
  </si>
  <si>
    <t>dark-block flooring</t>
  </si>
  <si>
    <t>794;1326;1929;2012;3174;3584;3683;3783;3784;3951;4016;4030;4072;4106;4125;4125;7333;7348</t>
  </si>
  <si>
    <t>phonograph;skeleton;toilet;chalkboard;doctor's coat;study poster;plain sink;den desk;den chair;antique console table;lab-experiments set;bathroom towel rack;toilet-cleaning set;pendulum clock;wooden bookshelf;wooden bookshelf;ivory simple bath mat;red carpet</t>
  </si>
  <si>
    <t>rbt10</t>
  </si>
  <si>
    <t>iasth9JRLdRvLzuQ7</t>
  </si>
  <si>
    <t>Dom</t>
  </si>
  <si>
    <t>3/18</t>
  </si>
  <si>
    <t>indeedaroo</t>
  </si>
  <si>
    <t>K.K. Country</t>
  </si>
  <si>
    <t>Be true to your most shiny self.</t>
  </si>
  <si>
    <t>red umbrella</t>
  </si>
  <si>
    <t>338;1082;1157;1631;1708;3675;3962;4038;4042;5970;5973;5973;5973;5973</t>
  </si>
  <si>
    <t>lawn mower;picnic basket;brick oven;garden faucet;cassette player;hay bed;inflatable sofa;log stool;log bench;firewood;log stakes;log stakes;log stakes;log stakes</t>
  </si>
  <si>
    <t>#97858e</t>
  </si>
  <si>
    <t>#feeae7</t>
  </si>
  <si>
    <t>shp15</t>
  </si>
  <si>
    <t>T6YJZ7vj2X52zmDcp</t>
  </si>
  <si>
    <t>Dora</t>
  </si>
  <si>
    <t>2/18</t>
  </si>
  <si>
    <t>squeaky</t>
  </si>
  <si>
    <t>The squeaky wheel gets the cheese.</t>
  </si>
  <si>
    <t>dojo wall</t>
  </si>
  <si>
    <t>717;739;3230;3554;3557;7047;7048;7282;10742;10743</t>
  </si>
  <si>
    <t>clay furnace;tea table;futon;bamboo candleholder;bamboo floor lamp;zen cushion;pile of zen cushions;hanging scroll;bamboo stool;bamboo speaker</t>
  </si>
  <si>
    <t>mus00</t>
  </si>
  <si>
    <t>9Qpj5fqp4E8PvGGFw</t>
  </si>
  <si>
    <t>Dotty</t>
  </si>
  <si>
    <t>3/14</t>
  </si>
  <si>
    <t>wee one</t>
  </si>
  <si>
    <t>It's always a good hare day.</t>
  </si>
  <si>
    <t>green intricate wall</t>
  </si>
  <si>
    <t>928;1845;2561;2605;3251;3275;3282;3436;3438;3467;4027;4132;4338;7134;7137;7354;9766</t>
  </si>
  <si>
    <t>pot rack;simple kettle;floor lamp;wooden simple bed;gas range;ironwood clock;pop-up toaster;wooden wardrobe;wooden end table;tea set;floral swag;yucca;portable record player;wooden low table;wooden full-length mirror;green shaggy rug;mini fridge</t>
  </si>
  <si>
    <t>rbt01</t>
  </si>
  <si>
    <t>CRMJaAokcTnrXsQdp</t>
  </si>
  <si>
    <t>Drago</t>
  </si>
  <si>
    <t>2/12</t>
  </si>
  <si>
    <t>burrrn</t>
  </si>
  <si>
    <t>There is no room for two dragons in one pond.</t>
  </si>
  <si>
    <t>panda umbrella</t>
  </si>
  <si>
    <t>imperial wall</t>
  </si>
  <si>
    <t>794;3970;3971;3972;3972;6031;6031;7021;7796;7797;8415;8415</t>
  </si>
  <si>
    <t>phonograph;imperial decorative shelves;imperial partition;imperial chest;imperial chest;cherry-blossom branches;cherry-blossom branches;sea horse model;imperial dining table;imperial dining chair;imperial dining lantern;imperial dining lantern</t>
  </si>
  <si>
    <t>crd08</t>
  </si>
  <si>
    <t>qjqzytG4LCEoong4w</t>
  </si>
  <si>
    <t>Drake</t>
  </si>
  <si>
    <t>6/25</t>
  </si>
  <si>
    <t>...Quack.</t>
  </si>
  <si>
    <t>85;742;2560;2605;2731;3122;3438;4044;4119;4338;4572;8035</t>
  </si>
  <si>
    <t>train set;fireplace;wooden chest;wooden simple bed;digital alarm clock;mini DIY workbench;wooden end table;log extra-long sofa;macrame tapestry;portable record player;shaded floor lamp;blue Persian rug</t>
  </si>
  <si>
    <t>duk09</t>
  </si>
  <si>
    <t>CKAsCWnKjfQYG8R7v</t>
  </si>
  <si>
    <t>Drift</t>
  </si>
  <si>
    <t>10/9</t>
  </si>
  <si>
    <t>dribbit</t>
  </si>
  <si>
    <t>Always go for the gold!</t>
  </si>
  <si>
    <t>132;941;1288;3194;3196;3200;3563;3943;4757;8417</t>
  </si>
  <si>
    <t>succulent plant;DJ's turntable;fan palm;ironwood low table;ironwood dresser;ironwood bed;iron shelf;ironwood DIY workbench;throwback skull radio;wall-mounted tool board</t>
  </si>
  <si>
    <t>flg04</t>
  </si>
  <si>
    <t>gf6jM4si5zSEFjf9w</t>
  </si>
  <si>
    <t>Ed</t>
  </si>
  <si>
    <t>9/16</t>
  </si>
  <si>
    <t>greenhorn</t>
  </si>
  <si>
    <t>K.K. Ballad</t>
  </si>
  <si>
    <t>Beauty is pretty!</t>
  </si>
  <si>
    <t>blue delicate-blooms wall</t>
  </si>
  <si>
    <t>742;796;2554;3949;3951;3957;4015;4028;4106;6545</t>
  </si>
  <si>
    <t>fireplace;retro stereo;double sofa;anthurium plant;antique console table;antique bed;shower booth;retro radiator;pendulum clock;Ed's photo</t>
  </si>
  <si>
    <t>hrs06</t>
  </si>
  <si>
    <t>JmHu7aFcqj9hxKupZ</t>
  </si>
  <si>
    <t>Egbert</t>
  </si>
  <si>
    <t>10/14</t>
  </si>
  <si>
    <t>doodle-duh</t>
  </si>
  <si>
    <t>Lucky K.K.</t>
  </si>
  <si>
    <t>You gotta break a few eggs to make an omelet.</t>
  </si>
  <si>
    <t>1232;1892;3468;3468;3689;3689;4015;4037;4042;4044;4044;4048;7333;7333;7333</t>
  </si>
  <si>
    <t>water cooler;hourglass;beach towel;beach towel;sauna heater;sauna heater;shower booth;log wall-mounted clock;log bench;log extra-long sofa;log extra-long sofa;rattan towel basket;ivory simple bath mat;ivory simple bath mat;ivory simple bath mat</t>
  </si>
  <si>
    <t>chn02</t>
  </si>
  <si>
    <t>jRwtNxCCWuznSMCZy</t>
  </si>
  <si>
    <t>Elise</t>
  </si>
  <si>
    <t>3/21</t>
  </si>
  <si>
    <t>puh-lease</t>
  </si>
  <si>
    <t>Do as I say, not as I do.</t>
  </si>
  <si>
    <t>abstract wall</t>
  </si>
  <si>
    <t>794;1211;3615;3783;3784;3957;3958;3971;4015;4027;4046;4053;4129</t>
  </si>
  <si>
    <t>phonograph;typewriter;open-frame kitchen;den desk;den chair;antique bed;antique mini table;imperial partition;shower booth;floral swag;rattan end table;rattan armchair;monstera</t>
  </si>
  <si>
    <t>mnk05</t>
  </si>
  <si>
    <t>taRZ4jRFMGPkxCZo4</t>
  </si>
  <si>
    <t>Ellie</t>
  </si>
  <si>
    <t>5/12</t>
  </si>
  <si>
    <t>li'l one</t>
  </si>
  <si>
    <t>You need the sour to highlight the sweet.</t>
  </si>
  <si>
    <t>pink shiny-bows parasol</t>
  </si>
  <si>
    <t>beige art-deco wall</t>
  </si>
  <si>
    <t>794;1042;1081;3681;3951;3957;3958;3959;4027;4069;4132;7137;7368</t>
  </si>
  <si>
    <t>phonograph;metronome;upright piano;piano bench;antique console table;antique bed;antique mini table;antique wardrobe;floral swag;table lamp;yucca;wooden full-length mirror;lacy rug</t>
  </si>
  <si>
    <t>elp07</t>
  </si>
  <si>
    <t>odt2kdswLHE2YMkQd</t>
  </si>
  <si>
    <t>Elmer</t>
  </si>
  <si>
    <t>10/5</t>
  </si>
  <si>
    <t>tenderfoot</t>
  </si>
  <si>
    <t>The horse doesn't pull the cart, the oats do.</t>
  </si>
  <si>
    <t>880;1631;1708;3229;3675;4038;4043;5970;5972;7142</t>
  </si>
  <si>
    <t>wooden bucket;garden faucet;cassette player;clothesline;hay bed;log stool;log round table;firewood;wild log bench;simple DIY workbench</t>
  </si>
  <si>
    <t>hrs03</t>
  </si>
  <si>
    <t>LcRhQqeH8u7PboJ73</t>
  </si>
  <si>
    <t>Eloise</t>
  </si>
  <si>
    <t>12/8</t>
  </si>
  <si>
    <t>tooooot</t>
  </si>
  <si>
    <t>An elephant never forgets.</t>
  </si>
  <si>
    <t>brown floral flooring</t>
  </si>
  <si>
    <t>796;929;998;1050;3275;3775;3975;4049;4052;4053;4054;4076;4109</t>
  </si>
  <si>
    <t>retro stereo;air conditioner;kitchen island;mixer;ironwood clock;hanging terrarium;orange end table;rattan wardrobe;rattan bed;rattan armchair;rattan low table;nail-art set;double-door refrigerator</t>
  </si>
  <si>
    <t>elp03</t>
  </si>
  <si>
    <t>6QughAEZFkYZ5vKpw</t>
  </si>
  <si>
    <t>Elvis</t>
  </si>
  <si>
    <t>7/23</t>
  </si>
  <si>
    <t>unh-hunh</t>
  </si>
  <si>
    <t>K.K. Casbah</t>
  </si>
  <si>
    <t>Better a live coward than a forgotten hero.</t>
  </si>
  <si>
    <t>3473;3810;5955;5956;5956;5959;5961;5963;5963;5964;8825</t>
  </si>
  <si>
    <t>golden seat;golden dishes;Virgo harp;Aquarius urn;Aquarius urn;Cancer table;Taurus bathtub;Pisces lamp;Pisces lamp;Leo sculpture;golden casket</t>
  </si>
  <si>
    <t>lon01</t>
  </si>
  <si>
    <t>4jYpCpw9nooMZHR8s</t>
  </si>
  <si>
    <t>Erik</t>
  </si>
  <si>
    <t>7/27</t>
  </si>
  <si>
    <t>chow down</t>
  </si>
  <si>
    <t>If you're afraid of wolves, don't go to the woods.</t>
  </si>
  <si>
    <t>ski-slope wall</t>
  </si>
  <si>
    <t>ski-slope flooring</t>
  </si>
  <si>
    <t>3497;3498;3502;3503;3505;4003;7281</t>
  </si>
  <si>
    <t>frozen table;frozen partition;frozen bed;frozen chair;frozen counter;cute music player;sleigh</t>
  </si>
  <si>
    <t>der09</t>
  </si>
  <si>
    <t>BJcXu5LtRBo8DdZ2v</t>
  </si>
  <si>
    <t>Étoile</t>
  </si>
  <si>
    <t>12/25</t>
  </si>
  <si>
    <t>fuzzy</t>
  </si>
  <si>
    <t>K.K. Lullaby</t>
  </si>
  <si>
    <t>Who knows what the stars have in store for us?</t>
  </si>
  <si>
    <t>Kiki &amp; Lala wall</t>
  </si>
  <si>
    <t>Kiki &amp; Lala flooring</t>
  </si>
  <si>
    <t>3205;3995;12242;12243;12244;12245;12256;12290</t>
  </si>
  <si>
    <t>wooden-block stereo;cute DIY table;Kiki &amp; Lala clock;Kiki &amp; Lala table;Kiki &amp; Lala sofa;Kiki &amp; Lala cloud maker;Kiki &amp; Lala bed;Kiki &amp; Lala rug</t>
  </si>
  <si>
    <t>#ffd7eb</t>
  </si>
  <si>
    <t>#b99fff</t>
  </si>
  <si>
    <t>shp14</t>
  </si>
  <si>
    <t>kPqyc2SXYZcapKxSL</t>
  </si>
  <si>
    <t>Eugene</t>
  </si>
  <si>
    <t>10/26</t>
  </si>
  <si>
    <t>yeah buddy</t>
  </si>
  <si>
    <t>Imitation is the sincerest form of flattery.</t>
  </si>
  <si>
    <t>1232;1288;1744;1750;1750;1850;1870;2014;2014;3672;3672;3822;4116;7161;7529;7529</t>
  </si>
  <si>
    <t>water cooler;fan palm;wall clock;document stack;document stack;laptop;mug;lecture-hall desk;lecture-hall desk;cardboard box;cardboard box;pro tape recorder;whiteboard;cardboard bed;folding chair;folding chair</t>
  </si>
  <si>
    <t>3616,0_0</t>
  </si>
  <si>
    <t>#4c3317</t>
  </si>
  <si>
    <t>kal10</t>
  </si>
  <si>
    <t>2XX9mSSzxEhwXMi4f</t>
  </si>
  <si>
    <t>Eunice</t>
  </si>
  <si>
    <t>4/3</t>
  </si>
  <si>
    <t>lambchop</t>
  </si>
  <si>
    <t>There is a point to every encounter.</t>
  </si>
  <si>
    <t>blue tile wall</t>
  </si>
  <si>
    <t>1165;1227;1227;1227;1227;1227;1227;1227;1227;1227;1227;1227;1227;1744;1802;2556;3431;3560;3586;3697;4048;7529;7529;7529;7529</t>
  </si>
  <si>
    <t>surveillance camera;deluxe washer;deluxe washer;deluxe washer;deluxe washer;deluxe washer;deluxe washer;deluxe washer;deluxe washer;deluxe washer;deluxe washer;deluxe washer;deluxe washer;wall clock;drink machine;garbage pail;wall fan;iron worktable;magazine;portable radio;rattan towel basket;folding chair;folding chair;folding chair;folding chair</t>
  </si>
  <si>
    <t>shp02</t>
  </si>
  <si>
    <t>dbAfEFetNQpXajtch</t>
  </si>
  <si>
    <t>Faith</t>
  </si>
  <si>
    <t>aloha</t>
  </si>
  <si>
    <t>K.K. Slack-Key</t>
  </si>
  <si>
    <t>Never let your mind be what holds you back.</t>
  </si>
  <si>
    <t>ocean-horizon wall</t>
  </si>
  <si>
    <t>1708;3618;3684;7259;13294;13340;13340;14055</t>
  </si>
  <si>
    <t>cassette player;cutting board;coconut juice;palm-tree lamp;beach chairs with parasol;garden table;garden table;outdoor kitchen</t>
  </si>
  <si>
    <t>14055,1_0</t>
  </si>
  <si>
    <t>kal07</t>
  </si>
  <si>
    <t>WXqnimeiEgwpamc7E</t>
  </si>
  <si>
    <t>Fang</t>
  </si>
  <si>
    <t>cha-chomp</t>
  </si>
  <si>
    <t>K.K. Steppe</t>
  </si>
  <si>
    <t>You mess with the wolf, you get the fangs.</t>
  </si>
  <si>
    <t>brown honeycomb tile</t>
  </si>
  <si>
    <t>742;790;870;1145;2554;2561;3951;3954;3956;3957</t>
  </si>
  <si>
    <t>fireplace;hi-fi stereo;book stands;snow globe;double sofa;floor lamp;antique console table;antique clock;antique bureau;antique bed</t>
  </si>
  <si>
    <t>wol06</t>
  </si>
  <si>
    <t>PFvvq6NGpsRgCwg2z</t>
  </si>
  <si>
    <t>Fauna</t>
  </si>
  <si>
    <t>3/26</t>
  </si>
  <si>
    <t>dearie</t>
  </si>
  <si>
    <t>The first step is always the hardest.</t>
  </si>
  <si>
    <t>red-brick wall</t>
  </si>
  <si>
    <t>870;915;928;1557;1558;1561;1565;2558;3251;3618;4338;4445;5543;6078;9766</t>
  </si>
  <si>
    <t>book stands;cuckoo clock;pot rack;wooden-block bed;wooden-block bookshelf;wooden-block chest;wooden-block table;wooden-block chair;gas range;cutting board;portable record player;vintage TV tray;wooden-block stool;tree's bounty lamp;mini fridge</t>
  </si>
  <si>
    <t>der00</t>
  </si>
  <si>
    <t>kB5jGQAqkLnh8LxWy</t>
  </si>
  <si>
    <t>Felicity</t>
  </si>
  <si>
    <t>3/30</t>
  </si>
  <si>
    <t>mimimi</t>
  </si>
  <si>
    <t>Love has no bounds.</t>
  </si>
  <si>
    <t>331;333;1620;1625;1626;1627;1631;1829;1829;4003;4038</t>
  </si>
  <si>
    <t>birdbath;birdhouse;hammock;iron garden bench;iron garden chair;iron garden table;garden faucet;cypress plant;cypress plant;cute music player;log stool</t>
  </si>
  <si>
    <t>cat17</t>
  </si>
  <si>
    <t>ygF99DNm88JRXvKLi</t>
  </si>
  <si>
    <t>Filbert</t>
  </si>
  <si>
    <t>6/3</t>
  </si>
  <si>
    <t>bucko</t>
  </si>
  <si>
    <t>Don't go nuts or anything.</t>
  </si>
  <si>
    <t>starry-sky wall</t>
  </si>
  <si>
    <t>2605;3122;3438;3584;3623;4003;4761;5543;6826;6827;6827;6827;6829;7133;7133;7134;7253;7258</t>
  </si>
  <si>
    <t>wooden simple bed;mini DIY workbench;wooden end table;study poster;toy box;cute music player;throwback rocket;wooden-block stool;nova light;starry garland;starry garland;starry garland;crescent-moon chair;wooden mini table;wooden mini table;wooden low table;star clock;modeling clay</t>
  </si>
  <si>
    <t>squ02</t>
  </si>
  <si>
    <t>ffo6sBoX9fkMB4bem</t>
  </si>
  <si>
    <t>Flip</t>
  </si>
  <si>
    <t>11/21</t>
  </si>
  <si>
    <t>rerack</t>
  </si>
  <si>
    <t>K.K. Rally</t>
  </si>
  <si>
    <t>See no donut, hear no donut, speak no donut.</t>
  </si>
  <si>
    <t>cherry-blossom-trees wall</t>
  </si>
  <si>
    <t>gravel flooring</t>
  </si>
  <si>
    <t>667;710;954;1185;1234;1802;2014;3400;3617;4026;6831;6831;10742;10743</t>
  </si>
  <si>
    <t>shaved-ice maker;bamboo bench;espresso maker;phone box;portable toilet;drink machine;lecture-hall desk;dish-drying rack;stall;utility sink;blossom-viewing lantern;blossom-viewing lantern;bamboo stool;bamboo speaker</t>
  </si>
  <si>
    <t>mnk06</t>
  </si>
  <si>
    <t>ADkNZkrRxdSrfGFH8</t>
  </si>
  <si>
    <t>Flo</t>
  </si>
  <si>
    <t>9/2</t>
  </si>
  <si>
    <t>cha</t>
  </si>
  <si>
    <t>Space K.K.</t>
  </si>
  <si>
    <t>Always keep a straight face.</t>
  </si>
  <si>
    <t>928;998;1929;3428;3498;3498;3559;3562;4015;4054;4279;4338;7235;8394</t>
  </si>
  <si>
    <t>pot rack;kitchen island;toilet;wall-mounted TV (50 in.);frozen partition;frozen partition;iron wall lamp;iron wall rack;shower booth;rattan low table;frozen-treat set;portable record player;rose bed;blue kitchen mat</t>
  </si>
  <si>
    <t>pgn13</t>
  </si>
  <si>
    <t>6cB5T5yZtevY6d2jp</t>
  </si>
  <si>
    <t>Flora</t>
  </si>
  <si>
    <t>pinky</t>
  </si>
  <si>
    <t>Pink is the new black.</t>
  </si>
  <si>
    <t>oasis flooring</t>
  </si>
  <si>
    <t>335;335;336;336;1429;1434;3697;4042;5972</t>
  </si>
  <si>
    <t>Mr. Flamingo;Mr. Flamingo;Mrs. Flamingo;Mrs. Flamingo;campfire;sleeping bag;portable radio;log bench;wild log bench</t>
  </si>
  <si>
    <t>ost09</t>
  </si>
  <si>
    <t>eDX52Zi7H7qifrwYm</t>
  </si>
  <si>
    <t>Flurry</t>
  </si>
  <si>
    <t>1/30</t>
  </si>
  <si>
    <t>powderpuff</t>
  </si>
  <si>
    <t>Hypno K.K.</t>
  </si>
  <si>
    <t>Squeak your mind, even if your voice shakes.</t>
  </si>
  <si>
    <t>beige blossoming wall</t>
  </si>
  <si>
    <t>928;957;1081;1348;1798;2560;2561;2605;3122;3251;3681;3949;4003;7134;9766</t>
  </si>
  <si>
    <t>pot rack;ventilation fan;upright piano;hamster cage;dinnerware;wooden chest;floor lamp;wooden simple bed;mini DIY workbench;gas range;piano bench;anthurium plant;cute music player;wooden low table;mini fridge</t>
  </si>
  <si>
    <t>ham06</t>
  </si>
  <si>
    <t>B4cpBYrewfSK3WN6M</t>
  </si>
  <si>
    <t>Francine</t>
  </si>
  <si>
    <t>1/22</t>
  </si>
  <si>
    <t>karat</t>
  </si>
  <si>
    <t>You can't have wise folks if you don't have fools too.</t>
  </si>
  <si>
    <t>cute blue wall</t>
  </si>
  <si>
    <t>1757;2560;3995;3996;3999;4000;4001;4002;4017;4030;4052;4053;4338;6676;7818</t>
  </si>
  <si>
    <t>claw-foot tub;wooden chest;cute DIY table;cute wall-mounted clock;cute chair;cute tea table;cute vanity;cute floor lamp;shower set;bathroom towel rack;rattan bed;rattan armchair;portable record player;Chrissy's photo;bathrobe</t>
  </si>
  <si>
    <t>rbt12</t>
  </si>
  <si>
    <t>eJZX7wDRYqatmKBKr</t>
  </si>
  <si>
    <t>Frank</t>
  </si>
  <si>
    <t>7/30</t>
  </si>
  <si>
    <t>crushy</t>
  </si>
  <si>
    <t>Today is the last day of the rest of your life.</t>
  </si>
  <si>
    <t>boxing-ring mat</t>
  </si>
  <si>
    <t>787;833;1232;1452;3560;4013;4015;7152;7800</t>
  </si>
  <si>
    <t>tape deck;upright locker;water cooler;weight bench;iron worktable;punching bag;shower booth;neutral corner;protein shaker bottle</t>
  </si>
  <si>
    <t>pbr06</t>
  </si>
  <si>
    <t>8BgXtjz2mfGBrZwCm</t>
  </si>
  <si>
    <t>Freckles</t>
  </si>
  <si>
    <t>2/19</t>
  </si>
  <si>
    <t>ducky</t>
  </si>
  <si>
    <t>Marine Song 2001</t>
  </si>
  <si>
    <t>Act now before you change your mind!</t>
  </si>
  <si>
    <t>lattice wall</t>
  </si>
  <si>
    <t>724;739;2274;3064;3583;3583;3583;3583;3587;3615;3672;3697;3699;3943;4026;4118;7047;7369;7369</t>
  </si>
  <si>
    <t>kettle;tea table;tuna;cooler box;fishing-boat flag;fishing-boat flag;fishing-boat flag;fishing-boat flag;fishing-rod stand;open-frame kitchen;cardboard box;portable radio;fish print;ironwood DIY workbench;utility sink;magnetic knife rack;zen cushion;tatami mat;tatami mat</t>
  </si>
  <si>
    <t>duk07</t>
  </si>
  <si>
    <t>AcYKxih6FpRRyZDs4</t>
  </si>
  <si>
    <t>Frett</t>
  </si>
  <si>
    <t>10/30</t>
  </si>
  <si>
    <t>goshers</t>
  </si>
  <si>
    <t>I'm in the prime of my life.</t>
  </si>
  <si>
    <t>old board flooring</t>
  </si>
  <si>
    <t>957;1222;1241;1823;1823;3251;4034;7371;13337;13338;13339;13341</t>
  </si>
  <si>
    <t>ventilation fan;TV with VCR;DIY workbench;trash bags;trash bags;gas range;scattered papers;sloppy rug;sloppy table;sloppy sink;sloppy sofa;sloppy bed</t>
  </si>
  <si>
    <t>dog11</t>
  </si>
  <si>
    <t>xN24wihBtxoWpX9ED</t>
  </si>
  <si>
    <t>Freya</t>
  </si>
  <si>
    <t>12/14</t>
  </si>
  <si>
    <t>uff da</t>
  </si>
  <si>
    <t>Don't stray too far from the pack.</t>
  </si>
  <si>
    <t>heavy-curtain wall</t>
  </si>
  <si>
    <t>742;794;1058;1652;2772;3950;3950;3952;3955;3957;3958;4028;4230</t>
  </si>
  <si>
    <t>fireplace;phonograph;music stand;matryoshka;fancy violin;antique chair;antique chair;antique table;antique vanity;antique bed;antique mini table;retro radiator;glass holder with candle</t>
  </si>
  <si>
    <t>wol05</t>
  </si>
  <si>
    <t>qyoMuqvPA4Wqp3Ybn</t>
  </si>
  <si>
    <t>Friga</t>
  </si>
  <si>
    <t>10/16</t>
  </si>
  <si>
    <t>brrrmph</t>
  </si>
  <si>
    <t>You can't learn a life lesson from a fortune cookie.</t>
  </si>
  <si>
    <t>929;1757;2776;3498;3683;4003;4017;4030;4045;4046;4047;4048;4049;4050;4051;4052;4053;4054</t>
  </si>
  <si>
    <t>air conditioner;claw-foot tub;tankless toilet;frozen partition;plain sink;cute music player;shower set;bathroom towel rack;rattan waste bin;rattan end table;rattan stool;rattan towel basket;rattan wardrobe;rattan table lamp;rattan vanity;rattan bed;rattan armchair;rattan low table</t>
  </si>
  <si>
    <t>pgn04</t>
  </si>
  <si>
    <t>uk9DGWqzxRT4TEJbm</t>
  </si>
  <si>
    <t>Frita</t>
  </si>
  <si>
    <t>7/16</t>
  </si>
  <si>
    <t>oh ewe</t>
  </si>
  <si>
    <t>K.K. Rockabilly</t>
  </si>
  <si>
    <t>Don't sweat the small potatoes.</t>
  </si>
  <si>
    <t>pink diner wall</t>
  </si>
  <si>
    <t>791;918;954;971;1802;1866;3416;4139;4142;4143;7392</t>
  </si>
  <si>
    <t>jukebox;coffee cup;espresso maker;snack machine;drink machine;menu chalkboard;soft-serve lamp;diner counter table;diner dining table;diner neon sign;candy machine</t>
  </si>
  <si>
    <t>shp11</t>
  </si>
  <si>
    <t>79EahCMHHzp3BwH7x</t>
  </si>
  <si>
    <t>Frobert</t>
  </si>
  <si>
    <t>2/8</t>
  </si>
  <si>
    <t>fribbit</t>
  </si>
  <si>
    <t>Always aim high!</t>
  </si>
  <si>
    <t>green playroom wall</t>
  </si>
  <si>
    <t>2560;2731;3122;3438;3439;4132;4753;4756;4757;4759;7338;7454;7524;7528</t>
  </si>
  <si>
    <t>wooden chest;digital alarm clock;mini DIY workbench;wooden end table;wooden table;yucca;throwback wrestling figure;throwback wall clock;throwback skull radio;throwback race-car bed;white message mat;wooden toolbox;simple medium avocado mat;tool cart</t>
  </si>
  <si>
    <t>#219479</t>
  </si>
  <si>
    <t>#87e0a9</t>
  </si>
  <si>
    <t>flg02</t>
  </si>
  <si>
    <t>YXidGR87Fi7mov7Po</t>
  </si>
  <si>
    <t>Fuchsia</t>
  </si>
  <si>
    <t>9/19</t>
  </si>
  <si>
    <t>precious</t>
  </si>
  <si>
    <t>It takes one to know one.</t>
  </si>
  <si>
    <t>pink shanty wall</t>
  </si>
  <si>
    <t>849;1644;2554;3195;3428;3621;3995;3996;3997;4002;4003;4129</t>
  </si>
  <si>
    <t>amp;rock guitar;double sofa;ironwood cart;wall-mounted TV (50 in.);loft bed with desk;cute DIY table;cute wall-mounted clock;cute wardrobe;cute floor lamp;cute music player;monstera</t>
  </si>
  <si>
    <t>der06</t>
  </si>
  <si>
    <t>Z98WrodjQxXZAACLA</t>
  </si>
  <si>
    <t>Gabi</t>
  </si>
  <si>
    <t>12/16</t>
  </si>
  <si>
    <t>honeybun</t>
  </si>
  <si>
    <t>The more the merrier.</t>
  </si>
  <si>
    <t>orange retro flooring</t>
  </si>
  <si>
    <t>928;1757;2713;2740;2776;3270;3439;3618;3683;3971;4003;4017;4030</t>
  </si>
  <si>
    <t>pot rack;claw-foot tub;refrigerator;automatic washer;tankless toilet;ironwood kitchenette;wooden table;cutting board;plain sink;imperial partition;cute music player;shower set;bathroom towel rack</t>
  </si>
  <si>
    <t>rbt05</t>
  </si>
  <si>
    <t>WC97mFMgiZixDfcRZ</t>
  </si>
  <si>
    <t>Gala</t>
  </si>
  <si>
    <t>3/5</t>
  </si>
  <si>
    <t>snortie</t>
  </si>
  <si>
    <t>Still waters run deep.</t>
  </si>
  <si>
    <t>stately wall</t>
  </si>
  <si>
    <t>742;794;839;839;1165;1744;1750;1850;2554;3065;3672;3783;3784;3958;5931;7348;7453;9814</t>
  </si>
  <si>
    <t>fireplace;phonograph;safe;safe;surveillance camera;wall clock;document stack;laptop;double sofa;gold bars;cardboard box;den desk;den chair;antique mini table;jail bars;red carpet;aluminum briefcase;lucky gold cat</t>
  </si>
  <si>
    <t>pig13</t>
  </si>
  <si>
    <t>84NHBxaLCDPy48Xpx</t>
  </si>
  <si>
    <t>Gaston</t>
  </si>
  <si>
    <t>10/28</t>
  </si>
  <si>
    <t>mon chou</t>
  </si>
  <si>
    <t>An ear for an ear makes it hard to hear.</t>
  </si>
  <si>
    <t>ramshackle wall</t>
  </si>
  <si>
    <t>ramshackle flooring</t>
  </si>
  <si>
    <t>717;3229;3697;4008;4038;4393;5970;7160;7161;7345;10742</t>
  </si>
  <si>
    <t>clay furnace;clothesline;portable radio;kettle bathtub;log stool;old-fashioned washtub;firewood;cardboard table;cardboard bed;shanty mat;bamboo stool</t>
  </si>
  <si>
    <t>rbt04</t>
  </si>
  <si>
    <t>5TXosg4PLkG4jZ3AD</t>
  </si>
  <si>
    <t>Gayle</t>
  </si>
  <si>
    <t>5/17</t>
  </si>
  <si>
    <t>snacky</t>
  </si>
  <si>
    <t>An ounce of prevention is worth a pound of cure.</t>
  </si>
  <si>
    <t>1870;2561;3624;3995;3996;3998;3999;4000;4001;4003;7134</t>
  </si>
  <si>
    <t>mug;floor lamp;cute bed;cute DIY table;cute wall-mounted clock;cute sofa;cute chair;cute tea table;cute vanity;cute music player;wooden low table</t>
  </si>
  <si>
    <t>crd07</t>
  </si>
  <si>
    <t>HY5swi9u3np5LyR8Q</t>
  </si>
  <si>
    <t>Genji</t>
  </si>
  <si>
    <t>1/21</t>
  </si>
  <si>
    <t>mochi</t>
  </si>
  <si>
    <t>Fall down seven times, get up eight.</t>
  </si>
  <si>
    <t>mossy-garden flooring</t>
  </si>
  <si>
    <t>677;710;716;725;3580;5976;6031;7282;7391;7393</t>
  </si>
  <si>
    <t>deer scare;bamboo bench;screen;paper lantern;bonsai shelf;bamboo sphere;cherry-blossom branches;hanging scroll;tatami bed;pond stone</t>
  </si>
  <si>
    <t>rbt08</t>
  </si>
  <si>
    <t>zFPwakzpAr8fmL4FM</t>
  </si>
  <si>
    <t>Gigi</t>
  </si>
  <si>
    <t>ribbette</t>
  </si>
  <si>
    <t>K.K. Swing</t>
  </si>
  <si>
    <t>Look at the world through rose-colored glasses.</t>
  </si>
  <si>
    <t>purple-rose wall</t>
  </si>
  <si>
    <t>purple Moroccan flooring</t>
  </si>
  <si>
    <t>794;998;1227;3428;3683;3951;4015;4048;4080;7235;10244</t>
  </si>
  <si>
    <t>phonograph;kitchen island;deluxe washer;wall-mounted TV (50 in.);plain sink;antique console table;shower booth;rattan towel basket;long bathtub;rose bed;fragrance sticks</t>
  </si>
  <si>
    <t>998,5_0</t>
  </si>
  <si>
    <t>flg16</t>
  </si>
  <si>
    <t>QX93pNfztrLZvLxdC</t>
  </si>
  <si>
    <t>Gladys</t>
  </si>
  <si>
    <t>1/15</t>
  </si>
  <si>
    <t>stretch</t>
  </si>
  <si>
    <t>Smiles are free.</t>
  </si>
  <si>
    <t>725;1029;3230;4033;7047;7048;7681;7682;7865;8998</t>
  </si>
  <si>
    <t>paper lantern;low screen;futon;traditional tea set;zen cushion;pile of zen cushions;loom;kimono stand;elaborate kimono stand;old commoner's kimono</t>
  </si>
  <si>
    <t>ost01</t>
  </si>
  <si>
    <t>ZSLn6jgRc5W4oZA4f</t>
  </si>
  <si>
    <t>Gloria</t>
  </si>
  <si>
    <t>8/12</t>
  </si>
  <si>
    <t>quacker</t>
  </si>
  <si>
    <t>Time is money.</t>
  </si>
  <si>
    <t>café-curtain wall</t>
  </si>
  <si>
    <t>144;1092;3509;3509;3816;3816;4070;8031</t>
  </si>
  <si>
    <t>manhole cover;popcorn machine;garden bench;garden bench;streetlamp;streetlamp;street organ;fountain</t>
  </si>
  <si>
    <t>duk15</t>
  </si>
  <si>
    <t>7iiegnbmMRDeDaC3t</t>
  </si>
  <si>
    <t>Goldie</t>
  </si>
  <si>
    <t>12/27</t>
  </si>
  <si>
    <t>woof</t>
  </si>
  <si>
    <t>A little bit of happiness is better than a lot of anguish.</t>
  </si>
  <si>
    <t>1081;1557;1558;1561;1565;2554;3122;3681;4003;4069;4119;7334</t>
  </si>
  <si>
    <t>upright piano;wooden-block bed;wooden-block bookshelf;wooden-block chest;wooden-block table;double sofa;mini DIY workbench;piano bench;cute music player;table lamp;macrame tapestry;ivory small round mat</t>
  </si>
  <si>
    <t>dog00</t>
  </si>
  <si>
    <t>RdpZtkYzLeivKyx7Z</t>
  </si>
  <si>
    <t>Gonzo</t>
  </si>
  <si>
    <t>mate</t>
  </si>
  <si>
    <t>Surfin' K.K.</t>
  </si>
  <si>
    <t>Brothers are brothers, cheese is cheese.</t>
  </si>
  <si>
    <t>704;3270;3282;4036;4041;4043;4117;4338;5970;9314</t>
  </si>
  <si>
    <t>tapestry;ironwood kitchenette;pop-up toaster;log decorative shelves;log bed;log round table;wood-burning stove;portable record player;firewood;green kilim-style carpet</t>
  </si>
  <si>
    <t>kal04</t>
  </si>
  <si>
    <t>SFkpDu8Bxgot4ShcP</t>
  </si>
  <si>
    <t>Goose</t>
  </si>
  <si>
    <t>10/4</t>
  </si>
  <si>
    <t>buh-kay</t>
  </si>
  <si>
    <t>Birds of a feather crow together.</t>
  </si>
  <si>
    <t>artsy parquet flooring</t>
  </si>
  <si>
    <t>787;1913;2560;2605;2713;3122;3251;3438;3439;3818;4123</t>
  </si>
  <si>
    <t>tape deck;wooden chair;wooden chest;wooden simple bed;refrigerator;mini DIY workbench;gas range;wooden end table;wooden table;pennant;mini-cactus set</t>
  </si>
  <si>
    <t>chn00</t>
  </si>
  <si>
    <t>5iSyoeFknLsoYManw</t>
  </si>
  <si>
    <t>Graham</t>
  </si>
  <si>
    <t>6/20</t>
  </si>
  <si>
    <t>indeed</t>
  </si>
  <si>
    <t>Knowledge is power.</t>
  </si>
  <si>
    <t>server-room wall</t>
  </si>
  <si>
    <t>793;875;929;1126;1126;1759;1850;2492;3590;4125;7159;7160;7161;7528;10514;10515</t>
  </si>
  <si>
    <t>high-end stereo;breaker;air conditioner;server;server;stack of books;laptop;Bubblegum K.K.;desktop computer;wooden bookshelf;cardboard sofa;cardboard table;cardboard bed;tool cart;Francine's poster;Chrissy's poster</t>
  </si>
  <si>
    <t>ham02</t>
  </si>
  <si>
    <t>D86CPtiT7ssiFexPE</t>
  </si>
  <si>
    <t>Greta</t>
  </si>
  <si>
    <t>9/5</t>
  </si>
  <si>
    <t>yelp</t>
  </si>
  <si>
    <t>The world is a stage.</t>
  </si>
  <si>
    <t>modern shoji-screen wall</t>
  </si>
  <si>
    <t>717;722;725;787;2736;3230;3658;4106;5970;7047;7282;7369;7369;7369;7369</t>
  </si>
  <si>
    <t>clay furnace;hearth;paper lantern;tape deck;retro fan;futon;bamboo basket;pendulum clock;firewood;zen cushion;hanging scroll;tatami mat;tatami mat;tatami mat;tatami mat</t>
  </si>
  <si>
    <t>mus16</t>
  </si>
  <si>
    <t>jKZuhKCACcaqpDCNQ</t>
  </si>
  <si>
    <t>Grizzly</t>
  </si>
  <si>
    <t>7/31</t>
  </si>
  <si>
    <t>grrr</t>
  </si>
  <si>
    <t>Those who live in glass houses shouldn't throw stones.</t>
  </si>
  <si>
    <t>Saharah's desert</t>
  </si>
  <si>
    <t>889;1430;1432;1433;1434;4038;4042</t>
  </si>
  <si>
    <t>camp stove;bonfire;lantern;campfire cookware;sleeping bag;log stool;log bench</t>
  </si>
  <si>
    <t>bea09</t>
  </si>
  <si>
    <t>ePDrk4wsbfZAu4rA3</t>
  </si>
  <si>
    <t>Groucho</t>
  </si>
  <si>
    <t>10/23</t>
  </si>
  <si>
    <t>grumble</t>
  </si>
  <si>
    <t>Rocky road is more than just a flavor of ice cream.</t>
  </si>
  <si>
    <t>849;1644;2554;3194;3560;3561;3563;3943;3992;4081;4105;4754;4757</t>
  </si>
  <si>
    <t>amp;rock guitar;double sofa;ironwood low table;iron worktable;iron hanger stand;iron shelf;ironwood DIY workbench;key holder;camping cot;plasma ball;throwback gothic mirror;throwback skull radio</t>
  </si>
  <si>
    <t>bea06</t>
  </si>
  <si>
    <t>QC3CiJqhhcm9WpAho</t>
  </si>
  <si>
    <t>Gruff</t>
  </si>
  <si>
    <t>8/29</t>
  </si>
  <si>
    <t>bleh eh eh</t>
  </si>
  <si>
    <t>Don't burn bridges.</t>
  </si>
  <si>
    <t>gray vinyl flooring</t>
  </si>
  <si>
    <t>791;863;937;1045;1803;4139;4141;4144</t>
  </si>
  <si>
    <t>jukebox;billiard table;dartboard;silver mic;drum set;diner counter table;diner sofa;diner neon clock</t>
  </si>
  <si>
    <t>goa04</t>
  </si>
  <si>
    <t>oTGj76upYyWRcG34C</t>
  </si>
  <si>
    <t>Gwen</t>
  </si>
  <si>
    <t>1/23</t>
  </si>
  <si>
    <t>h-h-h-hon</t>
  </si>
  <si>
    <t>Mind your manners, or someone else will.</t>
  </si>
  <si>
    <t>1840;3468;3498;3498;3502;3505;4017;4279;4338;5165;9766</t>
  </si>
  <si>
    <t>whirlpool bath;beach towel;frozen partition;frozen partition;frozen bed;frozen counter;shower set;frozen-treat set;portable record player;wall-mounted candle;mini fridge</t>
  </si>
  <si>
    <t>#7352e8</t>
  </si>
  <si>
    <t>pgn05</t>
  </si>
  <si>
    <t>jFBkwJJrXK4mJ2giR</t>
  </si>
  <si>
    <t>Hamlet</t>
  </si>
  <si>
    <t>5/30</t>
  </si>
  <si>
    <t>hammie</t>
  </si>
  <si>
    <t>The ear's the thing.</t>
  </si>
  <si>
    <t>1241;1558;3205;3208;3584;3623;4758;4759;4760;4762;5543;7258</t>
  </si>
  <si>
    <t>DIY workbench;wooden-block bookshelf;wooden-block stereo;wooden-block wall clock;study poster;toy box;throwback mitt chair;throwback race-car bed;throwback hat table;throwback container;wooden-block stool;modeling clay</t>
  </si>
  <si>
    <t>ham00</t>
  </si>
  <si>
    <t>LA2HHrtZ6beHgmKpL</t>
  </si>
  <si>
    <t>Hamphrey</t>
  </si>
  <si>
    <t>2/25</t>
  </si>
  <si>
    <t>snort</t>
  </si>
  <si>
    <t>Children should be seen and not heard.</t>
  </si>
  <si>
    <t>screen wall</t>
  </si>
  <si>
    <t>rush tatami</t>
  </si>
  <si>
    <t>787;1849;2771;3230;3580;5636;7048;7452</t>
  </si>
  <si>
    <t>tape deck;kotatsu;round space heater;futon;bonsai shelf;wooden-plank sign;pile of zen cushions;raccoon figurine</t>
  </si>
  <si>
    <t>ham07</t>
  </si>
  <si>
    <t>bp3ns8FmZnYBL7CqD</t>
  </si>
  <si>
    <t>Hans</t>
  </si>
  <si>
    <t>groovy</t>
  </si>
  <si>
    <t>K.K. Sonata</t>
  </si>
  <si>
    <t>One good turn deserves another.</t>
  </si>
  <si>
    <t>530;530;533;533;533;889;1429;1430;1434;3697;4042;5970;5972;7281</t>
  </si>
  <si>
    <t>grass standee;grass standee;tree standee;tree standee;tree standee;camp stove;campfire;bonfire;sleeping bag;portable radio;log bench;firewood;wild log bench;sleigh</t>
  </si>
  <si>
    <t>gor10</t>
  </si>
  <si>
    <t>rAgKSRJPoazkBPS5d</t>
  </si>
  <si>
    <t>Harry</t>
  </si>
  <si>
    <t>1/7</t>
  </si>
  <si>
    <t>beach bum</t>
  </si>
  <si>
    <t>Patience is a virtue for folks with time.</t>
  </si>
  <si>
    <t>aqua tile wall</t>
  </si>
  <si>
    <t>white mosaic-tile flooring</t>
  </si>
  <si>
    <t>1111;3468;3553;3689;4017;7153</t>
  </si>
  <si>
    <t>outdoor bath;beach towel;bamboo partition;sauna heater;shower set;cypress bathtub</t>
  </si>
  <si>
    <t>hip08</t>
  </si>
  <si>
    <t>dtAkeJzvhPfGXH7pk</t>
  </si>
  <si>
    <t>Hazel</t>
  </si>
  <si>
    <t>8/30</t>
  </si>
  <si>
    <t>uni-wow</t>
  </si>
  <si>
    <t>DJ K.K.</t>
  </si>
  <si>
    <t>Never say never!</t>
  </si>
  <si>
    <t>787;1181;1181;1744;2010;4226;7264;7529</t>
  </si>
  <si>
    <t>tape deck;tennis table;tennis table;wall clock;ball;basketball hoop;champion's pennant;folding chair</t>
  </si>
  <si>
    <t>squ18</t>
  </si>
  <si>
    <t>PfTkvEmpjE2HR3SeD</t>
  </si>
  <si>
    <t>Henry</t>
  </si>
  <si>
    <t>9/21</t>
  </si>
  <si>
    <t>snoozit</t>
  </si>
  <si>
    <t>The way to a frog's heart is through his stomach.</t>
  </si>
  <si>
    <t>modern wood flooring</t>
  </si>
  <si>
    <t>918;920;928;954;1043;1845;3191;3193;3200;3251;3270;3271;3282;3562;3943;4109;4118;4129;4338;7334</t>
  </si>
  <si>
    <t>coffee cup;coffee grinder;pot rack;espresso maker;microwave;simple kettle;ironwood table;ironwood chair;ironwood bed;gas range;ironwood kitchenette;ironwood cupboard;pop-up toaster;iron wall rack;ironwood DIY workbench;double-door refrigerator;magnetic knife rack;monstera;portable record player;ivory small round mat</t>
  </si>
  <si>
    <t>flg19</t>
  </si>
  <si>
    <t>RNats2ap2rGvbdcKn</t>
  </si>
  <si>
    <t>Hippeux</t>
  </si>
  <si>
    <t>natch</t>
  </si>
  <si>
    <t>Mottoes are for the unoriginal.</t>
  </si>
  <si>
    <t>794;1042;1875;2554;3681;3958;4046;4050;4052;4053;4054;4106</t>
  </si>
  <si>
    <t>phonograph;metronome;grand piano;double sofa;piano bench;antique mini table;rattan end table;rattan table lamp;rattan bed;rattan armchair;rattan low table;pendulum clock</t>
  </si>
  <si>
    <t>hip09</t>
  </si>
  <si>
    <t>WjAPWpCx6bTjKiZjw</t>
  </si>
  <si>
    <t>Hopkins</t>
  </si>
  <si>
    <t>3/11</t>
  </si>
  <si>
    <t>thumper</t>
  </si>
  <si>
    <t>A wise mammal gives danger a wide berth.</t>
  </si>
  <si>
    <t>cool vinyl flooring</t>
  </si>
  <si>
    <t>955;957;971;1165;1802;3428;8225;8225;8226;8226;8227;8227;12207</t>
  </si>
  <si>
    <t>exit sign;ventilation fan;snack machine;surveillance camera;drink machine;wall-mounted TV (50 in.);arcade fighting game;arcade fighting game;arcade combat game;arcade combat game;arcade mahjong game;arcade mahjong game;arcade seat</t>
  </si>
  <si>
    <t>rbt14</t>
  </si>
  <si>
    <t>EeTwHAQeWyShyg7pm</t>
  </si>
  <si>
    <t>Hopper</t>
  </si>
  <si>
    <t>4/6</t>
  </si>
  <si>
    <t>slushie</t>
  </si>
  <si>
    <t>Always have a comeback.</t>
  </si>
  <si>
    <t>533;533;1111;3398;3468;3500;3500;3697;5337</t>
  </si>
  <si>
    <t>tree standee;tree standee;outdoor bath;stone stool;beach towel;frozen pillar;frozen pillar;portable radio;three-tiered snowperson</t>
  </si>
  <si>
    <t>pgn03</t>
  </si>
  <si>
    <t>FP3bdBM2RSjWTXYHK</t>
  </si>
  <si>
    <t>Hornsby</t>
  </si>
  <si>
    <t>3/20</t>
  </si>
  <si>
    <t>schnozzle</t>
  </si>
  <si>
    <t>You can't hit a mosquito with a horseshoe.</t>
  </si>
  <si>
    <t>739;787;957;1823;1861;1870;3230;3586;3622;3672;3672;7047;7048;9766</t>
  </si>
  <si>
    <t>tea table;tape deck;ventilation fan;trash bags;stacked magazines;mug;futon;magazine;floor seat;cardboard box;cardboard box;zen cushion;pile of zen cushions;mini fridge</t>
  </si>
  <si>
    <t>rhn04</t>
  </si>
  <si>
    <t>KuDi35nStc6mtd3F8</t>
  </si>
  <si>
    <t>Huck</t>
  </si>
  <si>
    <t>7/9</t>
  </si>
  <si>
    <t>hopper</t>
  </si>
  <si>
    <t>To the Edge</t>
  </si>
  <si>
    <t>Cold coffee makes for a cold demeanor.</t>
  </si>
  <si>
    <t>straw wall</t>
  </si>
  <si>
    <t>717;1120;2559;3675;4037;4043;4073;7142;7345;7393;10743</t>
  </si>
  <si>
    <t>clay furnace;scarecrow;pot;hay bed;log wall-mounted clock;log round table;classic pitcher;simple DIY workbench;shanty mat;pond stone;bamboo speaker</t>
  </si>
  <si>
    <t>flg11</t>
  </si>
  <si>
    <t>KWx6zRZpPoaQy2PMD</t>
  </si>
  <si>
    <t>Hugh</t>
  </si>
  <si>
    <t>12/30</t>
  </si>
  <si>
    <t>snortle</t>
  </si>
  <si>
    <t>Keep it real. Real chill.</t>
  </si>
  <si>
    <t>975;1434;1759;1845;1870;3251;3282;3431;3582;3672;3672;3672;3672;3672;4003;4109;4135;4279;6033;7371;7392</t>
  </si>
  <si>
    <t>fruit basket;sleeping bag;stack of books;simple kettle;mug;gas range;pop-up toaster;wall fan;book;cardboard box;cardboard box;cardboard box;cardboard box;cardboard box;cute music player;double-door refrigerator;freezer;frozen-treat set;outdoor picnic set;sloppy rug;candy machine</t>
  </si>
  <si>
    <t>pig03</t>
  </si>
  <si>
    <t>Ko7gAjWQAY3PY5DLi</t>
  </si>
  <si>
    <t>Iggly</t>
  </si>
  <si>
    <t>11/2</t>
  </si>
  <si>
    <t>waddler</t>
  </si>
  <si>
    <t>Six of one, half dozen of the other.</t>
  </si>
  <si>
    <t>667;1866;3416;3497;3497;3505;4003;4066;4066;4279;4279;4279;4279;4279;4279</t>
  </si>
  <si>
    <t>shaved-ice maker;menu chalkboard;soft-serve lamp;frozen table;frozen table;frozen counter;cute music player;illuminated tree;illuminated tree;frozen-treat set;frozen-treat set;frozen-treat set;frozen-treat set;frozen-treat set;frozen-treat set</t>
  </si>
  <si>
    <t>pgn11</t>
  </si>
  <si>
    <t>qZtYZEyzeZv2qhoJD</t>
  </si>
  <si>
    <t>Ike</t>
  </si>
  <si>
    <t>5/16</t>
  </si>
  <si>
    <t>roadie</t>
  </si>
  <si>
    <t>The higher you climb, the smaller things look.</t>
  </si>
  <si>
    <t>875;1241;3560;3563;3697;3943;3992;4081;4687;7190;7454;7528;8417</t>
  </si>
  <si>
    <t>breaker;DIY workbench;iron worktable;iron shelf;portable radio;ironwood DIY workbench;key holder;camping cot;toolbox;studio wall spotlight;wooden toolbox;tool cart;wall-mounted tool board</t>
  </si>
  <si>
    <t>bea11</t>
  </si>
  <si>
    <t>BvhNkdNxf2kJue7kp</t>
  </si>
  <si>
    <t>Ione</t>
  </si>
  <si>
    <t>9/11</t>
  </si>
  <si>
    <t>gleam</t>
  </si>
  <si>
    <t>Chillwave</t>
  </si>
  <si>
    <t>I was born under a lucky star.</t>
  </si>
  <si>
    <t>744;1708;1798;3428;3995;8417;9766;12356;12521;12543;12705;13007;13077;13342;13343;13519;13521</t>
  </si>
  <si>
    <t>compact kitchen;cassette player;dinnerware;wall-mounted TV (50 in.);cute DIY table;wall-mounted tool board;mini fridge;round pillow;starry-skies rug;Nintendo Switch;stewpot;cool side table;Nordic lowboard;dreamy bed;dreamy wall rack;gaming chair;gaming desk</t>
  </si>
  <si>
    <t>744,7_0</t>
  </si>
  <si>
    <t>squ21</t>
  </si>
  <si>
    <t>7uo4N4LG5xdYoQsRK</t>
  </si>
  <si>
    <t>Jacob</t>
  </si>
  <si>
    <t>8/24</t>
  </si>
  <si>
    <t>ya feel</t>
  </si>
  <si>
    <t>Your greatest strength can be your greatest weakness.</t>
  </si>
  <si>
    <t>garbage-heap wall</t>
  </si>
  <si>
    <t>1823;3229;3672;3675;3697;4038;5972;5973;7142</t>
  </si>
  <si>
    <t>trash bags;clothesline;cardboard box;hay bed;portable radio;log stool;wild log bench;log stakes;simple DIY workbench</t>
  </si>
  <si>
    <t>brd11</t>
  </si>
  <si>
    <t>HBYP4stJTe3eGEepn</t>
  </si>
  <si>
    <t>Jacques</t>
  </si>
  <si>
    <t>6/22</t>
  </si>
  <si>
    <t>zut alors</t>
  </si>
  <si>
    <t>K.K. Technopop</t>
  </si>
  <si>
    <t>Better to have loved and squawked than to have never loved at all.</t>
  </si>
  <si>
    <t>941;955;1165;1171;1850;4138;4138;4139;4141;4143;4144;4441;6827;6827;6827</t>
  </si>
  <si>
    <t>DJ's turntable;exit sign;surveillance camera;synthesizer;laptop;diner counter chair;diner counter chair;diner counter table;diner sofa;diner neon sign;diner neon clock;diner mini table;starry garland;starry garland;starry garland</t>
  </si>
  <si>
    <t>brd16</t>
  </si>
  <si>
    <t>sXDhuuCThhtuQRDAe</t>
  </si>
  <si>
    <t>Jambette</t>
  </si>
  <si>
    <t>10/27</t>
  </si>
  <si>
    <t>croak-kay</t>
  </si>
  <si>
    <t>It takes more muscles to frown than smile.</t>
  </si>
  <si>
    <t>botanical-tile wall</t>
  </si>
  <si>
    <t>790;1797;4046;4049;4051;4052;4054;4130;4132;7353</t>
  </si>
  <si>
    <t>hi-fi stereo;decoy duck;rattan end table;rattan wardrobe;rattan vanity;rattan bed;rattan low table;coconut wall planter;yucca;botanical rug</t>
  </si>
  <si>
    <t>flg13</t>
  </si>
  <si>
    <t>9bG8kLsEtaodApHoX</t>
  </si>
  <si>
    <t>Jay</t>
  </si>
  <si>
    <t>7/17</t>
  </si>
  <si>
    <t>heeeeeyy</t>
  </si>
  <si>
    <t>He who hesitates has lost.</t>
  </si>
  <si>
    <t>stacked-wood wall</t>
  </si>
  <si>
    <t>331;3675;3697;4037;4038;4042;4043;4094;4130;7142</t>
  </si>
  <si>
    <t>birdbath;hay bed;portable radio;log wall-mounted clock;log stool;log bench;log round table;floating-biotope planter;coconut wall planter;simple DIY workbench</t>
  </si>
  <si>
    <t>brd00</t>
  </si>
  <si>
    <t>zv7EfaEb2TnPwmQxe</t>
  </si>
  <si>
    <t>Jeremiah</t>
  </si>
  <si>
    <t>7/8</t>
  </si>
  <si>
    <t>nee-deep</t>
  </si>
  <si>
    <t>Sleep before you leap.</t>
  </si>
  <si>
    <t>86;1792;2560;2605;3208;3438;3623;3995;4003;4111;4308;5543;7134</t>
  </si>
  <si>
    <t>elephant slide;cushion;wooden chest;wooden simple bed;wooden-block wall clock;wooden end table;toy box;cute DIY table;cute music player;old-fashioned alarm clock;unfinished puzzle;wooden-block stool;wooden low table</t>
  </si>
  <si>
    <t>flg07</t>
  </si>
  <si>
    <t>Z9mmrgQ578rPeLdjp</t>
  </si>
  <si>
    <t>Jitters</t>
  </si>
  <si>
    <t>2/2</t>
  </si>
  <si>
    <t>bzzert</t>
  </si>
  <si>
    <t>K.K. Adventure</t>
  </si>
  <si>
    <t>When you're a team of one, you're always captain!</t>
  </si>
  <si>
    <t>stadium wall</t>
  </si>
  <si>
    <t>1149;2010;2010;2020;7264</t>
  </si>
  <si>
    <t>soccer goal;ball;ball;director's chair;champion's pennant</t>
  </si>
  <si>
    <t>brd04</t>
  </si>
  <si>
    <t>TksYZm8hEYAeDWD2X</t>
  </si>
  <si>
    <t>Joey</t>
  </si>
  <si>
    <t>1/3</t>
  </si>
  <si>
    <t>bleeeeeck</t>
  </si>
  <si>
    <t>Don't get your feathers all ruffled. Just chill.</t>
  </si>
  <si>
    <t>bear umbrella</t>
  </si>
  <si>
    <t>664;1117;1708;3345;3348;3684;4048;7148;7358;9584</t>
  </si>
  <si>
    <t>beach chair;sand castle;cassette player;lifeguard chair;plastic pool;coconut juice;rattan towel basket;life ring;tropical rug;beach ball</t>
  </si>
  <si>
    <t>duk01</t>
  </si>
  <si>
    <t>EkpmSi299YR9BP96Y</t>
  </si>
  <si>
    <t>Judy</t>
  </si>
  <si>
    <t>3/10</t>
  </si>
  <si>
    <t>myohmy</t>
  </si>
  <si>
    <t>I'm dancing my dreams away.</t>
  </si>
  <si>
    <t>1557;1558;1559;1561;1565;1836;2558;3205;3208;4111;5543;6827;6827;6827;6827;6827;6827;6827;6827;6827;6827;6827;6827</t>
  </si>
  <si>
    <t>wooden-block bed;wooden-block bookshelf;wooden-block bench;wooden-block chest;wooden-block table;humidifier;wooden-block chair;wooden-block stereo;wooden-block wall clock;old-fashioned alarm clock;wooden-block stool;starry garland;starry garland;starry garland;starry garland;starry garland;starry garland;starry garland;starry garland;starry garland;starry garland;starry garland;starry garland</t>
  </si>
  <si>
    <t>cbr19</t>
  </si>
  <si>
    <t>nEbMBNS4EztR8Ysxv</t>
  </si>
  <si>
    <t>Julia</t>
  </si>
  <si>
    <t>dahling</t>
  </si>
  <si>
    <t>Cut once, measure twice... Wait— reverse that.</t>
  </si>
  <si>
    <t>green molded-panel wall</t>
  </si>
  <si>
    <t>3165;3468;4015;4030;4046;4047;4048;4051;4052;4054;4080;4338;7382;7382</t>
  </si>
  <si>
    <t>bathrobe;beach towel;shower booth;bathroom towel rack;rattan end table;rattan stool;rattan towel basket;rattan vanity;rattan bed;rattan low table;long bathtub;portable record player;black wooden-deck rug;black wooden-deck rug</t>
  </si>
  <si>
    <t>ost05</t>
  </si>
  <si>
    <t>z8F5zPavZfhe6xqEi</t>
  </si>
  <si>
    <t>Julian</t>
  </si>
  <si>
    <t>3/15</t>
  </si>
  <si>
    <t>glitter</t>
  </si>
  <si>
    <t>Never trot when you can prance.</t>
  </si>
  <si>
    <t>cloud flooring</t>
  </si>
  <si>
    <t>3774;3961;5954;5955;5956;5957;5958;5959;5960;5961;5962;5963;5964;6827;6827;6827;6827;6827;6827;6827;6827;6827;6827;6827;6827;6829</t>
  </si>
  <si>
    <t>Libra scale;fortune-telling set;Aries rocking chair;Virgo harp;Aquarius urn;Capricorn ornament;Sagittarius arrow;Cancer table;Gemini closet;Taurus bathtub;Scorpio lamp;Pisces lamp;Leo sculpture;starry garland;starry garland;starry garland;starry garland;starry garland;starry garland;starry garland;starry garland;starry garland;starry garland;starry garland;starry garland;crescent-moon chair</t>
  </si>
  <si>
    <t>hrs13</t>
  </si>
  <si>
    <t>CqhXFKr8hdfYSYpRA</t>
  </si>
  <si>
    <t>June</t>
  </si>
  <si>
    <t>5/21</t>
  </si>
  <si>
    <t>rainbow</t>
  </si>
  <si>
    <t>Dream big, expect little.</t>
  </si>
  <si>
    <t>3977;3978;3982;3983;3984;5150</t>
  </si>
  <si>
    <t>shell arch;shell partition;shell fountain;shell bed;shell lamp;shell speaker</t>
  </si>
  <si>
    <t>cbr13</t>
  </si>
  <si>
    <t>kYaqSE3C2y7EYSXfi</t>
  </si>
  <si>
    <t>Kabuki</t>
  </si>
  <si>
    <t>11/29</t>
  </si>
  <si>
    <t>meooo-OH</t>
  </si>
  <si>
    <t>If you make your opponent flinch, you have already won.</t>
  </si>
  <si>
    <t>725;2775;3230;3553;3553;3580;4008;5636</t>
  </si>
  <si>
    <t>paper lantern;squat toilet;futon;bamboo partition;bamboo partition;bonsai shelf;kettle bathtub;wooden-plank sign</t>
  </si>
  <si>
    <t>cat09</t>
  </si>
  <si>
    <t>d2DY8aRv5AfFtkneg</t>
  </si>
  <si>
    <t>Katt</t>
  </si>
  <si>
    <t>4/27</t>
  </si>
  <si>
    <t>purrty</t>
  </si>
  <si>
    <t>MeowMEOWmeow!</t>
  </si>
  <si>
    <t>white perforated-board wall</t>
  </si>
  <si>
    <t>849;950;957;1241;1645;1803;1823;1861;3559;3672;3672;3672;4141;4338</t>
  </si>
  <si>
    <t>amp;effects rack;ventilation fan;DIY workbench;electric guitar;drum set;trash bags;stacked magazines;iron wall lamp;cardboard box;cardboard box;cardboard box;diner sofa;portable record player</t>
  </si>
  <si>
    <t>cat21</t>
  </si>
  <si>
    <t>6rE8fTRLqKCERS4dQ</t>
  </si>
  <si>
    <t>Keaton</t>
  </si>
  <si>
    <t>6/1</t>
  </si>
  <si>
    <t>wingo</t>
  </si>
  <si>
    <t>Even in a room full of fools, someone is the smartest.</t>
  </si>
  <si>
    <t>144;146;146;1708;1881;3556;3672;4140;4759;4759;4759;7262</t>
  </si>
  <si>
    <t>manhole cover;cone;cone;cassette player;plastic canister;bamboo stopblock;cardboard box;retro gas pump;throwback race-car bed;throwback race-car bed;throwback race-car bed;metal can</t>
  </si>
  <si>
    <t>pbr08</t>
  </si>
  <si>
    <t>WRueK9fukhKgMrWZa</t>
  </si>
  <si>
    <t>Ken</t>
  </si>
  <si>
    <t>12/23</t>
  </si>
  <si>
    <t>no doubt</t>
  </si>
  <si>
    <t>C'est la vie!</t>
  </si>
  <si>
    <t>722;725;3407;3622;3802;5636;7282;7391;10742;10743</t>
  </si>
  <si>
    <t>hearth;paper lantern;katana;floor seat;pine bonsai tree;wooden-plank sign;hanging scroll;tatami bed;bamboo stool;bamboo speaker</t>
  </si>
  <si>
    <t>chn13</t>
  </si>
  <si>
    <t>gQZ4xwZeRvqmswoGY</t>
  </si>
  <si>
    <t>Ketchup</t>
  </si>
  <si>
    <t>bitty</t>
  </si>
  <si>
    <t>When in doubt, eat a tomato!</t>
  </si>
  <si>
    <t>ivy wall</t>
  </si>
  <si>
    <t>1082;1143;1157;1631;2020;3619;3946;3960;3962;4003;4043;5970;7405</t>
  </si>
  <si>
    <t>picnic basket;smoker;brick oven;garden faucet;director's chair;soup kettle;outdoor table;handy water cooler;inflatable sofa;cute music player;log round table;firewood;red vinyl sheet</t>
  </si>
  <si>
    <t>duk13</t>
  </si>
  <si>
    <t>CaQE3xJ4A7tgQXDMW</t>
  </si>
  <si>
    <t>Kevin</t>
  </si>
  <si>
    <t>4/26</t>
  </si>
  <si>
    <t>weeweewee</t>
  </si>
  <si>
    <t>Sometimes it's OK to get dirty.</t>
  </si>
  <si>
    <t>787;1452;3431;3672;4013;4026;7151;7152;7339;7529;7800;7845;9766</t>
  </si>
  <si>
    <t>tape deck;weight bench;wall fan;cardboard box;punching bag;utility sink;red corner;neutral corner;rubber mud mat;folding chair;protein shaker bottle;pull-up-bar stand;mini fridge</t>
  </si>
  <si>
    <t>pig15</t>
  </si>
  <si>
    <t>fGznAwhaxGN66K38Q</t>
  </si>
  <si>
    <t>Kid Cat</t>
  </si>
  <si>
    <t>8/1</t>
  </si>
  <si>
    <t>psst</t>
  </si>
  <si>
    <t>Crime doesn't pay!</t>
  </si>
  <si>
    <t>144;787;1452;1567;2556;2614;3672;4226;7845</t>
  </si>
  <si>
    <t>manhole cover;tape deck;weight bench;oil barrel;garbage pail;mountain bike;cardboard box;basketball hoop;pull-up-bar stand</t>
  </si>
  <si>
    <t>cat10</t>
  </si>
  <si>
    <t>Jd6z54x98v4uJhubB</t>
  </si>
  <si>
    <t>Kidd</t>
  </si>
  <si>
    <t>6/28</t>
  </si>
  <si>
    <t>wut</t>
  </si>
  <si>
    <t>K.K. Tango</t>
  </si>
  <si>
    <t>Be yourself, everyone else is already taken.</t>
  </si>
  <si>
    <t>742;794;1851;2554;2776;4017;4030;4046;4052;4080;4114;4129</t>
  </si>
  <si>
    <t>fireplace;phonograph;rocket lamp;double sofa;tankless toilet;shower set;bathroom towel rack;rattan end table;rattan bed;long bathtub;tissue box;monstera</t>
  </si>
  <si>
    <t>#4f5d72</t>
  </si>
  <si>
    <t>#d9d9ff</t>
  </si>
  <si>
    <t>goa07</t>
  </si>
  <si>
    <t>Pv4qNLnQ4NquvddfQ</t>
  </si>
  <si>
    <t>Kiki</t>
  </si>
  <si>
    <t>10/8</t>
  </si>
  <si>
    <t>kitty cat</t>
  </si>
  <si>
    <t>Nothing ventured, nothing gained.</t>
  </si>
  <si>
    <t>mod wall</t>
  </si>
  <si>
    <t>915;1081;3270;3271;3943;3950;3952;4003;8465</t>
  </si>
  <si>
    <t>cuckoo clock;upright piano;ironwood kitchenette;ironwood cupboard;ironwood DIY workbench;antique chair;antique table;cute music player;velvet stool</t>
  </si>
  <si>
    <t>cat04</t>
  </si>
  <si>
    <t>QTwru2TFs99vCznLg</t>
  </si>
  <si>
    <t>Kitt</t>
  </si>
  <si>
    <t>10/11</t>
  </si>
  <si>
    <t>child</t>
  </si>
  <si>
    <t>Funny parents have funny kids.</t>
  </si>
  <si>
    <t>88;742;794;1081;1495;3270;3282;3681;4027;4041;4043;5543;6818;8395;9547</t>
  </si>
  <si>
    <t>ringtoss;fireplace;phonograph;upright piano;dolly;ironwood kitchenette;pop-up toaster;piano bench;floral swag;log bed;log round table;wooden-block stool;ornament mobile;yellow kitchen mat;yellow small round mat</t>
  </si>
  <si>
    <t>kgr00</t>
  </si>
  <si>
    <t>jjReK7y42rnNZmQe6</t>
  </si>
  <si>
    <t>Kitty</t>
  </si>
  <si>
    <t>2/15</t>
  </si>
  <si>
    <t>mrowrr</t>
  </si>
  <si>
    <t>If you want something done well, do it yourself.</t>
  </si>
  <si>
    <t>striped umbrella</t>
  </si>
  <si>
    <t>blue molded-panel wall</t>
  </si>
  <si>
    <t>742;794;1081;2554;3681;3951;3957;4106</t>
  </si>
  <si>
    <t>fireplace;phonograph;upright piano;double sofa;piano bench;antique console table;antique bed;pendulum clock</t>
  </si>
  <si>
    <t>cat14</t>
  </si>
  <si>
    <t>E6MnPthbMdNSvhHE5</t>
  </si>
  <si>
    <t>Klaus</t>
  </si>
  <si>
    <t>3/31</t>
  </si>
  <si>
    <t>strudel</t>
  </si>
  <si>
    <t>Pride goes before a fall.</t>
  </si>
  <si>
    <t>794;1840;2776;3165;3165;3468;4017;4073;4098;5338;5956;5959</t>
  </si>
  <si>
    <t>phonograph;whirlpool bath;tankless toilet;bathrobe;bathrobe;beach towel;shower set;classic pitcher;bidet;simple panel;Aquarius urn;Cancer table</t>
  </si>
  <si>
    <t>#498992</t>
  </si>
  <si>
    <t>#acc8cf</t>
  </si>
  <si>
    <t>bea14</t>
  </si>
  <si>
    <t>cFgAWnZ4nhq7DfrN7</t>
  </si>
  <si>
    <t>Knox</t>
  </si>
  <si>
    <t>11/23</t>
  </si>
  <si>
    <t>cluckling</t>
  </si>
  <si>
    <t>A chicken's coop is its castle.</t>
  </si>
  <si>
    <t>794;1081;3772;3772;3772;3772;5956;5959;7348;7348;8825;8825;8825;8825</t>
  </si>
  <si>
    <t>phonograph;upright piano;golden candlestick;golden candlestick;golden candlestick;golden candlestick;Aquarius urn;Cancer table;red carpet;red carpet;golden casket;golden casket;golden casket;golden casket</t>
  </si>
  <si>
    <t>chn11</t>
  </si>
  <si>
    <t>25GGGSHzwEnKmepJk</t>
  </si>
  <si>
    <t>Kody</t>
  </si>
  <si>
    <t>9/28</t>
  </si>
  <si>
    <t>grah grah</t>
  </si>
  <si>
    <t>The sky's the limit!</t>
  </si>
  <si>
    <t>2560;3122;3438;3439;3449;4003;4111;4753;4756;4759;4761;4762;5543</t>
  </si>
  <si>
    <t>wooden chest;mini DIY workbench;wooden end table;wooden table;wooden stool;cute music player;old-fashioned alarm clock;throwback wrestling figure;throwback wall clock;throwback race-car bed;throwback rocket;throwback container;wooden-block stool</t>
  </si>
  <si>
    <t>3122,4_0</t>
  </si>
  <si>
    <t>cbr04</t>
  </si>
  <si>
    <t>j9pPANZ9zsm6Mobh2</t>
  </si>
  <si>
    <t>Kyle</t>
  </si>
  <si>
    <t>12/6</t>
  </si>
  <si>
    <t>alpha</t>
  </si>
  <si>
    <t>Never trust a sheep in wolf's clothing.</t>
  </si>
  <si>
    <t>849;950;1412;1645;1803;1875;3681;4338;7161;9503</t>
  </si>
  <si>
    <t>amp;effects rack;TV camera;electric guitar;drum set;grand piano;piano bench;portable record player;cardboard bed;mic stand</t>
  </si>
  <si>
    <t>wol10</t>
  </si>
  <si>
    <t>Q68JosFG2FvzG7QC3</t>
  </si>
  <si>
    <t>Leonardo</t>
  </si>
  <si>
    <t>5/15</t>
  </si>
  <si>
    <t>flexin'</t>
  </si>
  <si>
    <t>That's the way the energy bar crumbles.</t>
  </si>
  <si>
    <t>796;950;1644;1850;3200;3672;3943;4138;4441;4687;7257;7525;7528;8096</t>
  </si>
  <si>
    <t>retro stereo;effects rack;rock guitar;laptop;ironwood bed;cardboard box;ironwood DIY workbench;diner counter chair;diner mini table;toolbox;pedal board;tool shelf;tool cart;record box</t>
  </si>
  <si>
    <t>tig04</t>
  </si>
  <si>
    <t>bZqAHvDsp82Ptify8</t>
  </si>
  <si>
    <t>Leopold</t>
  </si>
  <si>
    <t>8/14</t>
  </si>
  <si>
    <t>lion cub</t>
  </si>
  <si>
    <t>The bigger the fish, the bigger your dinner.</t>
  </si>
  <si>
    <t>833;833;870;1326;1330;1750;2013;2014;2014;3428;3584;3968;4099</t>
  </si>
  <si>
    <t>upright locker;upright locker;book stands;skeleton;basic teacher's desk;document stack;lecture-hall bench;lecture-hall desk;lecture-hall desk;wall-mounted TV (50 in.);study poster;homework set;formal paper</t>
  </si>
  <si>
    <t>lon04</t>
  </si>
  <si>
    <t>nn3GdKz434cBryvyC</t>
  </si>
  <si>
    <t>Lily</t>
  </si>
  <si>
    <t>2/4</t>
  </si>
  <si>
    <t>toady</t>
  </si>
  <si>
    <t>Don't jump to conclusions!</t>
  </si>
  <si>
    <t>misty-garden wall</t>
  </si>
  <si>
    <t>1757;3251;3400;3445;3683;4003;4017;4030;4046;4048;4052;4054;5338;5338;5543;7234;9766</t>
  </si>
  <si>
    <t>claw-foot tub;gas range;dish-drying rack;standard umbrella stand;plain sink;cute music player;shower set;bathroom towel rack;rattan end table;rattan towel basket;rattan bed;rattan low table;simple panel;simple panel;wooden-block stool;hyacinth lamp;mini fridge</t>
  </si>
  <si>
    <t>flg00</t>
  </si>
  <si>
    <t>CQG32Qp7hhepeaRbg</t>
  </si>
  <si>
    <t>Limberg</t>
  </si>
  <si>
    <t>10/17</t>
  </si>
  <si>
    <t>squinky</t>
  </si>
  <si>
    <t>Don't build a better mousetrap.</t>
  </si>
  <si>
    <t>1111;4271;4271;7390;7408;7788;10743</t>
  </si>
  <si>
    <t>outdoor bath;red-leaf pile;red-leaf pile;leaf stool;maple-leaf pond stone;leaf campfire;bamboo speaker</t>
  </si>
  <si>
    <t>mus01</t>
  </si>
  <si>
    <t>BnXXdXegMXE9HmZiy</t>
  </si>
  <si>
    <t>Lionel</t>
  </si>
  <si>
    <t>7/29</t>
  </si>
  <si>
    <t>precisely</t>
  </si>
  <si>
    <t>Love is blind.</t>
  </si>
  <si>
    <t>794;1840;2554;2731;3783;3784;3951;3957;3958;7821;9766</t>
  </si>
  <si>
    <t>phonograph;whirlpool bath;double sofa;digital alarm clock;den desk;den chair;antique console table;antique bed;antique mini table;bathrobe;mini fridge</t>
  </si>
  <si>
    <t>lon08</t>
  </si>
  <si>
    <t>EQYQEL4crTYEN9yJs</t>
  </si>
  <si>
    <t>Lobo</t>
  </si>
  <si>
    <t>11/5</t>
  </si>
  <si>
    <t>ah-rooooo</t>
  </si>
  <si>
    <t>If it's not one thing, it's another.</t>
  </si>
  <si>
    <t>793;2770;3064;3943;3967;3992;4036;4037;4041;4043;4044;4119;8417;8623</t>
  </si>
  <si>
    <t>high-end stereo;chessboard;cooler box;ironwood DIY workbench;broom and dustpan;key holder;log decorative shelves;log wall-mounted clock;log bed;log round table;log extra-long sofa;macrame tapestry;wall-mounted tool board;fishing vest</t>
  </si>
  <si>
    <t>wol01</t>
  </si>
  <si>
    <t>9QsHyDimk75LPvBsn</t>
  </si>
  <si>
    <t>Lolly</t>
  </si>
  <si>
    <t>3/27</t>
  </si>
  <si>
    <t>bonbon</t>
  </si>
  <si>
    <t>Laughter is the best medicine.</t>
  </si>
  <si>
    <t>998;1557;1558;1561;2554;3122;3208;3449;3785;3785;4109;4111;4338</t>
  </si>
  <si>
    <t>kitchen island;wooden-block bed;wooden-block bookshelf;wooden-block chest;double sofa;mini DIY workbench;wooden-block wall clock;wooden stool;potted ivy;potted ivy;double-door refrigerator;old-fashioned alarm clock;portable record player</t>
  </si>
  <si>
    <t>cat18</t>
  </si>
  <si>
    <t>ucvTsRXewrZsFj64Y</t>
  </si>
  <si>
    <t>Lopez</t>
  </si>
  <si>
    <t>8/20</t>
  </si>
  <si>
    <t>badoom</t>
  </si>
  <si>
    <t>K.K. Jazz</t>
  </si>
  <si>
    <t>Always look both ways before crossing the street.</t>
  </si>
  <si>
    <t>704;954;1043;1103;2713;3195;3200;3270;3271;3275;3340;3951;3993;4117;4338;7334</t>
  </si>
  <si>
    <t>tapestry;espresso maker;microwave;rocking chair;refrigerator;ironwood cart;ironwood bed;ironwood kitchenette;ironwood cupboard;ironwood clock;deer decoration;antique console table;analog kitchen scale;wood-burning stove;portable record player;ivory small round mat</t>
  </si>
  <si>
    <t>der05</t>
  </si>
  <si>
    <t>wBJRdKXMHcPyHDPEj</t>
  </si>
  <si>
    <t>Louie</t>
  </si>
  <si>
    <t>hoo hoo ha</t>
  </si>
  <si>
    <t>It's all about the muscle.</t>
  </si>
  <si>
    <t>287;546;787;833;1232;1452;1816;3307;3428;4013;4015;4046;4099;4133;7380;7380;7528;7800;7845</t>
  </si>
  <si>
    <t>exercise bike;stadiometer;tape deck;upright locker;water cooler;weight bench;changing room;digital scale;wall-mounted TV (50 in.);punching bag;shower booth;rattan end table;formal paper;double-sided wall clock;natural wooden-deck rug;natural wooden-deck rug;tool cart;protein shaker bottle;pull-up-bar stand</t>
  </si>
  <si>
    <t>gor04</t>
  </si>
  <si>
    <t>emwaesnBa9EmWvW89</t>
  </si>
  <si>
    <t>Lucha</t>
  </si>
  <si>
    <t>12/12</t>
  </si>
  <si>
    <t>cacaw</t>
  </si>
  <si>
    <t>Birds of a feather, et cetera, et cetera...</t>
  </si>
  <si>
    <t>ringside seating</t>
  </si>
  <si>
    <t>1452;1708;4013;7151;7152;7528;7653</t>
  </si>
  <si>
    <t>weight bench;cassette player;punching bag;red corner;neutral corner;tool cart;speed bag</t>
  </si>
  <si>
    <t>brd15</t>
  </si>
  <si>
    <t>se8G8LxivnMhgBiRE</t>
  </si>
  <si>
    <t>Lucky</t>
  </si>
  <si>
    <t>11/4</t>
  </si>
  <si>
    <t>rrr-owch</t>
  </si>
  <si>
    <t>K.K. Dirge</t>
  </si>
  <si>
    <t>Don't bite the hand that feeds you.</t>
  </si>
  <si>
    <t>swamp flooring</t>
  </si>
  <si>
    <t>343;343;1326;2592;3446;3446;3446;4271;4757</t>
  </si>
  <si>
    <t>tiki torch;tiki torch;skeleton;tin bucket;western-style stone;western-style stone;western-style stone;red-leaf pile;throwback skull radio</t>
  </si>
  <si>
    <t>dog02</t>
  </si>
  <si>
    <t>WtvwKvChcpgZ4WcQB</t>
  </si>
  <si>
    <t>Lucy</t>
  </si>
  <si>
    <t>6/2</t>
  </si>
  <si>
    <t>snoooink</t>
  </si>
  <si>
    <t>The best is yet to come.</t>
  </si>
  <si>
    <t>794;1221;1875;3681;3958;7348;7348;7348;7348;7527;7527;7529;7529;7529;7529</t>
  </si>
  <si>
    <t>phonograph;video camera;grand piano;piano bench;antique mini table;red carpet;red carpet;red carpet;red carpet;flower stand;flower stand;folding chair;folding chair;folding chair;folding chair</t>
  </si>
  <si>
    <t>pig04</t>
  </si>
  <si>
    <t>8FpMvE2W6YJtmTpiQ</t>
  </si>
  <si>
    <t>Lyman</t>
  </si>
  <si>
    <t>10/12</t>
  </si>
  <si>
    <t>chips</t>
  </si>
  <si>
    <t>Eucalyptus is the spice of life.</t>
  </si>
  <si>
    <t>1913;2560;2605;3439;3623;3943;4129;4757;7353;7454</t>
  </si>
  <si>
    <t>wooden chair;wooden chest;wooden simple bed;wooden table;toy box;ironwood DIY workbench;monstera;throwback skull radio;botanical rug;wooden toolbox</t>
  </si>
  <si>
    <t>kal09</t>
  </si>
  <si>
    <t>cnByupc7McZQg8sNJ</t>
  </si>
  <si>
    <t>Mac</t>
  </si>
  <si>
    <t>11/11</t>
  </si>
  <si>
    <t>woo woof</t>
  </si>
  <si>
    <t>Sometimes life is rough.</t>
  </si>
  <si>
    <t>1432;1620;1631;1799;3229;3348;3697;4042;4113;4393;7142;7802</t>
  </si>
  <si>
    <t>lantern;hammock;garden faucet;doghouse;clothesline;plastic pool;portable radio;log bench;hose reel;old-fashioned washtub;simple DIY workbench;pet bed</t>
  </si>
  <si>
    <t>dog14</t>
  </si>
  <si>
    <t>bLyixhvrCHgBYzvoX</t>
  </si>
  <si>
    <t>Maddie</t>
  </si>
  <si>
    <t>1/11</t>
  </si>
  <si>
    <t>yippee</t>
  </si>
  <si>
    <t>The IT revolution is under way.</t>
  </si>
  <si>
    <t>wildflower meadow</t>
  </si>
  <si>
    <t>975;1082;2614;3064;3619;3960;3962;4003;4042;6033;7463;7599</t>
  </si>
  <si>
    <t>fruit basket;picnic basket;mountain bike;cooler box;soup kettle;handy water cooler;inflatable sofa;cute music player;log bench;outdoor picnic set;peach checked rug;board game</t>
  </si>
  <si>
    <t>dog09</t>
  </si>
  <si>
    <t>ebHEDLT4WnnnPtDzK</t>
  </si>
  <si>
    <t>Maelle</t>
  </si>
  <si>
    <t>4/8</t>
  </si>
  <si>
    <t>duckling</t>
  </si>
  <si>
    <t>Café K.K.</t>
  </si>
  <si>
    <t>A wise duck takes care of its bill.</t>
  </si>
  <si>
    <t>918;954;1092;1185;1626;1626;1627;1866;2014;3270;4412;7236;8297</t>
  </si>
  <si>
    <t>coffee cup;espresso maker;popcorn machine;phone box;iron garden chair;iron garden chair;iron garden table;menu chalkboard;lecture-hall desk;ironwood kitchenette;cotton-candy stall;lily record player;stovetop espresso maker</t>
  </si>
  <si>
    <t>duk03</t>
  </si>
  <si>
    <t>bHTDLovALeQz9PK4z</t>
  </si>
  <si>
    <t>Maggie</t>
  </si>
  <si>
    <t>9/3</t>
  </si>
  <si>
    <t>schep</t>
  </si>
  <si>
    <t>All a plant needs is love...and sun and water and soil.</t>
  </si>
  <si>
    <t>flagstone flooring</t>
  </si>
  <si>
    <t>1625;1626;1627;1628;3943;4003;8419;8419;8419</t>
  </si>
  <si>
    <t>iron garden bench;iron garden chair;iron garden table;garden lantern;ironwood DIY workbench;cute music player;garden wagon;garden wagon;garden wagon</t>
  </si>
  <si>
    <t>pig10</t>
  </si>
  <si>
    <t>ByLM9r2q7mRAMbgXs</t>
  </si>
  <si>
    <t>Mallary</t>
  </si>
  <si>
    <t>11/17</t>
  </si>
  <si>
    <t>quackpth</t>
  </si>
  <si>
    <t>Purple is the color of royalty.</t>
  </si>
  <si>
    <t>mossy-garden wall</t>
  </si>
  <si>
    <t>1624;1628;1631;1829;3509;3775;4003;4100;4113;8419</t>
  </si>
  <si>
    <t>garden gnome;garden lantern;garden faucet;cypress plant;garden bench;hanging terrarium;cute music player;fire pit;hose reel;garden wagon</t>
  </si>
  <si>
    <t>duk06</t>
  </si>
  <si>
    <t>jhXJGTWpk3ycr6kZC</t>
  </si>
  <si>
    <t>Maple</t>
  </si>
  <si>
    <t>6/15</t>
  </si>
  <si>
    <t>honey</t>
  </si>
  <si>
    <t>Waste not, want not.</t>
  </si>
  <si>
    <t>green blossoming wall</t>
  </si>
  <si>
    <t>865;928;1032;1125;1501;1870;2605;3251;3438;3586;3949;4003;4117;4119;7134;7144;7466;9766</t>
  </si>
  <si>
    <t>birdcage;pot rack;magazine rack;revolving spice rack;Baby bear;mug;wooden simple bed;gas range;wooden end table;magazine;anthurium plant;cute music player;wood-burning stove;macrame tapestry;wooden low table;Mom's cushion;retro dotted rug;mini fridge</t>
  </si>
  <si>
    <t>cbr01</t>
  </si>
  <si>
    <t>xgPhy4TnDmnzSkZ6o</t>
  </si>
  <si>
    <t>Marcel</t>
  </si>
  <si>
    <t>12/31</t>
  </si>
  <si>
    <t>non</t>
  </si>
  <si>
    <t>There's not a dog so bad that he won't wag his tail.</t>
  </si>
  <si>
    <t>329;717;725;1849;3230;3622;4393;7047;7048;7323;7323;10742;10743</t>
  </si>
  <si>
    <t>goldfish;clay furnace;paper lantern;kotatsu;futon;floor seat;old-fashioned washtub;zen cushion;pile of zen cushions;brown wooden-deck rug;brown wooden-deck rug;bamboo stool;bamboo speaker</t>
  </si>
  <si>
    <t>dog15</t>
  </si>
  <si>
    <t>63FsmgrS7QPpFvL3N</t>
  </si>
  <si>
    <t>Marcie</t>
  </si>
  <si>
    <t>5/31</t>
  </si>
  <si>
    <t>pouches</t>
  </si>
  <si>
    <t>K.K. Aria</t>
  </si>
  <si>
    <t>The road to a friend's house is never long.</t>
  </si>
  <si>
    <t>88;2560;2740;3305;3616;3996;4003;4109;7132;7134;7336;7531;9542;9565</t>
  </si>
  <si>
    <t>ringtoss;wooden chest;automatic washer;baby chair;system kitchen;cute wall-mounted clock;cute music player;double-door refrigerator;wooden double bed;wooden low table;white simple small mat;ironing board;Mom's playful kitchen mat;mobile</t>
  </si>
  <si>
    <t>kgr10</t>
  </si>
  <si>
    <t>mSJuJRK54zTu3BkHr</t>
  </si>
  <si>
    <t>Margie</t>
  </si>
  <si>
    <t>1/28</t>
  </si>
  <si>
    <t>tootie</t>
  </si>
  <si>
    <t>K.K. Marathon</t>
  </si>
  <si>
    <t>Keep your feet on the ground.</t>
  </si>
  <si>
    <t>olive Moroccan wall</t>
  </si>
  <si>
    <t>997;1792;3971;3974;4033;4045;4046;4047;4051;4052;4054;4129;4130;4338</t>
  </si>
  <si>
    <t>incense burner;cushion;imperial partition;imperial low table;traditional tea set;rattan waste bin;rattan end table;rattan stool;rattan vanity;rattan bed;rattan low table;monstera;coconut wall planter;portable record player</t>
  </si>
  <si>
    <t>elp04</t>
  </si>
  <si>
    <t>rnFzZ3Z4gFAv6ouqG</t>
  </si>
  <si>
    <t>Marina</t>
  </si>
  <si>
    <t>6/26</t>
  </si>
  <si>
    <t>blurp</t>
  </si>
  <si>
    <t>Soulful K.K.</t>
  </si>
  <si>
    <t>If you can't say something nice, don't say anything at all.</t>
  </si>
  <si>
    <t>strawberry-chocolate wall</t>
  </si>
  <si>
    <t>berry-chocolates flooring</t>
  </si>
  <si>
    <t>1757;2776;3624;3995;3998;4000;4001;4002;4003</t>
  </si>
  <si>
    <t>claw-foot tub;tankless toilet;cute bed;cute DIY table;cute sofa;cute tea table;cute vanity;cute floor lamp;cute music player</t>
  </si>
  <si>
    <t>ocp01</t>
  </si>
  <si>
    <t>BQCu2GxBFFTuigDAY</t>
  </si>
  <si>
    <t>Marlo</t>
  </si>
  <si>
    <t>gabeesh</t>
  </si>
  <si>
    <t>K.K. Break</t>
  </si>
  <si>
    <t>You gotta walk the walk if you're gonna talk the talk.</t>
  </si>
  <si>
    <t>794;839;1750;1850;2554;2554;3783;3784;7453;13006;13007</t>
  </si>
  <si>
    <t>phonograph;safe;document stack;laptop;double sofa;double sofa;den desk;den chair;aluminum briefcase;cool low table;cool side table</t>
  </si>
  <si>
    <t>ham09</t>
  </si>
  <si>
    <t>NkF5niJf3uPXo2hGw</t>
  </si>
  <si>
    <t>Marshal</t>
  </si>
  <si>
    <t>9/29</t>
  </si>
  <si>
    <t>sulky</t>
  </si>
  <si>
    <t>Seize the day.</t>
  </si>
  <si>
    <t>915;918;920;954;1081;1161;1845;1866;2554;3194;3271;3560;3615;3681;4338;7337;8297;8394;9766</t>
  </si>
  <si>
    <t>cuckoo clock;coffee cup;coffee grinder;espresso maker;upright piano;cream and sugar;simple kettle;menu chalkboard;double sofa;ironwood low table;ironwood cupboard;iron worktable;open-frame kitchen;piano bench;portable record player;iron entrance mat;stovetop espresso maker;blue kitchen mat;mini fridge</t>
  </si>
  <si>
    <t>squ17</t>
  </si>
  <si>
    <t>ZZJJbE5zFrcDXfLEF</t>
  </si>
  <si>
    <t>Marty</t>
  </si>
  <si>
    <t>4/16</t>
  </si>
  <si>
    <t>pompom</t>
  </si>
  <si>
    <t>Just wait until I get started!</t>
  </si>
  <si>
    <t>Pompompurin wall</t>
  </si>
  <si>
    <t>Pompompurin flooring</t>
  </si>
  <si>
    <t>3270;3993;3995;12257;12258;12259;12260;12261;12262;12293;13176</t>
  </si>
  <si>
    <t>ironwood kitchenette;analog kitchen scale;cute DIY table;Pompompurin TV;Pompompurin pudding;Pompompurin table;Pompompurin rack;Pompompurin chair;Pompompurin bed;Pompompurin rug;Pompompurin tee</t>
  </si>
  <si>
    <t>#9a543a</t>
  </si>
  <si>
    <t>#f8e880</t>
  </si>
  <si>
    <t>cbr18</t>
  </si>
  <si>
    <t>MFp6WPLDuq2SKLm5s</t>
  </si>
  <si>
    <t>Mathilda</t>
  </si>
  <si>
    <t>11/12</t>
  </si>
  <si>
    <t>wee baby</t>
  </si>
  <si>
    <t>Nail polish is thicker than water.</t>
  </si>
  <si>
    <t>83;794;915;3206;3615;3623;3951;3952;3957;3958;4069;5543;7284</t>
  </si>
  <si>
    <t>rocking horse;phonograph;cuckoo clock;wooden-block toy;open-frame kitchen;toy box;antique console table;antique table;antique bed;antique mini table;table lamp;wooden-block stool;nutcracker</t>
  </si>
  <si>
    <t>kgr01</t>
  </si>
  <si>
    <t>GSsfXWFSF3FEdbcjA</t>
  </si>
  <si>
    <t>Megan</t>
  </si>
  <si>
    <t>3/13</t>
  </si>
  <si>
    <t>sundae</t>
  </si>
  <si>
    <t>Take a page out of someone else's book, if it's a good book.</t>
  </si>
  <si>
    <t>honeycomb wall</t>
  </si>
  <si>
    <t>928;1277;2605;3122;3251;3400;3406;3438;3562;3683;3962;4030;4080;8826;9766</t>
  </si>
  <si>
    <t>pot rack;cacao tree;wooden simple bed;mini DIY workbench;gas range;dish-drying rack;beekeeper's hive;wooden end table;iron wall rack;plain sink;inflatable sofa;bathroom towel rack;long bathtub;wooden table mirror;mini fridge</t>
  </si>
  <si>
    <t>3122,7_0</t>
  </si>
  <si>
    <t>bea15</t>
  </si>
  <si>
    <t>tgsKz4BX3wxFRFrFZ</t>
  </si>
  <si>
    <t>Melba</t>
  </si>
  <si>
    <t>4/12</t>
  </si>
  <si>
    <t>toasty</t>
  </si>
  <si>
    <t>A friend who shares is a friend who cares.</t>
  </si>
  <si>
    <t>1792;2605;2740;3428;3436;3438;3445;3683;3785;4003;4111;4132;4308;7134;7137;7353</t>
  </si>
  <si>
    <t>cushion;wooden simple bed;automatic washer;wall-mounted TV (50 in.);wooden wardrobe;wooden end table;standard umbrella stand;plain sink;potted ivy;cute music player;old-fashioned alarm clock;yucca;unfinished puzzle;wooden low table;wooden full-length mirror;botanical rug</t>
  </si>
  <si>
    <t>kal02</t>
  </si>
  <si>
    <t>sLBs68aveqtjT8HZJ</t>
  </si>
  <si>
    <t>Merengue</t>
  </si>
  <si>
    <t>3/19</t>
  </si>
  <si>
    <t>shortcake</t>
  </si>
  <si>
    <t>Life is a piece of cake.</t>
  </si>
  <si>
    <t>998;1043;1161;1866;3177;3416;3467;3697;3785;3998;4000;4019;4109;4139;7134</t>
  </si>
  <si>
    <t>kitchen island;microwave;cream and sugar;menu chalkboard;chef's outfit;soft-serve lamp;tea set;portable radio;potted ivy;cute sofa;cute tea table;stand mixer;double-door refrigerator;diner counter table;wooden low table</t>
  </si>
  <si>
    <t>rhn07</t>
  </si>
  <si>
    <t>qxaecyD6f6aHuNZKK</t>
  </si>
  <si>
    <t>Merry</t>
  </si>
  <si>
    <t>6/29</t>
  </si>
  <si>
    <t>mweee</t>
  </si>
  <si>
    <t>A smile increases your face value.</t>
  </si>
  <si>
    <t>790;1227;1913;2554;2713;3439;3616;4130;4132</t>
  </si>
  <si>
    <t>hi-fi stereo;deluxe washer;wooden chair;double sofa;refrigerator;wooden table;system kitchen;coconut wall planter;yucca</t>
  </si>
  <si>
    <t>cat16</t>
  </si>
  <si>
    <t>uhd4aEuBudwu9pM6E</t>
  </si>
  <si>
    <t>Midge</t>
  </si>
  <si>
    <t>3/12</t>
  </si>
  <si>
    <t>tweedledee</t>
  </si>
  <si>
    <t>When the world gets cold, just fly south.</t>
  </si>
  <si>
    <t>yellow quilt wall</t>
  </si>
  <si>
    <t>cute white-tile flooring</t>
  </si>
  <si>
    <t>1757;3624;3995;3996;3997;3998;3999;4000;4001;4003;7134</t>
  </si>
  <si>
    <t>claw-foot tub;cute bed;cute DIY table;cute wall-mounted clock;cute wardrobe;cute sofa;cute chair;cute tea table;cute vanity;cute music player;wooden low table</t>
  </si>
  <si>
    <t>brd08</t>
  </si>
  <si>
    <t>WSnecxx3DREYtZ3p3</t>
  </si>
  <si>
    <t>Mint</t>
  </si>
  <si>
    <t>5/2</t>
  </si>
  <si>
    <t>ahhhhhh</t>
  </si>
  <si>
    <t>Always lead by example.</t>
  </si>
  <si>
    <t>blue subway-tile wall</t>
  </si>
  <si>
    <t>3467;3683;4015;4027;4030;4046;4049;4051;4052;4053;4054;7236</t>
  </si>
  <si>
    <t>tea set;plain sink;shower booth;floral swag;bathroom towel rack;rattan end table;rattan wardrobe;rattan vanity;rattan bed;rattan armchair;rattan low table;lily record player</t>
  </si>
  <si>
    <t>squ09</t>
  </si>
  <si>
    <t>TgwEuBB4kt96EXAvt</t>
  </si>
  <si>
    <t>Mira</t>
  </si>
  <si>
    <t>7/6</t>
  </si>
  <si>
    <t>cottontail</t>
  </si>
  <si>
    <t>Always help a friend in need.</t>
  </si>
  <si>
    <t>530;530;531;531;531;531;533;533;533;1708;4763;4763;4763;7524;7524;7529;7529;7529</t>
  </si>
  <si>
    <t>grass standee;grass standee;hedge standee;hedge standee;hedge standee;hedge standee;tree standee;tree standee;tree standee;cassette player;throwback dino screen;throwback dino screen;throwback dino screen;simple medium avocado mat;simple medium avocado mat;folding chair;folding chair;folding chair</t>
  </si>
  <si>
    <t>rbt19</t>
  </si>
  <si>
    <t>ycquvbgfbCzktuLvn</t>
  </si>
  <si>
    <t>Miranda</t>
  </si>
  <si>
    <t>4/23</t>
  </si>
  <si>
    <t>quackulous</t>
  </si>
  <si>
    <t>If the world is flooded, it will be easy for the duck.</t>
  </si>
  <si>
    <t>794;987;1840;2554;3955;3957;3958;3974;4106;4129</t>
  </si>
  <si>
    <t>phonograph;harp;whirlpool bath;double sofa;antique vanity;antique bed;antique mini table;imperial low table;pendulum clock;monstera</t>
  </si>
  <si>
    <t>duk12</t>
  </si>
  <si>
    <t>9AE7bEWmthdc7kZ4m</t>
  </si>
  <si>
    <t>Mitzi</t>
  </si>
  <si>
    <t>9/25</t>
  </si>
  <si>
    <t>mew</t>
  </si>
  <si>
    <t>Practice makes purrrfect!</t>
  </si>
  <si>
    <t>blue painted-wood wall</t>
  </si>
  <si>
    <t>1288;2560;2605;2713;3251;3562;7133;7134;7136</t>
  </si>
  <si>
    <t>fan palm;wooden chest;wooden simple bed;refrigerator;gas range;iron wall rack;wooden mini table;wooden low table;cat grass</t>
  </si>
  <si>
    <t>cat01</t>
  </si>
  <si>
    <t>4DpkbYXeoySwonvkS</t>
  </si>
  <si>
    <t>Moe</t>
  </si>
  <si>
    <t>1/12</t>
  </si>
  <si>
    <t>myawn</t>
  </si>
  <si>
    <t>Ignorance is bliss.</t>
  </si>
  <si>
    <t>stripe flooring</t>
  </si>
  <si>
    <t>1559;1561;3208;3623;3995;4003;4759;4761;4762;7134</t>
  </si>
  <si>
    <t>wooden-block bench;wooden-block chest;wooden-block wall clock;toy box;cute DIY table;cute music player;throwback race-car bed;throwback rocket;throwback container;wooden low table</t>
  </si>
  <si>
    <t>cat08</t>
  </si>
  <si>
    <t>EYRuj39J5cS5eYuPD</t>
  </si>
  <si>
    <t>Molly</t>
  </si>
  <si>
    <t>3/7</t>
  </si>
  <si>
    <t>quackidee</t>
  </si>
  <si>
    <t>Like water off a duck's back.</t>
  </si>
  <si>
    <t>1058;2554;2560;2605;2772;3467;3785;3956;4003;4125;4132;7134;7334;7465</t>
  </si>
  <si>
    <t>music stand;double sofa;wooden chest;wooden simple bed;fancy violin;tea set;potted ivy;antique bureau;cute music player;wooden bookshelf;yucca;wooden low table;ivory small round mat;red dotted rug</t>
  </si>
  <si>
    <t>duk16</t>
  </si>
  <si>
    <t>4RLK74MDFhcXAQeuL</t>
  </si>
  <si>
    <t>Monique</t>
  </si>
  <si>
    <t>9/30</t>
  </si>
  <si>
    <t>pffffft</t>
  </si>
  <si>
    <t>All publicity is good publicity!</t>
  </si>
  <si>
    <t>beige Moroccan wall</t>
  </si>
  <si>
    <t>929;1227;4015;4030;4045;4046;4047;4048;4049;4050;4051;4052;4053;4054;7236</t>
  </si>
  <si>
    <t>air conditioner;deluxe washer;shower booth;bathroom towel rack;rattan waste bin;rattan end table;rattan stool;rattan towel basket;rattan wardrobe;rattan table lamp;rattan vanity;rattan bed;rattan armchair;rattan low table;lily record player</t>
  </si>
  <si>
    <t>cat11</t>
  </si>
  <si>
    <t>6rhSBCp2M4wcM9cRG</t>
  </si>
  <si>
    <t>Monty</t>
  </si>
  <si>
    <t>g'tang</t>
  </si>
  <si>
    <t>No news is good news.</t>
  </si>
  <si>
    <t>forest flooring</t>
  </si>
  <si>
    <t>805;808;3805;3806;3808;4708;7142;10743</t>
  </si>
  <si>
    <t>mush lamp;mush table;mush parasol;mush partition;mush log;mush low stool;simple DIY workbench;bamboo speaker</t>
  </si>
  <si>
    <t>mnk04</t>
  </si>
  <si>
    <t>AB2WWajw4nPsxsQ5h</t>
  </si>
  <si>
    <t>Moose</t>
  </si>
  <si>
    <t>9/13</t>
  </si>
  <si>
    <t>shorty</t>
  </si>
  <si>
    <t>A cornered rat will summon the courage to bite a cat.</t>
  </si>
  <si>
    <t>blue camo flooring</t>
  </si>
  <si>
    <t>791;863;937;1087;3200;3559;3563;4141;7348</t>
  </si>
  <si>
    <t>jukebox;billiard table;dartboard;pinball machine;ironwood bed;iron wall lamp;iron shelf;diner sofa;red carpet</t>
  </si>
  <si>
    <t>mus14</t>
  </si>
  <si>
    <t>bqireWGDZg56QP8JF</t>
  </si>
  <si>
    <t>Mott</t>
  </si>
  <si>
    <t>7/10</t>
  </si>
  <si>
    <t>cagey</t>
  </si>
  <si>
    <t>The lion's share goes to the lion.</t>
  </si>
  <si>
    <t>1241;2560;3438;3490;3584;3701;3702;4003;4111;4125;7132</t>
  </si>
  <si>
    <t>DIY workbench;wooden chest;wooden end table;wooden waste bin;study poster;study desk;study chair;cute music player;old-fashioned alarm clock;wooden bookshelf;wooden double bed</t>
  </si>
  <si>
    <t>lon06</t>
  </si>
  <si>
    <t>upZ67GQyTzKPGCLm8</t>
  </si>
  <si>
    <t>Muffy</t>
  </si>
  <si>
    <t>2/14</t>
  </si>
  <si>
    <t>nightshade</t>
  </si>
  <si>
    <t>There's a black sheep in every family.</t>
  </si>
  <si>
    <t>black botanical-tile wall</t>
  </si>
  <si>
    <t>1127;1128;1153;1227;3442;3449;3560;3943;3957;4027;4048;7236;7337;7531;8680;9642;10151</t>
  </si>
  <si>
    <t>old sewing machine;sewing machine;spinning wheel;deluxe washer;sturdy sewing box;wooden stool;iron worktable;ironwood DIY workbench;antique bed;floral swag;rattan towel basket;lily record player;iron entrance mat;ironing board;lace-up dress;iron closet;shiny bow platform shoes</t>
  </si>
  <si>
    <t>shp12</t>
  </si>
  <si>
    <t>BMbfDZTTqMr8T4Jvt</t>
  </si>
  <si>
    <t>Murphy</t>
  </si>
  <si>
    <t>12/29</t>
  </si>
  <si>
    <t>malarkey</t>
  </si>
  <si>
    <t>More money, more problems.</t>
  </si>
  <si>
    <t>jungle flooring</t>
  </si>
  <si>
    <t>343;787;1432;4035;4038;4043;5972;7142;7393</t>
  </si>
  <si>
    <t>tiki torch;tape deck;lantern;log garden lounge;log stool;log round table;wild log bench;simple DIY workbench;pond stone</t>
  </si>
  <si>
    <t>cbr07</t>
  </si>
  <si>
    <t>Nw4ojqKpHxBQfEqqo</t>
  </si>
  <si>
    <t>Nan</t>
  </si>
  <si>
    <t>kid</t>
  </si>
  <si>
    <t>Nanny-nanny boo-boo!</t>
  </si>
  <si>
    <t>white iron-parquet flooring</t>
  </si>
  <si>
    <t>998;1875;2554;3681;4046;4051;4052;4054;4114;4338;6503</t>
  </si>
  <si>
    <t>kitchen island;grand piano;double sofa;piano bench;rattan end table;rattan vanity;rattan bed;rattan low table;tissue box;portable record player;Chevre's photo</t>
  </si>
  <si>
    <t>goa01</t>
  </si>
  <si>
    <t>oGFWxL6p7g9Hq5LWK</t>
  </si>
  <si>
    <t>Nana</t>
  </si>
  <si>
    <t>8/23</t>
  </si>
  <si>
    <t>po po</t>
  </si>
  <si>
    <t>Bread always falls peanut-butter side down.</t>
  </si>
  <si>
    <t>929;1836;1913;2560;2605;3439;3616;3949;4003;7133;7465</t>
  </si>
  <si>
    <t>air conditioner;humidifier;wooden chair;wooden chest;wooden simple bed;wooden table;system kitchen;anthurium plant;cute music player;wooden mini table;red dotted rug</t>
  </si>
  <si>
    <t>mnk01</t>
  </si>
  <si>
    <t>z95tvdzwWsxjXbpqP</t>
  </si>
  <si>
    <t>Naomi</t>
  </si>
  <si>
    <t>Cow</t>
  </si>
  <si>
    <t>2/28</t>
  </si>
  <si>
    <t>moolah</t>
  </si>
  <si>
    <t>Moo like there's no tomorrow.</t>
  </si>
  <si>
    <t>red art-deco wall</t>
  </si>
  <si>
    <t>794;2554;3950;3951;3953;3954;3955;3956;3957;3959</t>
  </si>
  <si>
    <t>phonograph;double sofa;antique chair;antique console table;antique phone;antique clock;antique vanity;antique bureau;antique bed;antique wardrobe</t>
  </si>
  <si>
    <t>cow07</t>
  </si>
  <si>
    <t>3EXPYiDinngndhDng</t>
  </si>
  <si>
    <t>Nate</t>
  </si>
  <si>
    <t>8/16</t>
  </si>
  <si>
    <t>yawwwn</t>
  </si>
  <si>
    <t>Be true to yourself.</t>
  </si>
  <si>
    <t>watermelon umbrella</t>
  </si>
  <si>
    <t>1157;1266;1759;3697;4035;4038;4038;4043;5635;5972</t>
  </si>
  <si>
    <t>brick oven;barrel;stack of books;portable radio;log garden lounge;log stool;log stool;log round table;tiny library;wild log bench</t>
  </si>
  <si>
    <t>bea05</t>
  </si>
  <si>
    <t>h2nAg5RGkR7NEnSQq</t>
  </si>
  <si>
    <t>Nibbles</t>
  </si>
  <si>
    <t>7/19</t>
  </si>
  <si>
    <t>niblet</t>
  </si>
  <si>
    <t>Appearances are, like, totally deceiving.</t>
  </si>
  <si>
    <t>pear wall</t>
  </si>
  <si>
    <t>olive Moroccan flooring</t>
  </si>
  <si>
    <t>1181;1783;2554;2586;2596;3396;3975;4003;4132;4308;4546;7137;7654</t>
  </si>
  <si>
    <t>tennis table;corkboard;double sofa;natural garden chair;juicy-apple TV;natural garden table;orange end table;cute music player;yucca;unfinished puzzle;pear bed;wooden full-length mirror;electric kick scooter</t>
  </si>
  <si>
    <t>squ04</t>
  </si>
  <si>
    <t>Moh8bkfxWaxEa97mG</t>
  </si>
  <si>
    <t>Norma</t>
  </si>
  <si>
    <t>9/20</t>
  </si>
  <si>
    <t>hoof hoo</t>
  </si>
  <si>
    <t>If you want what you have, then you'll have what you want.</t>
  </si>
  <si>
    <t>1082;1157;1266;3618;3675;4042;4043;5970;7805</t>
  </si>
  <si>
    <t>picnic basket;brick oven;barrel;cutting board;hay bed;log bench;log round table;firewood;butter churn</t>
  </si>
  <si>
    <t>cow06</t>
  </si>
  <si>
    <t>fwgBojtt5KTvk3TL5</t>
  </si>
  <si>
    <t>O'Hare</t>
  </si>
  <si>
    <t>7/24</t>
  </si>
  <si>
    <t>amigo</t>
  </si>
  <si>
    <t>It's not old; it's vintage.</t>
  </si>
  <si>
    <t>water flooring</t>
  </si>
  <si>
    <t>665;1708;3064;3468;3684;5470;7013;7148;7259;7358;7358;8473;9584</t>
  </si>
  <si>
    <t>wave breaker;cassette player;cooler box;beach towel;coconut juice;flip-flops;great white shark model;life ring;palm-tree lamp;tropical rug;tropical rug;outdoorsy fishing rod;beach ball</t>
  </si>
  <si>
    <t>rbt15</t>
  </si>
  <si>
    <t>WDB4w6DdNpdhCvEuj</t>
  </si>
  <si>
    <t>Octavian</t>
  </si>
  <si>
    <t>sucker</t>
  </si>
  <si>
    <t>Don't be a sucker!</t>
  </si>
  <si>
    <t>lunar surface</t>
  </si>
  <si>
    <t>1439;1441;1443;1445;1447;5676</t>
  </si>
  <si>
    <t>asteroid;rocket;satellite;astronaut suit;flying saucer;crewed spaceship</t>
  </si>
  <si>
    <t>ocp00</t>
  </si>
  <si>
    <t>nLsc5geQY78JR7j4S</t>
  </si>
  <si>
    <t>Olaf</t>
  </si>
  <si>
    <t>5/19</t>
  </si>
  <si>
    <t>whiffa</t>
  </si>
  <si>
    <t>Keep your nose clean.</t>
  </si>
  <si>
    <t>black-brick wall</t>
  </si>
  <si>
    <t>863;1840;2554;3165;3950;3951;3954;3957;4030;7190</t>
  </si>
  <si>
    <t>billiard table;whirlpool bath;double sofa;bathrobe;antique chair;antique console table;antique clock;antique bed;bathroom towel rack;studio wall spotlight</t>
  </si>
  <si>
    <t>ant09</t>
  </si>
  <si>
    <t>ar73BhCacgwhTNYnX</t>
  </si>
  <si>
    <t>Olive</t>
  </si>
  <si>
    <t>7/12</t>
  </si>
  <si>
    <t>sweet pea</t>
  </si>
  <si>
    <t>Sticky fingers attract bees.</t>
  </si>
  <si>
    <t>white simple-cloth wall</t>
  </si>
  <si>
    <t>870;1411;1783;2560;2605;3438;3490;3584;3697;3701;3702;4111;4125;7133;7134;7329;8826</t>
  </si>
  <si>
    <t>book stands;globe;corkboard;wooden chest;wooden simple bed;wooden end table;wooden waste bin;study poster;portable radio;study desk;study chair;old-fashioned alarm clock;wooden bookshelf;wooden mini table;wooden low table;fluffy rug;wooden table mirror</t>
  </si>
  <si>
    <t>cbr09</t>
  </si>
  <si>
    <t>7ZynzrsbeH5fMqvLu</t>
  </si>
  <si>
    <t>Olivia</t>
  </si>
  <si>
    <t>2/3</t>
  </si>
  <si>
    <t>purrr</t>
  </si>
  <si>
    <t>There's an exception to every rule.</t>
  </si>
  <si>
    <t>742;794;1875;2554;3681;3951;3954;3958;4054</t>
  </si>
  <si>
    <t>fireplace;phonograph;grand piano;double sofa;piano bench;antique console table;antique clock;antique mini table;rattan low table</t>
  </si>
  <si>
    <t>cat03</t>
  </si>
  <si>
    <t>9TaBZpKSgb9nEWwtH</t>
  </si>
  <si>
    <t>Opal</t>
  </si>
  <si>
    <t>1/20</t>
  </si>
  <si>
    <t>snoot</t>
  </si>
  <si>
    <t>However little you think of an elephant, you can't say it won't fill a pot.</t>
  </si>
  <si>
    <t>brown botanical-tile wall</t>
  </si>
  <si>
    <t>1840;3270;3970;3971;3972;3973;3974;4017;4030;4050;4338;10244;10742</t>
  </si>
  <si>
    <t>whirlpool bath;ironwood kitchenette;imperial decorative shelves;imperial partition;imperial chest;imperial bed;imperial low table;shower set;bathroom towel rack;rattan table lamp;portable record player;fragrance sticks;bamboo stool</t>
  </si>
  <si>
    <t>elp00</t>
  </si>
  <si>
    <t>FYopCfP6LEKMEAP7F</t>
  </si>
  <si>
    <t>Ozzie</t>
  </si>
  <si>
    <t>5/7</t>
  </si>
  <si>
    <t>ol' bear</t>
  </si>
  <si>
    <t>Half a loaf is better than none.</t>
  </si>
  <si>
    <t>833;908;1308;1308;1326;1328;1328;1328;1328;1348;2012;3584;3943;4003;4071;7336;7336;7454;7454;7520;7520;7528;8417</t>
  </si>
  <si>
    <t>upright locker;upright vacuum;school chair;school chair;skeleton;school desk;school desk;school desk;school desk;hamster cage;chalkboard;study poster;ironwood DIY workbench;cute music player;electronics kit;white simple small mat;white simple small mat;wooden toolbox;wooden toolbox;simple small avocado mat;simple small avocado mat;tool cart;wall-mounted tool board</t>
  </si>
  <si>
    <t>kal05</t>
  </si>
  <si>
    <t>jn3GZEfXoGm3ahwd3</t>
  </si>
  <si>
    <t>Pancetti</t>
  </si>
  <si>
    <t>11/14</t>
  </si>
  <si>
    <t>sooey</t>
  </si>
  <si>
    <t>Always get it in writing.</t>
  </si>
  <si>
    <t>pink umbrella</t>
  </si>
  <si>
    <t>954;998;1288;1913;1913;3271;3282;3428;3439;3467;3993;4019;4109;4130;7236</t>
  </si>
  <si>
    <t>espresso maker;kitchen island;fan palm;wooden chair;wooden chair;ironwood cupboard;pop-up toaster;wall-mounted TV (50 in.);wooden table;tea set;analog kitchen scale;stand mixer;double-door refrigerator;coconut wall planter;lily record player</t>
  </si>
  <si>
    <t>#e2856b</t>
  </si>
  <si>
    <t>pig16</t>
  </si>
  <si>
    <t>bjvvbcuiiN9pYiZA9</t>
  </si>
  <si>
    <t>Pango</t>
  </si>
  <si>
    <t>11/9</t>
  </si>
  <si>
    <t>snooooof</t>
  </si>
  <si>
    <t>A thing of beauty is a joy forever.</t>
  </si>
  <si>
    <t>794;1757;3472;3971;3972;3973;3974;4053;4054</t>
  </si>
  <si>
    <t>phonograph;claw-foot tub;golden toilet;imperial partition;imperial chest;imperial bed;imperial low table;rattan armchair;rattan low table</t>
  </si>
  <si>
    <t>ant02</t>
  </si>
  <si>
    <t>dz29mEXmHc8mM3q7R</t>
  </si>
  <si>
    <t>Paolo</t>
  </si>
  <si>
    <t>5/5</t>
  </si>
  <si>
    <t>pal</t>
  </si>
  <si>
    <t>When it works, it works.</t>
  </si>
  <si>
    <t>blue Moroccan wall</t>
  </si>
  <si>
    <t>blue mosaic-tile flooring</t>
  </si>
  <si>
    <t>1840;2776;3468;3683;4017;4017;4030;4046;4048;4072;4130;7153;7333</t>
  </si>
  <si>
    <t>whirlpool bath;tankless toilet;beach towel;plain sink;shower set;shower set;bathroom towel rack;rattan end table;rattan towel basket;toilet-cleaning set;coconut wall planter;cypress bathtub;ivory simple bath mat</t>
  </si>
  <si>
    <t>elp05</t>
  </si>
  <si>
    <t>jH9AH2BeLRwtsFwHQ</t>
  </si>
  <si>
    <t>Papi</t>
  </si>
  <si>
    <t>1/10</t>
  </si>
  <si>
    <t>haaay</t>
  </si>
  <si>
    <t>Never say neigh.</t>
  </si>
  <si>
    <t>colorful puzzle wall</t>
  </si>
  <si>
    <t>jointed-mat flooring</t>
  </si>
  <si>
    <t>83;685;1557;1558;1561;1565;3205;3206;3208;4132;5543</t>
  </si>
  <si>
    <t>rocking horse;Dala horse;wooden-block bed;wooden-block bookshelf;wooden-block chest;wooden-block table;wooden-block stereo;wooden-block toy;wooden-block wall clock;yucca;wooden-block stool</t>
  </si>
  <si>
    <t>hrs12</t>
  </si>
  <si>
    <t>miKjvBKFawhzBB8rW</t>
  </si>
  <si>
    <t>Pashmina</t>
  </si>
  <si>
    <t>12/26</t>
  </si>
  <si>
    <t>kidders</t>
  </si>
  <si>
    <t>Before you judge someone, walk a mile in their hooves.</t>
  </si>
  <si>
    <t>cute red wall</t>
  </si>
  <si>
    <t>791;1798;1850;3616;3998;4109;4139;4139;4143;4441</t>
  </si>
  <si>
    <t>jukebox;dinnerware;laptop;system kitchen;cute sofa;double-door refrigerator;diner counter table;diner counter table;diner neon sign;diner mini table</t>
  </si>
  <si>
    <t>goa08</t>
  </si>
  <si>
    <t>hftL8Ep8ffr3PWTuE</t>
  </si>
  <si>
    <t>Pate</t>
  </si>
  <si>
    <t>2/23</t>
  </si>
  <si>
    <t>quackle</t>
  </si>
  <si>
    <t>A duck won't bite you.</t>
  </si>
  <si>
    <t>hexagonal floral flooring</t>
  </si>
  <si>
    <t>3563;3775;4017;4046;4047;4048;4049;4051;4052;4053;4054;4080;4338;7516</t>
  </si>
  <si>
    <t>iron shelf;hanging terrarium;shower set;rattan end table;rattan stool;rattan towel basket;rattan wardrobe;rattan vanity;rattan bed;rattan armchair;rattan low table;long bathtub;portable record player;simple green bath mat</t>
  </si>
  <si>
    <t>duk02</t>
  </si>
  <si>
    <t>DHBvGmtvAKgcEQiLx</t>
  </si>
  <si>
    <t>Patty</t>
  </si>
  <si>
    <t>5/10</t>
  </si>
  <si>
    <t>how-now</t>
  </si>
  <si>
    <t>A friend in need is a friend indeed!</t>
  </si>
  <si>
    <t>865;1620;1778;1829;2586;3396;7142</t>
  </si>
  <si>
    <t>birdcage;hammock;clothesline pole;cypress plant;natural garden chair;natural garden table;simple DIY workbench</t>
  </si>
  <si>
    <t>cow00</t>
  </si>
  <si>
    <t>WwWCGiveKwyuntnBe</t>
  </si>
  <si>
    <t>Paula</t>
  </si>
  <si>
    <t>3/22</t>
  </si>
  <si>
    <t>yodelay</t>
  </si>
  <si>
    <t>Trends always make a comeback.</t>
  </si>
  <si>
    <t>1783;2554;2560;2605;3436;3438;3490;3995;4338;7134</t>
  </si>
  <si>
    <t>corkboard;double sofa;wooden chest;wooden simple bed;wooden wardrobe;wooden end table;wooden waste bin;cute DIY table;portable record player;wooden low table</t>
  </si>
  <si>
    <t>bea10</t>
  </si>
  <si>
    <t>mt4oJ6k5CJTCGJXAZ</t>
  </si>
  <si>
    <t>Peaches</t>
  </si>
  <si>
    <t>11/28</t>
  </si>
  <si>
    <t>neighbor</t>
  </si>
  <si>
    <t>Every day is a gift.</t>
  </si>
  <si>
    <t>928;3251;3675;3818;4003;4036;4038;4040;4117;5970;5973;7142</t>
  </si>
  <si>
    <t>pot rack;gas range;hay bed;pennant;cute music player;log decorative shelves;log stool;log dining table;wood-burning stove;firewood;log stakes;simple DIY workbench</t>
  </si>
  <si>
    <t>hrs08</t>
  </si>
  <si>
    <t>SRuoS7z66df8wdynd</t>
  </si>
  <si>
    <t>Peanut</t>
  </si>
  <si>
    <t>6/8</t>
  </si>
  <si>
    <t>slacker</t>
  </si>
  <si>
    <t>Never take a nibble when you can take a bite.</t>
  </si>
  <si>
    <t>1783;1792;1870;3252;3624;3995;3996;3997;4000;4001;4002;4003;7322</t>
  </si>
  <si>
    <t>corkboard;cushion;mug;LCD TV (50 in.);cute bed;cute DIY table;cute wall-mounted clock;cute wardrobe;cute tea table;cute vanity;cute floor lamp;cute music player;pink heart rug</t>
  </si>
  <si>
    <t>squ00</t>
  </si>
  <si>
    <t>ZcdcgJXwiH4rJg2JK</t>
  </si>
  <si>
    <t>Pecan</t>
  </si>
  <si>
    <t>9/10</t>
  </si>
  <si>
    <t>chipmunk</t>
  </si>
  <si>
    <t>Promises are like pie crusts— they're made to be broken.</t>
  </si>
  <si>
    <t>790;3949;3950;3951;3955;3956;3957;3958;3959;4029;4106;7519</t>
  </si>
  <si>
    <t>hi-fi stereo;anthurium plant;antique chair;antique console table;antique vanity;antique bureau;antique bed;antique mini table;antique wardrobe;rotary phone;pendulum clock;simple medium brown mat</t>
  </si>
  <si>
    <t>squ03</t>
  </si>
  <si>
    <t>qJmNiqamwRRxHc4fY</t>
  </si>
  <si>
    <t>Peck</t>
  </si>
  <si>
    <t>7/25</t>
  </si>
  <si>
    <t>crunch</t>
  </si>
  <si>
    <t>The best defense is a good offense.</t>
  </si>
  <si>
    <t>camo wall</t>
  </si>
  <si>
    <t>blue-paint flooring</t>
  </si>
  <si>
    <t>1241;2731;3205;3438;3623;3986;4129;4753;4756;4759;4763;5543</t>
  </si>
  <si>
    <t>DIY workbench;digital alarm clock;wooden-block stereo;wooden end table;toy box;wall-mounted TV (20 in.);monstera;throwback wrestling figure;throwback wall clock;throwback race-car bed;throwback dino screen;wooden-block stool</t>
  </si>
  <si>
    <t>brd17</t>
  </si>
  <si>
    <t>TC9QnMpcjfskBGzwB</t>
  </si>
  <si>
    <t>Peewee</t>
  </si>
  <si>
    <t>li'l bitty baby</t>
  </si>
  <si>
    <t>Look behind you.</t>
  </si>
  <si>
    <t>steel-frame wall</t>
  </si>
  <si>
    <t>787;928;1241;1452;1803;3251;4078;4138;4141;4441;7324;7528;7800;8417;9766</t>
  </si>
  <si>
    <t>tape deck;pot rack;DIY workbench;weight bench;drum set;gas range;barbell;diner counter chair;diner sofa;diner mini table;rough rug;tool cart;protein shaker bottle;wall-mounted tool board;mini fridge</t>
  </si>
  <si>
    <t>gor01</t>
  </si>
  <si>
    <t>HAeZAgW5pywjmCBeu</t>
  </si>
  <si>
    <t>Peggy</t>
  </si>
  <si>
    <t>5/23</t>
  </si>
  <si>
    <t>shweetie</t>
  </si>
  <si>
    <t>We're all diamonds in the rough.</t>
  </si>
  <si>
    <t>red intricate wall</t>
  </si>
  <si>
    <t>1227;1288;1757;2596;3563;3621;3968;3998;3999;4017;4027;4030;4048;7531</t>
  </si>
  <si>
    <t>deluxe washer;fan palm;claw-foot tub;juicy-apple TV;iron shelf;loft bed with desk;homework set;cute sofa;cute chair;shower set;floral swag;bathroom towel rack;rattan towel basket;ironing board</t>
  </si>
  <si>
    <t>pig11</t>
  </si>
  <si>
    <t>YReGwLNQoegR9PhZx</t>
  </si>
  <si>
    <t>Pekoe</t>
  </si>
  <si>
    <t>5/18</t>
  </si>
  <si>
    <t>bud</t>
  </si>
  <si>
    <t>Let bygones be bygones.</t>
  </si>
  <si>
    <t>794;3970;3971;3971;3972;3973;3974;4033;6031;8415</t>
  </si>
  <si>
    <t>phonograph;imperial decorative shelves;imperial partition;imperial partition;imperial chest;imperial bed;imperial low table;traditional tea set;cherry-blossom branches;imperial dining lantern</t>
  </si>
  <si>
    <t>cbr14</t>
  </si>
  <si>
    <t>QvWvWxjFtNLCnZES5</t>
  </si>
  <si>
    <t>Penelope</t>
  </si>
  <si>
    <t>2/5</t>
  </si>
  <si>
    <t>oh bow</t>
  </si>
  <si>
    <t>One mile or a thousand makes no difference to love.</t>
  </si>
  <si>
    <t>red dot flooring</t>
  </si>
  <si>
    <t>1757;3624;3995;3996;3997;3998;4000;4001;4002;4003;4017;7134</t>
  </si>
  <si>
    <t>claw-foot tub;cute bed;cute DIY table;cute wall-mounted clock;cute wardrobe;cute sofa;cute tea table;cute vanity;cute floor lamp;cute music player;shower set;wooden low table</t>
  </si>
  <si>
    <t>mus17</t>
  </si>
  <si>
    <t>L9mYm8tvKg32G85cv</t>
  </si>
  <si>
    <t>Petri</t>
  </si>
  <si>
    <t>mmmhmm</t>
  </si>
  <si>
    <t>Our DNA is only the beginning of the story.</t>
  </si>
  <si>
    <t>laboratory wall</t>
  </si>
  <si>
    <t>131;534;744;832;1319;2587;12637;12670;12677;13338;13506</t>
  </si>
  <si>
    <t>lucky cat;hospital bed;compact kitchen;modern office chair;microscope;hospital screen;examination-room desk;office cabinet;medicine chest;sloppy sink;science pod</t>
  </si>
  <si>
    <t>744,3_0</t>
  </si>
  <si>
    <t>mus19</t>
  </si>
  <si>
    <t>fv94KxPps25ukN5RA</t>
  </si>
  <si>
    <t>Phil</t>
  </si>
  <si>
    <t>11/27</t>
  </si>
  <si>
    <t>hurk</t>
  </si>
  <si>
    <t>Best not to say too much.</t>
  </si>
  <si>
    <t>794;1227;2776;3951;3971;4017;4030;4033;4048;4049;4052;4054;4080;7518;7821</t>
  </si>
  <si>
    <t>phonograph;deluxe washer;tankless toilet;antique console table;imperial partition;shower set;bathroom towel rack;traditional tea set;rattan towel basket;rattan wardrobe;rattan bed;rattan low table;long bathtub;simple navy bath mat;bathrobe</t>
  </si>
  <si>
    <t>ost07</t>
  </si>
  <si>
    <t>rCHTjrbTz7pejGT8J</t>
  </si>
  <si>
    <t>Phoebe</t>
  </si>
  <si>
    <t>4/22</t>
  </si>
  <si>
    <t>sparky</t>
  </si>
  <si>
    <t>You can't keep a good bird down.</t>
  </si>
  <si>
    <t>magma-cavern wall</t>
  </si>
  <si>
    <t>lava flooring</t>
  </si>
  <si>
    <t>343;1430;1870;4003;4038;4042;4081;7142</t>
  </si>
  <si>
    <t>tiki torch;bonfire;mug;cute music player;log stool;log bench;camping cot;simple DIY workbench</t>
  </si>
  <si>
    <t>ost10</t>
  </si>
  <si>
    <t>HYJxoDdCoLS7uPdz9</t>
  </si>
  <si>
    <t>Pierce</t>
  </si>
  <si>
    <t>1/8</t>
  </si>
  <si>
    <t>hawkeye</t>
  </si>
  <si>
    <t>When someone says fly, you ask how high!</t>
  </si>
  <si>
    <t>blue camo wall</t>
  </si>
  <si>
    <t>1241;2560;4003;4754;4756;4758;4759;4760;4761;7845;8417</t>
  </si>
  <si>
    <t>DIY workbench;wooden chest;cute music player;throwback gothic mirror;throwback wall clock;throwback mitt chair;throwback race-car bed;throwback hat table;throwback rocket;pull-up-bar stand;wall-mounted tool board</t>
  </si>
  <si>
    <t>pbr02</t>
  </si>
  <si>
    <t>aavqm5o5TcTxgrBs6</t>
  </si>
  <si>
    <t>Pietro</t>
  </si>
  <si>
    <t>4/19</t>
  </si>
  <si>
    <t>honk honk</t>
  </si>
  <si>
    <t>K.K. Parade</t>
  </si>
  <si>
    <t>Be the class clown.</t>
  </si>
  <si>
    <t>sky wall</t>
  </si>
  <si>
    <t>791;1112;1112;4379;4379;4412;6829;6829</t>
  </si>
  <si>
    <t>jukebox;colorful wheel;colorful wheel;springy ride-on;springy ride-on;cotton-candy stall;crescent-moon chair;crescent-moon chair</t>
  </si>
  <si>
    <t>shp13</t>
  </si>
  <si>
    <t>fLBrHLToMTBrc5Was</t>
  </si>
  <si>
    <t>Pinky</t>
  </si>
  <si>
    <t>9/9</t>
  </si>
  <si>
    <t>wah</t>
  </si>
  <si>
    <t>Time spent with friends is time well spent.</t>
  </si>
  <si>
    <t>bamboo wall</t>
  </si>
  <si>
    <t>329;1708;3449;3658;3971;3972;3973;3974;4033;4094</t>
  </si>
  <si>
    <t>goldfish;cassette player;wooden stool;bamboo basket;imperial partition;imperial chest;imperial bed;imperial low table;traditional tea set;floating-biotope planter</t>
  </si>
  <si>
    <t>bea01</t>
  </si>
  <si>
    <t>CLQDMiLJYw9de8t7c</t>
  </si>
  <si>
    <t>Piper</t>
  </si>
  <si>
    <t>4/18</t>
  </si>
  <si>
    <t>chickadee</t>
  </si>
  <si>
    <t>Where there's life, there's hope.</t>
  </si>
  <si>
    <t>3165;3428;3467;3951;3955;3957;4015;4046;4053;4338;8418</t>
  </si>
  <si>
    <t>bathrobe;wall-mounted TV (50 in.);tea set;antique console table;antique vanity;antique bed;shower booth;rattan end table;rattan armchair;portable record player;fragrance diffuser</t>
  </si>
  <si>
    <t>brd05</t>
  </si>
  <si>
    <t>B9nGDw29C3MeZeiob</t>
  </si>
  <si>
    <t>Pippy</t>
  </si>
  <si>
    <t>6/14</t>
  </si>
  <si>
    <t>li'l hare</t>
  </si>
  <si>
    <t>Fake it till you make it.</t>
  </si>
  <si>
    <t>1783;1792;1913;2554;3122;3252;3443;3621;3683;4003;4015;7338;7528;9546</t>
  </si>
  <si>
    <t>corkboard;cushion;wooden chair;double sofa;mini DIY workbench;LCD TV (50 in.);sewing project;loft bed with desk;plain sink;cute music player;shower booth;white message mat;tool cart;blue medium round mat</t>
  </si>
  <si>
    <t>rbt06</t>
  </si>
  <si>
    <t>zRveogN878Fugd5ga</t>
  </si>
  <si>
    <t>Plucky</t>
  </si>
  <si>
    <t>chicky-poo</t>
  </si>
  <si>
    <t>Keep your crumbs out of the bed.</t>
  </si>
  <si>
    <t>667;1621;1708;1866;3617;4046;4279;4279;7345;7868;7868;7868;7868;7868;7868</t>
  </si>
  <si>
    <t>shaved-ice maker;lawn chair;cassette player;menu chalkboard;stall;rattan end table;frozen-treat set;frozen-treat set;shanty mat;surfboard;surfboard;surfboard;surfboard;surfboard;surfboard</t>
  </si>
  <si>
    <t>chn10</t>
  </si>
  <si>
    <t>8v54MppXDZwDS2viK</t>
  </si>
  <si>
    <t>Pompom</t>
  </si>
  <si>
    <t>2/11</t>
  </si>
  <si>
    <t>rah rah</t>
  </si>
  <si>
    <t>Happiness is a rainy day!</t>
  </si>
  <si>
    <t>green retro flooring</t>
  </si>
  <si>
    <t>1783;1845;2554;2560;2713;3251;3949;4003;7132;7134;7137;9547</t>
  </si>
  <si>
    <t>corkboard;simple kettle;double sofa;wooden chest;refrigerator;gas range;anthurium plant;cute music player;wooden double bed;wooden low table;wooden full-length mirror;yellow small round mat</t>
  </si>
  <si>
    <t>duk05</t>
  </si>
  <si>
    <t>D4EfZuiFQqxXAaxa5</t>
  </si>
  <si>
    <t>Poncho</t>
  </si>
  <si>
    <t>1/2</t>
  </si>
  <si>
    <t>li'l bear</t>
  </si>
  <si>
    <t>Fortune favors the brave!</t>
  </si>
  <si>
    <t>929;1227;1277;1783;1929;3438;3683;4015;4030;4048;4125;4338;7518;7521;7521;7521;8298;8298;8298</t>
  </si>
  <si>
    <t>air conditioner;deluxe washer;cacao tree;corkboard;toilet;wooden end table;plain sink;shower booth;bathroom towel rack;rattan towel basket;wooden bookshelf;portable record player;simple navy bath mat;simple small blue mat;simple small blue mat;simple small blue mat;bunk bed;bunk bed;bunk bed</t>
  </si>
  <si>
    <t>cbr02</t>
  </si>
  <si>
    <t>2yyqShsyFuek2xsPq</t>
  </si>
  <si>
    <t>Poppy</t>
  </si>
  <si>
    <t>8/5</t>
  </si>
  <si>
    <t>nutty</t>
  </si>
  <si>
    <t>It's all about positive thinking!</t>
  </si>
  <si>
    <t>880;1082;4035;4038;4042;4043;4338;5635;5975;6081;7142;7788</t>
  </si>
  <si>
    <t>wooden bucket;picnic basket;log garden lounge;log stool;log bench;log round table;portable record player;tiny library;traditional balancing toy;tree's bounty arch;simple DIY workbench;leaf campfire</t>
  </si>
  <si>
    <t>squ15</t>
  </si>
  <si>
    <t>NaP65qNMvxYTzTXrs</t>
  </si>
  <si>
    <t>Portia</t>
  </si>
  <si>
    <t>10/25</t>
  </si>
  <si>
    <t>ruffian</t>
  </si>
  <si>
    <t>Charity begins at home.</t>
  </si>
  <si>
    <t>928;954;998;1050;1227;3271;3560;3955;3993;4019;4027;4030;4109;4338;7235</t>
  </si>
  <si>
    <t>pot rack;espresso maker;kitchen island;mixer;deluxe washer;ironwood cupboard;iron worktable;antique vanity;analog kitchen scale;stand mixer;floral swag;bathroom towel rack;double-door refrigerator;portable record player;rose bed</t>
  </si>
  <si>
    <t>dog05</t>
  </si>
  <si>
    <t>XAP6AcqdXDufCkTAd</t>
  </si>
  <si>
    <t>Prince</t>
  </si>
  <si>
    <t>7/21</t>
  </si>
  <si>
    <t>burrup</t>
  </si>
  <si>
    <t>Catch more flies with honey than vinegar.</t>
  </si>
  <si>
    <t>383;1082;1186;1429;1432;1434;3064;4038;4042;4269;5970</t>
  </si>
  <si>
    <t>acoustic guitar;picnic basket;telescope;campfire;lantern;sleeping bag;cooler box;log stool;log bench;green-leaf pile;firewood</t>
  </si>
  <si>
    <t>flg12</t>
  </si>
  <si>
    <t>3YQrrLRvCYt62wMLi</t>
  </si>
  <si>
    <t>Puck</t>
  </si>
  <si>
    <t>2/21</t>
  </si>
  <si>
    <t>brrrrrrrrr</t>
  </si>
  <si>
    <t>K.K. March</t>
  </si>
  <si>
    <t>A bad attitude will land you in the penalty box.</t>
  </si>
  <si>
    <t>287;290;787;1452;3498;3505;4013;4015;4078;7281;7653;7800</t>
  </si>
  <si>
    <t>exercise bike;treadmill;tape deck;weight bench;frozen partition;frozen counter;punching bag;shower booth;barbell;sleigh;speed bag;protein shaker bottle</t>
  </si>
  <si>
    <t>pgn06</t>
  </si>
  <si>
    <t>qnejmf3Q7jvCoBvw7</t>
  </si>
  <si>
    <t>Puddles</t>
  </si>
  <si>
    <t>1/13</t>
  </si>
  <si>
    <t>splish</t>
  </si>
  <si>
    <t>Look before you leap.</t>
  </si>
  <si>
    <t>863;937;941;1087;1852;1852;1853;3428;3962;4129</t>
  </si>
  <si>
    <t>billiard table;dartboard;DJ's turntable;pinball machine;box sofa;box sofa;box corner sofa;wall-mounted TV (50 in.);inflatable sofa;monstera</t>
  </si>
  <si>
    <t>flg06</t>
  </si>
  <si>
    <t>TuEiYBT2nG3qNT2RX</t>
  </si>
  <si>
    <t>Pudge</t>
  </si>
  <si>
    <t>6/11</t>
  </si>
  <si>
    <t>golly</t>
  </si>
  <si>
    <t>There's no such thing as a free lunch.</t>
  </si>
  <si>
    <t>83;85;86;1557;1558;1561;3205;3206;3208;3305;3623;5543</t>
  </si>
  <si>
    <t>rocking horse;train set;elephant slide;wooden-block bed;wooden-block bookshelf;wooden-block chest;wooden-block stereo;wooden-block toy;wooden-block wall clock;baby chair;toy box;wooden-block stool</t>
  </si>
  <si>
    <t>cbr03</t>
  </si>
  <si>
    <t>QGD2qdJ8oyu4SS7To</t>
  </si>
  <si>
    <t>Punchy</t>
  </si>
  <si>
    <t>4/11</t>
  </si>
  <si>
    <t>mrmpht</t>
  </si>
  <si>
    <t>There's always more fish in the sea!</t>
  </si>
  <si>
    <t>957;2560;2605;2713;3251;3995;4003;7133;7134;7136</t>
  </si>
  <si>
    <t>ventilation fan;wooden chest;wooden simple bed;refrigerator;gas range;cute DIY table;cute music player;wooden mini table;wooden low table;cat grass</t>
  </si>
  <si>
    <t>cat06</t>
  </si>
  <si>
    <t>Q8Qds8CMWMnXTGbqf</t>
  </si>
  <si>
    <t>Purrl</t>
  </si>
  <si>
    <t>5/29</t>
  </si>
  <si>
    <t>kitten</t>
  </si>
  <si>
    <t>Let them drink cream.</t>
  </si>
  <si>
    <t>742;2554;3951;3954;3956;3957;3958;3959;4338</t>
  </si>
  <si>
    <t>fireplace;double sofa;antique console table;antique clock;antique bureau;antique bed;antique mini table;antique wardrobe;portable record player</t>
  </si>
  <si>
    <t>cat07</t>
  </si>
  <si>
    <t>ZgpbeQ6LW63qq2yok</t>
  </si>
  <si>
    <t>Queenie</t>
  </si>
  <si>
    <t>11/13</t>
  </si>
  <si>
    <t>chicken</t>
  </si>
  <si>
    <t>You never get a second chance to make a first impression.</t>
  </si>
  <si>
    <t>dark parquet flooring</t>
  </si>
  <si>
    <t>3270;3775;4045;4046;4049;4051;4052;4053;4054;4109;4338</t>
  </si>
  <si>
    <t>ironwood kitchenette;hanging terrarium;rattan waste bin;rattan end table;rattan wardrobe;rattan vanity;rattan bed;rattan armchair;rattan low table;double-door refrigerator;portable record player</t>
  </si>
  <si>
    <t>ost00</t>
  </si>
  <si>
    <t>4vYPTrcRBimNwXmcC</t>
  </si>
  <si>
    <t>Quillson</t>
  </si>
  <si>
    <t>12/22</t>
  </si>
  <si>
    <t>ridukulous</t>
  </si>
  <si>
    <t>There is beauty in everything.</t>
  </si>
  <si>
    <t>dark wooden-mosaic wall</t>
  </si>
  <si>
    <t>793;937;941;2250;4052;4053;4054;4129;4130;7868</t>
  </si>
  <si>
    <t>high-end stereo;dartboard;DJ's turntable;arowana;rattan bed;rattan armchair;rattan low table;monstera;coconut wall planter;surfboard</t>
  </si>
  <si>
    <t>duk17</t>
  </si>
  <si>
    <t>tdfJ4MAeE2pKDxxNd</t>
  </si>
  <si>
    <t>Quinn</t>
  </si>
  <si>
    <t>proper</t>
  </si>
  <si>
    <t>K.K. Bashment</t>
  </si>
  <si>
    <t>Step on a violet, and you'll smell forgiveness.</t>
  </si>
  <si>
    <t>793;3270;3428;4109;4132;12780;13073;13073;13075;13077;13079;14051</t>
  </si>
  <si>
    <t>high-end stereo;ironwood kitchenette;wall-mounted TV (50 in.);double-door refrigerator;yucca;wall shelf with bottles;Nordic chair;Nordic chair;Nordic sofa;Nordic lowboard;Nordic table;fancy frame</t>
  </si>
  <si>
    <t>pbr10</t>
  </si>
  <si>
    <t>Z5Ho3BA3PT8cumvPK</t>
  </si>
  <si>
    <t>Raddle</t>
  </si>
  <si>
    <t>6/6</t>
  </si>
  <si>
    <t>aaach—</t>
  </si>
  <si>
    <t>A healthy mind makes for a healthy body.</t>
  </si>
  <si>
    <t>787;833;1317;1326;2012;2014;2014;3428;3968;4016;4026;4030;7528;7529;7529</t>
  </si>
  <si>
    <t>tape deck;upright locker;anatomical model;skeleton;chalkboard;lecture-hall desk;lecture-hall desk;wall-mounted TV (50 in.);homework set;lab-experiments set;utility sink;bathroom towel rack;tool cart;folding chair;folding chair</t>
  </si>
  <si>
    <t>flg15</t>
  </si>
  <si>
    <t>Xi6NDcp6NptRB9WDz</t>
  </si>
  <si>
    <t>Rasher</t>
  </si>
  <si>
    <t>4/7</t>
  </si>
  <si>
    <t>swine</t>
  </si>
  <si>
    <t>Don't judge a book by its cover.</t>
  </si>
  <si>
    <t>144;146;1189;1567;1631;1708;2553;2556;2592;3819;4113;4687;4759</t>
  </si>
  <si>
    <t>manhole cover;cone;tire stack;oil barrel;garden faucet;cassette player;iron frame;garbage pail;tin bucket;oil-barrel bathtub;hose reel;toolbox;throwback race-car bed</t>
  </si>
  <si>
    <t>#951d43</t>
  </si>
  <si>
    <t>pig02</t>
  </si>
  <si>
    <t>vhd6ReEt63uAnpYsq</t>
  </si>
  <si>
    <t>Raymond</t>
  </si>
  <si>
    <t>crisp</t>
  </si>
  <si>
    <t>Stay on brand!</t>
  </si>
  <si>
    <t>832;839;840;1232;1744;1750;1750;1870;3560;3590;3783;3784;4099;4101;4116;8464</t>
  </si>
  <si>
    <t>modern office chair;safe;office desk;water cooler;wall clock;document stack;document stack;mug;iron worktable;desktop computer;den desk;den chair;formal paper;fax machine;whiteboard;Newton's cradle</t>
  </si>
  <si>
    <t>cat23</t>
  </si>
  <si>
    <t>2nbzgWsuDBSN2LeEj</t>
  </si>
  <si>
    <t>Renée</t>
  </si>
  <si>
    <t>5/28</t>
  </si>
  <si>
    <t>yo yo yo</t>
  </si>
  <si>
    <t>Reckless youth makes rueful age.</t>
  </si>
  <si>
    <t>tiger-print flooring</t>
  </si>
  <si>
    <t>941;1241;3055;3621;4141;4142;4143;4144</t>
  </si>
  <si>
    <t>DJ's turntable;DIY workbench;sailor's tee;loft bed with desk;diner sofa;diner dining table;diner neon sign;diner neon clock</t>
  </si>
  <si>
    <t>rhn08</t>
  </si>
  <si>
    <t>ZyeqzXyxABEFXsS5c</t>
  </si>
  <si>
    <t>Reneigh</t>
  </si>
  <si>
    <t>6/4</t>
  </si>
  <si>
    <t>ayup yup</t>
  </si>
  <si>
    <t>You can only be you, so be the best you that you can be.</t>
  </si>
  <si>
    <t>1227;3586;4045;4046;4047;4048;4049;4050;4051;4052;4054;4129;4130;7531</t>
  </si>
  <si>
    <t>deluxe washer;magazine;rattan waste bin;rattan end table;rattan stool;rattan towel basket;rattan wardrobe;rattan table lamp;rattan vanity;rattan bed;rattan low table;monstera;coconut wall planter;ironing board</t>
  </si>
  <si>
    <t>#76494e</t>
  </si>
  <si>
    <t>hrs16</t>
  </si>
  <si>
    <t>4rRW9HkPYfAWBQvWC</t>
  </si>
  <si>
    <t>Rex</t>
  </si>
  <si>
    <t>cool cat</t>
  </si>
  <si>
    <t>Three wrongs don't make a right, but three rights make a left.</t>
  </si>
  <si>
    <t>1082;1143;1430;1432;1433;1434;3697;4038;4042;7142</t>
  </si>
  <si>
    <t>picnic basket;smoker;bonfire;lantern;campfire cookware;sleeping bag;portable radio;log stool;log bench;simple DIY workbench</t>
  </si>
  <si>
    <t>lon02</t>
  </si>
  <si>
    <t>umQmbALHn7dbiMrYL</t>
  </si>
  <si>
    <t>Rhonda</t>
  </si>
  <si>
    <t>1/24</t>
  </si>
  <si>
    <t>bigfoot</t>
  </si>
  <si>
    <t>Don't look down your nose at people!</t>
  </si>
  <si>
    <t>1757;3977;3978;3983;3998;3999;4001;4017;4030;4248;5150</t>
  </si>
  <si>
    <t>claw-foot tub;shell arch;shell partition;shell bed;cute sofa;cute chair;cute vanity;shower set;bathroom towel rack;nightgown;shell speaker</t>
  </si>
  <si>
    <t>rhn01</t>
  </si>
  <si>
    <t>BjYi6hQsSg6sQcxhm</t>
  </si>
  <si>
    <t>Ribbot</t>
  </si>
  <si>
    <t>2/13</t>
  </si>
  <si>
    <t>zzrrbbitt</t>
  </si>
  <si>
    <t>Never rest, never rust.</t>
  </si>
  <si>
    <t>circuit-board wall</t>
  </si>
  <si>
    <t>future-tech flooring</t>
  </si>
  <si>
    <t>793;875;1126;1126;1850;3200;3559;3560;3563;3590;4071;4071;7528;8417;9642</t>
  </si>
  <si>
    <t>high-end stereo;breaker;server;server;laptop;ironwood bed;iron wall lamp;iron worktable;iron shelf;desktop computer;electronics kit;electronics kit;tool cart;wall-mounted tool board;iron closet</t>
  </si>
  <si>
    <t>flg01</t>
  </si>
  <si>
    <t>vg2BFTmhyyhbiHtbC</t>
  </si>
  <si>
    <t>Ricky</t>
  </si>
  <si>
    <t>9/14</t>
  </si>
  <si>
    <t>nutcase</t>
  </si>
  <si>
    <t>You gotta break a few shells to get to the nut.</t>
  </si>
  <si>
    <t>533;533;533;533;889;1432;3675;3697;4038;4042;4393;7142;7345;7393</t>
  </si>
  <si>
    <t>tree standee;tree standee;tree standee;tree standee;camp stove;lantern;hay bed;portable radio;log stool;log bench;old-fashioned washtub;simple DIY workbench;shanty mat;pond stone</t>
  </si>
  <si>
    <t>squ10</t>
  </si>
  <si>
    <t>g5JArfBAeNAXb8rFX</t>
  </si>
  <si>
    <t>Rilla</t>
  </si>
  <si>
    <t>hello</t>
  </si>
  <si>
    <t>Where there's a will, there's a way.</t>
  </si>
  <si>
    <t>Hello Kitty wall</t>
  </si>
  <si>
    <t>Hello Kitty flooring</t>
  </si>
  <si>
    <t>1500;12241;12268;12269;12270;12271;12272;12291;13276</t>
  </si>
  <si>
    <t>Mama bear;Hello Kitty drawers;Hello Kitty clock;Hello Kitty chair;Hello Kitty table;Hello Kitty bed;Hello Kitty planter;Hello Kitty rug;Hello Kitty dress</t>
  </si>
  <si>
    <t>#fff6f6</t>
  </si>
  <si>
    <t>#ff3339</t>
  </si>
  <si>
    <t>gor11</t>
  </si>
  <si>
    <t>aDinKd5HbWYhvZzTH</t>
  </si>
  <si>
    <t>Rio</t>
  </si>
  <si>
    <t>li'l chick</t>
  </si>
  <si>
    <t>K.K. Chorinho</t>
  </si>
  <si>
    <t>Self-care? Best care.</t>
  </si>
  <si>
    <t>red perforated-board wall</t>
  </si>
  <si>
    <t>3428;3616;4111;4338;10244;13007;13008;13008;13009;13010;13300;13454;13573</t>
  </si>
  <si>
    <t>wall-mounted TV (50 in.);system kitchen;old-fashioned alarm clock;portable record player;fragrance sticks;cool side table;cool chair;cool chair;cool bed;cool sofa;stylish wall spotlight;cool dining table;medium wooden partition</t>
  </si>
  <si>
    <t>ost04</t>
  </si>
  <si>
    <t>tBdjy528eTphL4WyM</t>
  </si>
  <si>
    <t>Rizzo</t>
  </si>
  <si>
    <t>1/17</t>
  </si>
  <si>
    <t>squee</t>
  </si>
  <si>
    <t>Evil lurks everywhere.</t>
  </si>
  <si>
    <t>mortar wall</t>
  </si>
  <si>
    <t>710;3580;3617;3692;5978;5978;6831;6831;10743</t>
  </si>
  <si>
    <t>bamboo bench;bonsai shelf;stall;plain wooden shop sign;bamboo lunch box;bamboo lunch box;blossom-viewing lantern;blossom-viewing lantern;bamboo speaker</t>
  </si>
  <si>
    <t>mus09</t>
  </si>
  <si>
    <t>vmbvXTtjpswNLkcpi</t>
  </si>
  <si>
    <t>Roald</t>
  </si>
  <si>
    <t>1/5</t>
  </si>
  <si>
    <t>b-b-buddy</t>
  </si>
  <si>
    <t>You must learn to waddle before you can swim.</t>
  </si>
  <si>
    <t>3497;3499;3501;3501;3503;4003;4042;4042;4279</t>
  </si>
  <si>
    <t>frozen table;frozen arch;frozen sculpture;frozen sculpture;frozen chair;cute music player;log bench;log bench;frozen-treat set</t>
  </si>
  <si>
    <t>pgn01</t>
  </si>
  <si>
    <t>kxpZTdDuacHxQA3An</t>
  </si>
  <si>
    <t>Robin</t>
  </si>
  <si>
    <t>12/4</t>
  </si>
  <si>
    <t>la-di-da</t>
  </si>
  <si>
    <t>Always keep your wings manicured so you can fly away.</t>
  </si>
  <si>
    <t>brown argyle-tile flooring</t>
  </si>
  <si>
    <t>331;1829;1829;3948;3971;4035;4046;4048;4051;4054;4080;4338;7818</t>
  </si>
  <si>
    <t>birdbath;cypress plant;cypress plant;accessories stand;imperial partition;log garden lounge;rattan end table;rattan towel basket;rattan vanity;rattan low table;long bathtub;portable record player;bathrobe</t>
  </si>
  <si>
    <t>brd01</t>
  </si>
  <si>
    <t>xK49Rcb2Lnm5P4aLM</t>
  </si>
  <si>
    <t>Rocco</t>
  </si>
  <si>
    <t>8/18</t>
  </si>
  <si>
    <t>hippie</t>
  </si>
  <si>
    <t>The only thing to fear is fear itself... and wasps!</t>
  </si>
  <si>
    <t>construction-site flooring</t>
  </si>
  <si>
    <t>146;146;1234;1567;2553;2553;3697;3943;7229;7262;8575;9568;9619;9619</t>
  </si>
  <si>
    <t>cone;cone;portable toilet;oil barrel;iron frame;iron frame;portable radio;ironwood DIY workbench;handcart;metal can;outdoorsy shovel;construction sign;utility pole;utility pole</t>
  </si>
  <si>
    <t>hip00</t>
  </si>
  <si>
    <t>vfET6L7B9ruRApyMb</t>
  </si>
  <si>
    <t>Rocket</t>
  </si>
  <si>
    <t>4/14</t>
  </si>
  <si>
    <t>vroom</t>
  </si>
  <si>
    <t>Art feeds the soul. So does pizza.</t>
  </si>
  <si>
    <t>skyscraper wall</t>
  </si>
  <si>
    <t>287;1241;1598;3159;4013;4338;5423;6519;7133;7235;7348;7348;7528;7535;7845</t>
  </si>
  <si>
    <t>exercise bike;DIY workbench;exercise ball;noble zap suit;punching bag;portable record player;zap helmet;Rocket's photo;wooden mini table;rose bed;red carpet;red carpet;tool cart;kettlebell;pull-up-bar stand</t>
  </si>
  <si>
    <t>gor09</t>
  </si>
  <si>
    <t>eJNBB5SYzfj5DaWjx</t>
  </si>
  <si>
    <t>Rod</t>
  </si>
  <si>
    <t>If you can't beat 'em, work harder.</t>
  </si>
  <si>
    <t>sea view</t>
  </si>
  <si>
    <t>791;863;3468;3596;4102;7259</t>
  </si>
  <si>
    <t>jukebox;billiard table;beach towel;pool;poolside bed;palm-tree lamp</t>
  </si>
  <si>
    <t>mus05</t>
  </si>
  <si>
    <t>ezLuGMubv35hSamPr</t>
  </si>
  <si>
    <t>Rodeo</t>
  </si>
  <si>
    <t>10/29</t>
  </si>
  <si>
    <t>chaps</t>
  </si>
  <si>
    <t>Zzzzzzzzzzzzzzzzz...</t>
  </si>
  <si>
    <t>793;1186;2560;3490;3590;3783;3784;3957;4105;4125</t>
  </si>
  <si>
    <t>high-end stereo;telescope;wooden chest;wooden waste bin;desktop computer;den desk;den chair;antique bed;plasma ball;wooden bookshelf</t>
  </si>
  <si>
    <t>bul01</t>
  </si>
  <si>
    <t>QNT5F2pjZixKpiD4D</t>
  </si>
  <si>
    <t>Rodney</t>
  </si>
  <si>
    <t>11/10</t>
  </si>
  <si>
    <t>le ham</t>
  </si>
  <si>
    <t>Everything is temporary.</t>
  </si>
  <si>
    <t>blue diner wall</t>
  </si>
  <si>
    <t>791;863;937;1087;1277;1852;1852;1853;4144;4441;7392</t>
  </si>
  <si>
    <t>jukebox;billiard table;dartboard;pinball machine;cacao tree;box sofa;box sofa;box corner sofa;diner neon clock;diner mini table;candy machine</t>
  </si>
  <si>
    <t>ham03</t>
  </si>
  <si>
    <t>AnFmctYx65LkTaFGu</t>
  </si>
  <si>
    <t>Rolf</t>
  </si>
  <si>
    <t>8/22</t>
  </si>
  <si>
    <t>grrrolf</t>
  </si>
  <si>
    <t>Don't skip lunch. Ever.</t>
  </si>
  <si>
    <t>flowing-river flooring</t>
  </si>
  <si>
    <t>889;1432;1433;1434;3398;3697;4393;5970;5972;7142</t>
  </si>
  <si>
    <t>camp stove;lantern;campfire cookware;sleeping bag;stone stool;portable radio;old-fashioned washtub;firewood;wild log bench;simple DIY workbench</t>
  </si>
  <si>
    <t>tig00</t>
  </si>
  <si>
    <t>MA2wxkE7cEyD4f4hz</t>
  </si>
  <si>
    <t>Rooney</t>
  </si>
  <si>
    <t>12/1</t>
  </si>
  <si>
    <t>punches</t>
  </si>
  <si>
    <t>Bob and weave! Bob and weave!</t>
  </si>
  <si>
    <t>290;1452;1456;3431;3560;3560;3960;4003;4013;7152;7653;7800</t>
  </si>
  <si>
    <t>treadmill;weight bench;judge's bell;wall fan;iron worktable;iron worktable;handy water cooler;cute music player;punching bag;neutral corner;speed bag;protein shaker bottle</t>
  </si>
  <si>
    <t>kgr09</t>
  </si>
  <si>
    <t>9wnSweJyqfd4izW4M</t>
  </si>
  <si>
    <t>Rory</t>
  </si>
  <si>
    <t>capital</t>
  </si>
  <si>
    <t>Set 'em up and knock 'em down.</t>
  </si>
  <si>
    <t>mangrove wall</t>
  </si>
  <si>
    <t>1234;3348;3468;3980;4102;5150;7795;7795;9584</t>
  </si>
  <si>
    <t>portable toilet;plastic pool;beach towel;shell table;poolside bed;shell speaker;stone lion-dog;stone lion-dog;beach ball</t>
  </si>
  <si>
    <t>lon07</t>
  </si>
  <si>
    <t>hAfSborD4JtyNGFd6</t>
  </si>
  <si>
    <t>Roscoe</t>
  </si>
  <si>
    <t>6/16</t>
  </si>
  <si>
    <t>nay</t>
  </si>
  <si>
    <t>Trouble rides a fast horse.</t>
  </si>
  <si>
    <t>849;929;1241;1645;1744;2554;3559;3561;4046;4050;4052;4054;4338;4738;4757</t>
  </si>
  <si>
    <t>amp;air conditioner;DIY workbench;electric guitar;wall clock;double sofa;iron wall lamp;iron hanger stand;rattan end table;rattan table lamp;rattan bed;rattan low table;portable record player;skull doorplate;throwback skull radio</t>
  </si>
  <si>
    <t>hrs04</t>
  </si>
  <si>
    <t>RKAg95c8nosL8fNec</t>
  </si>
  <si>
    <t>Rosie</t>
  </si>
  <si>
    <t>2/27</t>
  </si>
  <si>
    <t>silly</t>
  </si>
  <si>
    <t>One good purr deserves another.</t>
  </si>
  <si>
    <t>1757;2605;3428;3995;3996;3997;3998;3999;4000;4001;4002;4003;7137</t>
  </si>
  <si>
    <t>claw-foot tub;wooden simple bed;wall-mounted TV (50 in.);cute DIY table;cute wall-mounted clock;cute wardrobe;cute sofa;cute chair;cute tea table;cute vanity;cute floor lamp;cute music player;wooden full-length mirror</t>
  </si>
  <si>
    <t>cat02</t>
  </si>
  <si>
    <t>NTwyXi4RAX4EKTcW6</t>
  </si>
  <si>
    <t>Roswell</t>
  </si>
  <si>
    <t>spaaace</t>
  </si>
  <si>
    <t>K.K. Khoomei</t>
  </si>
  <si>
    <t>Keep your eyes on the skies.</t>
  </si>
  <si>
    <t>922;922;922;1708;3064;3583;3617;13360;13513;13615;13756;13756;13756;13756;14050;14055;14163</t>
  </si>
  <si>
    <t>stacked bottle crates;stacked bottle crates;stacked bottle crates;cassette player;cooler box;fishing-boat flag;stall;bottled beverage;fish container;scooter;bottle crate;bottle crate;bottle crate;bottle crate;deep fryer;outdoor kitchen;aji fry</t>
  </si>
  <si>
    <t>14055,3_0</t>
  </si>
  <si>
    <t>crd05</t>
  </si>
  <si>
    <t>wvmhH9rB4Amhuag5d</t>
  </si>
  <si>
    <t>Rowan</t>
  </si>
  <si>
    <t>8/26</t>
  </si>
  <si>
    <t>mango</t>
  </si>
  <si>
    <t>Refuse to lose.</t>
  </si>
  <si>
    <t>689;710;716;3558;3970;3972;3973;3974;4338</t>
  </si>
  <si>
    <t>paper tiger;bamboo bench;screen;bamboo wall decoration;imperial decorative shelves;imperial chest;imperial bed;imperial low table;portable record player</t>
  </si>
  <si>
    <t>tig01</t>
  </si>
  <si>
    <t>WqtXZv8CLheckbHoF</t>
  </si>
  <si>
    <t>Ruby</t>
  </si>
  <si>
    <t>li'l ears</t>
  </si>
  <si>
    <t>You can always take the red-eye.</t>
  </si>
  <si>
    <t>1054;1439;1439;1442;1445;1445;5676</t>
  </si>
  <si>
    <t>moon;asteroid;asteroid;lunar rover;astronaut suit;astronaut suit;crewed spaceship</t>
  </si>
  <si>
    <t>rbt09</t>
  </si>
  <si>
    <t>rjbSmp6a8PdsEw9BM</t>
  </si>
  <si>
    <t>Rudy</t>
  </si>
  <si>
    <t>12/20</t>
  </si>
  <si>
    <t>mush</t>
  </si>
  <si>
    <t>Always land on your feet!</t>
  </si>
  <si>
    <t>85;2560;2605;3122;3205;4123;4756;4758;4762;7133</t>
  </si>
  <si>
    <t>train set;wooden chest;wooden simple bed;mini DIY workbench;wooden-block stereo;mini-cactus set;throwback wall clock;throwback mitt chair;throwback container;wooden mini table</t>
  </si>
  <si>
    <t>cat20</t>
  </si>
  <si>
    <t>TqXTvnySgEac3iEt7</t>
  </si>
  <si>
    <t>Sally</t>
  </si>
  <si>
    <t>6/19</t>
  </si>
  <si>
    <t>nutmeg</t>
  </si>
  <si>
    <t>Even the smallest acorn may grow into the tallest tree.</t>
  </si>
  <si>
    <t>928;1792;2560;2605;3251;3275;3438;3618;3948;4338;6075;6078;6079;7133;7134;7137;7143;7352;7352;9766</t>
  </si>
  <si>
    <t>pot rack;cushion;wooden chest;wooden simple bed;gas range;ironwood clock;wooden end table;cutting board;accessories stand;portable record player;tree's bounty mobile;tree's bounty lamp;tree's bounty little tree;wooden mini table;wooden low table;wooden full-length mirror;Mom's candle set;yellow argyle rug;yellow argyle rug;mini fridge</t>
  </si>
  <si>
    <t>3122,1_0</t>
  </si>
  <si>
    <t>squ07</t>
  </si>
  <si>
    <t>jtXMvWWbQ9qN2iw7S</t>
  </si>
  <si>
    <t>Samson</t>
  </si>
  <si>
    <t>7/5</t>
  </si>
  <si>
    <t>pipsqueak</t>
  </si>
  <si>
    <t>Squeak softly and carry a big stick.</t>
  </si>
  <si>
    <t>cool-paint flooring</t>
  </si>
  <si>
    <t>85;1177;1263;2596;3822;3975;4546;4753;4756;4762</t>
  </si>
  <si>
    <t>train set;foosball table;pear wardrobe;juicy-apple TV;pro tape recorder;orange end table;pear bed;throwback wrestling figure;throwback wall clock;throwback container</t>
  </si>
  <si>
    <t>mus04</t>
  </si>
  <si>
    <t>XFzdPqYwq4n98EpuF</t>
  </si>
  <si>
    <t>Sandy</t>
  </si>
  <si>
    <t>10/21</t>
  </si>
  <si>
    <t>speedy</t>
  </si>
  <si>
    <t>Soaring through the sky takes more than a pair of wings.</t>
  </si>
  <si>
    <t>1032;1161;1277;1606;1845;1866;1875;2554;3194;3271;3467;3586;3615;3681;3775;3775;4338;7348</t>
  </si>
  <si>
    <t>magazine rack;cream and sugar;cacao tree;serving cart;simple kettle;menu chalkboard;grand piano;double sofa;ironwood low table;ironwood cupboard;tea set;magazine;open-frame kitchen;piano bench;hanging terrarium;hanging terrarium;portable record player;red carpet</t>
  </si>
  <si>
    <t>ost02</t>
  </si>
  <si>
    <t>6t3MfdfbyRKwjgNPd</t>
  </si>
  <si>
    <t>Sasha</t>
  </si>
  <si>
    <t>hoppity</t>
  </si>
  <si>
    <t>Timing is everything.</t>
  </si>
  <si>
    <t>1845;3122;3251;4003;5543;7329;7454;7599;9766;13342;13343;13344;13576;13580;13627;14352;14353;14354;14534</t>
  </si>
  <si>
    <t>simple kettle;mini DIY workbench;gas range;cute music player;wooden-block stool;fluffy rug;wooden toolbox;board game;mini fridge;dreamy bed;dreamy wall rack;dreamy shelves;schefflera;skateboard wall rack;patchwork low table;dreamy bear toy;dreamy rabbit toy;dreamy unicorn toy;instant noodles</t>
  </si>
  <si>
    <t>rbt21</t>
  </si>
  <si>
    <t>Ak4wDREajbssvwQbJ</t>
  </si>
  <si>
    <t>Savannah</t>
  </si>
  <si>
    <t>1/25</t>
  </si>
  <si>
    <t>y'all</t>
  </si>
  <si>
    <t>Keep your chin up!</t>
  </si>
  <si>
    <t>zebra-print flooring</t>
  </si>
  <si>
    <t>1081;2554;3681;3949;4046;4049;4051;4052;4053;4054;4111;4119</t>
  </si>
  <si>
    <t>upright piano;double sofa;piano bench;anthurium plant;rattan end table;rattan wardrobe;rattan vanity;rattan bed;rattan armchair;rattan low table;old-fashioned alarm clock;macrame tapestry</t>
  </si>
  <si>
    <t>hrs02</t>
  </si>
  <si>
    <t>Mquwz8gbb3EEmazyF</t>
  </si>
  <si>
    <t>Scoot</t>
  </si>
  <si>
    <t>6/13</t>
  </si>
  <si>
    <t>zip zoom</t>
  </si>
  <si>
    <t>Some birds avoid the water, ducks look for it.</t>
  </si>
  <si>
    <t>1234;1631;3348;3468;3960;4003;4042;4102;4113;7142</t>
  </si>
  <si>
    <t>portable toilet;garden faucet;plastic pool;beach towel;handy water cooler;cute music player;log bench;poolside bed;hose reel;simple DIY workbench</t>
  </si>
  <si>
    <t>duk10</t>
  </si>
  <si>
    <t>wanb7GiQ9fe6puXe8</t>
  </si>
  <si>
    <t>Shari</t>
  </si>
  <si>
    <t>4/10</t>
  </si>
  <si>
    <t>cheeky</t>
  </si>
  <si>
    <t>A good start leads to a good end.</t>
  </si>
  <si>
    <t>3563;3775;4045;4046;4048;4049;4051;4053;4054;4080;7235</t>
  </si>
  <si>
    <t>iron shelf;hanging terrarium;rattan waste bin;rattan end table;rattan towel basket;rattan wardrobe;rattan vanity;rattan armchair;rattan low table;long bathtub;rose bed</t>
  </si>
  <si>
    <t>mnk07</t>
  </si>
  <si>
    <t>sR4EndxJk6uqcQKxB</t>
  </si>
  <si>
    <t>Sheldon</t>
  </si>
  <si>
    <t>2/26</t>
  </si>
  <si>
    <t>cardio</t>
  </si>
  <si>
    <t>Winners don't quit, and quitters never win.</t>
  </si>
  <si>
    <t>forest wall</t>
  </si>
  <si>
    <t>787;805;805;808;1870;3805;3806;3808;4035;4708;7142;7788</t>
  </si>
  <si>
    <t>tape deck;mush lamp;mush lamp;mush table;mug;mush parasol;mush partition;mush log;log garden lounge;mush low stool;simple DIY workbench;leaf campfire</t>
  </si>
  <si>
    <t>squ16</t>
  </si>
  <si>
    <t>KQG9B6Yp57KhnDiZ9</t>
  </si>
  <si>
    <t>Shep</t>
  </si>
  <si>
    <t>11/24</t>
  </si>
  <si>
    <t>baa baa baa</t>
  </si>
  <si>
    <t>Even dogs won't get in the middle of true love.</t>
  </si>
  <si>
    <t>796;928;3251;3340;3943;4015;4036;4041;4111;4117;4118;9313;9766</t>
  </si>
  <si>
    <t>retro stereo;pot rack;gas range;deer decoration;ironwood DIY workbench;shower booth;log decorative shelves;log bed;old-fashioned alarm clock;wood-burning stove;magnetic knife rack;red kilim-style carpet;mini fridge</t>
  </si>
  <si>
    <t>dog18</t>
  </si>
  <si>
    <t>P4FqMoZg2EJQ6EzAb</t>
  </si>
  <si>
    <t>Sherb</t>
  </si>
  <si>
    <t>bawwww</t>
  </si>
  <si>
    <t>Forty winks is never enough.</t>
  </si>
  <si>
    <t>3624;3995;3997;3998;4000;4002;4003;4111;7133</t>
  </si>
  <si>
    <t>cute bed;cute DIY table;cute wardrobe;cute sofa;cute tea table;cute floor lamp;cute music player;old-fashioned alarm clock;wooden mini table</t>
  </si>
  <si>
    <t>goa09</t>
  </si>
  <si>
    <t>XaaDkAfHynrEY2YS4</t>
  </si>
  <si>
    <t>Shino</t>
  </si>
  <si>
    <t>10/31</t>
  </si>
  <si>
    <t>okaaay</t>
  </si>
  <si>
    <t>Better the demon you know than the one you do not.</t>
  </si>
  <si>
    <t>717;6030;6036;7047;10743;12314;13111;13112;13651;13745</t>
  </si>
  <si>
    <t>clay furnace;cherry-blossom bonsai;Noh mask;zen cushion;bamboo speaker;zen lowboard;Japanese dresser;zen low table;tokonoma;yunomi teacup</t>
  </si>
  <si>
    <t>der11</t>
  </si>
  <si>
    <t>ixDgM7aQxMsBRcEt4</t>
  </si>
  <si>
    <t>Simon</t>
  </si>
  <si>
    <t>1/19</t>
  </si>
  <si>
    <t>zzzook</t>
  </si>
  <si>
    <t>Friends go together like peanut butter and bananas.</t>
  </si>
  <si>
    <t>343;1143;1430;1433;1620;1708;7142</t>
  </si>
  <si>
    <t>tiki torch;smoker;bonfire;campfire cookware;hammock;cassette player;simple DIY workbench</t>
  </si>
  <si>
    <t>mnk02</t>
  </si>
  <si>
    <t>mTk2qZXe4XwP3WzNT</t>
  </si>
  <si>
    <t>Skye</t>
  </si>
  <si>
    <t>3/24</t>
  </si>
  <si>
    <t>airmail</t>
  </si>
  <si>
    <t>Love makes the world go 'round.</t>
  </si>
  <si>
    <t>blue heart-pattern wall</t>
  </si>
  <si>
    <t>1081;1161;1836;2554;2560;2605;3438;3439;3681;3949;4027;4111;7236;7346</t>
  </si>
  <si>
    <t>upright piano;cream and sugar;humidifier;double sofa;wooden chest;wooden simple bed;wooden end table;wooden table;piano bench;anthurium plant;floral swag;old-fashioned alarm clock;lily record player;snowflake rug</t>
  </si>
  <si>
    <t>wol09</t>
  </si>
  <si>
    <t>y8Mi2cSB26qfaxCa3</t>
  </si>
  <si>
    <t>Sly</t>
  </si>
  <si>
    <t>11/15</t>
  </si>
  <si>
    <t>hoo-rah</t>
  </si>
  <si>
    <t>Don't bite off more than you can chew.</t>
  </si>
  <si>
    <t>530;530;531;531;533;533;3969;4038;4081;4269;4763;7142;7788</t>
  </si>
  <si>
    <t>grass standee;grass standee;hedge standee;hedge standee;tree standee;tree standee;toy centipede;log stool;camping cot;green-leaf pile;throwback dino screen;simple DIY workbench;leaf campfire</t>
  </si>
  <si>
    <t>crd06</t>
  </si>
  <si>
    <t>GbXz3ZAtzig3qyKd5</t>
  </si>
  <si>
    <t>Snake</t>
  </si>
  <si>
    <t>11/3</t>
  </si>
  <si>
    <t>bunyip</t>
  </si>
  <si>
    <t>A good ninja is neither seen nor heard.</t>
  </si>
  <si>
    <t>343;343;710;2559;3553;3553;3580;7393</t>
  </si>
  <si>
    <t>tiki torch;tiki torch;bamboo bench;pot;bamboo partition;bamboo partition;bonsai shelf;pond stone</t>
  </si>
  <si>
    <t>rbt03</t>
  </si>
  <si>
    <t>LZcGjneEs8xmxNE3q</t>
  </si>
  <si>
    <t>sniffff</t>
  </si>
  <si>
    <t>Request forgiveness, not permission.</t>
  </si>
  <si>
    <t>717;725;739;3553;3558;5978;7047;7048;7391;7682</t>
  </si>
  <si>
    <t>clay furnace;paper lantern;tea table;bamboo partition;bamboo wall decoration;bamboo lunch box;zen cushion;pile of zen cushions;tatami bed;kimono stand</t>
  </si>
  <si>
    <t>ant06</t>
  </si>
  <si>
    <t>hZmkhmRhK7xgM6BhP</t>
  </si>
  <si>
    <t>Soleil</t>
  </si>
  <si>
    <t>8/9</t>
  </si>
  <si>
    <t>tarnation</t>
  </si>
  <si>
    <t>Sometimes dreams are merely dreams.</t>
  </si>
  <si>
    <t>794;997;1840;3970;3971;3972;3973;3974;4017;5956;6031;7282</t>
  </si>
  <si>
    <t>phonograph;incense burner;whirlpool bath;imperial decorative shelves;imperial partition;imperial chest;imperial bed;imperial low table;shower set;Aquarius urn;cherry-blossom branches;hanging scroll</t>
  </si>
  <si>
    <t>ham04</t>
  </si>
  <si>
    <t>EzZzup4KP8t2FvL8f</t>
  </si>
  <si>
    <t>Sparro</t>
  </si>
  <si>
    <t>11/20</t>
  </si>
  <si>
    <t>like whoa</t>
  </si>
  <si>
    <t>The proof of the pudding is in the eating.</t>
  </si>
  <si>
    <t>86;333;1116;1199;1631;2329;2329;2556</t>
  </si>
  <si>
    <t>elephant slide;birdhouse;sandbox;tricycle;garden faucet;tire toy;tire toy;garbage pail</t>
  </si>
  <si>
    <t>brd18</t>
  </si>
  <si>
    <t>kyF7bCcryEzaErcTJ</t>
  </si>
  <si>
    <t>Spike</t>
  </si>
  <si>
    <t>6/17</t>
  </si>
  <si>
    <t>punk</t>
  </si>
  <si>
    <t>Keep your eye on the ball.</t>
  </si>
  <si>
    <t>791;2614;3562;3615;3986;4015;4046;4052;4141;7535;7800;7845;8055</t>
  </si>
  <si>
    <t>jukebox;mountain bike;iron wall rack;open-frame kitchen;wall-mounted TV (20 in.);shower booth;rattan end table;rattan bed;diner sofa;kettlebell;protein shaker bottle;pull-up-bar stand;muscle tank</t>
  </si>
  <si>
    <t>rhn02</t>
  </si>
  <si>
    <t>e8bJbKYBcretqhbuR</t>
  </si>
  <si>
    <t>Spork</t>
  </si>
  <si>
    <t>snork</t>
  </si>
  <si>
    <t>It's never too late for a snack.</t>
  </si>
  <si>
    <t>1082;1157;1432;1434;3697;4038;4043;4393;5970;7142;7393</t>
  </si>
  <si>
    <t>picnic basket;brick oven;lantern;sleeping bag;portable radio;log stool;log round table;old-fashioned washtub;firewood;simple DIY workbench;pond stone</t>
  </si>
  <si>
    <t>pig05</t>
  </si>
  <si>
    <t>NeqP5jCsuLugbA2PW</t>
  </si>
  <si>
    <t>Sprinkle</t>
  </si>
  <si>
    <t>2/20</t>
  </si>
  <si>
    <t>frappe</t>
  </si>
  <si>
    <t>Frosting is just the icing on the cake.</t>
  </si>
  <si>
    <t>3499;3500;3500;3978;3978;3982;3983;3984;4376;5150</t>
  </si>
  <si>
    <t>frozen arch;frozen pillar;frozen pillar;shell partition;shell partition;shell fountain;shell bed;shell lamp;shell wreath;shell speaker</t>
  </si>
  <si>
    <t>pgn14</t>
  </si>
  <si>
    <t>5ffTHHjgjsXGAcsb3</t>
  </si>
  <si>
    <t>Sprocket</t>
  </si>
  <si>
    <t>zort</t>
  </si>
  <si>
    <t>Strike while the iron is hot.</t>
  </si>
  <si>
    <t>future-tech wall</t>
  </si>
  <si>
    <t>circuit-board flooring</t>
  </si>
  <si>
    <t>849;849;941;950;1045;1645;1803;1804;7257</t>
  </si>
  <si>
    <t>amp;amp;DJ's turntable;effects rack;silver mic;electric guitar;drum set;electric bass;pedal board</t>
  </si>
  <si>
    <t>ost03</t>
  </si>
  <si>
    <t>mFq536yZgoy7zEbKd</t>
  </si>
  <si>
    <t>Static</t>
  </si>
  <si>
    <t>krzzt</t>
  </si>
  <si>
    <t>Lightning never strikes twice.</t>
  </si>
  <si>
    <t>793;1241;1644;1645;3275;3559;4046;4052;4053;4071;7528;7654;8417</t>
  </si>
  <si>
    <t>high-end stereo;DIY workbench;rock guitar;electric guitar;ironwood clock;iron wall lamp;rattan end table;rattan bed;rattan armchair;electronics kit;tool cart;electric kick scooter;wall-mounted tool board</t>
  </si>
  <si>
    <t>squ08</t>
  </si>
  <si>
    <t>vqPjvoChWTNpj2t6E</t>
  </si>
  <si>
    <t>Stella</t>
  </si>
  <si>
    <t>4/9</t>
  </si>
  <si>
    <t>baa-dabing</t>
  </si>
  <si>
    <t>100% Natural Fiber.</t>
  </si>
  <si>
    <t>rose wall</t>
  </si>
  <si>
    <t>1783;1913;2560;2605;3438;3439;3442;3443;3490;3683;3995;4003;4030;4132;7140;8826</t>
  </si>
  <si>
    <t>corkboard;wooden chair;wooden chest;wooden simple bed;wooden end table;wooden table;sturdy sewing box;sewing project;wooden waste bin;plain sink;cute DIY table;cute music player;bathroom towel rack;yucca;Mom's tissue box;wooden table mirror</t>
  </si>
  <si>
    <t>shp03</t>
  </si>
  <si>
    <t>PnrARfxc8picdtvL8</t>
  </si>
  <si>
    <t>Sterling</t>
  </si>
  <si>
    <t>12/11</t>
  </si>
  <si>
    <t>skraaaaw</t>
  </si>
  <si>
    <t>Discretion is the better part of valor.</t>
  </si>
  <si>
    <t>dungeon wall</t>
  </si>
  <si>
    <t>basement flooring</t>
  </si>
  <si>
    <t>1266;1708;1750;1798;3783;3784;3992;4026;5165;5165;5931;5931;7528;8298</t>
  </si>
  <si>
    <t>barrel;cassette player;document stack;dinnerware;den desk;den chair;key holder;utility sink;wall-mounted candle;wall-mounted candle;jail bars;jail bars;tool cart;bunk bed</t>
  </si>
  <si>
    <t>pbr07</t>
  </si>
  <si>
    <t>u7tJskupjfv3Ejedt</t>
  </si>
  <si>
    <t>Stinky</t>
  </si>
  <si>
    <t>8/17</t>
  </si>
  <si>
    <t>GAAHHH</t>
  </si>
  <si>
    <t>If the mask fits, wear it!</t>
  </si>
  <si>
    <t>1452;1456;1708;3560;3672;4013;4078;4753;7150;7800</t>
  </si>
  <si>
    <t>weight bench;judge's bell;cassette player;iron worktable;cardboard box;punching bag;barbell;throwback wrestling figure;blue corner;protein shaker bottle</t>
  </si>
  <si>
    <t>cat13</t>
  </si>
  <si>
    <t>daE2wDXCWHDJZBkD4</t>
  </si>
  <si>
    <t>Stitches</t>
  </si>
  <si>
    <t>2/10</t>
  </si>
  <si>
    <t>stuffin'</t>
  </si>
  <si>
    <t>A stitch in time saves nine.</t>
  </si>
  <si>
    <t>patchwork-tile flooring</t>
  </si>
  <si>
    <t>1501;2560;2605;3206;3305;3584;3623;4003;5543;7133;7134;7140;7141;7144;7145;7147;7258;7462;9543</t>
  </si>
  <si>
    <t>Baby bear;wooden chest;wooden simple bed;wooden-block toy;baby chair;study poster;toy box;cute music player;wooden-block stool;wooden mini table;wooden low table;Mom's tissue box;Mom's pen stand;Mom's cushion;Mom's embroidery;Mom's plushie;modeling clay;yellow checked rug;Mom's lively kitchen mat</t>
  </si>
  <si>
    <t>cbr05</t>
  </si>
  <si>
    <t>SfGuc8givs3kR8kvM</t>
  </si>
  <si>
    <t>Stu</t>
  </si>
  <si>
    <t>4/20</t>
  </si>
  <si>
    <t>mrooooo</t>
  </si>
  <si>
    <t>As a cow grows, so do its nostrils.</t>
  </si>
  <si>
    <t>1185;1708;2614;3672;4070;4309;7161;7654;7654</t>
  </si>
  <si>
    <t>phone box;cassette player;mountain bike;cardboard box;street organ;destinations signpost;cardboard bed;electric kick scooter;electric kick scooter</t>
  </si>
  <si>
    <t>bul03</t>
  </si>
  <si>
    <t>rcPtvvvscvkEWG7AF</t>
  </si>
  <si>
    <t>Sydney</t>
  </si>
  <si>
    <t>6/21</t>
  </si>
  <si>
    <t>sunshine</t>
  </si>
  <si>
    <t>Sail wherever the wind takes you.</t>
  </si>
  <si>
    <t>purple puzzle wall</t>
  </si>
  <si>
    <t>928;929;1043;1557;1558;1561;1565;1836;1845;2558;3205;3251;3949;5543;9766</t>
  </si>
  <si>
    <t>pot rack;air conditioner;microwave;wooden-block bed;wooden-block bookshelf;wooden-block chest;wooden-block table;humidifier;simple kettle;wooden-block chair;wooden-block stereo;gas range;anthurium plant;wooden-block stool;mini fridge</t>
  </si>
  <si>
    <t>kal03</t>
  </si>
  <si>
    <t>crrWmmqsC9RfmZNCS</t>
  </si>
  <si>
    <t>Sylvana</t>
  </si>
  <si>
    <t>10/22</t>
  </si>
  <si>
    <t>hubbub</t>
  </si>
  <si>
    <t>Spring Blossoms</t>
  </si>
  <si>
    <t>Remember to see the forest between the trees.</t>
  </si>
  <si>
    <t>cherry-blossom flooring</t>
  </si>
  <si>
    <t>1082;1708;5978;6031;6032;6033;6831;6831;6831;7359;7359;7409</t>
  </si>
  <si>
    <t>picnic basket;cassette player;bamboo lunch box;cherry-blossom branches;cherry-blossom-petal pile;outdoor picnic set;blossom-viewing lantern;blossom-viewing lantern;blossom-viewing lantern;colorful vinyl sheet;colorful vinyl sheet;cherry-blossom pond stone</t>
  </si>
  <si>
    <t>squ14</t>
  </si>
  <si>
    <t>MBkrN9pXkoACmfPdE</t>
  </si>
  <si>
    <t>Sylvia</t>
  </si>
  <si>
    <t>5/3</t>
  </si>
  <si>
    <t>boing</t>
  </si>
  <si>
    <t>Hop first; ask questions later.</t>
  </si>
  <si>
    <t>998;1043;1050;1241;3271;3697;3992;4109;4141;4687;4759;7382;7382;7528;8417</t>
  </si>
  <si>
    <t>kitchen island;microwave;mixer;DIY workbench;ironwood cupboard;portable radio;key holder;double-door refrigerator;diner sofa;toolbox;throwback race-car bed;black wooden-deck rug;black wooden-deck rug;tool cart;wall-mounted tool board</t>
  </si>
  <si>
    <t>kgr06</t>
  </si>
  <si>
    <t>PZsBTkeYBg5ACE5xB</t>
  </si>
  <si>
    <t>T-Bone</t>
  </si>
  <si>
    <t>5/20</t>
  </si>
  <si>
    <t>moocher</t>
  </si>
  <si>
    <t>Don't have a cow.</t>
  </si>
  <si>
    <t>742;794;1449;1652;2554;3775;3956;3957;3958;4129</t>
  </si>
  <si>
    <t>fireplace;phonograph;cello;matryoshka;double sofa;hanging terrarium;antique bureau;antique bed;antique mini table;monstera</t>
  </si>
  <si>
    <t>bul05</t>
  </si>
  <si>
    <t>QLPX4QqjhiPwCLcko</t>
  </si>
  <si>
    <t>Tabby</t>
  </si>
  <si>
    <t>8/13</t>
  </si>
  <si>
    <t>me-WOW</t>
  </si>
  <si>
    <t>You can never have too much of a good thing!</t>
  </si>
  <si>
    <t>870;1032;1759;1792;1845;1850;1929;2713;3194;3230;3251;3252;3672;3672;4003;4125</t>
  </si>
  <si>
    <t>book stands;magazine rack;stack of books;cushion;simple kettle;laptop;toilet;refrigerator;ironwood low table;futon;gas range;LCD TV (50 in.);cardboard box;cardboard box;cute music player;wooden bookshelf</t>
  </si>
  <si>
    <t>cat12</t>
  </si>
  <si>
    <t>P3ouRnR3NRSch3LaC</t>
  </si>
  <si>
    <t>Tad</t>
  </si>
  <si>
    <t>sluuuurp</t>
  </si>
  <si>
    <t>Take a leap!</t>
  </si>
  <si>
    <t>field flooring</t>
  </si>
  <si>
    <t>710;787;1120;5978;6033;7142;7345;7393</t>
  </si>
  <si>
    <t>bamboo bench;tape deck;scarecrow;bamboo lunch box;outdoor picnic set;simple DIY workbench;shanty mat;pond stone</t>
  </si>
  <si>
    <t>flg09</t>
  </si>
  <si>
    <t>v74Hs9XT2zRC6gDjE</t>
  </si>
  <si>
    <t>Tammi</t>
  </si>
  <si>
    <t>chimpy</t>
  </si>
  <si>
    <t>Always be down to monkey around!</t>
  </si>
  <si>
    <t>717;1606;3344;3344;3970;3971;3974;4033;6031;7282;7796;7797;10743</t>
  </si>
  <si>
    <t>clay furnace;serving cart;steamer-basket set;steamer-basket set;imperial decorative shelves;imperial partition;imperial low table;traditional tea set;cherry-blossom branches;hanging scroll;imperial dining table;imperial dining chair;bamboo speaker</t>
  </si>
  <si>
    <t>mnk03</t>
  </si>
  <si>
    <t>vYWvCyge46SGeHfHH</t>
  </si>
  <si>
    <t>Tammy</t>
  </si>
  <si>
    <t>6/23</t>
  </si>
  <si>
    <t>ya heard</t>
  </si>
  <si>
    <t>If a job is worth doing, do it right!</t>
  </si>
  <si>
    <t>giraffe-print flooring</t>
  </si>
  <si>
    <t>1032;1288;3428;3490;3624;3995;3998;4003;4028;7137;7541;9311</t>
  </si>
  <si>
    <t>magazine rack;fan palm;wall-mounted TV (50 in.);wooden waste bin;cute bed;cute DIY table;cute sofa;cute music player;retro radiator;wooden full-length mirror;simple small orange mat;yellow message mat</t>
  </si>
  <si>
    <t>cbr17</t>
  </si>
  <si>
    <t>vw7ussv29jkjDdnJ7</t>
  </si>
  <si>
    <t>Tangy</t>
  </si>
  <si>
    <t>reeeeOWR</t>
  </si>
  <si>
    <t>When life gives you lemons, make lemonade!</t>
  </si>
  <si>
    <t>975;1263;2596;3288;3672;3672;3975;3975;3976;4011;4107;4127;4128;4130;4134;4378;4546;7259</t>
  </si>
  <si>
    <t>fruit basket;pear wardrobe;juicy-apple TV;orange dress;cardboard box;cardboard box;orange end table;orange end table;orange wall-mounted clock;cherry speakers;infused-water dispenser;peach chair;peach surprise box;coconut wall planter;apple chair;fruit wreath;pear bed;palm-tree lamp</t>
  </si>
  <si>
    <t>cat05</t>
  </si>
  <si>
    <t>eeMEC83wHWmKuHNvh</t>
  </si>
  <si>
    <t>Tank</t>
  </si>
  <si>
    <t>5/6</t>
  </si>
  <si>
    <t>kerPOW</t>
  </si>
  <si>
    <t>Remember to keep your core muscles engaged!</t>
  </si>
  <si>
    <t>3397;3398;3580;3697;4094;7153;7393</t>
  </si>
  <si>
    <t>stone table;stone stool;bonsai shelf;portable radio;floating-biotope planter;cypress bathtub;pond stone</t>
  </si>
  <si>
    <t>rhn00</t>
  </si>
  <si>
    <t>tq4TfLyNJx7un4h2m</t>
  </si>
  <si>
    <t>Tasha</t>
  </si>
  <si>
    <t>11/30</t>
  </si>
  <si>
    <t>nice nice</t>
  </si>
  <si>
    <t>There's no such thing as a safe secret.</t>
  </si>
  <si>
    <t>1081;3428;3445;3561;3951;4054;4129;4338;7137;7235;7337;7348;8465;10244</t>
  </si>
  <si>
    <t>upright piano;wall-mounted TV (50 in.);standard umbrella stand;iron hanger stand;antique console table;rattan low table;monstera;portable record player;wooden full-length mirror;rose bed;iron entrance mat;red carpet;velvet stool;fragrance sticks</t>
  </si>
  <si>
    <t>squ13</t>
  </si>
  <si>
    <t>i3FzxyjfuBzy7Fnv3</t>
  </si>
  <si>
    <t>Teddy</t>
  </si>
  <si>
    <t>9/26</t>
  </si>
  <si>
    <t>grooof</t>
  </si>
  <si>
    <t>No pain, no gain!</t>
  </si>
  <si>
    <t>1241;1288;4036;4037;4040;4041;4044;4119;4338</t>
  </si>
  <si>
    <t>DIY workbench;fan palm;log decorative shelves;log wall-mounted clock;log dining table;log bed;log extra-long sofa;macrame tapestry;portable record player</t>
  </si>
  <si>
    <t>bea00</t>
  </si>
  <si>
    <t>JhB2GSBmZCpaqRGDv</t>
  </si>
  <si>
    <t>Tex</t>
  </si>
  <si>
    <t>picante</t>
  </si>
  <si>
    <t>Rules were made to be broken.</t>
  </si>
  <si>
    <t>849;849;941;1645;1803;1804;3340;3500;3500;3505;4279;7348</t>
  </si>
  <si>
    <t>amp;amp;DJ's turntable;electric guitar;drum set;electric bass;deer decoration;frozen pillar;frozen pillar;frozen counter;frozen-treat set;red carpet</t>
  </si>
  <si>
    <t>pgn12</t>
  </si>
  <si>
    <t>99QcysqkrEZ7ycBWs</t>
  </si>
  <si>
    <t>Tia</t>
  </si>
  <si>
    <t>11/18</t>
  </si>
  <si>
    <t>teacup</t>
  </si>
  <si>
    <t>Tea is a cup of life.</t>
  </si>
  <si>
    <t>915;1626;1627;1845;1866;2554;2713;3194;3251;3270;3467;3618;7236;8395</t>
  </si>
  <si>
    <t>cuckoo clock;iron garden chair;iron garden table;simple kettle;menu chalkboard;double sofa;refrigerator;ironwood low table;gas range;ironwood kitchenette;tea set;cutting board;lily record player;yellow kitchen mat</t>
  </si>
  <si>
    <t>elp10</t>
  </si>
  <si>
    <t>2SK8tjSB8JvYLgPn9</t>
  </si>
  <si>
    <t>Tiansheng</t>
  </si>
  <si>
    <t>wuwu</t>
  </si>
  <si>
    <t>The world is more swole than you will ever fully know.</t>
  </si>
  <si>
    <t>monochromatic-tile wall</t>
  </si>
  <si>
    <t>restaurant-kitchen flooring</t>
  </si>
  <si>
    <t>292;292;787;957;2604;2604;3344;4109;4109;4135;12706;12710;13696;13696;13786</t>
  </si>
  <si>
    <t>kitchen stove;kitchen stove;tape deck;ventilation fan;kitchen counter;kitchen counter;steamer-basket set;double-door refrigerator;double-door refrigerator;freezer;imperial pot;kitchen dishwasher;pile of cardboard boxes;pile of cardboard boxes;Chinese-style meal</t>
  </si>
  <si>
    <t>mnk09</t>
  </si>
  <si>
    <t>wZkci5jynMmap9XsX</t>
  </si>
  <si>
    <t>Tiffany</t>
  </si>
  <si>
    <t>1/9</t>
  </si>
  <si>
    <t>bunbun</t>
  </si>
  <si>
    <t>What is cheap is most costly.</t>
  </si>
  <si>
    <t>791;863;937;937;955;1087;1087;2554;3428;3428;4139;4143;7348</t>
  </si>
  <si>
    <t>jukebox;billiard table;dartboard;dartboard;exit sign;pinball machine;pinball machine;double sofa;wall-mounted TV (50 in.);wall-mounted TV (50 in.);diner counter table;diner neon sign;red carpet</t>
  </si>
  <si>
    <t>rbt07</t>
  </si>
  <si>
    <t>yhaDSkcEFYP6urwjN</t>
  </si>
  <si>
    <t>Timbra</t>
  </si>
  <si>
    <t>pine nut</t>
  </si>
  <si>
    <t>Don't pine for the past.</t>
  </si>
  <si>
    <t>742;918;1103;3959;4036;4037;4039;4041;5975;6075;6078;6079;7134;8036</t>
  </si>
  <si>
    <t>fireplace;coffee cup;rocking chair;antique wardrobe;log decorative shelves;log wall-mounted clock;log chair;log bed;traditional balancing toy;tree's bounty mobile;tree's bounty lamp;tree's bounty little tree;wooden low table;yellow Persian rug</t>
  </si>
  <si>
    <t>shp10</t>
  </si>
  <si>
    <t>yafB94xabfKKPPNSp</t>
  </si>
  <si>
    <t>Tipper</t>
  </si>
  <si>
    <t>8/25</t>
  </si>
  <si>
    <t>pushy</t>
  </si>
  <si>
    <t>It takes two to tango.</t>
  </si>
  <si>
    <t>white hallway wall</t>
  </si>
  <si>
    <t>1227;1229;1757;1875;2554;2560;2561;3165;3681;3957;4030;4338</t>
  </si>
  <si>
    <t>deluxe washer;bathroom sink;claw-foot tub;grand piano;double sofa;wooden chest;floor lamp;bathrobe;piano bench;antique bed;bathroom towel rack;portable record player</t>
  </si>
  <si>
    <t>cow01</t>
  </si>
  <si>
    <t>ZWevBdWKRpz7DC7B4</t>
  </si>
  <si>
    <t>Toby</t>
  </si>
  <si>
    <t>ribbit</t>
  </si>
  <si>
    <t>Toby or not Toby? I don't know, I'm asking you.</t>
  </si>
  <si>
    <t>Kerokerokeroppi wall</t>
  </si>
  <si>
    <t>Kerokerokeroppi flooring</t>
  </si>
  <si>
    <t>10743;12249;12249;12249;12252;12253;12254;12255;12274;12289</t>
  </si>
  <si>
    <t>bamboo speaker;Kerokerokeroppi hallway;Kerokerokeroppi hallway;Kerokerokeroppi hallway;Kerokerokeroppi tray;Kerokerokeroppi snack;Kerokerokeroppi lantern;Kerokerokeroppi bridge;Kerokerokeroppi doll;Kerokerokeroppi rug</t>
  </si>
  <si>
    <t>#479b78</t>
  </si>
  <si>
    <t>#fce229</t>
  </si>
  <si>
    <t>rbt20</t>
  </si>
  <si>
    <t>eC62W2PeJ76nzY4Ab</t>
  </si>
  <si>
    <t>Tom</t>
  </si>
  <si>
    <t>12/10</t>
  </si>
  <si>
    <t>me-YOWZA</t>
  </si>
  <si>
    <t>There's no use crying over spilled milk.</t>
  </si>
  <si>
    <t>875;1189;1241;2020;2592;3697;3967;4113;4687;4759;4759;4759;7528;8417;9462</t>
  </si>
  <si>
    <t>breaker;tire stack;DIY workbench;director's chair;tin bucket;portable radio;broom and dustpan;hose reel;toolbox;throwback race-car bed;throwback race-car bed;throwback race-car bed;tool cart;wall-mounted tool board;jumper work suit</t>
  </si>
  <si>
    <t>cat15</t>
  </si>
  <si>
    <t>2vHKegY3XyX2DBc6G</t>
  </si>
  <si>
    <t>Truffles</t>
  </si>
  <si>
    <t>7/28</t>
  </si>
  <si>
    <t>snoutie</t>
  </si>
  <si>
    <t>The best things in life are free.</t>
  </si>
  <si>
    <t>1888;2561;2713;3428;3616;3952;3998;4003;7132;7536</t>
  </si>
  <si>
    <t>rice cooker;floor lamp;refrigerator;wall-mounted TV (50 in.);system kitchen;antique table;cute sofa;cute music player;wooden double bed;simple medium orange mat</t>
  </si>
  <si>
    <t>pig01</t>
  </si>
  <si>
    <t>3oNZnyk4zv3zJD2m5</t>
  </si>
  <si>
    <t>Tucker</t>
  </si>
  <si>
    <t>9/7</t>
  </si>
  <si>
    <t>fuzzers</t>
  </si>
  <si>
    <t>Time makes fossils of us all.</t>
  </si>
  <si>
    <t>343;343;3398;3398;3398;4073;4093;7043;7345;10743</t>
  </si>
  <si>
    <t>tiki torch;tiki torch;stone stool;stone stool;stone stool;classic pitcher;bamboo drum;Stonehenge;shanty mat;bamboo speaker</t>
  </si>
  <si>
    <t>elp09</t>
  </si>
  <si>
    <t>96HCsK6H2c7J2ARMa</t>
  </si>
  <si>
    <t>Tutu</t>
  </si>
  <si>
    <t>9/15</t>
  </si>
  <si>
    <t>twinkles</t>
  </si>
  <si>
    <t>Even the best of friends start out as strangers.</t>
  </si>
  <si>
    <t>pink-striped wall</t>
  </si>
  <si>
    <t>929;1227;3624;3995;3996;3997;3998;3999;4000;4002;4003</t>
  </si>
  <si>
    <t>air conditioner;deluxe washer;cute bed;cute DIY table;cute wall-mounted clock;cute wardrobe;cute sofa;cute chair;cute tea table;cute floor lamp;cute music player</t>
  </si>
  <si>
    <t>bea07</t>
  </si>
  <si>
    <t>HqboYio5a8bRbKtcL</t>
  </si>
  <si>
    <t>Twiggy</t>
  </si>
  <si>
    <t>7/13</t>
  </si>
  <si>
    <t>cheepers</t>
  </si>
  <si>
    <t>It's the early bird that catches the worm!</t>
  </si>
  <si>
    <t>gray argyle-tile flooring</t>
  </si>
  <si>
    <t>331;1829;1829;3948;3971;4035;4046;4048;4051;4054;4080;4338;8137</t>
  </si>
  <si>
    <t>birdbath;cypress plant;cypress plant;accessories stand;imperial partition;log garden lounge;rattan end table;rattan towel basket;rattan vanity;rattan low table;long bathtub;portable record player;nightgown</t>
  </si>
  <si>
    <t>brd03</t>
  </si>
  <si>
    <t>P6sD4cQvXFHHvNcz8</t>
  </si>
  <si>
    <t>Tybalt</t>
  </si>
  <si>
    <t>grrrRAH</t>
  </si>
  <si>
    <t>There's no excuse for half-baked potatoes.</t>
  </si>
  <si>
    <t>blue-paint wall</t>
  </si>
  <si>
    <t>1241;1452;4003;4138;4139;4141;4756;7528;7654;7845;8298;8417</t>
  </si>
  <si>
    <t>DIY workbench;weight bench;cute music player;diner counter chair;diner counter table;diner sofa;throwback wall clock;tool cart;electric kick scooter;pull-up-bar stand;bunk bed;wall-mounted tool board</t>
  </si>
  <si>
    <t>tig02</t>
  </si>
  <si>
    <t>Q49mH4FY3BrgFDoyN</t>
  </si>
  <si>
    <t>Ursala</t>
  </si>
  <si>
    <t>1/16</t>
  </si>
  <si>
    <t>grooomph</t>
  </si>
  <si>
    <t>Surround yourself with things you love.</t>
  </si>
  <si>
    <t>1227;2586;2713;3270;3396;3438;3775;3943;4003;4132;7132</t>
  </si>
  <si>
    <t>deluxe washer;natural garden chair;refrigerator;ironwood kitchenette;natural garden table;wooden end table;hanging terrarium;ironwood DIY workbench;cute music player;yucca;wooden double bed</t>
  </si>
  <si>
    <t>bea08</t>
  </si>
  <si>
    <t>zodRh39TrqXPbGW49</t>
  </si>
  <si>
    <t>Velma</t>
  </si>
  <si>
    <t>1/14</t>
  </si>
  <si>
    <t>blih</t>
  </si>
  <si>
    <t>Work smarter, not harder.</t>
  </si>
  <si>
    <t>794;1042;1058;1875;2554;2772;3681;3951;3955;3958</t>
  </si>
  <si>
    <t>phonograph;metronome;music stand;grand piano;double sofa;fancy violin;piano bench;antique console table;antique vanity;antique mini table</t>
  </si>
  <si>
    <t>goa06</t>
  </si>
  <si>
    <t>PkAYXk745ZHBE69a9</t>
  </si>
  <si>
    <t>Vesta</t>
  </si>
  <si>
    <t>baaaffo</t>
  </si>
  <si>
    <t>No sweater off my back.</t>
  </si>
  <si>
    <t>floral mosaic-tile flooring</t>
  </si>
  <si>
    <t>929;1128;1227;1744;1866;2740;3443;4023;4026;4030;4046;4048;4139;4139;4338;4393;7531;8279</t>
  </si>
  <si>
    <t>air conditioner;sewing machine;deluxe washer;wall clock;menu chalkboard;automatic washer;sewing project;pants press;utility sink;bathroom towel rack;rattan end table;rattan towel basket;diner counter table;diner counter table;portable record player;old-fashioned washtub;ironing board;business suitcoat</t>
  </si>
  <si>
    <t>shp00</t>
  </si>
  <si>
    <t>pkzxW9Pmtd39TMdDH</t>
  </si>
  <si>
    <t>Vic</t>
  </si>
  <si>
    <t>cud</t>
  </si>
  <si>
    <t>You mess with the bull, you get the horns.</t>
  </si>
  <si>
    <t>791;1266;1266;3449;3449;3615;4043;4077;4077;4077;4077;4077;4077;4077;4077;4077;4077;4077;4077;4135;7800</t>
  </si>
  <si>
    <t>jukebox;barrel;barrel;wooden stool;wooden stool;open-frame kitchen;log round table;party garland;party garland;party garland;party garland;party garland;party garland;party garland;party garland;party garland;party garland;party garland;party garland;freezer;protein shaker bottle</t>
  </si>
  <si>
    <t>bul08</t>
  </si>
  <si>
    <t>9ouwtyzDNP65WJv77</t>
  </si>
  <si>
    <t>Victoria</t>
  </si>
  <si>
    <t>7/11</t>
  </si>
  <si>
    <t>sugar cube</t>
  </si>
  <si>
    <t>Don't put the cart before the horse.</t>
  </si>
  <si>
    <t>3675;4077;4077;4077;4077;4077;4077;4077;4077;4077;4077;4077;4077;4379;4379;4379;4379;4379;4379;4379;7264</t>
  </si>
  <si>
    <t>hay bed;party garland;party garland;party garland;party garland;party garland;party garland;party garland;party garland;party garland;party garland;party garland;party garland;springy ride-on;springy ride-on;springy ride-on;springy ride-on;springy ride-on;springy ride-on;springy ride-on;champion's pennant</t>
  </si>
  <si>
    <t>hrs01</t>
  </si>
  <si>
    <t>R5zfwZxyxaa6gue4d</t>
  </si>
  <si>
    <t>Violet</t>
  </si>
  <si>
    <t>9/1</t>
  </si>
  <si>
    <t>Pearls are a pink gorilla's best friend.</t>
  </si>
  <si>
    <t>1840;2554;3951;4017;4027;4030;4054;4338;6031;7235;7820;10244</t>
  </si>
  <si>
    <t>whirlpool bath;double sofa;antique console table;shower set;floral swag;bathroom towel rack;rattan low table;portable record player;cherry-blossom branches;rose bed;bathrobe;fragrance sticks</t>
  </si>
  <si>
    <t>gor07</t>
  </si>
  <si>
    <t>z7N6aubfytXa7Z4Me</t>
  </si>
  <si>
    <t>Vivian</t>
  </si>
  <si>
    <t>1/26</t>
  </si>
  <si>
    <t>piffle</t>
  </si>
  <si>
    <t>Onwards and upwards!</t>
  </si>
  <si>
    <t>928;1868;3270;3948;3951;3971;3986;4015;4027;4046;4052;4053;4054;4076;4118;4338</t>
  </si>
  <si>
    <t>pot rack;desk mirror;ironwood kitchenette;accessories stand;antique console table;imperial partition;wall-mounted TV (20 in.);shower booth;floral swag;rattan end table;rattan bed;rattan armchair;rattan low table;nail-art set;magnetic knife rack;portable record player</t>
  </si>
  <si>
    <t>wol08</t>
  </si>
  <si>
    <t>tWyG3bE5fwvNNGpWM</t>
  </si>
  <si>
    <t>Vladimir</t>
  </si>
  <si>
    <t>8/2</t>
  </si>
  <si>
    <t>nyet</t>
  </si>
  <si>
    <t>Trouble never comes alone.</t>
  </si>
  <si>
    <t>144;146;146;787;1802;2553;2553;2556;3943;4081;8417</t>
  </si>
  <si>
    <t>manhole cover;cone;cone;tape deck;drink machine;iron frame;iron frame;garbage pail;ironwood DIY workbench;camping cot;wall-mounted tool board</t>
  </si>
  <si>
    <t>cbr06</t>
  </si>
  <si>
    <t>Eskwc34f2x6Qx6ZNT</t>
  </si>
  <si>
    <t>Wade</t>
  </si>
  <si>
    <t>so it goes</t>
  </si>
  <si>
    <t>Which came first, the seeds or the sunflower?</t>
  </si>
  <si>
    <t>2255;2264;2266;2267;2268;2269;2270;2274;3497;3503;3978;3982;3984;5150</t>
  </si>
  <si>
    <t>sea butterfly;horse mackerel;sea bass;red snapper;dab;olive flounder;squid;tuna;frozen table;frozen chair;shell partition;shell fountain;shell lamp;shell speaker</t>
  </si>
  <si>
    <t>pgn09</t>
  </si>
  <si>
    <t>cy2hRtipGaiHEBPd8</t>
  </si>
  <si>
    <t>Walker</t>
  </si>
  <si>
    <t>6/10</t>
  </si>
  <si>
    <t>wuh</t>
  </si>
  <si>
    <t>The dog wags his tail, not for you, but for your bread.</t>
  </si>
  <si>
    <t>1411;2560;2605;3438;3584;3623;3701;3702;4003;4111;4125;5543;7144</t>
  </si>
  <si>
    <t>globe;wooden chest;wooden simple bed;wooden end table;study poster;toy box;study desk;study chair;cute music player;old-fashioned alarm clock;wooden bookshelf;wooden-block stool;Mom's cushion</t>
  </si>
  <si>
    <t>dog06</t>
  </si>
  <si>
    <t>rh6PGwW3Lg6EFcfo6</t>
  </si>
  <si>
    <t>Walt</t>
  </si>
  <si>
    <t>4/24</t>
  </si>
  <si>
    <t>pockets</t>
  </si>
  <si>
    <t>Take the good with the bad.</t>
  </si>
  <si>
    <t>677;710;2754;3580;4269;7393;7452;10743</t>
  </si>
  <si>
    <t>deer scare;bamboo bench;simple well;bonsai shelf;green-leaf pile;pond stone;raccoon figurine;bamboo speaker</t>
  </si>
  <si>
    <t>kgr08</t>
  </si>
  <si>
    <t>wN36ADi7MxiLNJ3Eu</t>
  </si>
  <si>
    <t>Wart Jr.</t>
  </si>
  <si>
    <t>8/21</t>
  </si>
  <si>
    <t>grr-ribbit</t>
  </si>
  <si>
    <t>Age before beauty.</t>
  </si>
  <si>
    <t>717;725;787;957;1849;3230;3554;3622;3658;3672;4106;7048;7323;7323</t>
  </si>
  <si>
    <t>clay furnace;paper lantern;tape deck;ventilation fan;kotatsu;futon;bamboo candleholder;floor seat;bamboo basket;cardboard box;pendulum clock;pile of zen cushions;brown wooden-deck rug;brown wooden-deck rug</t>
  </si>
  <si>
    <t>flg05</t>
  </si>
  <si>
    <t>HCbj4RPsBexGWd2Sy</t>
  </si>
  <si>
    <t>Weber</t>
  </si>
  <si>
    <t>quaa</t>
  </si>
  <si>
    <t>Today's adults are yesterday's children.</t>
  </si>
  <si>
    <t>black perforated-board wall</t>
  </si>
  <si>
    <t>383;846;1171;1803;1804;1875;1899;3681;3822;4121;8096</t>
  </si>
  <si>
    <t>acoustic guitar;alto saxophone;synthesizer;drum set;electric bass;grand piano;autograph cards;piano bench;pro tape recorder;marimba;record box</t>
  </si>
  <si>
    <t>duk11</t>
  </si>
  <si>
    <t>QrbKSTR4H9tFKBofW</t>
  </si>
  <si>
    <t>Wendy</t>
  </si>
  <si>
    <t>8/15</t>
  </si>
  <si>
    <t>lambkins</t>
  </si>
  <si>
    <t>Every cloud has a silver lining.</t>
  </si>
  <si>
    <t>1145;1792;1845;2560;2713;2771;3251;3438;3467;3586;4003;4028;4111;7132;7134;7137;7346</t>
  </si>
  <si>
    <t>snow globe;cushion;simple kettle;wooden chest;refrigerator;round space heater;gas range;wooden end table;tea set;magazine;cute music player;retro radiator;old-fashioned alarm clock;wooden double bed;wooden low table;wooden full-length mirror;snowflake rug</t>
  </si>
  <si>
    <t>shp09</t>
  </si>
  <si>
    <t>YyW9WdsWe6EgMF4Mq</t>
  </si>
  <si>
    <t>Whitney</t>
  </si>
  <si>
    <t>9/17</t>
  </si>
  <si>
    <t>snappy</t>
  </si>
  <si>
    <t>Don't cry wolf unless you mean it.</t>
  </si>
  <si>
    <t>blue intricate wall</t>
  </si>
  <si>
    <t>742;790;1889;3428;3561;4028;4046;4049;5543;7137;7235;7349;8450;10120;10244</t>
  </si>
  <si>
    <t>fireplace;hi-fi stereo;ring;wall-mounted TV (50 in.);iron hanger stand;retro radiator;rattan end table;rattan wardrobe;wooden-block stool;wooden full-length mirror;rose bed;monochromatic dotted rug;animal-print coat;vinyl round-toed pumps;fragrance sticks</t>
  </si>
  <si>
    <t>wol03</t>
  </si>
  <si>
    <t>KbixDxCFpoWTimarv</t>
  </si>
  <si>
    <t>Willow</t>
  </si>
  <si>
    <t>11/26</t>
  </si>
  <si>
    <t>bo peep</t>
  </si>
  <si>
    <t>You can't fight your genes.</t>
  </si>
  <si>
    <t>742;915;1058;1127;1449;3442;3443;3449;3951;3957;3974;4129;6078;8887;10244</t>
  </si>
  <si>
    <t>fireplace;cuckoo clock;music stand;old sewing machine;cello;sturdy sewing box;sewing project;wooden stool;antique console table;antique bed;imperial low table;monstera;tree's bounty lamp;pintuck-pleated dress;fragrance sticks</t>
  </si>
  <si>
    <t>shp07</t>
  </si>
  <si>
    <t>HT58xc2w7ootdCRWb</t>
  </si>
  <si>
    <t>Winnie</t>
  </si>
  <si>
    <t>1/31</t>
  </si>
  <si>
    <t>hay-OK</t>
  </si>
  <si>
    <t>Smile, and the world smiles with you.</t>
  </si>
  <si>
    <t>1157;1170;1620;1626;1626;1627;1631;3467;3509;4003;5970</t>
  </si>
  <si>
    <t>brick oven;swinging bench;hammock;iron garden chair;iron garden chair;iron garden table;garden faucet;tea set;garden bench;cute music player;firewood</t>
  </si>
  <si>
    <t>hrs05</t>
  </si>
  <si>
    <t>b4HwfyvThyipScSAv</t>
  </si>
  <si>
    <t>Wolfgang</t>
  </si>
  <si>
    <t>11/25</t>
  </si>
  <si>
    <t>snarrrl</t>
  </si>
  <si>
    <t>Don't be afraid to show your fangs.</t>
  </si>
  <si>
    <t>1043;3193;3194;3196;3200;3270;3271;3275;3282;3562;3818;4109;4114;4117;4338;7323;7323;7800</t>
  </si>
  <si>
    <t>microwave;ironwood chair;ironwood low table;ironwood dresser;ironwood bed;ironwood kitchenette;ironwood cupboard;ironwood clock;pop-up toaster;iron wall rack;pennant;double-door refrigerator;tissue box;wood-burning stove;portable record player;brown wooden-deck rug;brown wooden-deck rug;protein shaker bottle</t>
  </si>
  <si>
    <t>wol02</t>
  </si>
  <si>
    <t>RbF2wcn6jRxtgLDRd</t>
  </si>
  <si>
    <t>Yuka</t>
  </si>
  <si>
    <t>7/20</t>
  </si>
  <si>
    <t>tsk tsk</t>
  </si>
  <si>
    <t>Beauty is in the eye of the beholder.</t>
  </si>
  <si>
    <t>794;997;2554;3951;3955;3957;3958;3959;3974;4106</t>
  </si>
  <si>
    <t>phonograph;incense burner;double sofa;antique console table;antique vanity;antique bed;antique mini table;antique wardrobe;imperial low table;pendulum clock</t>
  </si>
  <si>
    <t>kal00</t>
  </si>
  <si>
    <t>QDcxk3dCNT6yeD9hk</t>
  </si>
  <si>
    <t>Zell</t>
  </si>
  <si>
    <t>6/7</t>
  </si>
  <si>
    <t>pronk</t>
  </si>
  <si>
    <t>Clothes totally make the mammal.</t>
  </si>
  <si>
    <t>794;863;1875;3681;3775;3951;4046;4053;4053;4129;4230</t>
  </si>
  <si>
    <t>phonograph;billiard table;grand piano;piano bench;hanging terrarium;antique console table;rattan end table;rattan armchair;rattan armchair;monstera;glass holder with candle</t>
  </si>
  <si>
    <t>der02</t>
  </si>
  <si>
    <t>LodBWtdMRZbjFNga9</t>
  </si>
  <si>
    <t>Zoe</t>
  </si>
  <si>
    <t>zoozooroo</t>
  </si>
  <si>
    <t>K.K. Polka</t>
  </si>
  <si>
    <t>Don't sign until you've read the whole thing.</t>
  </si>
  <si>
    <t>white delicate-blooms wall</t>
  </si>
  <si>
    <t>1241;1757;2575;2606;4003;4017;4048;12707;13080;13081;13573;13574;13884;14053;14054</t>
  </si>
  <si>
    <t>DIY workbench;claw-foot tub;ranch chair;ranch bed;cute music player;shower set;rattan towel basket;cans;ranch wardrobe;ranch tea table;medium wooden partition;small wooden partition;ranch cupboard;wall planter;ranch kitchen</t>
  </si>
  <si>
    <t>14054,0_0</t>
  </si>
  <si>
    <t>ant05</t>
  </si>
  <si>
    <t>oypQcviP2QAkFYFaJ</t>
  </si>
  <si>
    <t>Zucker</t>
  </si>
  <si>
    <t>3/8</t>
  </si>
  <si>
    <t>There's no such thing as luck.</t>
  </si>
  <si>
    <t>3064;3344;3617;3618;3672;3672;3697;3946;4019;4042;4077;4077;4077;4412;7526</t>
  </si>
  <si>
    <t>cooler box;steamer-basket set;stall;cutting board;cardboard box;cardboard box;portable radio;outdoor table;stand mixer;log bench;party garland;party garland;party garland;cotton-candy stall;outdoor generator</t>
  </si>
  <si>
    <t>ocp02</t>
  </si>
  <si>
    <t>2F5tipHqgmWvWXTLC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</si>
</sst>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Calibri"/>
      <scheme val="minor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&quot;Courier New&quot;"/>
    </font>
    <font>
      <sz val="10"/>
      <color theme="1"/>
      <name val="Calibri"/>
      <scheme val="minor"/>
    </font>
    <font>
      <sz val="10"/>
      <color rgb="FF000000"/>
      <name val="Courier New"/>
    </font>
    <font>
      <sz val="10"/>
      <color theme="1"/>
      <name val="Courier New"/>
    </font>
  </fonts>
  <fills count="2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D6CD"/>
        <bgColor rgb="FFFCD6C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CE9"/>
        <bgColor rgb="FFFFFCE9"/>
      </patternFill>
    </fill>
    <fill>
      <patternFill patternType="solid">
        <fgColor rgb="FF0CA54A"/>
        <bgColor rgb="FF0CA54A"/>
      </patternFill>
    </fill>
    <fill>
      <patternFill patternType="solid">
        <fgColor rgb="FFFFF2CC"/>
        <bgColor rgb="FFFFF2CC"/>
      </patternFill>
    </fill>
    <fill>
      <patternFill patternType="solid">
        <fgColor rgb="FF0961F6"/>
        <bgColor rgb="FF0961F6"/>
      </patternFill>
    </fill>
    <fill>
      <patternFill patternType="solid">
        <fgColor rgb="FFC9DAF8"/>
        <bgColor rgb="FFC9DAF8"/>
      </patternFill>
    </fill>
    <fill>
      <patternFill patternType="solid">
        <fgColor rgb="FF515151"/>
        <bgColor rgb="FF515151"/>
      </patternFill>
    </fill>
    <fill>
      <patternFill patternType="solid">
        <fgColor rgb="FFFFFAD4"/>
        <bgColor rgb="FFFFFAD4"/>
      </patternFill>
    </fill>
    <fill>
      <patternFill patternType="solid">
        <fgColor rgb="FF798040"/>
        <bgColor rgb="FF798040"/>
      </patternFill>
    </fill>
    <fill>
      <patternFill patternType="solid">
        <fgColor rgb="FFE8B010"/>
        <bgColor rgb="FFE8B010"/>
      </patternFill>
    </fill>
    <fill>
      <patternFill patternType="solid">
        <fgColor rgb="FFD9D2E9"/>
        <bgColor rgb="FFD9D2E9"/>
      </patternFill>
    </fill>
    <fill>
      <patternFill patternType="solid">
        <fgColor rgb="FF3FD8E0"/>
        <bgColor rgb="FF3FD8E0"/>
      </patternFill>
    </fill>
    <fill>
      <patternFill patternType="solid">
        <fgColor rgb="FFFF4040"/>
        <bgColor rgb="FFFF4040"/>
      </patternFill>
    </fill>
    <fill>
      <patternFill patternType="solid">
        <fgColor rgb="FFFFF2BB"/>
        <bgColor rgb="FFFFF2BB"/>
      </patternFill>
    </fill>
    <fill>
      <patternFill patternType="solid">
        <fgColor rgb="FFFF791F"/>
        <bgColor rgb="FFFF791F"/>
      </patternFill>
    </fill>
    <fill>
      <patternFill patternType="solid">
        <fgColor rgb="FFD86808"/>
        <bgColor rgb="FFD86808"/>
      </patternFill>
    </fill>
    <fill>
      <patternFill patternType="solid">
        <fgColor rgb="FF28665A"/>
        <bgColor rgb="FF28665A"/>
      </patternFill>
    </fill>
    <fill>
      <patternFill patternType="solid">
        <fgColor rgb="FF78DD62"/>
        <bgColor rgb="FF78DD62"/>
      </patternFill>
    </fill>
    <fill>
      <patternFill patternType="solid">
        <fgColor rgb="FF9B8986"/>
        <bgColor rgb="FF9B8986"/>
      </patternFill>
    </fill>
    <fill>
      <patternFill patternType="solid">
        <fgColor rgb="FFFFF80D"/>
        <bgColor rgb="FFFFF80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vertical="center"/>
    </xf>
    <xf numFmtId="164" fontId="5" fillId="3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164" fontId="5" fillId="11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4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left" vertical="center" wrapText="1"/>
    </xf>
    <xf numFmtId="164" fontId="5" fillId="16" borderId="0" xfId="0" applyNumberFormat="1" applyFont="1" applyFill="1" applyAlignment="1">
      <alignment horizontal="center" vertical="center" wrapText="1"/>
    </xf>
    <xf numFmtId="0" fontId="5" fillId="17" borderId="0" xfId="0" applyFont="1" applyFill="1" applyAlignment="1">
      <alignment horizontal="left" vertical="center" wrapText="1"/>
    </xf>
    <xf numFmtId="0" fontId="5" fillId="18" borderId="0" xfId="0" applyFont="1" applyFill="1" applyAlignment="1">
      <alignment horizontal="left" vertical="center" wrapText="1"/>
    </xf>
    <xf numFmtId="0" fontId="5" fillId="19" borderId="0" xfId="0" applyFont="1" applyFill="1" applyAlignment="1">
      <alignment horizontal="left" vertical="center" wrapText="1"/>
    </xf>
    <xf numFmtId="0" fontId="5" fillId="20" borderId="0" xfId="0" applyFont="1" applyFill="1" applyAlignment="1">
      <alignment horizontal="left" vertical="center" wrapText="1"/>
    </xf>
    <xf numFmtId="0" fontId="5" fillId="21" borderId="0" xfId="0" applyFont="1" applyFill="1" applyAlignment="1">
      <alignment horizontal="left" vertical="center" wrapText="1"/>
    </xf>
    <xf numFmtId="0" fontId="5" fillId="22" borderId="0" xfId="0" applyFont="1" applyFill="1" applyAlignment="1">
      <alignment horizontal="left" vertical="center" wrapText="1"/>
    </xf>
    <xf numFmtId="0" fontId="5" fillId="23" borderId="0" xfId="0" applyFont="1" applyFill="1" applyAlignment="1">
      <alignment horizontal="left" vertical="center" wrapText="1"/>
    </xf>
    <xf numFmtId="0" fontId="5" fillId="24" borderId="0" xfId="0" applyFont="1" applyFill="1" applyAlignment="1">
      <alignment horizontal="left" vertical="center" wrapText="1"/>
    </xf>
    <xf numFmtId="0" fontId="5" fillId="25" borderId="0" xfId="0" applyFont="1" applyFill="1" applyAlignment="1">
      <alignment horizontal="left" vertical="center" wrapText="1"/>
    </xf>
    <xf numFmtId="0" fontId="5" fillId="26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F49F-5071-3B41-9010-11DA9CA92370}">
  <dimension ref="A1:AD414"/>
  <sheetViews>
    <sheetView tabSelected="1" workbookViewId="0">
      <selection sqref="A1:AD414"/>
    </sheetView>
  </sheetViews>
  <sheetFormatPr baseColWidth="10" defaultRowHeight="16"/>
  <sheetData>
    <row r="1" spans="1:30" ht="32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9" t="s">
        <v>17</v>
      </c>
      <c r="S1" s="9" t="s">
        <v>18</v>
      </c>
      <c r="T1" s="11" t="s">
        <v>19</v>
      </c>
      <c r="U1" s="10" t="s">
        <v>20</v>
      </c>
      <c r="V1" s="12" t="s">
        <v>21</v>
      </c>
      <c r="W1" s="12" t="s">
        <v>22</v>
      </c>
      <c r="X1" s="8" t="s">
        <v>23</v>
      </c>
      <c r="Y1" s="8" t="s">
        <v>24</v>
      </c>
      <c r="Z1" s="8" t="s">
        <v>25</v>
      </c>
      <c r="AA1" s="13" t="s">
        <v>26</v>
      </c>
      <c r="AB1" s="13" t="s">
        <v>27</v>
      </c>
      <c r="AC1" s="7" t="s">
        <v>28</v>
      </c>
      <c r="AD1" s="14" t="s">
        <v>29</v>
      </c>
    </row>
    <row r="2" spans="1:30" ht="319">
      <c r="A2" s="15" t="s">
        <v>30</v>
      </c>
      <c r="B2" s="16" t="e">
        <f ca="1">IMAGE("https://acnhcdn.com/latest/NpcIcon/brd09.png")</f>
        <v>#NAME?</v>
      </c>
      <c r="C2" s="16" t="e">
        <f ca="1">IMAGE("https://acnhcdn.com/latest/NpcBromide/NpcNmlBrd09.png")</f>
        <v>#NAME?</v>
      </c>
      <c r="D2" s="16"/>
      <c r="E2" s="15" t="s">
        <v>31</v>
      </c>
      <c r="F2" s="16" t="s">
        <v>32</v>
      </c>
      <c r="G2" s="16" t="s">
        <v>33</v>
      </c>
      <c r="H2" s="17" t="s">
        <v>34</v>
      </c>
      <c r="I2" s="18" t="s">
        <v>35</v>
      </c>
      <c r="J2" s="19" t="s">
        <v>36</v>
      </c>
      <c r="K2" s="20" t="s">
        <v>37</v>
      </c>
      <c r="L2" s="18" t="s">
        <v>38</v>
      </c>
      <c r="M2" s="17" t="s">
        <v>39</v>
      </c>
      <c r="N2" s="21" t="s">
        <v>40</v>
      </c>
      <c r="O2" s="22" t="s">
        <v>41</v>
      </c>
      <c r="P2" s="23" t="s">
        <v>42</v>
      </c>
      <c r="Q2" s="23" t="s">
        <v>43</v>
      </c>
      <c r="R2" s="18">
        <v>9132</v>
      </c>
      <c r="S2" s="17" t="s">
        <v>44</v>
      </c>
      <c r="T2" s="24" t="s">
        <v>45</v>
      </c>
      <c r="U2" s="25" t="s">
        <v>46</v>
      </c>
      <c r="V2" s="15" t="s">
        <v>47</v>
      </c>
      <c r="W2" s="15" t="s">
        <v>48</v>
      </c>
      <c r="X2" s="26" t="s">
        <v>49</v>
      </c>
      <c r="Y2" s="26" t="s">
        <v>50</v>
      </c>
      <c r="Z2" s="16" t="s">
        <v>51</v>
      </c>
      <c r="AA2" s="16" t="s">
        <v>52</v>
      </c>
      <c r="AB2" s="16" t="s">
        <v>53</v>
      </c>
      <c r="AC2" s="20" t="s">
        <v>54</v>
      </c>
      <c r="AD2" s="27" t="s">
        <v>55</v>
      </c>
    </row>
    <row r="3" spans="1:30" ht="238">
      <c r="A3" s="15" t="s">
        <v>56</v>
      </c>
      <c r="B3" s="17" t="e">
        <f ca="1">IMAGE("https://acnhcdn.com/latest/NpcIcon/brd06.png")</f>
        <v>#NAME?</v>
      </c>
      <c r="C3" s="28" t="e">
        <f ca="1">IMAGE("https://acnhcdn.com/latest/NpcBromide/NpcNmlBrd06.png")</f>
        <v>#NAME?</v>
      </c>
      <c r="D3" s="17" t="e">
        <f ca="1">IMAGE("https://acnhcdn.com/drivesync/render/houses/brd06_39_Admiral.png")</f>
        <v>#NAME?</v>
      </c>
      <c r="E3" s="15" t="s">
        <v>31</v>
      </c>
      <c r="F3" s="29" t="s">
        <v>32</v>
      </c>
      <c r="G3" s="29" t="s">
        <v>57</v>
      </c>
      <c r="H3" s="17" t="s">
        <v>34</v>
      </c>
      <c r="I3" s="30" t="s">
        <v>35</v>
      </c>
      <c r="J3" s="31" t="s">
        <v>58</v>
      </c>
      <c r="K3" s="32" t="s">
        <v>59</v>
      </c>
      <c r="L3" s="30" t="s">
        <v>60</v>
      </c>
      <c r="M3" s="33" t="s">
        <v>61</v>
      </c>
      <c r="N3" s="34" t="s">
        <v>62</v>
      </c>
      <c r="O3" s="34" t="s">
        <v>62</v>
      </c>
      <c r="P3" s="23" t="s">
        <v>63</v>
      </c>
      <c r="Q3" s="23" t="s">
        <v>64</v>
      </c>
      <c r="R3" s="18">
        <v>3164</v>
      </c>
      <c r="S3" s="17" t="s">
        <v>65</v>
      </c>
      <c r="T3" s="24" t="s">
        <v>66</v>
      </c>
      <c r="U3" s="25" t="s">
        <v>67</v>
      </c>
      <c r="V3" s="35" t="s">
        <v>68</v>
      </c>
      <c r="W3" s="35" t="s">
        <v>69</v>
      </c>
      <c r="X3" s="26" t="s">
        <v>70</v>
      </c>
      <c r="Y3" s="26" t="s">
        <v>71</v>
      </c>
      <c r="Z3" s="29" t="s">
        <v>72</v>
      </c>
      <c r="AA3" s="36" t="s">
        <v>52</v>
      </c>
      <c r="AB3" s="37" t="s">
        <v>73</v>
      </c>
      <c r="AC3" s="32" t="s">
        <v>74</v>
      </c>
      <c r="AD3" s="38" t="s">
        <v>75</v>
      </c>
    </row>
    <row r="4" spans="1:30" ht="319">
      <c r="A4" s="15" t="s">
        <v>76</v>
      </c>
      <c r="B4" s="17" t="e">
        <f ca="1">IMAGE("https://acnhcdn.com/latest/NpcIcon/squ05.png")</f>
        <v>#NAME?</v>
      </c>
      <c r="C4" s="28" t="e">
        <f ca="1">IMAGE("https://acnhcdn.com/latest/NpcBromide/NpcNmlSqu05.png")</f>
        <v>#NAME?</v>
      </c>
      <c r="D4" s="17" t="e">
        <f ca="1">IMAGE("https://acnhcdn.com/drivesync/render/houses/squ05_357_Agent%20S.png")</f>
        <v>#NAME?</v>
      </c>
      <c r="E4" s="15" t="s">
        <v>77</v>
      </c>
      <c r="F4" s="29" t="s">
        <v>78</v>
      </c>
      <c r="G4" s="29" t="s">
        <v>79</v>
      </c>
      <c r="H4" s="17" t="s">
        <v>80</v>
      </c>
      <c r="I4" s="30" t="s">
        <v>81</v>
      </c>
      <c r="J4" s="31" t="s">
        <v>82</v>
      </c>
      <c r="K4" s="32" t="s">
        <v>83</v>
      </c>
      <c r="L4" s="30" t="s">
        <v>84</v>
      </c>
      <c r="M4" s="33" t="s">
        <v>85</v>
      </c>
      <c r="N4" s="21" t="s">
        <v>40</v>
      </c>
      <c r="O4" s="39" t="s">
        <v>86</v>
      </c>
      <c r="P4" s="23" t="s">
        <v>64</v>
      </c>
      <c r="Q4" s="23" t="s">
        <v>63</v>
      </c>
      <c r="R4" s="18">
        <v>12036</v>
      </c>
      <c r="S4" s="17" t="s">
        <v>87</v>
      </c>
      <c r="T4" s="24" t="s">
        <v>88</v>
      </c>
      <c r="U4" s="25" t="s">
        <v>89</v>
      </c>
      <c r="V4" s="15" t="s">
        <v>90</v>
      </c>
      <c r="W4" s="15" t="s">
        <v>91</v>
      </c>
      <c r="X4" s="26" t="s">
        <v>92</v>
      </c>
      <c r="Y4" s="26" t="s">
        <v>93</v>
      </c>
      <c r="Z4" s="29" t="s">
        <v>72</v>
      </c>
      <c r="AA4" s="36" t="s">
        <v>52</v>
      </c>
      <c r="AB4" s="40" t="s">
        <v>53</v>
      </c>
      <c r="AC4" s="32" t="s">
        <v>94</v>
      </c>
      <c r="AD4" s="41" t="s">
        <v>95</v>
      </c>
    </row>
    <row r="5" spans="1:30" ht="306">
      <c r="A5" s="15" t="s">
        <v>96</v>
      </c>
      <c r="B5" s="17" t="e">
        <f ca="1">IMAGE("https://acnhcdn.com/latest/NpcIcon/pig17.png")</f>
        <v>#NAME?</v>
      </c>
      <c r="C5" s="28" t="e">
        <f ca="1">IMAGE("https://acnhcdn.com/latest/NpcBromide/NpcNmlPig17.png")</f>
        <v>#NAME?</v>
      </c>
      <c r="D5" s="17" t="e">
        <f ca="1">IMAGE("https://acnhcdn.com/drivesync/render/houses/pig17_313_Agnes.png")</f>
        <v>#NAME?</v>
      </c>
      <c r="E5" s="15" t="s">
        <v>97</v>
      </c>
      <c r="F5" s="29" t="s">
        <v>78</v>
      </c>
      <c r="G5" s="29" t="s">
        <v>98</v>
      </c>
      <c r="H5" s="17" t="s">
        <v>34</v>
      </c>
      <c r="I5" s="30" t="s">
        <v>99</v>
      </c>
      <c r="J5" s="31" t="s">
        <v>100</v>
      </c>
      <c r="K5" s="32" t="s">
        <v>101</v>
      </c>
      <c r="L5" s="30" t="s">
        <v>102</v>
      </c>
      <c r="M5" s="33" t="s">
        <v>103</v>
      </c>
      <c r="N5" s="39" t="s">
        <v>86</v>
      </c>
      <c r="O5" s="42" t="s">
        <v>104</v>
      </c>
      <c r="P5" s="23" t="s">
        <v>105</v>
      </c>
      <c r="Q5" s="23" t="s">
        <v>106</v>
      </c>
      <c r="R5" s="18">
        <v>4290</v>
      </c>
      <c r="S5" s="17" t="s">
        <v>107</v>
      </c>
      <c r="T5" s="24" t="s">
        <v>108</v>
      </c>
      <c r="U5" s="25" t="s">
        <v>109</v>
      </c>
      <c r="V5" s="15" t="s">
        <v>110</v>
      </c>
      <c r="W5" s="15" t="s">
        <v>111</v>
      </c>
      <c r="X5" s="26" t="s">
        <v>112</v>
      </c>
      <c r="Y5" s="26" t="s">
        <v>113</v>
      </c>
      <c r="Z5" s="29" t="s">
        <v>72</v>
      </c>
      <c r="AA5" s="36" t="s">
        <v>52</v>
      </c>
      <c r="AB5" s="43" t="s">
        <v>114</v>
      </c>
      <c r="AC5" s="32" t="s">
        <v>115</v>
      </c>
      <c r="AD5" s="41" t="s">
        <v>116</v>
      </c>
    </row>
    <row r="6" spans="1:30" ht="280">
      <c r="A6" s="15" t="s">
        <v>117</v>
      </c>
      <c r="B6" s="17" t="e">
        <f ca="1">IMAGE("https://acnhcdn.com/latest/NpcIcon/gor08.png")</f>
        <v>#NAME?</v>
      </c>
      <c r="C6" s="28" t="e">
        <f ca="1">IMAGE("https://acnhcdn.com/latest/NpcBromide/NpcNmlGor08.png")</f>
        <v>#NAME?</v>
      </c>
      <c r="D6" s="17" t="e">
        <f ca="1">IMAGE("https://acnhcdn.com/drivesync/render/houses/gor08_190_Al.png")</f>
        <v>#NAME?</v>
      </c>
      <c r="E6" s="15" t="s">
        <v>118</v>
      </c>
      <c r="F6" s="29" t="s">
        <v>32</v>
      </c>
      <c r="G6" s="29" t="s">
        <v>119</v>
      </c>
      <c r="H6" s="17" t="s">
        <v>80</v>
      </c>
      <c r="I6" s="30" t="s">
        <v>81</v>
      </c>
      <c r="J6" s="31" t="s">
        <v>120</v>
      </c>
      <c r="K6" s="32" t="s">
        <v>121</v>
      </c>
      <c r="L6" s="30" t="s">
        <v>84</v>
      </c>
      <c r="M6" s="33" t="s">
        <v>122</v>
      </c>
      <c r="N6" s="21" t="s">
        <v>40</v>
      </c>
      <c r="O6" s="21" t="s">
        <v>40</v>
      </c>
      <c r="P6" s="23" t="s">
        <v>123</v>
      </c>
      <c r="Q6" s="23" t="s">
        <v>106</v>
      </c>
      <c r="R6" s="18">
        <v>3244</v>
      </c>
      <c r="S6" s="17" t="s">
        <v>124</v>
      </c>
      <c r="T6" s="24" t="s">
        <v>88</v>
      </c>
      <c r="U6" s="25" t="s">
        <v>125</v>
      </c>
      <c r="V6" s="15" t="s">
        <v>126</v>
      </c>
      <c r="W6" s="15" t="s">
        <v>127</v>
      </c>
      <c r="X6" s="26" t="s">
        <v>128</v>
      </c>
      <c r="Y6" s="26" t="s">
        <v>129</v>
      </c>
      <c r="Z6" s="29" t="s">
        <v>72</v>
      </c>
      <c r="AA6" s="44" t="s">
        <v>130</v>
      </c>
      <c r="AB6" s="45" t="s">
        <v>131</v>
      </c>
      <c r="AC6" s="32" t="s">
        <v>132</v>
      </c>
      <c r="AD6" s="41" t="s">
        <v>133</v>
      </c>
    </row>
    <row r="7" spans="1:30" ht="252">
      <c r="A7" s="15" t="s">
        <v>134</v>
      </c>
      <c r="B7" s="17" t="e">
        <f ca="1">IMAGE("https://acnhcdn.com/latest/NpcIcon/crd00.png")</f>
        <v>#NAME?</v>
      </c>
      <c r="C7" s="28" t="e">
        <f ca="1">IMAGE("https://acnhcdn.com/latest/NpcBromide/NpcNmlCrd00.png")</f>
        <v>#NAME?</v>
      </c>
      <c r="D7" s="17" t="e">
        <f ca="1">IMAGE("https://acnhcdn.com/drivesync/render/houses/crd00_102_Alfonso.png")</f>
        <v>#NAME?</v>
      </c>
      <c r="E7" s="15" t="s">
        <v>135</v>
      </c>
      <c r="F7" s="29" t="s">
        <v>32</v>
      </c>
      <c r="G7" s="29" t="s">
        <v>119</v>
      </c>
      <c r="H7" s="17" t="s">
        <v>80</v>
      </c>
      <c r="I7" s="30" t="s">
        <v>99</v>
      </c>
      <c r="J7" s="31" t="s">
        <v>136</v>
      </c>
      <c r="K7" s="32" t="s">
        <v>137</v>
      </c>
      <c r="L7" s="30" t="s">
        <v>138</v>
      </c>
      <c r="M7" s="33" t="s">
        <v>139</v>
      </c>
      <c r="N7" s="39" t="s">
        <v>86</v>
      </c>
      <c r="O7" s="39" t="s">
        <v>86</v>
      </c>
      <c r="P7" s="23" t="s">
        <v>123</v>
      </c>
      <c r="Q7" s="23" t="s">
        <v>64</v>
      </c>
      <c r="R7" s="18">
        <v>7969</v>
      </c>
      <c r="S7" s="17" t="s">
        <v>140</v>
      </c>
      <c r="T7" s="24" t="s">
        <v>141</v>
      </c>
      <c r="U7" s="25" t="s">
        <v>142</v>
      </c>
      <c r="V7" s="15" t="s">
        <v>143</v>
      </c>
      <c r="W7" s="15" t="s">
        <v>144</v>
      </c>
      <c r="X7" s="26" t="s">
        <v>145</v>
      </c>
      <c r="Y7" s="26" t="s">
        <v>146</v>
      </c>
      <c r="Z7" s="29" t="s">
        <v>72</v>
      </c>
      <c r="AA7" s="36" t="s">
        <v>52</v>
      </c>
      <c r="AB7" s="46" t="s">
        <v>147</v>
      </c>
      <c r="AC7" s="32" t="s">
        <v>148</v>
      </c>
      <c r="AD7" s="41" t="s">
        <v>149</v>
      </c>
    </row>
    <row r="8" spans="1:30" ht="293">
      <c r="A8" s="15" t="s">
        <v>150</v>
      </c>
      <c r="B8" s="17" t="e">
        <f ca="1">IMAGE("https://acnhcdn.com/latest/NpcIcon/kal01.png")</f>
        <v>#NAME?</v>
      </c>
      <c r="C8" s="28" t="e">
        <f ca="1">IMAGE("https://acnhcdn.com/latest/NpcBromide/NpcNmlKal01.png")</f>
        <v>#NAME?</v>
      </c>
      <c r="D8" s="17" t="e">
        <f ca="1">IMAGE("https://acnhcdn.com/drivesync/render/houses/kal01_221_Alice.png")</f>
        <v>#NAME?</v>
      </c>
      <c r="E8" s="15" t="s">
        <v>151</v>
      </c>
      <c r="F8" s="29" t="s">
        <v>78</v>
      </c>
      <c r="G8" s="29" t="s">
        <v>152</v>
      </c>
      <c r="H8" s="17" t="s">
        <v>80</v>
      </c>
      <c r="I8" s="30" t="s">
        <v>153</v>
      </c>
      <c r="J8" s="31" t="s">
        <v>154</v>
      </c>
      <c r="K8" s="32" t="s">
        <v>155</v>
      </c>
      <c r="L8" s="30" t="s">
        <v>156</v>
      </c>
      <c r="M8" s="33" t="s">
        <v>157</v>
      </c>
      <c r="N8" s="22" t="s">
        <v>41</v>
      </c>
      <c r="O8" s="22" t="s">
        <v>41</v>
      </c>
      <c r="P8" s="23" t="s">
        <v>123</v>
      </c>
      <c r="Q8" s="23" t="s">
        <v>105</v>
      </c>
      <c r="R8" s="18">
        <v>4729</v>
      </c>
      <c r="S8" s="17" t="s">
        <v>158</v>
      </c>
      <c r="T8" s="24" t="s">
        <v>159</v>
      </c>
      <c r="U8" s="25" t="s">
        <v>160</v>
      </c>
      <c r="V8" s="15" t="s">
        <v>161</v>
      </c>
      <c r="W8" s="35" t="s">
        <v>162</v>
      </c>
      <c r="X8" s="26" t="s">
        <v>163</v>
      </c>
      <c r="Y8" s="26" t="s">
        <v>164</v>
      </c>
      <c r="Z8" s="29" t="s">
        <v>72</v>
      </c>
      <c r="AA8" s="36" t="s">
        <v>52</v>
      </c>
      <c r="AB8" s="46" t="s">
        <v>147</v>
      </c>
      <c r="AC8" s="32" t="s">
        <v>165</v>
      </c>
      <c r="AD8" s="41" t="s">
        <v>166</v>
      </c>
    </row>
    <row r="9" spans="1:30" ht="210">
      <c r="A9" s="15" t="s">
        <v>167</v>
      </c>
      <c r="B9" s="17" t="e">
        <f ca="1">IMAGE("https://acnhcdn.com/latest/NpcIcon/crd01.png")</f>
        <v>#NAME?</v>
      </c>
      <c r="C9" s="28" t="e">
        <f ca="1">IMAGE("https://acnhcdn.com/latest/NpcBromide/NpcNmlCrd01.png")</f>
        <v>#NAME?</v>
      </c>
      <c r="D9" s="17" t="e">
        <f ca="1">IMAGE("https://acnhcdn.com/drivesync/render/houses/crd01_103_Alli.png")</f>
        <v>#NAME?</v>
      </c>
      <c r="E9" s="15" t="s">
        <v>135</v>
      </c>
      <c r="F9" s="29" t="s">
        <v>78</v>
      </c>
      <c r="G9" s="29" t="s">
        <v>168</v>
      </c>
      <c r="H9" s="17" t="s">
        <v>80</v>
      </c>
      <c r="I9" s="30" t="s">
        <v>169</v>
      </c>
      <c r="J9" s="31" t="s">
        <v>170</v>
      </c>
      <c r="K9" s="32" t="s">
        <v>171</v>
      </c>
      <c r="L9" s="30" t="s">
        <v>172</v>
      </c>
      <c r="M9" s="33" t="s">
        <v>173</v>
      </c>
      <c r="N9" s="47" t="s">
        <v>174</v>
      </c>
      <c r="O9" s="42" t="s">
        <v>104</v>
      </c>
      <c r="P9" s="23" t="s">
        <v>175</v>
      </c>
      <c r="Q9" s="23" t="s">
        <v>176</v>
      </c>
      <c r="R9" s="18">
        <v>8199</v>
      </c>
      <c r="S9" s="17" t="s">
        <v>177</v>
      </c>
      <c r="T9" s="24" t="s">
        <v>178</v>
      </c>
      <c r="U9" s="25" t="s">
        <v>179</v>
      </c>
      <c r="V9" s="15" t="s">
        <v>180</v>
      </c>
      <c r="W9" s="15" t="s">
        <v>181</v>
      </c>
      <c r="X9" s="26" t="s">
        <v>112</v>
      </c>
      <c r="Y9" s="26" t="s">
        <v>129</v>
      </c>
      <c r="Z9" s="29" t="s">
        <v>72</v>
      </c>
      <c r="AA9" s="36" t="s">
        <v>52</v>
      </c>
      <c r="AB9" s="48" t="s">
        <v>182</v>
      </c>
      <c r="AC9" s="32" t="s">
        <v>183</v>
      </c>
      <c r="AD9" s="38" t="s">
        <v>184</v>
      </c>
    </row>
    <row r="10" spans="1:30" ht="252">
      <c r="A10" s="15" t="s">
        <v>185</v>
      </c>
      <c r="B10" s="17" t="e">
        <f ca="1">IMAGE("https://acnhcdn.com/latest/NpcIcon/pbr01.png")</f>
        <v>#NAME?</v>
      </c>
      <c r="C10" s="28" t="e">
        <f ca="1">IMAGE("https://acnhcdn.com/latest/NpcBromide/NpcNmlPbr01.png")</f>
        <v>#NAME?</v>
      </c>
      <c r="D10" s="17" t="e">
        <f ca="1">IMAGE("https://acnhcdn.com/drivesync/render/houses/pbr01_279_Amelia.png")</f>
        <v>#NAME?</v>
      </c>
      <c r="E10" s="15" t="s">
        <v>186</v>
      </c>
      <c r="F10" s="29" t="s">
        <v>78</v>
      </c>
      <c r="G10" s="29" t="s">
        <v>168</v>
      </c>
      <c r="H10" s="17" t="s">
        <v>80</v>
      </c>
      <c r="I10" s="30" t="s">
        <v>187</v>
      </c>
      <c r="J10" s="31" t="s">
        <v>188</v>
      </c>
      <c r="K10" s="32" t="s">
        <v>189</v>
      </c>
      <c r="L10" s="30" t="s">
        <v>190</v>
      </c>
      <c r="M10" s="33" t="s">
        <v>191</v>
      </c>
      <c r="N10" s="34" t="s">
        <v>62</v>
      </c>
      <c r="O10" s="42" t="s">
        <v>104</v>
      </c>
      <c r="P10" s="23" t="s">
        <v>63</v>
      </c>
      <c r="Q10" s="23" t="s">
        <v>106</v>
      </c>
      <c r="R10" s="18">
        <v>7675</v>
      </c>
      <c r="S10" s="17" t="s">
        <v>192</v>
      </c>
      <c r="T10" s="24" t="s">
        <v>193</v>
      </c>
      <c r="U10" s="25" t="s">
        <v>194</v>
      </c>
      <c r="V10" s="15" t="s">
        <v>195</v>
      </c>
      <c r="W10" s="15" t="s">
        <v>196</v>
      </c>
      <c r="X10" s="26" t="s">
        <v>112</v>
      </c>
      <c r="Y10" s="26" t="s">
        <v>197</v>
      </c>
      <c r="Z10" s="29" t="s">
        <v>72</v>
      </c>
      <c r="AA10" s="44" t="s">
        <v>130</v>
      </c>
      <c r="AB10" s="49" t="s">
        <v>198</v>
      </c>
      <c r="AC10" s="32" t="s">
        <v>199</v>
      </c>
      <c r="AD10" s="41" t="s">
        <v>200</v>
      </c>
    </row>
    <row r="11" spans="1:30" ht="319">
      <c r="A11" s="15" t="s">
        <v>201</v>
      </c>
      <c r="B11" s="17" t="e">
        <f ca="1">IMAGE("https://acnhcdn.com/latest/NpcIcon/ant03.png")</f>
        <v>#NAME?</v>
      </c>
      <c r="C11" s="28" t="e">
        <f ca="1">IMAGE("https://acnhcdn.com/latest/NpcBromide/NpcNmlAnt03.png")</f>
        <v>#NAME?</v>
      </c>
      <c r="D11" s="17" t="e">
        <f ca="1">IMAGE("https://acnhcdn.com/drivesync/render/houses/ant03_15_Anabelle.png")</f>
        <v>#NAME?</v>
      </c>
      <c r="E11" s="15" t="s">
        <v>202</v>
      </c>
      <c r="F11" s="29" t="s">
        <v>78</v>
      </c>
      <c r="G11" s="29" t="s">
        <v>79</v>
      </c>
      <c r="H11" s="17" t="s">
        <v>80</v>
      </c>
      <c r="I11" s="30" t="s">
        <v>169</v>
      </c>
      <c r="J11" s="31" t="s">
        <v>203</v>
      </c>
      <c r="K11" s="32" t="s">
        <v>204</v>
      </c>
      <c r="L11" s="30" t="s">
        <v>156</v>
      </c>
      <c r="M11" s="33" t="s">
        <v>205</v>
      </c>
      <c r="N11" s="22" t="s">
        <v>41</v>
      </c>
      <c r="O11" s="39" t="s">
        <v>86</v>
      </c>
      <c r="P11" s="23" t="s">
        <v>43</v>
      </c>
      <c r="Q11" s="23" t="s">
        <v>64</v>
      </c>
      <c r="R11" s="18">
        <v>8190</v>
      </c>
      <c r="S11" s="17" t="s">
        <v>206</v>
      </c>
      <c r="T11" s="24" t="s">
        <v>207</v>
      </c>
      <c r="U11" s="25" t="s">
        <v>208</v>
      </c>
      <c r="V11" s="15" t="s">
        <v>209</v>
      </c>
      <c r="W11" s="15" t="s">
        <v>210</v>
      </c>
      <c r="X11" s="26" t="s">
        <v>211</v>
      </c>
      <c r="Y11" s="26" t="s">
        <v>146</v>
      </c>
      <c r="Z11" s="29" t="s">
        <v>72</v>
      </c>
      <c r="AA11" s="50" t="s">
        <v>212</v>
      </c>
      <c r="AB11" s="51" t="s">
        <v>213</v>
      </c>
      <c r="AC11" s="32" t="s">
        <v>214</v>
      </c>
      <c r="AD11" s="38" t="s">
        <v>215</v>
      </c>
    </row>
    <row r="12" spans="1:30" ht="210">
      <c r="A12" s="15" t="s">
        <v>216</v>
      </c>
      <c r="B12" s="17" t="e">
        <f ca="1">IMAGE("https://acnhcdn.com/latest/NpcIcon/brd02.png")</f>
        <v>#NAME?</v>
      </c>
      <c r="C12" s="28" t="e">
        <f ca="1">IMAGE("https://acnhcdn.com/latest/NpcBromide/NpcNmlBrd02.png")</f>
        <v>#NAME?</v>
      </c>
      <c r="D12" s="17" t="e">
        <f ca="1">IMAGE("https://acnhcdn.com/drivesync/render/houses/brd02_35_Anchovy.png")</f>
        <v>#NAME?</v>
      </c>
      <c r="E12" s="15" t="s">
        <v>31</v>
      </c>
      <c r="F12" s="29" t="s">
        <v>32</v>
      </c>
      <c r="G12" s="29" t="s">
        <v>119</v>
      </c>
      <c r="H12" s="17" t="s">
        <v>80</v>
      </c>
      <c r="I12" s="30" t="s">
        <v>99</v>
      </c>
      <c r="J12" s="31" t="s">
        <v>217</v>
      </c>
      <c r="K12" s="32" t="s">
        <v>218</v>
      </c>
      <c r="L12" s="30" t="s">
        <v>219</v>
      </c>
      <c r="M12" s="33" t="s">
        <v>220</v>
      </c>
      <c r="N12" s="39" t="s">
        <v>86</v>
      </c>
      <c r="O12" s="39" t="s">
        <v>86</v>
      </c>
      <c r="P12" s="23" t="s">
        <v>221</v>
      </c>
      <c r="Q12" s="23" t="s">
        <v>222</v>
      </c>
      <c r="R12" s="18">
        <v>3630</v>
      </c>
      <c r="S12" s="17" t="s">
        <v>223</v>
      </c>
      <c r="T12" s="24" t="s">
        <v>224</v>
      </c>
      <c r="U12" s="25" t="s">
        <v>225</v>
      </c>
      <c r="V12" s="15" t="s">
        <v>226</v>
      </c>
      <c r="W12" s="15" t="s">
        <v>227</v>
      </c>
      <c r="X12" s="26" t="s">
        <v>228</v>
      </c>
      <c r="Y12" s="26" t="s">
        <v>229</v>
      </c>
      <c r="Z12" s="29" t="s">
        <v>72</v>
      </c>
      <c r="AA12" s="36" t="s">
        <v>52</v>
      </c>
      <c r="AB12" s="52" t="s">
        <v>230</v>
      </c>
      <c r="AC12" s="32" t="s">
        <v>231</v>
      </c>
      <c r="AD12" s="41" t="s">
        <v>232</v>
      </c>
    </row>
    <row r="13" spans="1:30" ht="210">
      <c r="A13" s="15" t="s">
        <v>233</v>
      </c>
      <c r="B13" s="17" t="e">
        <f ca="1">IMAGE("https://acnhcdn.com/latest/NpcIcon/bul00.png")</f>
        <v>#NAME?</v>
      </c>
      <c r="C13" s="28" t="e">
        <f ca="1">IMAGE("https://acnhcdn.com/latest/NpcBromide/NpcNmlBul00.png")</f>
        <v>#NAME?</v>
      </c>
      <c r="D13" s="17" t="e">
        <f ca="1">IMAGE("https://acnhcdn.com/drivesync/render/houses/bul00_46_Angus.png")</f>
        <v>#NAME?</v>
      </c>
      <c r="E13" s="15" t="s">
        <v>234</v>
      </c>
      <c r="F13" s="29" t="s">
        <v>32</v>
      </c>
      <c r="G13" s="29" t="s">
        <v>57</v>
      </c>
      <c r="H13" s="17" t="s">
        <v>80</v>
      </c>
      <c r="I13" s="30" t="s">
        <v>81</v>
      </c>
      <c r="J13" s="31" t="s">
        <v>235</v>
      </c>
      <c r="K13" s="32" t="s">
        <v>236</v>
      </c>
      <c r="L13" s="30" t="s">
        <v>237</v>
      </c>
      <c r="M13" s="33" t="s">
        <v>238</v>
      </c>
      <c r="N13" s="34" t="s">
        <v>62</v>
      </c>
      <c r="O13" s="34" t="s">
        <v>62</v>
      </c>
      <c r="P13" s="23" t="s">
        <v>123</v>
      </c>
      <c r="Q13" s="23" t="s">
        <v>63</v>
      </c>
      <c r="R13" s="18">
        <v>9536</v>
      </c>
      <c r="S13" s="17" t="s">
        <v>65</v>
      </c>
      <c r="T13" s="24" t="s">
        <v>239</v>
      </c>
      <c r="U13" s="25" t="s">
        <v>240</v>
      </c>
      <c r="V13" s="15" t="s">
        <v>241</v>
      </c>
      <c r="W13" s="15" t="s">
        <v>242</v>
      </c>
      <c r="X13" s="26" t="s">
        <v>112</v>
      </c>
      <c r="Y13" s="26" t="s">
        <v>243</v>
      </c>
      <c r="Z13" s="29" t="s">
        <v>72</v>
      </c>
      <c r="AA13" s="50" t="s">
        <v>212</v>
      </c>
      <c r="AB13" s="51" t="s">
        <v>213</v>
      </c>
      <c r="AC13" s="32" t="s">
        <v>244</v>
      </c>
      <c r="AD13" s="41" t="s">
        <v>245</v>
      </c>
    </row>
    <row r="14" spans="1:30" ht="358">
      <c r="A14" s="15" t="s">
        <v>246</v>
      </c>
      <c r="B14" s="17" t="e">
        <f ca="1">IMAGE("https://acnhcdn.com/latest/NpcIcon/mus10.png")</f>
        <v>#NAME?</v>
      </c>
      <c r="C14" s="28" t="e">
        <f ca="1">IMAGE("https://acnhcdn.com/latest/NpcBromide/NpcNmlMus10.png")</f>
        <v>#NAME?</v>
      </c>
      <c r="D14" s="17" t="e">
        <f ca="1">IMAGE("https://acnhcdn.com/drivesync/render/houses/mus10_258_Anicotti.png")</f>
        <v>#NAME?</v>
      </c>
      <c r="E14" s="15" t="s">
        <v>247</v>
      </c>
      <c r="F14" s="29" t="s">
        <v>78</v>
      </c>
      <c r="G14" s="29" t="s">
        <v>79</v>
      </c>
      <c r="H14" s="17" t="s">
        <v>80</v>
      </c>
      <c r="I14" s="30" t="s">
        <v>169</v>
      </c>
      <c r="J14" s="31" t="s">
        <v>248</v>
      </c>
      <c r="K14" s="32" t="s">
        <v>249</v>
      </c>
      <c r="L14" s="30" t="s">
        <v>250</v>
      </c>
      <c r="M14" s="33" t="s">
        <v>251</v>
      </c>
      <c r="N14" s="39" t="s">
        <v>86</v>
      </c>
      <c r="O14" s="42" t="s">
        <v>104</v>
      </c>
      <c r="P14" s="23" t="s">
        <v>123</v>
      </c>
      <c r="Q14" s="23" t="s">
        <v>105</v>
      </c>
      <c r="R14" s="18">
        <v>7641</v>
      </c>
      <c r="S14" s="17" t="s">
        <v>252</v>
      </c>
      <c r="T14" s="24" t="s">
        <v>253</v>
      </c>
      <c r="U14" s="25" t="s">
        <v>254</v>
      </c>
      <c r="V14" s="15" t="s">
        <v>255</v>
      </c>
      <c r="W14" s="15" t="s">
        <v>256</v>
      </c>
      <c r="X14" s="26" t="s">
        <v>257</v>
      </c>
      <c r="Y14" s="26" t="s">
        <v>258</v>
      </c>
      <c r="Z14" s="29" t="s">
        <v>72</v>
      </c>
      <c r="AA14" s="53" t="s">
        <v>259</v>
      </c>
      <c r="AB14" s="54" t="s">
        <v>260</v>
      </c>
      <c r="AC14" s="32" t="s">
        <v>261</v>
      </c>
      <c r="AD14" s="41" t="s">
        <v>262</v>
      </c>
    </row>
    <row r="15" spans="1:30" ht="182">
      <c r="A15" s="15" t="s">
        <v>263</v>
      </c>
      <c r="B15" s="17" t="e">
        <f ca="1">IMAGE("https://acnhcdn.com/latest/NpcIcon/cat19.png")</f>
        <v>#NAME?</v>
      </c>
      <c r="C15" s="28" t="e">
        <f ca="1">IMAGE("https://acnhcdn.com/latest/NpcBromide/NpcNmlCat19.png")</f>
        <v>#NAME?</v>
      </c>
      <c r="D15" s="17" t="e">
        <f ca="1">IMAGE("https://acnhcdn.com/drivesync/render/houses/cat19_70_Ankha.png")</f>
        <v>#NAME?</v>
      </c>
      <c r="E15" s="15" t="s">
        <v>264</v>
      </c>
      <c r="F15" s="29" t="s">
        <v>78</v>
      </c>
      <c r="G15" s="29" t="s">
        <v>168</v>
      </c>
      <c r="H15" s="17" t="s">
        <v>80</v>
      </c>
      <c r="I15" s="30" t="s">
        <v>35</v>
      </c>
      <c r="J15" s="31" t="s">
        <v>265</v>
      </c>
      <c r="K15" s="32" t="s">
        <v>266</v>
      </c>
      <c r="L15" s="30" t="s">
        <v>267</v>
      </c>
      <c r="M15" s="33" t="s">
        <v>268</v>
      </c>
      <c r="N15" s="47" t="s">
        <v>174</v>
      </c>
      <c r="O15" s="39" t="s">
        <v>86</v>
      </c>
      <c r="P15" s="23" t="s">
        <v>221</v>
      </c>
      <c r="Q15" s="23" t="s">
        <v>176</v>
      </c>
      <c r="R15" s="18">
        <v>3441</v>
      </c>
      <c r="S15" s="17" t="s">
        <v>269</v>
      </c>
      <c r="T15" s="24" t="s">
        <v>270</v>
      </c>
      <c r="U15" s="25" t="s">
        <v>271</v>
      </c>
      <c r="V15" s="15" t="s">
        <v>272</v>
      </c>
      <c r="W15" s="15" t="s">
        <v>273</v>
      </c>
      <c r="X15" s="26" t="s">
        <v>274</v>
      </c>
      <c r="Y15" s="26" t="s">
        <v>275</v>
      </c>
      <c r="Z15" s="29" t="s">
        <v>72</v>
      </c>
      <c r="AA15" s="55" t="s">
        <v>276</v>
      </c>
      <c r="AB15" s="56" t="s">
        <v>277</v>
      </c>
      <c r="AC15" s="32" t="s">
        <v>278</v>
      </c>
      <c r="AD15" s="41" t="s">
        <v>279</v>
      </c>
    </row>
    <row r="16" spans="1:30" ht="224">
      <c r="A16" s="15" t="s">
        <v>280</v>
      </c>
      <c r="B16" s="17" t="e">
        <f ca="1">IMAGE("https://acnhcdn.com/latest/NpcIcon/ant08.png")</f>
        <v>#NAME?</v>
      </c>
      <c r="C16" s="28" t="e">
        <f ca="1">IMAGE("https://acnhcdn.com/latest/NpcBromide/NpcNmlAnt08.png")</f>
        <v>#NAME?</v>
      </c>
      <c r="D16" s="17" t="e">
        <f ca="1">IMAGE("https://acnhcdn.com/drivesync/render/houses/ant08_17_Annalisa.png")</f>
        <v>#NAME?</v>
      </c>
      <c r="E16" s="15" t="s">
        <v>202</v>
      </c>
      <c r="F16" s="29" t="s">
        <v>78</v>
      </c>
      <c r="G16" s="29" t="s">
        <v>152</v>
      </c>
      <c r="H16" s="17" t="s">
        <v>34</v>
      </c>
      <c r="I16" s="30" t="s">
        <v>35</v>
      </c>
      <c r="J16" s="31" t="s">
        <v>281</v>
      </c>
      <c r="K16" s="32" t="s">
        <v>282</v>
      </c>
      <c r="L16" s="30" t="s">
        <v>283</v>
      </c>
      <c r="M16" s="33" t="s">
        <v>284</v>
      </c>
      <c r="N16" s="42" t="s">
        <v>104</v>
      </c>
      <c r="O16" s="47" t="s">
        <v>174</v>
      </c>
      <c r="P16" s="23" t="s">
        <v>123</v>
      </c>
      <c r="Q16" s="23" t="s">
        <v>105</v>
      </c>
      <c r="R16" s="18">
        <v>3572</v>
      </c>
      <c r="S16" s="15" t="s">
        <v>285</v>
      </c>
      <c r="T16" s="24" t="s">
        <v>286</v>
      </c>
      <c r="U16" s="25" t="s">
        <v>67</v>
      </c>
      <c r="V16" s="15" t="s">
        <v>287</v>
      </c>
      <c r="W16" s="15" t="s">
        <v>288</v>
      </c>
      <c r="X16" s="26" t="s">
        <v>145</v>
      </c>
      <c r="Y16" s="26" t="s">
        <v>71</v>
      </c>
      <c r="Z16" s="29" t="s">
        <v>72</v>
      </c>
      <c r="AA16" s="29" t="s">
        <v>289</v>
      </c>
      <c r="AB16" s="57" t="s">
        <v>290</v>
      </c>
      <c r="AC16" s="32" t="s">
        <v>291</v>
      </c>
      <c r="AD16" s="41" t="s">
        <v>292</v>
      </c>
    </row>
    <row r="17" spans="1:30" ht="224">
      <c r="A17" s="15" t="s">
        <v>293</v>
      </c>
      <c r="B17" s="17" t="e">
        <f ca="1">IMAGE("https://acnhcdn.com/latest/NpcIcon/hrs09.png")</f>
        <v>#NAME?</v>
      </c>
      <c r="C17" s="28" t="e">
        <f ca="1">IMAGE("https://acnhcdn.com/latest/NpcBromide/NpcNmlHrs09.png")</f>
        <v>#NAME?</v>
      </c>
      <c r="D17" s="17" t="e">
        <f ca="1">IMAGE("https://acnhcdn.com/drivesync/render/houses/hrs09_214_Annalise.png")</f>
        <v>#NAME?</v>
      </c>
      <c r="E17" s="15" t="s">
        <v>294</v>
      </c>
      <c r="F17" s="29" t="s">
        <v>78</v>
      </c>
      <c r="G17" s="29" t="s">
        <v>168</v>
      </c>
      <c r="H17" s="17" t="s">
        <v>80</v>
      </c>
      <c r="I17" s="30" t="s">
        <v>169</v>
      </c>
      <c r="J17" s="31" t="s">
        <v>295</v>
      </c>
      <c r="K17" s="32" t="s">
        <v>296</v>
      </c>
      <c r="L17" s="30" t="s">
        <v>156</v>
      </c>
      <c r="M17" s="33" t="s">
        <v>297</v>
      </c>
      <c r="N17" s="42" t="s">
        <v>104</v>
      </c>
      <c r="O17" s="21" t="s">
        <v>40</v>
      </c>
      <c r="P17" s="23" t="s">
        <v>64</v>
      </c>
      <c r="Q17" s="23" t="s">
        <v>298</v>
      </c>
      <c r="R17" s="18">
        <v>8190</v>
      </c>
      <c r="S17" s="17" t="s">
        <v>206</v>
      </c>
      <c r="T17" s="24" t="s">
        <v>299</v>
      </c>
      <c r="U17" s="25" t="s">
        <v>208</v>
      </c>
      <c r="V17" s="15" t="s">
        <v>300</v>
      </c>
      <c r="W17" s="15" t="s">
        <v>301</v>
      </c>
      <c r="X17" s="26" t="s">
        <v>163</v>
      </c>
      <c r="Y17" s="26" t="s">
        <v>302</v>
      </c>
      <c r="Z17" s="29" t="s">
        <v>72</v>
      </c>
      <c r="AA17" s="29" t="s">
        <v>303</v>
      </c>
      <c r="AB17" s="29" t="s">
        <v>304</v>
      </c>
      <c r="AC17" s="32" t="s">
        <v>305</v>
      </c>
      <c r="AD17" s="41" t="s">
        <v>306</v>
      </c>
    </row>
    <row r="18" spans="1:30" ht="280">
      <c r="A18" s="15" t="s">
        <v>307</v>
      </c>
      <c r="B18" s="17" t="e">
        <f ca="1">IMAGE("https://acnhcdn.com/latest/NpcIcon/ant01.png")</f>
        <v>#NAME?</v>
      </c>
      <c r="C18" s="28" t="e">
        <f ca="1">IMAGE("https://acnhcdn.com/latest/NpcBromide/NpcNmlAnt01.png")</f>
        <v>#NAME?</v>
      </c>
      <c r="D18" s="17" t="e">
        <f ca="1">IMAGE("https://acnhcdn.com/drivesync/render/houses/ant01_13_Antonio.png")</f>
        <v>#NAME?</v>
      </c>
      <c r="E18" s="15" t="s">
        <v>202</v>
      </c>
      <c r="F18" s="29" t="s">
        <v>32</v>
      </c>
      <c r="G18" s="29" t="s">
        <v>33</v>
      </c>
      <c r="H18" s="17" t="s">
        <v>80</v>
      </c>
      <c r="I18" s="30" t="s">
        <v>81</v>
      </c>
      <c r="J18" s="31" t="s">
        <v>308</v>
      </c>
      <c r="K18" s="32" t="s">
        <v>309</v>
      </c>
      <c r="L18" s="30" t="s">
        <v>219</v>
      </c>
      <c r="M18" s="33" t="s">
        <v>310</v>
      </c>
      <c r="N18" s="39" t="s">
        <v>86</v>
      </c>
      <c r="O18" s="39" t="s">
        <v>86</v>
      </c>
      <c r="P18" s="18" t="s">
        <v>42</v>
      </c>
      <c r="Q18" s="23" t="s">
        <v>64</v>
      </c>
      <c r="R18" s="18">
        <v>8200</v>
      </c>
      <c r="S18" s="17" t="s">
        <v>311</v>
      </c>
      <c r="T18" s="24" t="s">
        <v>312</v>
      </c>
      <c r="U18" s="25" t="s">
        <v>313</v>
      </c>
      <c r="V18" s="15" t="s">
        <v>314</v>
      </c>
      <c r="W18" s="15" t="s">
        <v>315</v>
      </c>
      <c r="X18" s="26" t="s">
        <v>316</v>
      </c>
      <c r="Y18" s="26" t="s">
        <v>317</v>
      </c>
      <c r="Z18" s="29" t="s">
        <v>72</v>
      </c>
      <c r="AA18" s="29" t="s">
        <v>318</v>
      </c>
      <c r="AB18" s="29" t="s">
        <v>319</v>
      </c>
      <c r="AC18" s="32" t="s">
        <v>320</v>
      </c>
      <c r="AD18" s="41" t="s">
        <v>321</v>
      </c>
    </row>
    <row r="19" spans="1:30" ht="210">
      <c r="A19" s="15" t="s">
        <v>322</v>
      </c>
      <c r="B19" s="17" t="e">
        <f ca="1">IMAGE("https://acnhcdn.com/latest/NpcIcon/pbr00.png")</f>
        <v>#NAME?</v>
      </c>
      <c r="C19" s="28" t="e">
        <f ca="1">IMAGE("https://acnhcdn.com/latest/NpcBromide/NpcNmlPbr00.png")</f>
        <v>#NAME?</v>
      </c>
      <c r="D19" s="17" t="e">
        <f ca="1">IMAGE("https://acnhcdn.com/drivesync/render/houses/pbr00_278_Apollo.png")</f>
        <v>#NAME?</v>
      </c>
      <c r="E19" s="15" t="s">
        <v>186</v>
      </c>
      <c r="F19" s="29" t="s">
        <v>32</v>
      </c>
      <c r="G19" s="29" t="s">
        <v>57</v>
      </c>
      <c r="H19" s="17" t="s">
        <v>80</v>
      </c>
      <c r="I19" s="30" t="s">
        <v>187</v>
      </c>
      <c r="J19" s="31" t="s">
        <v>323</v>
      </c>
      <c r="K19" s="32" t="s">
        <v>324</v>
      </c>
      <c r="L19" s="30" t="s">
        <v>325</v>
      </c>
      <c r="M19" s="33" t="s">
        <v>326</v>
      </c>
      <c r="N19" s="34" t="s">
        <v>62</v>
      </c>
      <c r="O19" s="39" t="s">
        <v>86</v>
      </c>
      <c r="P19" s="23" t="s">
        <v>63</v>
      </c>
      <c r="Q19" s="23" t="s">
        <v>63</v>
      </c>
      <c r="R19" s="18">
        <v>8564</v>
      </c>
      <c r="S19" s="17" t="s">
        <v>65</v>
      </c>
      <c r="T19" s="24" t="s">
        <v>327</v>
      </c>
      <c r="U19" s="25" t="s">
        <v>328</v>
      </c>
      <c r="V19" s="15" t="s">
        <v>329</v>
      </c>
      <c r="W19" s="15" t="s">
        <v>330</v>
      </c>
      <c r="X19" s="26" t="s">
        <v>145</v>
      </c>
      <c r="Y19" s="26" t="s">
        <v>331</v>
      </c>
      <c r="Z19" s="29" t="s">
        <v>72</v>
      </c>
      <c r="AA19" s="29" t="s">
        <v>289</v>
      </c>
      <c r="AB19" s="29" t="s">
        <v>290</v>
      </c>
      <c r="AC19" s="32" t="s">
        <v>332</v>
      </c>
      <c r="AD19" s="41" t="s">
        <v>333</v>
      </c>
    </row>
    <row r="20" spans="1:30" ht="358">
      <c r="A20" s="15" t="s">
        <v>334</v>
      </c>
      <c r="B20" s="17" t="e">
        <f ca="1">IMAGE("https://acnhcdn.com/latest/NpcIcon/ham01.png")</f>
        <v>#NAME?</v>
      </c>
      <c r="C20" s="28" t="e">
        <f ca="1">IMAGE("https://acnhcdn.com/latest/NpcBromide/NpcNmlHam01.png")</f>
        <v>#NAME?</v>
      </c>
      <c r="D20" s="17" t="e">
        <f ca="1">IMAGE("https://acnhcdn.com/drivesync/render/houses/ham01_194_Apple.png")</f>
        <v>#NAME?</v>
      </c>
      <c r="E20" s="15" t="s">
        <v>335</v>
      </c>
      <c r="F20" s="29" t="s">
        <v>78</v>
      </c>
      <c r="G20" s="29" t="s">
        <v>79</v>
      </c>
      <c r="H20" s="17" t="s">
        <v>34</v>
      </c>
      <c r="I20" s="30" t="s">
        <v>99</v>
      </c>
      <c r="J20" s="31" t="s">
        <v>336</v>
      </c>
      <c r="K20" s="32" t="s">
        <v>337</v>
      </c>
      <c r="L20" s="30" t="s">
        <v>338</v>
      </c>
      <c r="M20" s="33" t="s">
        <v>339</v>
      </c>
      <c r="N20" s="22" t="s">
        <v>41</v>
      </c>
      <c r="O20" s="39" t="s">
        <v>86</v>
      </c>
      <c r="P20" s="23" t="s">
        <v>221</v>
      </c>
      <c r="Q20" s="23" t="s">
        <v>123</v>
      </c>
      <c r="R20" s="18">
        <v>8296</v>
      </c>
      <c r="S20" s="17" t="s">
        <v>340</v>
      </c>
      <c r="T20" s="24" t="s">
        <v>341</v>
      </c>
      <c r="U20" s="25" t="s">
        <v>342</v>
      </c>
      <c r="V20" s="15" t="s">
        <v>343</v>
      </c>
      <c r="W20" s="15" t="s">
        <v>344</v>
      </c>
      <c r="X20" s="26" t="s">
        <v>316</v>
      </c>
      <c r="Y20" s="26" t="s">
        <v>345</v>
      </c>
      <c r="Z20" s="29" t="s">
        <v>72</v>
      </c>
      <c r="AA20" s="29" t="s">
        <v>52</v>
      </c>
      <c r="AB20" s="29" t="s">
        <v>346</v>
      </c>
      <c r="AC20" s="32" t="s">
        <v>347</v>
      </c>
      <c r="AD20" s="41" t="s">
        <v>348</v>
      </c>
    </row>
    <row r="21" spans="1:30" ht="196">
      <c r="A21" s="15" t="s">
        <v>349</v>
      </c>
      <c r="B21" s="17" t="e">
        <f ca="1">IMAGE("https://acnhcdn.com/latest/NpcIcon/kgr05.png")</f>
        <v>#NAME?</v>
      </c>
      <c r="C21" s="28" t="e">
        <f ca="1">IMAGE("https://acnhcdn.com/latest/NpcBromide/NpcNmlKgr05.png")</f>
        <v>#NAME?</v>
      </c>
      <c r="D21" s="17" t="e">
        <f ca="1">IMAGE("https://acnhcdn.com/drivesync/render/houses/kgr05_231_Astrid.png")</f>
        <v>#NAME?</v>
      </c>
      <c r="E21" s="15" t="s">
        <v>350</v>
      </c>
      <c r="F21" s="29" t="s">
        <v>78</v>
      </c>
      <c r="G21" s="29" t="s">
        <v>168</v>
      </c>
      <c r="H21" s="17" t="s">
        <v>80</v>
      </c>
      <c r="I21" s="30" t="s">
        <v>187</v>
      </c>
      <c r="J21" s="31" t="s">
        <v>351</v>
      </c>
      <c r="K21" s="32" t="s">
        <v>352</v>
      </c>
      <c r="L21" s="30" t="s">
        <v>353</v>
      </c>
      <c r="M21" s="33" t="s">
        <v>354</v>
      </c>
      <c r="N21" s="34" t="s">
        <v>62</v>
      </c>
      <c r="O21" s="21" t="s">
        <v>40</v>
      </c>
      <c r="P21" s="23" t="s">
        <v>63</v>
      </c>
      <c r="Q21" s="23" t="s">
        <v>221</v>
      </c>
      <c r="R21" s="18">
        <v>4559</v>
      </c>
      <c r="S21" s="17" t="s">
        <v>192</v>
      </c>
      <c r="T21" s="24" t="s">
        <v>355</v>
      </c>
      <c r="U21" s="25" t="s">
        <v>356</v>
      </c>
      <c r="V21" s="15" t="s">
        <v>357</v>
      </c>
      <c r="W21" s="15" t="s">
        <v>358</v>
      </c>
      <c r="X21" s="26" t="s">
        <v>359</v>
      </c>
      <c r="Y21" s="26" t="s">
        <v>360</v>
      </c>
      <c r="Z21" s="29" t="s">
        <v>72</v>
      </c>
      <c r="AA21" s="29" t="s">
        <v>289</v>
      </c>
      <c r="AB21" s="29" t="s">
        <v>290</v>
      </c>
      <c r="AC21" s="32" t="s">
        <v>361</v>
      </c>
      <c r="AD21" s="41" t="s">
        <v>362</v>
      </c>
    </row>
    <row r="22" spans="1:30" ht="319">
      <c r="A22" s="15" t="s">
        <v>363</v>
      </c>
      <c r="B22" s="17" t="e">
        <f ca="1">IMAGE("https://acnhcdn.com/latest/NpcIcon/wol12.png")</f>
        <v>#NAME?</v>
      </c>
      <c r="C22" s="28" t="e">
        <f ca="1">IMAGE("https://acnhcdn.com/latest/NpcBromide/NpcNmlWol12.png")</f>
        <v>#NAME?</v>
      </c>
      <c r="D22" s="17" t="e">
        <f ca="1">IMAGE("https://acnhcdn.com/drivesync/render/houses/wol12_387_Audie.png")</f>
        <v>#NAME?</v>
      </c>
      <c r="E22" s="15" t="s">
        <v>364</v>
      </c>
      <c r="F22" s="29" t="s">
        <v>78</v>
      </c>
      <c r="G22" s="29" t="s">
        <v>79</v>
      </c>
      <c r="H22" s="17" t="s">
        <v>34</v>
      </c>
      <c r="I22" s="30" t="s">
        <v>81</v>
      </c>
      <c r="J22" s="31" t="s">
        <v>365</v>
      </c>
      <c r="K22" s="32" t="s">
        <v>366</v>
      </c>
      <c r="L22" s="30" t="s">
        <v>367</v>
      </c>
      <c r="M22" s="33" t="s">
        <v>368</v>
      </c>
      <c r="N22" s="22" t="s">
        <v>41</v>
      </c>
      <c r="O22" s="21" t="s">
        <v>40</v>
      </c>
      <c r="P22" s="23" t="s">
        <v>43</v>
      </c>
      <c r="Q22" s="23" t="s">
        <v>106</v>
      </c>
      <c r="R22" s="18">
        <v>2687</v>
      </c>
      <c r="S22" s="17" t="s">
        <v>206</v>
      </c>
      <c r="T22" s="24" t="s">
        <v>299</v>
      </c>
      <c r="U22" s="25" t="s">
        <v>369</v>
      </c>
      <c r="V22" s="15" t="s">
        <v>370</v>
      </c>
      <c r="W22" s="35" t="s">
        <v>371</v>
      </c>
      <c r="X22" s="26" t="s">
        <v>163</v>
      </c>
      <c r="Y22" s="26" t="s">
        <v>164</v>
      </c>
      <c r="Z22" s="29" t="s">
        <v>72</v>
      </c>
      <c r="AA22" s="29" t="s">
        <v>212</v>
      </c>
      <c r="AB22" s="29" t="s">
        <v>213</v>
      </c>
      <c r="AC22" s="32" t="s">
        <v>372</v>
      </c>
      <c r="AD22" s="41" t="s">
        <v>373</v>
      </c>
    </row>
    <row r="23" spans="1:30" ht="332">
      <c r="A23" s="15" t="s">
        <v>374</v>
      </c>
      <c r="B23" s="17" t="e">
        <f ca="1">IMAGE("https://acnhcdn.com/latest/NpcIcon/pgn00.png")</f>
        <v>#NAME?</v>
      </c>
      <c r="C23" s="28" t="e">
        <f ca="1">IMAGE("https://acnhcdn.com/latest/NpcBromide/NpcNmlPgn00.png")</f>
        <v>#NAME?</v>
      </c>
      <c r="D23" s="17" t="e">
        <f ca="1">IMAGE("https://acnhcdn.com/drivesync/render/houses/pgn00_287_Aurora.png")</f>
        <v>#NAME?</v>
      </c>
      <c r="E23" s="15" t="s">
        <v>375</v>
      </c>
      <c r="F23" s="29" t="s">
        <v>78</v>
      </c>
      <c r="G23" s="29" t="s">
        <v>152</v>
      </c>
      <c r="H23" s="17" t="s">
        <v>80</v>
      </c>
      <c r="I23" s="30" t="s">
        <v>153</v>
      </c>
      <c r="J23" s="31" t="s">
        <v>58</v>
      </c>
      <c r="K23" s="32" t="s">
        <v>376</v>
      </c>
      <c r="L23" s="30" t="s">
        <v>377</v>
      </c>
      <c r="M23" s="33" t="s">
        <v>378</v>
      </c>
      <c r="N23" s="22" t="s">
        <v>41</v>
      </c>
      <c r="O23" s="42" t="s">
        <v>104</v>
      </c>
      <c r="P23" s="23" t="s">
        <v>105</v>
      </c>
      <c r="Q23" s="23" t="s">
        <v>123</v>
      </c>
      <c r="R23" s="18">
        <v>4289</v>
      </c>
      <c r="S23" s="17" t="s">
        <v>379</v>
      </c>
      <c r="T23" s="24" t="s">
        <v>380</v>
      </c>
      <c r="U23" s="25" t="s">
        <v>381</v>
      </c>
      <c r="V23" s="15" t="s">
        <v>382</v>
      </c>
      <c r="W23" s="15" t="s">
        <v>383</v>
      </c>
      <c r="X23" s="26" t="s">
        <v>384</v>
      </c>
      <c r="Y23" s="26" t="s">
        <v>331</v>
      </c>
      <c r="Z23" s="29" t="s">
        <v>72</v>
      </c>
      <c r="AA23" s="29" t="s">
        <v>289</v>
      </c>
      <c r="AB23" s="29" t="s">
        <v>290</v>
      </c>
      <c r="AC23" s="32" t="s">
        <v>385</v>
      </c>
      <c r="AD23" s="41" t="s">
        <v>386</v>
      </c>
    </row>
    <row r="24" spans="1:30" ht="306">
      <c r="A24" s="15" t="s">
        <v>387</v>
      </c>
      <c r="B24" s="17" t="e">
        <f ca="1">IMAGE("https://acnhcdn.com/latest/NpcIcon/chn05.png")</f>
        <v>#NAME?</v>
      </c>
      <c r="C24" s="28" t="e">
        <f ca="1">IMAGE("https://acnhcdn.com/latest/NpcBromide/NpcNmlChn05.png")</f>
        <v>#NAME?</v>
      </c>
      <c r="D24" s="17" t="e">
        <f ca="1">IMAGE("https://acnhcdn.com/drivesync/render/houses/chn05_92_Ava.png")</f>
        <v>#NAME?</v>
      </c>
      <c r="E24" s="15" t="s">
        <v>388</v>
      </c>
      <c r="F24" s="29" t="s">
        <v>78</v>
      </c>
      <c r="G24" s="29" t="s">
        <v>152</v>
      </c>
      <c r="H24" s="17" t="s">
        <v>80</v>
      </c>
      <c r="I24" s="30" t="s">
        <v>187</v>
      </c>
      <c r="J24" s="31" t="s">
        <v>389</v>
      </c>
      <c r="K24" s="32" t="s">
        <v>390</v>
      </c>
      <c r="L24" s="30" t="s">
        <v>391</v>
      </c>
      <c r="M24" s="33" t="s">
        <v>392</v>
      </c>
      <c r="N24" s="42" t="s">
        <v>104</v>
      </c>
      <c r="O24" s="22" t="s">
        <v>41</v>
      </c>
      <c r="P24" s="23" t="s">
        <v>123</v>
      </c>
      <c r="Q24" s="23" t="s">
        <v>393</v>
      </c>
      <c r="R24" s="18">
        <v>4731</v>
      </c>
      <c r="S24" s="17" t="s">
        <v>340</v>
      </c>
      <c r="T24" s="24" t="s">
        <v>394</v>
      </c>
      <c r="U24" s="25" t="s">
        <v>342</v>
      </c>
      <c r="V24" s="15" t="s">
        <v>395</v>
      </c>
      <c r="W24" s="15" t="s">
        <v>396</v>
      </c>
      <c r="X24" s="26" t="s">
        <v>163</v>
      </c>
      <c r="Y24" s="26" t="s">
        <v>397</v>
      </c>
      <c r="Z24" s="29" t="s">
        <v>72</v>
      </c>
      <c r="AA24" s="29" t="s">
        <v>52</v>
      </c>
      <c r="AB24" s="29" t="s">
        <v>147</v>
      </c>
      <c r="AC24" s="32" t="s">
        <v>398</v>
      </c>
      <c r="AD24" s="41" t="s">
        <v>399</v>
      </c>
    </row>
    <row r="25" spans="1:30" ht="154">
      <c r="A25" s="15" t="s">
        <v>400</v>
      </c>
      <c r="B25" s="17" t="e">
        <f ca="1">IMAGE("https://acnhcdn.com/latest/NpcIcon/pbr05.png")</f>
        <v>#NAME?</v>
      </c>
      <c r="C25" s="28" t="e">
        <f ca="1">IMAGE("https://acnhcdn.com/latest/NpcBromide/NpcNmlPbr05.png")</f>
        <v>#NAME?</v>
      </c>
      <c r="D25" s="17" t="e">
        <f ca="1">IMAGE("https://acnhcdn.com/drivesync/render/houses/pbr05_282_Avery.png")</f>
        <v>#NAME?</v>
      </c>
      <c r="E25" s="15" t="s">
        <v>186</v>
      </c>
      <c r="F25" s="29" t="s">
        <v>32</v>
      </c>
      <c r="G25" s="29" t="s">
        <v>57</v>
      </c>
      <c r="H25" s="17" t="s">
        <v>80</v>
      </c>
      <c r="I25" s="30" t="s">
        <v>187</v>
      </c>
      <c r="J25" s="31" t="s">
        <v>401</v>
      </c>
      <c r="K25" s="32" t="s">
        <v>402</v>
      </c>
      <c r="L25" s="30" t="s">
        <v>190</v>
      </c>
      <c r="M25" s="33" t="s">
        <v>403</v>
      </c>
      <c r="N25" s="39" t="s">
        <v>86</v>
      </c>
      <c r="O25" s="47" t="s">
        <v>174</v>
      </c>
      <c r="P25" s="23" t="s">
        <v>222</v>
      </c>
      <c r="Q25" s="23" t="s">
        <v>176</v>
      </c>
      <c r="R25" s="18">
        <v>4154</v>
      </c>
      <c r="S25" s="17" t="s">
        <v>404</v>
      </c>
      <c r="T25" s="24" t="s">
        <v>405</v>
      </c>
      <c r="U25" s="25" t="s">
        <v>406</v>
      </c>
      <c r="V25" s="15" t="s">
        <v>407</v>
      </c>
      <c r="W25" s="15" t="s">
        <v>408</v>
      </c>
      <c r="X25" s="26" t="s">
        <v>359</v>
      </c>
      <c r="Y25" s="26" t="s">
        <v>71</v>
      </c>
      <c r="Z25" s="29" t="s">
        <v>72</v>
      </c>
      <c r="AA25" s="29" t="s">
        <v>52</v>
      </c>
      <c r="AB25" s="29" t="s">
        <v>409</v>
      </c>
      <c r="AC25" s="32" t="s">
        <v>410</v>
      </c>
      <c r="AD25" s="41" t="s">
        <v>411</v>
      </c>
    </row>
    <row r="26" spans="1:30" ht="306">
      <c r="A26" s="15" t="s">
        <v>412</v>
      </c>
      <c r="B26" s="17" t="e">
        <f ca="1">IMAGE("https://acnhcdn.com/latest/NpcIcon/elp06.png")</f>
        <v>#NAME?</v>
      </c>
      <c r="C26" s="28" t="e">
        <f ca="1">IMAGE("https://acnhcdn.com/latest/NpcBromide/NpcNmlElp06.png")</f>
        <v>#NAME?</v>
      </c>
      <c r="D26" s="17" t="e">
        <f ca="1">IMAGE("https://acnhcdn.com/drivesync/render/houses/elp06_154_Axel.png")</f>
        <v>#NAME?</v>
      </c>
      <c r="E26" s="15" t="s">
        <v>413</v>
      </c>
      <c r="F26" s="29" t="s">
        <v>32</v>
      </c>
      <c r="G26" s="29" t="s">
        <v>33</v>
      </c>
      <c r="H26" s="17" t="s">
        <v>80</v>
      </c>
      <c r="I26" s="30" t="s">
        <v>81</v>
      </c>
      <c r="J26" s="31" t="s">
        <v>414</v>
      </c>
      <c r="K26" s="32" t="s">
        <v>415</v>
      </c>
      <c r="L26" s="30" t="s">
        <v>416</v>
      </c>
      <c r="M26" s="33" t="s">
        <v>417</v>
      </c>
      <c r="N26" s="21" t="s">
        <v>40</v>
      </c>
      <c r="O26" s="39" t="s">
        <v>86</v>
      </c>
      <c r="P26" s="23" t="s">
        <v>43</v>
      </c>
      <c r="Q26" s="23" t="s">
        <v>106</v>
      </c>
      <c r="R26" s="18">
        <v>3575</v>
      </c>
      <c r="S26" s="17" t="s">
        <v>44</v>
      </c>
      <c r="T26" s="24" t="s">
        <v>418</v>
      </c>
      <c r="U26" s="25" t="s">
        <v>419</v>
      </c>
      <c r="V26" s="15" t="s">
        <v>420</v>
      </c>
      <c r="W26" s="15" t="s">
        <v>421</v>
      </c>
      <c r="X26" s="26" t="s">
        <v>422</v>
      </c>
      <c r="Y26" s="26" t="s">
        <v>317</v>
      </c>
      <c r="Z26" s="29" t="s">
        <v>72</v>
      </c>
      <c r="AA26" s="29" t="s">
        <v>52</v>
      </c>
      <c r="AB26" s="29" t="s">
        <v>423</v>
      </c>
      <c r="AC26" s="32" t="s">
        <v>424</v>
      </c>
      <c r="AD26" s="41" t="s">
        <v>425</v>
      </c>
    </row>
    <row r="27" spans="1:30" ht="210">
      <c r="A27" s="15" t="s">
        <v>426</v>
      </c>
      <c r="B27" s="16" t="e">
        <f ca="1">IMAGE("https://acnhcdn.com/latest/NpcIcon/rhn05.png")</f>
        <v>#NAME?</v>
      </c>
      <c r="C27" s="16" t="e">
        <f ca="1">IMAGE("https://acnhcdn.com/latest/NpcBromide/NpcNmlRhn05.png")</f>
        <v>#NAME?</v>
      </c>
      <c r="D27" s="16"/>
      <c r="E27" s="15" t="s">
        <v>427</v>
      </c>
      <c r="F27" s="16" t="s">
        <v>78</v>
      </c>
      <c r="G27" s="16" t="s">
        <v>168</v>
      </c>
      <c r="H27" s="17" t="s">
        <v>80</v>
      </c>
      <c r="I27" s="18" t="s">
        <v>35</v>
      </c>
      <c r="J27" s="19" t="s">
        <v>428</v>
      </c>
      <c r="K27" s="20" t="s">
        <v>429</v>
      </c>
      <c r="L27" s="18" t="s">
        <v>430</v>
      </c>
      <c r="M27" s="17" t="s">
        <v>431</v>
      </c>
      <c r="N27" s="42" t="s">
        <v>104</v>
      </c>
      <c r="O27" s="47" t="s">
        <v>174</v>
      </c>
      <c r="P27" s="23" t="s">
        <v>298</v>
      </c>
      <c r="Q27" s="23" t="s">
        <v>105</v>
      </c>
      <c r="R27" s="18">
        <v>4599</v>
      </c>
      <c r="S27" s="17" t="s">
        <v>432</v>
      </c>
      <c r="T27" s="24" t="s">
        <v>433</v>
      </c>
      <c r="U27" s="25" t="s">
        <v>313</v>
      </c>
      <c r="V27" s="15" t="s">
        <v>434</v>
      </c>
      <c r="W27" s="15" t="s">
        <v>435</v>
      </c>
      <c r="X27" s="26" t="s">
        <v>436</v>
      </c>
      <c r="Y27" s="26" t="s">
        <v>437</v>
      </c>
      <c r="Z27" s="16" t="s">
        <v>51</v>
      </c>
      <c r="AA27" s="16" t="s">
        <v>52</v>
      </c>
      <c r="AB27" s="16" t="s">
        <v>438</v>
      </c>
      <c r="AC27" s="20" t="s">
        <v>439</v>
      </c>
      <c r="AD27" s="27" t="s">
        <v>440</v>
      </c>
    </row>
    <row r="28" spans="1:30" ht="293">
      <c r="A28" s="15" t="s">
        <v>441</v>
      </c>
      <c r="B28" s="17" t="e">
        <f ca="1">IMAGE("https://acnhcdn.com/latest/NpcIcon/shp01.png")</f>
        <v>#NAME?</v>
      </c>
      <c r="C28" s="28" t="e">
        <f ca="1">IMAGE("https://acnhcdn.com/latest/NpcBromide/NpcNmlShp01.png")</f>
        <v>#NAME?</v>
      </c>
      <c r="D28" s="17" t="e">
        <f ca="1">IMAGE("https://acnhcdn.com/drivesync/render/houses/shp01_341_Baabara.png")</f>
        <v>#NAME?</v>
      </c>
      <c r="E28" s="15" t="s">
        <v>442</v>
      </c>
      <c r="F28" s="29" t="s">
        <v>78</v>
      </c>
      <c r="G28" s="29" t="s">
        <v>168</v>
      </c>
      <c r="H28" s="17" t="s">
        <v>80</v>
      </c>
      <c r="I28" s="30" t="s">
        <v>169</v>
      </c>
      <c r="J28" s="31" t="s">
        <v>443</v>
      </c>
      <c r="K28" s="32" t="s">
        <v>444</v>
      </c>
      <c r="L28" s="30" t="s">
        <v>445</v>
      </c>
      <c r="M28" s="33" t="s">
        <v>446</v>
      </c>
      <c r="N28" s="47" t="s">
        <v>174</v>
      </c>
      <c r="O28" s="42" t="s">
        <v>104</v>
      </c>
      <c r="P28" s="23" t="s">
        <v>298</v>
      </c>
      <c r="Q28" s="23" t="s">
        <v>64</v>
      </c>
      <c r="R28" s="18">
        <v>4616</v>
      </c>
      <c r="S28" s="17" t="s">
        <v>447</v>
      </c>
      <c r="T28" s="24" t="s">
        <v>448</v>
      </c>
      <c r="U28" s="25" t="s">
        <v>449</v>
      </c>
      <c r="V28" s="15" t="s">
        <v>450</v>
      </c>
      <c r="W28" s="15" t="s">
        <v>451</v>
      </c>
      <c r="X28" s="26" t="s">
        <v>112</v>
      </c>
      <c r="Y28" s="26" t="s">
        <v>243</v>
      </c>
      <c r="Z28" s="29" t="s">
        <v>72</v>
      </c>
      <c r="AA28" s="29" t="s">
        <v>130</v>
      </c>
      <c r="AB28" s="29" t="s">
        <v>452</v>
      </c>
      <c r="AC28" s="32" t="s">
        <v>453</v>
      </c>
      <c r="AD28" s="41" t="s">
        <v>454</v>
      </c>
    </row>
    <row r="29" spans="1:30" ht="210">
      <c r="A29" s="15" t="s">
        <v>455</v>
      </c>
      <c r="B29" s="17" t="e">
        <f ca="1">IMAGE("https://acnhcdn.com/latest/NpcIcon/der01.png")</f>
        <v>#NAME?</v>
      </c>
      <c r="C29" s="28" t="e">
        <f ca="1">IMAGE("https://acnhcdn.com/latest/NpcBromide/NpcNmlDer01.png")</f>
        <v>#NAME?</v>
      </c>
      <c r="D29" s="17" t="e">
        <f ca="1">IMAGE("https://acnhcdn.com/drivesync/render/houses/der01_110_Bam.png")</f>
        <v>#NAME?</v>
      </c>
      <c r="E29" s="15" t="s">
        <v>456</v>
      </c>
      <c r="F29" s="29" t="s">
        <v>32</v>
      </c>
      <c r="G29" s="29" t="s">
        <v>33</v>
      </c>
      <c r="H29" s="17" t="s">
        <v>34</v>
      </c>
      <c r="I29" s="30" t="s">
        <v>99</v>
      </c>
      <c r="J29" s="31" t="s">
        <v>457</v>
      </c>
      <c r="K29" s="32" t="s">
        <v>458</v>
      </c>
      <c r="L29" s="30" t="s">
        <v>459</v>
      </c>
      <c r="M29" s="33" t="s">
        <v>460</v>
      </c>
      <c r="N29" s="21" t="s">
        <v>40</v>
      </c>
      <c r="O29" s="39" t="s">
        <v>86</v>
      </c>
      <c r="P29" s="23" t="s">
        <v>43</v>
      </c>
      <c r="Q29" s="23" t="s">
        <v>176</v>
      </c>
      <c r="R29" s="18">
        <v>7198</v>
      </c>
      <c r="S29" s="17" t="s">
        <v>461</v>
      </c>
      <c r="T29" s="24" t="s">
        <v>88</v>
      </c>
      <c r="U29" s="25" t="s">
        <v>419</v>
      </c>
      <c r="V29" s="15" t="s">
        <v>462</v>
      </c>
      <c r="W29" s="15" t="s">
        <v>463</v>
      </c>
      <c r="X29" s="26" t="s">
        <v>163</v>
      </c>
      <c r="Y29" s="26" t="s">
        <v>331</v>
      </c>
      <c r="Z29" s="29" t="s">
        <v>72</v>
      </c>
      <c r="AA29" s="29" t="s">
        <v>52</v>
      </c>
      <c r="AB29" s="29" t="s">
        <v>53</v>
      </c>
      <c r="AC29" s="32" t="s">
        <v>464</v>
      </c>
      <c r="AD29" s="41" t="s">
        <v>465</v>
      </c>
    </row>
    <row r="30" spans="1:30" ht="384">
      <c r="A30" s="15" t="s">
        <v>466</v>
      </c>
      <c r="B30" s="17" t="e">
        <f ca="1">IMAGE("https://acnhcdn.com/latest/NpcIcon/tig03.png")</f>
        <v>#NAME?</v>
      </c>
      <c r="C30" s="28" t="e">
        <f ca="1">IMAGE("https://acnhcdn.com/latest/NpcBromide/NpcNmlTig03.png")</f>
        <v>#NAME?</v>
      </c>
      <c r="D30" s="17" t="e">
        <f ca="1">IMAGE("https://acnhcdn.com/drivesync/render/houses/tig03_373_Bangle.png")</f>
        <v>#NAME?</v>
      </c>
      <c r="E30" s="15" t="s">
        <v>467</v>
      </c>
      <c r="F30" s="29" t="s">
        <v>78</v>
      </c>
      <c r="G30" s="29" t="s">
        <v>79</v>
      </c>
      <c r="H30" s="17" t="s">
        <v>80</v>
      </c>
      <c r="I30" s="30" t="s">
        <v>169</v>
      </c>
      <c r="J30" s="31" t="s">
        <v>468</v>
      </c>
      <c r="K30" s="32" t="s">
        <v>469</v>
      </c>
      <c r="L30" s="30" t="s">
        <v>172</v>
      </c>
      <c r="M30" s="33" t="s">
        <v>470</v>
      </c>
      <c r="N30" s="47" t="s">
        <v>174</v>
      </c>
      <c r="O30" s="22" t="s">
        <v>41</v>
      </c>
      <c r="P30" s="23" t="s">
        <v>175</v>
      </c>
      <c r="Q30" s="23" t="s">
        <v>43</v>
      </c>
      <c r="R30" s="18">
        <v>2687</v>
      </c>
      <c r="S30" s="17" t="s">
        <v>471</v>
      </c>
      <c r="T30" s="24" t="s">
        <v>472</v>
      </c>
      <c r="U30" s="25" t="s">
        <v>473</v>
      </c>
      <c r="V30" s="15" t="s">
        <v>474</v>
      </c>
      <c r="W30" s="15" t="s">
        <v>475</v>
      </c>
      <c r="X30" s="26" t="s">
        <v>316</v>
      </c>
      <c r="Y30" s="26" t="s">
        <v>476</v>
      </c>
      <c r="Z30" s="29" t="s">
        <v>72</v>
      </c>
      <c r="AA30" s="29" t="s">
        <v>52</v>
      </c>
      <c r="AB30" s="29" t="s">
        <v>477</v>
      </c>
      <c r="AC30" s="32" t="s">
        <v>478</v>
      </c>
      <c r="AD30" s="41" t="s">
        <v>479</v>
      </c>
    </row>
    <row r="31" spans="1:30" ht="371">
      <c r="A31" s="15" t="s">
        <v>480</v>
      </c>
      <c r="B31" s="17" t="e">
        <f ca="1">IMAGE("https://acnhcdn.com/latest/NpcIcon/cbr16.png")</f>
        <v>#NAME?</v>
      </c>
      <c r="C31" s="28" t="e">
        <f ca="1">IMAGE("https://acnhcdn.com/latest/NpcBromide/NpcNmlCbr16.png")</f>
        <v>#NAME?</v>
      </c>
      <c r="D31" s="17" t="e">
        <f ca="1">IMAGE("https://acnhcdn.com/drivesync/render/houses/cbr16_86_Barold.png")</f>
        <v>#NAME?</v>
      </c>
      <c r="E31" s="15" t="s">
        <v>481</v>
      </c>
      <c r="F31" s="29" t="s">
        <v>32</v>
      </c>
      <c r="G31" s="29" t="s">
        <v>119</v>
      </c>
      <c r="H31" s="17" t="s">
        <v>34</v>
      </c>
      <c r="I31" s="30" t="s">
        <v>99</v>
      </c>
      <c r="J31" s="31" t="s">
        <v>482</v>
      </c>
      <c r="K31" s="32" t="s">
        <v>483</v>
      </c>
      <c r="L31" s="30" t="s">
        <v>484</v>
      </c>
      <c r="M31" s="33" t="s">
        <v>485</v>
      </c>
      <c r="N31" s="39" t="s">
        <v>86</v>
      </c>
      <c r="O31" s="34" t="s">
        <v>62</v>
      </c>
      <c r="P31" s="23" t="s">
        <v>175</v>
      </c>
      <c r="Q31" s="23" t="s">
        <v>63</v>
      </c>
      <c r="R31" s="18">
        <v>8198</v>
      </c>
      <c r="S31" s="17" t="s">
        <v>486</v>
      </c>
      <c r="T31" s="24" t="s">
        <v>487</v>
      </c>
      <c r="U31" s="25" t="s">
        <v>488</v>
      </c>
      <c r="V31" s="15" t="s">
        <v>489</v>
      </c>
      <c r="W31" s="15" t="s">
        <v>490</v>
      </c>
      <c r="X31" s="26" t="s">
        <v>491</v>
      </c>
      <c r="Y31" s="26" t="s">
        <v>129</v>
      </c>
      <c r="Z31" s="29" t="s">
        <v>72</v>
      </c>
      <c r="AA31" s="29" t="s">
        <v>492</v>
      </c>
      <c r="AB31" s="29" t="s">
        <v>493</v>
      </c>
      <c r="AC31" s="32" t="s">
        <v>494</v>
      </c>
      <c r="AD31" s="41" t="s">
        <v>495</v>
      </c>
    </row>
    <row r="32" spans="1:30" ht="409.6">
      <c r="A32" s="15" t="s">
        <v>496</v>
      </c>
      <c r="B32" s="17" t="e">
        <f ca="1">IMAGE("https://acnhcdn.com/latest/NpcIcon/dog10.png")</f>
        <v>#NAME?</v>
      </c>
      <c r="C32" s="28" t="e">
        <f ca="1">IMAGE("https://acnhcdn.com/latest/NpcBromide/NpcNmlDog10.png")</f>
        <v>#NAME?</v>
      </c>
      <c r="D32" s="17" t="e">
        <f ca="1">IMAGE("https://acnhcdn.com/drivesync/render/houses/dog10_128_Bea.png")</f>
        <v>#NAME?</v>
      </c>
      <c r="E32" s="15" t="s">
        <v>497</v>
      </c>
      <c r="F32" s="29" t="s">
        <v>78</v>
      </c>
      <c r="G32" s="29" t="s">
        <v>152</v>
      </c>
      <c r="H32" s="17" t="s">
        <v>34</v>
      </c>
      <c r="I32" s="30" t="s">
        <v>35</v>
      </c>
      <c r="J32" s="31" t="s">
        <v>498</v>
      </c>
      <c r="K32" s="32" t="s">
        <v>499</v>
      </c>
      <c r="L32" s="30" t="s">
        <v>500</v>
      </c>
      <c r="M32" s="33" t="s">
        <v>501</v>
      </c>
      <c r="N32" s="39" t="s">
        <v>86</v>
      </c>
      <c r="O32" s="34" t="s">
        <v>62</v>
      </c>
      <c r="P32" s="18" t="s">
        <v>42</v>
      </c>
      <c r="Q32" s="23" t="s">
        <v>43</v>
      </c>
      <c r="R32" s="18">
        <v>7784</v>
      </c>
      <c r="S32" s="17" t="s">
        <v>502</v>
      </c>
      <c r="T32" s="24" t="s">
        <v>503</v>
      </c>
      <c r="U32" s="25" t="s">
        <v>504</v>
      </c>
      <c r="V32" s="15" t="s">
        <v>505</v>
      </c>
      <c r="W32" s="15" t="s">
        <v>506</v>
      </c>
      <c r="X32" s="26" t="s">
        <v>163</v>
      </c>
      <c r="Y32" s="26" t="s">
        <v>164</v>
      </c>
      <c r="Z32" s="29" t="s">
        <v>72</v>
      </c>
      <c r="AA32" s="29" t="s">
        <v>52</v>
      </c>
      <c r="AB32" s="29" t="s">
        <v>507</v>
      </c>
      <c r="AC32" s="32" t="s">
        <v>508</v>
      </c>
      <c r="AD32" s="41" t="s">
        <v>509</v>
      </c>
    </row>
    <row r="33" spans="1:30" ht="210">
      <c r="A33" s="15" t="s">
        <v>510</v>
      </c>
      <c r="B33" s="17" t="e">
        <f ca="1">IMAGE("https://acnhcdn.com/latest/NpcIcon/bea13.png")</f>
        <v>#NAME?</v>
      </c>
      <c r="C33" s="28" t="e">
        <f ca="1">IMAGE("https://acnhcdn.com/latest/NpcBromide/NpcNmlBea13.png")</f>
        <v>#NAME?</v>
      </c>
      <c r="D33" s="17" t="e">
        <f ca="1">IMAGE("https://acnhcdn.com/drivesync/render/houses/bea13_30_Beardo.png")</f>
        <v>#NAME?</v>
      </c>
      <c r="E33" s="15" t="s">
        <v>511</v>
      </c>
      <c r="F33" s="29" t="s">
        <v>32</v>
      </c>
      <c r="G33" s="29" t="s">
        <v>512</v>
      </c>
      <c r="H33" s="17" t="s">
        <v>34</v>
      </c>
      <c r="I33" s="30" t="s">
        <v>153</v>
      </c>
      <c r="J33" s="31" t="s">
        <v>513</v>
      </c>
      <c r="K33" s="32" t="s">
        <v>514</v>
      </c>
      <c r="L33" s="30" t="s">
        <v>515</v>
      </c>
      <c r="M33" s="33" t="s">
        <v>516</v>
      </c>
      <c r="N33" s="42" t="s">
        <v>104</v>
      </c>
      <c r="O33" s="42" t="s">
        <v>104</v>
      </c>
      <c r="P33" s="23" t="s">
        <v>176</v>
      </c>
      <c r="Q33" s="23" t="s">
        <v>64</v>
      </c>
      <c r="R33" s="18">
        <v>3706</v>
      </c>
      <c r="S33" s="17" t="s">
        <v>517</v>
      </c>
      <c r="T33" s="24" t="s">
        <v>518</v>
      </c>
      <c r="U33" s="25" t="s">
        <v>519</v>
      </c>
      <c r="V33" s="15" t="s">
        <v>520</v>
      </c>
      <c r="W33" s="15" t="s">
        <v>521</v>
      </c>
      <c r="X33" s="26" t="s">
        <v>112</v>
      </c>
      <c r="Y33" s="26" t="s">
        <v>113</v>
      </c>
      <c r="Z33" s="29" t="s">
        <v>72</v>
      </c>
      <c r="AA33" s="29" t="s">
        <v>52</v>
      </c>
      <c r="AB33" s="29" t="s">
        <v>182</v>
      </c>
      <c r="AC33" s="32" t="s">
        <v>522</v>
      </c>
      <c r="AD33" s="41" t="s">
        <v>523</v>
      </c>
    </row>
    <row r="34" spans="1:30" ht="182">
      <c r="A34" s="15" t="s">
        <v>524</v>
      </c>
      <c r="B34" s="17" t="e">
        <f ca="1">IMAGE("https://acnhcdn.com/latest/NpcIcon/der07.png")</f>
        <v>#NAME?</v>
      </c>
      <c r="C34" s="28" t="e">
        <f ca="1">IMAGE("https://acnhcdn.com/latest/NpcBromide/NpcNmlDer07.png")</f>
        <v>#NAME?</v>
      </c>
      <c r="D34" s="17" t="e">
        <f ca="1">IMAGE("https://acnhcdn.com/drivesync/render/houses/der07_115_Beau.png")</f>
        <v>#NAME?</v>
      </c>
      <c r="E34" s="15" t="s">
        <v>456</v>
      </c>
      <c r="F34" s="29" t="s">
        <v>32</v>
      </c>
      <c r="G34" s="29" t="s">
        <v>119</v>
      </c>
      <c r="H34" s="17" t="s">
        <v>34</v>
      </c>
      <c r="I34" s="30" t="s">
        <v>35</v>
      </c>
      <c r="J34" s="31" t="s">
        <v>525</v>
      </c>
      <c r="K34" s="32" t="s">
        <v>526</v>
      </c>
      <c r="L34" s="30" t="s">
        <v>527</v>
      </c>
      <c r="M34" s="33" t="s">
        <v>528</v>
      </c>
      <c r="N34" s="39" t="s">
        <v>86</v>
      </c>
      <c r="O34" s="22" t="s">
        <v>41</v>
      </c>
      <c r="P34" s="23" t="s">
        <v>529</v>
      </c>
      <c r="Q34" s="23" t="s">
        <v>222</v>
      </c>
      <c r="R34" s="18">
        <v>4566</v>
      </c>
      <c r="S34" s="17" t="s">
        <v>530</v>
      </c>
      <c r="T34" s="24" t="s">
        <v>531</v>
      </c>
      <c r="U34" s="25" t="s">
        <v>532</v>
      </c>
      <c r="V34" s="15" t="s">
        <v>533</v>
      </c>
      <c r="W34" s="15" t="s">
        <v>534</v>
      </c>
      <c r="X34" s="26" t="s">
        <v>359</v>
      </c>
      <c r="Y34" s="26" t="s">
        <v>71</v>
      </c>
      <c r="Z34" s="29" t="s">
        <v>72</v>
      </c>
      <c r="AA34" s="29" t="s">
        <v>212</v>
      </c>
      <c r="AB34" s="29" t="s">
        <v>213</v>
      </c>
      <c r="AC34" s="32" t="s">
        <v>535</v>
      </c>
      <c r="AD34" s="41" t="s">
        <v>536</v>
      </c>
    </row>
    <row r="35" spans="1:30" ht="140">
      <c r="A35" s="15" t="s">
        <v>537</v>
      </c>
      <c r="B35" s="17" t="e">
        <f ca="1">IMAGE("https://acnhcdn.com/latest/NpcIcon/chn09.png")</f>
        <v>#NAME?</v>
      </c>
      <c r="C35" s="28" t="e">
        <f ca="1">IMAGE("https://acnhcdn.com/latest/NpcBromide/NpcNmlChn09.png")</f>
        <v>#NAME?</v>
      </c>
      <c r="D35" s="17" t="e">
        <f ca="1">IMAGE("https://acnhcdn.com/drivesync/render/houses/chn09_93_Becky.png")</f>
        <v>#NAME?</v>
      </c>
      <c r="E35" s="15" t="s">
        <v>388</v>
      </c>
      <c r="F35" s="29" t="s">
        <v>78</v>
      </c>
      <c r="G35" s="29" t="s">
        <v>168</v>
      </c>
      <c r="H35" s="17" t="s">
        <v>80</v>
      </c>
      <c r="I35" s="30" t="s">
        <v>187</v>
      </c>
      <c r="J35" s="31" t="s">
        <v>538</v>
      </c>
      <c r="K35" s="32" t="s">
        <v>539</v>
      </c>
      <c r="L35" s="30" t="s">
        <v>540</v>
      </c>
      <c r="M35" s="33" t="s">
        <v>541</v>
      </c>
      <c r="N35" s="47" t="s">
        <v>174</v>
      </c>
      <c r="O35" s="42" t="s">
        <v>104</v>
      </c>
      <c r="P35" s="23" t="s">
        <v>298</v>
      </c>
      <c r="Q35" s="23" t="s">
        <v>105</v>
      </c>
      <c r="R35" s="18">
        <v>8173</v>
      </c>
      <c r="S35" s="17" t="s">
        <v>542</v>
      </c>
      <c r="T35" s="24" t="s">
        <v>543</v>
      </c>
      <c r="U35" s="25" t="s">
        <v>544</v>
      </c>
      <c r="V35" s="15" t="s">
        <v>545</v>
      </c>
      <c r="W35" s="15" t="s">
        <v>546</v>
      </c>
      <c r="X35" s="26" t="s">
        <v>112</v>
      </c>
      <c r="Y35" s="26" t="s">
        <v>113</v>
      </c>
      <c r="Z35" s="29" t="s">
        <v>72</v>
      </c>
      <c r="AA35" s="29" t="s">
        <v>52</v>
      </c>
      <c r="AB35" s="29" t="s">
        <v>547</v>
      </c>
      <c r="AC35" s="32" t="s">
        <v>548</v>
      </c>
      <c r="AD35" s="41" t="s">
        <v>549</v>
      </c>
    </row>
    <row r="36" spans="1:30" ht="345">
      <c r="A36" s="15" t="s">
        <v>550</v>
      </c>
      <c r="B36" s="17" t="e">
        <f ca="1">IMAGE("https://acnhcdn.com/latest/NpcIcon/mus02.png")</f>
        <v>#NAME?</v>
      </c>
      <c r="C36" s="28" t="e">
        <f ca="1">IMAGE("https://acnhcdn.com/latest/NpcBromide/NpcNmlMus02.png")</f>
        <v>#NAME?</v>
      </c>
      <c r="D36" s="17" t="e">
        <f ca="1">IMAGE("https://acnhcdn.com/drivesync/render/houses/mus02_252_Bella.png")</f>
        <v>#NAME?</v>
      </c>
      <c r="E36" s="15" t="s">
        <v>247</v>
      </c>
      <c r="F36" s="29" t="s">
        <v>78</v>
      </c>
      <c r="G36" s="29" t="s">
        <v>79</v>
      </c>
      <c r="H36" s="17" t="s">
        <v>80</v>
      </c>
      <c r="I36" s="30" t="s">
        <v>187</v>
      </c>
      <c r="J36" s="31" t="s">
        <v>551</v>
      </c>
      <c r="K36" s="32" t="s">
        <v>552</v>
      </c>
      <c r="L36" s="30" t="s">
        <v>553</v>
      </c>
      <c r="M36" s="33" t="s">
        <v>554</v>
      </c>
      <c r="N36" s="34" t="s">
        <v>62</v>
      </c>
      <c r="O36" s="21" t="s">
        <v>40</v>
      </c>
      <c r="P36" s="23" t="s">
        <v>63</v>
      </c>
      <c r="Q36" s="23" t="s">
        <v>298</v>
      </c>
      <c r="R36" s="18">
        <v>4559</v>
      </c>
      <c r="S36" s="17" t="s">
        <v>192</v>
      </c>
      <c r="T36" s="24" t="s">
        <v>88</v>
      </c>
      <c r="U36" s="25" t="s">
        <v>555</v>
      </c>
      <c r="V36" s="15" t="s">
        <v>556</v>
      </c>
      <c r="W36" s="15" t="s">
        <v>557</v>
      </c>
      <c r="X36" s="26" t="s">
        <v>128</v>
      </c>
      <c r="Y36" s="26" t="s">
        <v>164</v>
      </c>
      <c r="Z36" s="29" t="s">
        <v>72</v>
      </c>
      <c r="AA36" s="29" t="s">
        <v>289</v>
      </c>
      <c r="AB36" s="29" t="s">
        <v>290</v>
      </c>
      <c r="AC36" s="32" t="s">
        <v>558</v>
      </c>
      <c r="AD36" s="41" t="s">
        <v>559</v>
      </c>
    </row>
    <row r="37" spans="1:30" ht="168">
      <c r="A37" s="15" t="s">
        <v>560</v>
      </c>
      <c r="B37" s="17" t="e">
        <f ca="1">IMAGE("https://acnhcdn.com/latest/NpcIcon/chn01.png")</f>
        <v>#NAME?</v>
      </c>
      <c r="C37" s="28" t="e">
        <f ca="1">IMAGE("https://acnhcdn.com/latest/NpcBromide/NpcNmlChn01.png")</f>
        <v>#NAME?</v>
      </c>
      <c r="D37" s="17" t="e">
        <f ca="1">IMAGE("https://acnhcdn.com/drivesync/render/houses/chn01_90_Benedict.png")</f>
        <v>#NAME?</v>
      </c>
      <c r="E37" s="15" t="s">
        <v>388</v>
      </c>
      <c r="F37" s="29" t="s">
        <v>32</v>
      </c>
      <c r="G37" s="29" t="s">
        <v>119</v>
      </c>
      <c r="H37" s="17" t="s">
        <v>80</v>
      </c>
      <c r="I37" s="30" t="s">
        <v>99</v>
      </c>
      <c r="J37" s="31" t="s">
        <v>561</v>
      </c>
      <c r="K37" s="32" t="s">
        <v>562</v>
      </c>
      <c r="L37" s="30" t="s">
        <v>338</v>
      </c>
      <c r="M37" s="33" t="s">
        <v>563</v>
      </c>
      <c r="N37" s="39" t="s">
        <v>86</v>
      </c>
      <c r="O37" s="39" t="s">
        <v>86</v>
      </c>
      <c r="P37" s="23" t="s">
        <v>64</v>
      </c>
      <c r="Q37" s="23" t="s">
        <v>298</v>
      </c>
      <c r="R37" s="18">
        <v>2541</v>
      </c>
      <c r="S37" s="17" t="s">
        <v>379</v>
      </c>
      <c r="T37" s="24" t="s">
        <v>355</v>
      </c>
      <c r="U37" s="25" t="s">
        <v>356</v>
      </c>
      <c r="V37" s="15" t="s">
        <v>564</v>
      </c>
      <c r="W37" s="15" t="s">
        <v>565</v>
      </c>
      <c r="X37" s="26" t="s">
        <v>566</v>
      </c>
      <c r="Y37" s="26" t="s">
        <v>476</v>
      </c>
      <c r="Z37" s="29" t="s">
        <v>72</v>
      </c>
      <c r="AA37" s="29" t="s">
        <v>130</v>
      </c>
      <c r="AB37" s="29" t="s">
        <v>198</v>
      </c>
      <c r="AC37" s="32" t="s">
        <v>567</v>
      </c>
      <c r="AD37" s="41" t="s">
        <v>568</v>
      </c>
    </row>
    <row r="38" spans="1:30" ht="358">
      <c r="A38" s="15" t="s">
        <v>569</v>
      </c>
      <c r="B38" s="17" t="e">
        <f ca="1">IMAGE("https://acnhcdn.com/latest/NpcIcon/dog16.png")</f>
        <v>#NAME?</v>
      </c>
      <c r="C38" s="28" t="e">
        <f ca="1">IMAGE("https://acnhcdn.com/latest/NpcBromide/NpcNmlDog16.png")</f>
        <v>#NAME?</v>
      </c>
      <c r="D38" s="17" t="e">
        <f ca="1">IMAGE("https://acnhcdn.com/drivesync/render/houses/dog16_130_Benjamin.png")</f>
        <v>#NAME?</v>
      </c>
      <c r="E38" s="15" t="s">
        <v>497</v>
      </c>
      <c r="F38" s="29" t="s">
        <v>32</v>
      </c>
      <c r="G38" s="29" t="s">
        <v>119</v>
      </c>
      <c r="H38" s="17" t="s">
        <v>34</v>
      </c>
      <c r="I38" s="30" t="s">
        <v>35</v>
      </c>
      <c r="J38" s="31" t="s">
        <v>570</v>
      </c>
      <c r="K38" s="32" t="s">
        <v>571</v>
      </c>
      <c r="L38" s="30" t="s">
        <v>572</v>
      </c>
      <c r="M38" s="33" t="s">
        <v>573</v>
      </c>
      <c r="N38" s="39" t="s">
        <v>86</v>
      </c>
      <c r="O38" s="39" t="s">
        <v>86</v>
      </c>
      <c r="P38" s="23" t="s">
        <v>123</v>
      </c>
      <c r="Q38" s="23" t="s">
        <v>106</v>
      </c>
      <c r="R38" s="18">
        <v>4145</v>
      </c>
      <c r="S38" s="17" t="s">
        <v>574</v>
      </c>
      <c r="T38" s="24" t="s">
        <v>575</v>
      </c>
      <c r="U38" s="25" t="s">
        <v>194</v>
      </c>
      <c r="V38" s="15" t="s">
        <v>576</v>
      </c>
      <c r="W38" s="15" t="s">
        <v>577</v>
      </c>
      <c r="X38" s="26" t="s">
        <v>145</v>
      </c>
      <c r="Y38" s="26" t="s">
        <v>164</v>
      </c>
      <c r="Z38" s="29" t="s">
        <v>72</v>
      </c>
      <c r="AA38" s="29" t="s">
        <v>578</v>
      </c>
      <c r="AB38" s="29" t="s">
        <v>579</v>
      </c>
      <c r="AC38" s="32" t="s">
        <v>580</v>
      </c>
      <c r="AD38" s="41" t="s">
        <v>581</v>
      </c>
    </row>
    <row r="39" spans="1:30" ht="384">
      <c r="A39" s="15" t="s">
        <v>582</v>
      </c>
      <c r="B39" s="17" t="e">
        <f ca="1">IMAGE("https://acnhcdn.com/latest/NpcIcon/hip03.png")</f>
        <v>#NAME?</v>
      </c>
      <c r="C39" s="28" t="e">
        <f ca="1">IMAGE("https://acnhcdn.com/latest/NpcBromide/NpcNmlHip03.png")</f>
        <v>#NAME?</v>
      </c>
      <c r="D39" s="17" t="e">
        <f ca="1">IMAGE("https://acnhcdn.com/drivesync/render/houses/hip03_202_Bertha.png")</f>
        <v>#NAME?</v>
      </c>
      <c r="E39" s="15" t="s">
        <v>583</v>
      </c>
      <c r="F39" s="29" t="s">
        <v>78</v>
      </c>
      <c r="G39" s="29" t="s">
        <v>152</v>
      </c>
      <c r="H39" s="17" t="s">
        <v>80</v>
      </c>
      <c r="I39" s="30" t="s">
        <v>153</v>
      </c>
      <c r="J39" s="31" t="s">
        <v>584</v>
      </c>
      <c r="K39" s="32" t="s">
        <v>585</v>
      </c>
      <c r="L39" s="30" t="s">
        <v>586</v>
      </c>
      <c r="M39" s="33" t="s">
        <v>587</v>
      </c>
      <c r="N39" s="22" t="s">
        <v>41</v>
      </c>
      <c r="O39" s="42" t="s">
        <v>104</v>
      </c>
      <c r="P39" s="23" t="s">
        <v>105</v>
      </c>
      <c r="Q39" s="23" t="s">
        <v>106</v>
      </c>
      <c r="R39" s="18">
        <v>4506</v>
      </c>
      <c r="S39" s="17" t="s">
        <v>588</v>
      </c>
      <c r="T39" s="24" t="s">
        <v>394</v>
      </c>
      <c r="U39" s="25" t="s">
        <v>589</v>
      </c>
      <c r="V39" s="15" t="s">
        <v>590</v>
      </c>
      <c r="W39" s="15" t="s">
        <v>591</v>
      </c>
      <c r="X39" s="26" t="s">
        <v>384</v>
      </c>
      <c r="Y39" s="26" t="s">
        <v>476</v>
      </c>
      <c r="Z39" s="29" t="s">
        <v>72</v>
      </c>
      <c r="AA39" s="29" t="s">
        <v>52</v>
      </c>
      <c r="AB39" s="29" t="s">
        <v>438</v>
      </c>
      <c r="AC39" s="32" t="s">
        <v>592</v>
      </c>
      <c r="AD39" s="41" t="s">
        <v>593</v>
      </c>
    </row>
    <row r="40" spans="1:30" ht="384">
      <c r="A40" s="15" t="s">
        <v>594</v>
      </c>
      <c r="B40" s="17" t="e">
        <f ca="1">IMAGE("https://acnhcdn.com/latest/NpcIcon/mus15.png")</f>
        <v>#NAME?</v>
      </c>
      <c r="C40" s="28" t="e">
        <f ca="1">IMAGE("https://acnhcdn.com/latest/NpcBromide/NpcNmlMus15.png")</f>
        <v>#NAME?</v>
      </c>
      <c r="D40" s="17" t="e">
        <f ca="1">IMAGE("https://acnhcdn.com/drivesync/render/houses/mus15_261_Bettina.png")</f>
        <v>#NAME?</v>
      </c>
      <c r="E40" s="15" t="s">
        <v>247</v>
      </c>
      <c r="F40" s="29" t="s">
        <v>78</v>
      </c>
      <c r="G40" s="29" t="s">
        <v>152</v>
      </c>
      <c r="H40" s="17" t="s">
        <v>80</v>
      </c>
      <c r="I40" s="30" t="s">
        <v>153</v>
      </c>
      <c r="J40" s="31" t="s">
        <v>595</v>
      </c>
      <c r="K40" s="32" t="s">
        <v>596</v>
      </c>
      <c r="L40" s="30" t="s">
        <v>597</v>
      </c>
      <c r="M40" s="33" t="s">
        <v>598</v>
      </c>
      <c r="N40" s="39" t="s">
        <v>86</v>
      </c>
      <c r="O40" s="42" t="s">
        <v>104</v>
      </c>
      <c r="P40" s="23" t="s">
        <v>106</v>
      </c>
      <c r="Q40" s="23" t="s">
        <v>123</v>
      </c>
      <c r="R40" s="18">
        <v>3177</v>
      </c>
      <c r="S40" s="17" t="s">
        <v>599</v>
      </c>
      <c r="T40" s="24" t="s">
        <v>503</v>
      </c>
      <c r="U40" s="25" t="s">
        <v>600</v>
      </c>
      <c r="V40" s="15" t="s">
        <v>601</v>
      </c>
      <c r="W40" s="15" t="s">
        <v>602</v>
      </c>
      <c r="X40" s="26" t="s">
        <v>384</v>
      </c>
      <c r="Y40" s="26" t="s">
        <v>302</v>
      </c>
      <c r="Z40" s="29" t="s">
        <v>72</v>
      </c>
      <c r="AA40" s="29" t="s">
        <v>212</v>
      </c>
      <c r="AB40" s="29" t="s">
        <v>213</v>
      </c>
      <c r="AC40" s="32" t="s">
        <v>603</v>
      </c>
      <c r="AD40" s="41" t="s">
        <v>604</v>
      </c>
    </row>
    <row r="41" spans="1:30" ht="266">
      <c r="A41" s="15" t="s">
        <v>605</v>
      </c>
      <c r="B41" s="17" t="e">
        <f ca="1">IMAGE("https://acnhcdn.com/latest/NpcIcon/tig06.png")</f>
        <v>#NAME?</v>
      </c>
      <c r="C41" s="28" t="e">
        <f ca="1">IMAGE("https://acnhcdn.com/latest/NpcBromide/NpcNmlTig06.png")</f>
        <v>#NAME?</v>
      </c>
      <c r="D41" s="17" t="e">
        <f ca="1">IMAGE("https://acnhcdn.com/drivesync/render/houses/tig06_376_Bianca.png")</f>
        <v>#NAME?</v>
      </c>
      <c r="E41" s="15" t="s">
        <v>467</v>
      </c>
      <c r="F41" s="29" t="s">
        <v>78</v>
      </c>
      <c r="G41" s="29" t="s">
        <v>79</v>
      </c>
      <c r="H41" s="17" t="s">
        <v>34</v>
      </c>
      <c r="I41" s="30" t="s">
        <v>99</v>
      </c>
      <c r="J41" s="31" t="s">
        <v>606</v>
      </c>
      <c r="K41" s="32" t="s">
        <v>607</v>
      </c>
      <c r="L41" s="30" t="s">
        <v>102</v>
      </c>
      <c r="M41" s="33" t="s">
        <v>608</v>
      </c>
      <c r="N41" s="22" t="s">
        <v>41</v>
      </c>
      <c r="O41" s="22" t="s">
        <v>41</v>
      </c>
      <c r="P41" s="23" t="s">
        <v>105</v>
      </c>
      <c r="Q41" s="23" t="s">
        <v>222</v>
      </c>
      <c r="R41" s="18">
        <v>8506</v>
      </c>
      <c r="S41" s="17" t="s">
        <v>609</v>
      </c>
      <c r="T41" s="24" t="s">
        <v>610</v>
      </c>
      <c r="U41" s="25" t="s">
        <v>611</v>
      </c>
      <c r="V41" s="15" t="s">
        <v>612</v>
      </c>
      <c r="W41" s="15" t="s">
        <v>613</v>
      </c>
      <c r="X41" s="26" t="s">
        <v>316</v>
      </c>
      <c r="Y41" s="26" t="s">
        <v>476</v>
      </c>
      <c r="Z41" s="29" t="s">
        <v>72</v>
      </c>
      <c r="AA41" s="29" t="s">
        <v>289</v>
      </c>
      <c r="AB41" s="29" t="s">
        <v>290</v>
      </c>
      <c r="AC41" s="32" t="s">
        <v>614</v>
      </c>
      <c r="AD41" s="41" t="s">
        <v>615</v>
      </c>
    </row>
    <row r="42" spans="1:30" ht="168">
      <c r="A42" s="15" t="s">
        <v>616</v>
      </c>
      <c r="B42" s="17" t="e">
        <f ca="1">IMAGE("https://acnhcdn.com/latest/NpcIcon/hip04.png")</f>
        <v>#NAME?</v>
      </c>
      <c r="C42" s="28" t="e">
        <f ca="1">IMAGE("https://acnhcdn.com/latest/NpcBromide/NpcNmlHip04.png")</f>
        <v>#NAME?</v>
      </c>
      <c r="D42" s="17" t="e">
        <f ca="1">IMAGE("https://acnhcdn.com/drivesync/render/houses/hip04_203_Biff.png")</f>
        <v>#NAME?</v>
      </c>
      <c r="E42" s="15" t="s">
        <v>583</v>
      </c>
      <c r="F42" s="29" t="s">
        <v>32</v>
      </c>
      <c r="G42" s="29" t="s">
        <v>33</v>
      </c>
      <c r="H42" s="17" t="s">
        <v>80</v>
      </c>
      <c r="I42" s="30" t="s">
        <v>81</v>
      </c>
      <c r="J42" s="31" t="s">
        <v>617</v>
      </c>
      <c r="K42" s="32" t="s">
        <v>618</v>
      </c>
      <c r="L42" s="30" t="s">
        <v>619</v>
      </c>
      <c r="M42" s="33" t="s">
        <v>620</v>
      </c>
      <c r="N42" s="47" t="s">
        <v>174</v>
      </c>
      <c r="O42" s="21" t="s">
        <v>40</v>
      </c>
      <c r="P42" s="23" t="s">
        <v>63</v>
      </c>
      <c r="Q42" s="23" t="s">
        <v>64</v>
      </c>
      <c r="R42" s="18">
        <v>4327</v>
      </c>
      <c r="S42" s="17" t="s">
        <v>65</v>
      </c>
      <c r="T42" s="24" t="s">
        <v>621</v>
      </c>
      <c r="U42" s="25" t="s">
        <v>622</v>
      </c>
      <c r="V42" s="15" t="s">
        <v>623</v>
      </c>
      <c r="W42" s="15" t="s">
        <v>624</v>
      </c>
      <c r="X42" s="26" t="s">
        <v>128</v>
      </c>
      <c r="Y42" s="26" t="s">
        <v>345</v>
      </c>
      <c r="Z42" s="29" t="s">
        <v>72</v>
      </c>
      <c r="AA42" s="29" t="s">
        <v>52</v>
      </c>
      <c r="AB42" s="29" t="s">
        <v>477</v>
      </c>
      <c r="AC42" s="32" t="s">
        <v>625</v>
      </c>
      <c r="AD42" s="41" t="s">
        <v>626</v>
      </c>
    </row>
    <row r="43" spans="1:30" ht="196">
      <c r="A43" s="15" t="s">
        <v>627</v>
      </c>
      <c r="B43" s="17" t="e">
        <f ca="1">IMAGE("https://acnhcdn.com/latest/NpcIcon/elp02.png")</f>
        <v>#NAME?</v>
      </c>
      <c r="C43" s="28" t="e">
        <f ca="1">IMAGE("https://acnhcdn.com/latest/NpcBromide/NpcNmlElp02.png")</f>
        <v>#NAME?</v>
      </c>
      <c r="D43" s="17" t="e">
        <f ca="1">IMAGE("https://acnhcdn.com/drivesync/render/houses/elp02_150_Big%20Top.png")</f>
        <v>#NAME?</v>
      </c>
      <c r="E43" s="15" t="s">
        <v>413</v>
      </c>
      <c r="F43" s="29" t="s">
        <v>32</v>
      </c>
      <c r="G43" s="29" t="s">
        <v>119</v>
      </c>
      <c r="H43" s="17" t="s">
        <v>80</v>
      </c>
      <c r="I43" s="30" t="s">
        <v>99</v>
      </c>
      <c r="J43" s="31" t="s">
        <v>628</v>
      </c>
      <c r="K43" s="32" t="s">
        <v>629</v>
      </c>
      <c r="L43" s="30" t="s">
        <v>84</v>
      </c>
      <c r="M43" s="33" t="s">
        <v>630</v>
      </c>
      <c r="N43" s="39" t="s">
        <v>86</v>
      </c>
      <c r="O43" s="21" t="s">
        <v>40</v>
      </c>
      <c r="P43" s="23" t="s">
        <v>43</v>
      </c>
      <c r="Q43" s="23" t="s">
        <v>43</v>
      </c>
      <c r="R43" s="18">
        <v>12037</v>
      </c>
      <c r="S43" s="17" t="s">
        <v>461</v>
      </c>
      <c r="T43" s="24" t="s">
        <v>631</v>
      </c>
      <c r="U43" s="25" t="s">
        <v>632</v>
      </c>
      <c r="V43" s="15" t="s">
        <v>633</v>
      </c>
      <c r="W43" s="15" t="s">
        <v>634</v>
      </c>
      <c r="X43" s="26" t="s">
        <v>635</v>
      </c>
      <c r="Y43" s="26" t="s">
        <v>164</v>
      </c>
      <c r="Z43" s="29" t="s">
        <v>72</v>
      </c>
      <c r="AA43" s="29" t="s">
        <v>259</v>
      </c>
      <c r="AB43" s="29" t="s">
        <v>260</v>
      </c>
      <c r="AC43" s="32" t="s">
        <v>636</v>
      </c>
      <c r="AD43" s="41" t="s">
        <v>637</v>
      </c>
    </row>
    <row r="44" spans="1:30" ht="409.6">
      <c r="A44" s="15" t="s">
        <v>638</v>
      </c>
      <c r="B44" s="17" t="e">
        <f ca="1">IMAGE("https://acnhcdn.com/latest/NpcIcon/duk00.png")</f>
        <v>#NAME?</v>
      </c>
      <c r="C44" s="28" t="e">
        <f ca="1">IMAGE("https://acnhcdn.com/latest/NpcBromide/NpcNmlDuk00.png")</f>
        <v>#NAME?</v>
      </c>
      <c r="D44" s="17" t="e">
        <f ca="1">IMAGE("https://acnhcdn.com/drivesync/render/houses/duk00_133_Bill.png")</f>
        <v>#NAME?</v>
      </c>
      <c r="E44" s="15" t="s">
        <v>639</v>
      </c>
      <c r="F44" s="29" t="s">
        <v>32</v>
      </c>
      <c r="G44" s="29" t="s">
        <v>33</v>
      </c>
      <c r="H44" s="17" t="s">
        <v>34</v>
      </c>
      <c r="I44" s="30" t="s">
        <v>99</v>
      </c>
      <c r="J44" s="31" t="s">
        <v>640</v>
      </c>
      <c r="K44" s="32" t="s">
        <v>641</v>
      </c>
      <c r="L44" s="30" t="s">
        <v>642</v>
      </c>
      <c r="M44" s="33" t="s">
        <v>643</v>
      </c>
      <c r="N44" s="21" t="s">
        <v>40</v>
      </c>
      <c r="O44" s="21" t="s">
        <v>40</v>
      </c>
      <c r="P44" s="23" t="s">
        <v>64</v>
      </c>
      <c r="Q44" s="23" t="s">
        <v>298</v>
      </c>
      <c r="R44" s="18">
        <v>2727</v>
      </c>
      <c r="S44" s="17" t="s">
        <v>206</v>
      </c>
      <c r="T44" s="24" t="s">
        <v>644</v>
      </c>
      <c r="U44" s="25" t="s">
        <v>645</v>
      </c>
      <c r="V44" s="15" t="s">
        <v>646</v>
      </c>
      <c r="W44" s="15" t="s">
        <v>647</v>
      </c>
      <c r="X44" s="26" t="s">
        <v>163</v>
      </c>
      <c r="Y44" s="26" t="s">
        <v>71</v>
      </c>
      <c r="Z44" s="29" t="s">
        <v>72</v>
      </c>
      <c r="AA44" s="29" t="s">
        <v>52</v>
      </c>
      <c r="AB44" s="29" t="s">
        <v>477</v>
      </c>
      <c r="AC44" s="32" t="s">
        <v>648</v>
      </c>
      <c r="AD44" s="41" t="s">
        <v>649</v>
      </c>
    </row>
    <row r="45" spans="1:30" ht="345">
      <c r="A45" s="15" t="s">
        <v>650</v>
      </c>
      <c r="B45" s="17" t="e">
        <f ca="1">IMAGE("https://acnhcdn.com/latest/NpcIcon/goa02.png")</f>
        <v>#NAME?</v>
      </c>
      <c r="C45" s="28" t="e">
        <f ca="1">IMAGE("https://acnhcdn.com/latest/NpcBromide/NpcNmlGoa02.png")</f>
        <v>#NAME?</v>
      </c>
      <c r="D45" s="17" t="e">
        <f ca="1">IMAGE("https://acnhcdn.com/drivesync/render/houses/goa02_178_Billy.png")</f>
        <v>#NAME?</v>
      </c>
      <c r="E45" s="15" t="s">
        <v>651</v>
      </c>
      <c r="F45" s="29" t="s">
        <v>32</v>
      </c>
      <c r="G45" s="29" t="s">
        <v>33</v>
      </c>
      <c r="H45" s="17" t="s">
        <v>34</v>
      </c>
      <c r="I45" s="30" t="s">
        <v>99</v>
      </c>
      <c r="J45" s="31" t="s">
        <v>652</v>
      </c>
      <c r="K45" s="32" t="s">
        <v>653</v>
      </c>
      <c r="L45" s="30" t="s">
        <v>484</v>
      </c>
      <c r="M45" s="33" t="s">
        <v>654</v>
      </c>
      <c r="N45" s="39" t="s">
        <v>86</v>
      </c>
      <c r="O45" s="21" t="s">
        <v>40</v>
      </c>
      <c r="P45" s="23" t="s">
        <v>64</v>
      </c>
      <c r="Q45" s="23" t="s">
        <v>298</v>
      </c>
      <c r="R45" s="18">
        <v>3164</v>
      </c>
      <c r="S45" s="17" t="s">
        <v>655</v>
      </c>
      <c r="T45" s="24" t="s">
        <v>656</v>
      </c>
      <c r="U45" s="25" t="s">
        <v>657</v>
      </c>
      <c r="V45" s="15" t="s">
        <v>658</v>
      </c>
      <c r="W45" s="15" t="s">
        <v>659</v>
      </c>
      <c r="X45" s="26" t="s">
        <v>70</v>
      </c>
      <c r="Y45" s="26" t="s">
        <v>331</v>
      </c>
      <c r="Z45" s="29" t="s">
        <v>72</v>
      </c>
      <c r="AA45" s="29" t="s">
        <v>52</v>
      </c>
      <c r="AB45" s="29" t="s">
        <v>230</v>
      </c>
      <c r="AC45" s="32" t="s">
        <v>660</v>
      </c>
      <c r="AD45" s="41" t="s">
        <v>661</v>
      </c>
    </row>
    <row r="46" spans="1:30" ht="210">
      <c r="A46" s="15" t="s">
        <v>662</v>
      </c>
      <c r="B46" s="17" t="e">
        <f ca="1">IMAGE("https://acnhcdn.com/latest/NpcIcon/dog03.png")</f>
        <v>#NAME?</v>
      </c>
      <c r="C46" s="28" t="e">
        <f ca="1">IMAGE("https://acnhcdn.com/latest/NpcBromide/NpcNmlDog03.png")</f>
        <v>#NAME?</v>
      </c>
      <c r="D46" s="17" t="e">
        <f ca="1">IMAGE("https://acnhcdn.com/drivesync/render/houses/dog03_121_Biskit.png")</f>
        <v>#NAME?</v>
      </c>
      <c r="E46" s="15" t="s">
        <v>497</v>
      </c>
      <c r="F46" s="29" t="s">
        <v>32</v>
      </c>
      <c r="G46" s="29" t="s">
        <v>119</v>
      </c>
      <c r="H46" s="17" t="s">
        <v>80</v>
      </c>
      <c r="I46" s="30" t="s">
        <v>99</v>
      </c>
      <c r="J46" s="31" t="s">
        <v>663</v>
      </c>
      <c r="K46" s="32" t="s">
        <v>664</v>
      </c>
      <c r="L46" s="30" t="s">
        <v>665</v>
      </c>
      <c r="M46" s="33" t="s">
        <v>666</v>
      </c>
      <c r="N46" s="47" t="s">
        <v>174</v>
      </c>
      <c r="O46" s="39" t="s">
        <v>86</v>
      </c>
      <c r="P46" s="23" t="s">
        <v>298</v>
      </c>
      <c r="Q46" s="23" t="s">
        <v>221</v>
      </c>
      <c r="R46" s="18">
        <v>4717</v>
      </c>
      <c r="S46" s="17" t="s">
        <v>667</v>
      </c>
      <c r="T46" s="24" t="s">
        <v>355</v>
      </c>
      <c r="U46" s="25" t="s">
        <v>356</v>
      </c>
      <c r="V46" s="15" t="s">
        <v>668</v>
      </c>
      <c r="W46" s="15" t="s">
        <v>669</v>
      </c>
      <c r="X46" s="26" t="s">
        <v>359</v>
      </c>
      <c r="Y46" s="26" t="s">
        <v>146</v>
      </c>
      <c r="Z46" s="29" t="s">
        <v>72</v>
      </c>
      <c r="AA46" s="29" t="s">
        <v>670</v>
      </c>
      <c r="AB46" s="29" t="s">
        <v>671</v>
      </c>
      <c r="AC46" s="32" t="s">
        <v>672</v>
      </c>
      <c r="AD46" s="41" t="s">
        <v>673</v>
      </c>
    </row>
    <row r="47" spans="1:30" ht="397">
      <c r="A47" s="15" t="s">
        <v>674</v>
      </c>
      <c r="B47" s="17" t="e">
        <f ca="1">IMAGE("https://acnhcdn.com/latest/NpcIcon/hip05.png")</f>
        <v>#NAME?</v>
      </c>
      <c r="C47" s="28" t="e">
        <f ca="1">IMAGE("https://acnhcdn.com/latest/NpcBromide/NpcNmlHip05.png")</f>
        <v>#NAME?</v>
      </c>
      <c r="D47" s="17" t="e">
        <f ca="1">IMAGE("https://acnhcdn.com/drivesync/render/houses/hip05_204_Bitty.png")</f>
        <v>#NAME?</v>
      </c>
      <c r="E47" s="15" t="s">
        <v>583</v>
      </c>
      <c r="F47" s="29" t="s">
        <v>78</v>
      </c>
      <c r="G47" s="29" t="s">
        <v>168</v>
      </c>
      <c r="H47" s="17" t="s">
        <v>34</v>
      </c>
      <c r="I47" s="30" t="s">
        <v>153</v>
      </c>
      <c r="J47" s="31" t="s">
        <v>675</v>
      </c>
      <c r="K47" s="32" t="s">
        <v>676</v>
      </c>
      <c r="L47" s="30" t="s">
        <v>677</v>
      </c>
      <c r="M47" s="33" t="s">
        <v>678</v>
      </c>
      <c r="N47" s="22" t="s">
        <v>41</v>
      </c>
      <c r="O47" s="42" t="s">
        <v>104</v>
      </c>
      <c r="P47" s="23" t="s">
        <v>105</v>
      </c>
      <c r="Q47" s="23" t="s">
        <v>222</v>
      </c>
      <c r="R47" s="18">
        <v>4403</v>
      </c>
      <c r="S47" s="17" t="s">
        <v>679</v>
      </c>
      <c r="T47" s="24" t="s">
        <v>108</v>
      </c>
      <c r="U47" s="25" t="s">
        <v>680</v>
      </c>
      <c r="V47" s="15" t="s">
        <v>681</v>
      </c>
      <c r="W47" s="15" t="s">
        <v>682</v>
      </c>
      <c r="X47" s="26" t="s">
        <v>112</v>
      </c>
      <c r="Y47" s="26" t="s">
        <v>197</v>
      </c>
      <c r="Z47" s="29" t="s">
        <v>72</v>
      </c>
      <c r="AA47" s="29" t="s">
        <v>52</v>
      </c>
      <c r="AB47" s="29" t="s">
        <v>683</v>
      </c>
      <c r="AC47" s="32" t="s">
        <v>684</v>
      </c>
      <c r="AD47" s="41" t="s">
        <v>685</v>
      </c>
    </row>
    <row r="48" spans="1:30" ht="384">
      <c r="A48" s="15" t="s">
        <v>686</v>
      </c>
      <c r="B48" s="17" t="e">
        <f ca="1">IMAGE("https://acnhcdn.com/latest/NpcIcon/squ01.png")</f>
        <v>#NAME?</v>
      </c>
      <c r="C48" s="28" t="e">
        <f ca="1">IMAGE("https://acnhcdn.com/latest/NpcBromide/NpcNmlSqu01.png")</f>
        <v>#NAME?</v>
      </c>
      <c r="D48" s="17" t="e">
        <f ca="1">IMAGE("https://acnhcdn.com/drivesync/render/houses/squ01_353_Blaire.png")</f>
        <v>#NAME?</v>
      </c>
      <c r="E48" s="15" t="s">
        <v>77</v>
      </c>
      <c r="F48" s="29" t="s">
        <v>78</v>
      </c>
      <c r="G48" s="29" t="s">
        <v>168</v>
      </c>
      <c r="H48" s="17" t="s">
        <v>80</v>
      </c>
      <c r="I48" s="30" t="s">
        <v>169</v>
      </c>
      <c r="J48" s="31" t="s">
        <v>687</v>
      </c>
      <c r="K48" s="32" t="s">
        <v>688</v>
      </c>
      <c r="L48" s="30" t="s">
        <v>689</v>
      </c>
      <c r="M48" s="33" t="s">
        <v>690</v>
      </c>
      <c r="N48" s="47" t="s">
        <v>174</v>
      </c>
      <c r="O48" s="42" t="s">
        <v>104</v>
      </c>
      <c r="P48" s="23" t="s">
        <v>222</v>
      </c>
      <c r="Q48" s="23" t="s">
        <v>176</v>
      </c>
      <c r="R48" s="18">
        <v>2704</v>
      </c>
      <c r="S48" s="17" t="s">
        <v>158</v>
      </c>
      <c r="T48" s="24" t="s">
        <v>691</v>
      </c>
      <c r="U48" s="25" t="s">
        <v>692</v>
      </c>
      <c r="V48" s="15" t="s">
        <v>693</v>
      </c>
      <c r="W48" s="15" t="s">
        <v>694</v>
      </c>
      <c r="X48" s="26" t="s">
        <v>228</v>
      </c>
      <c r="Y48" s="26" t="s">
        <v>360</v>
      </c>
      <c r="Z48" s="29" t="s">
        <v>72</v>
      </c>
      <c r="AA48" s="29" t="s">
        <v>52</v>
      </c>
      <c r="AB48" s="29" t="s">
        <v>114</v>
      </c>
      <c r="AC48" s="32" t="s">
        <v>695</v>
      </c>
      <c r="AD48" s="41" t="s">
        <v>696</v>
      </c>
    </row>
    <row r="49" spans="1:30" ht="266">
      <c r="A49" s="15" t="s">
        <v>697</v>
      </c>
      <c r="B49" s="17" t="e">
        <f ca="1">IMAGE("https://acnhcdn.com/latest/NpcIcon/ost08.png")</f>
        <v>#NAME?</v>
      </c>
      <c r="C49" s="28" t="e">
        <f ca="1">IMAGE("https://acnhcdn.com/latest/NpcBromide/NpcNmlOst08.png")</f>
        <v>#NAME?</v>
      </c>
      <c r="D49" s="17" t="e">
        <f ca="1">IMAGE("https://acnhcdn.com/drivesync/render/houses/ost08_275_Blanche.png")</f>
        <v>#NAME?</v>
      </c>
      <c r="E49" s="15" t="s">
        <v>698</v>
      </c>
      <c r="F49" s="29" t="s">
        <v>78</v>
      </c>
      <c r="G49" s="29" t="s">
        <v>168</v>
      </c>
      <c r="H49" s="17" t="s">
        <v>34</v>
      </c>
      <c r="I49" s="30" t="s">
        <v>35</v>
      </c>
      <c r="J49" s="31" t="s">
        <v>699</v>
      </c>
      <c r="K49" s="32" t="s">
        <v>700</v>
      </c>
      <c r="L49" s="30" t="s">
        <v>701</v>
      </c>
      <c r="M49" s="33" t="s">
        <v>702</v>
      </c>
      <c r="N49" s="42" t="s">
        <v>104</v>
      </c>
      <c r="O49" s="47" t="s">
        <v>174</v>
      </c>
      <c r="P49" s="23" t="s">
        <v>63</v>
      </c>
      <c r="Q49" s="23" t="s">
        <v>176</v>
      </c>
      <c r="R49" s="18">
        <v>6025</v>
      </c>
      <c r="S49" s="17" t="s">
        <v>703</v>
      </c>
      <c r="T49" s="24" t="s">
        <v>704</v>
      </c>
      <c r="U49" s="25" t="s">
        <v>705</v>
      </c>
      <c r="V49" s="15" t="s">
        <v>706</v>
      </c>
      <c r="W49" s="15" t="s">
        <v>707</v>
      </c>
      <c r="X49" s="26" t="s">
        <v>316</v>
      </c>
      <c r="Y49" s="26" t="s">
        <v>71</v>
      </c>
      <c r="Z49" s="29" t="s">
        <v>72</v>
      </c>
      <c r="AA49" s="29" t="s">
        <v>289</v>
      </c>
      <c r="AB49" s="29" t="s">
        <v>290</v>
      </c>
      <c r="AC49" s="32" t="s">
        <v>708</v>
      </c>
      <c r="AD49" s="41" t="s">
        <v>709</v>
      </c>
    </row>
    <row r="50" spans="1:30" ht="224">
      <c r="A50" s="15" t="s">
        <v>710</v>
      </c>
      <c r="B50" s="17" t="e">
        <f ca="1">IMAGE("https://acnhcdn.com/latest/NpcIcon/cbr00.png")</f>
        <v>#NAME?</v>
      </c>
      <c r="C50" s="28" t="e">
        <f ca="1">IMAGE("https://acnhcdn.com/latest/NpcBromide/NpcNmlCbr00.png")</f>
        <v>#NAME?</v>
      </c>
      <c r="D50" s="17" t="e">
        <f ca="1">IMAGE("https://acnhcdn.com/drivesync/render/houses/cbr00_74_Bluebear.png")</f>
        <v>#NAME?</v>
      </c>
      <c r="E50" s="15" t="s">
        <v>481</v>
      </c>
      <c r="F50" s="29" t="s">
        <v>78</v>
      </c>
      <c r="G50" s="29" t="s">
        <v>79</v>
      </c>
      <c r="H50" s="17" t="s">
        <v>80</v>
      </c>
      <c r="I50" s="30" t="s">
        <v>169</v>
      </c>
      <c r="J50" s="31" t="s">
        <v>711</v>
      </c>
      <c r="K50" s="32" t="s">
        <v>712</v>
      </c>
      <c r="L50" s="30" t="s">
        <v>713</v>
      </c>
      <c r="M50" s="33" t="s">
        <v>714</v>
      </c>
      <c r="N50" s="22" t="s">
        <v>41</v>
      </c>
      <c r="O50" s="39" t="s">
        <v>86</v>
      </c>
      <c r="P50" s="23" t="s">
        <v>106</v>
      </c>
      <c r="Q50" s="23" t="s">
        <v>64</v>
      </c>
      <c r="R50" s="18">
        <v>7672</v>
      </c>
      <c r="S50" s="17" t="s">
        <v>715</v>
      </c>
      <c r="T50" s="24" t="s">
        <v>716</v>
      </c>
      <c r="U50" s="25" t="s">
        <v>717</v>
      </c>
      <c r="V50" s="15" t="s">
        <v>718</v>
      </c>
      <c r="W50" s="15" t="s">
        <v>719</v>
      </c>
      <c r="X50" s="26" t="s">
        <v>211</v>
      </c>
      <c r="Y50" s="26" t="s">
        <v>331</v>
      </c>
      <c r="Z50" s="29" t="s">
        <v>72</v>
      </c>
      <c r="AA50" s="29" t="s">
        <v>52</v>
      </c>
      <c r="AB50" s="29" t="s">
        <v>182</v>
      </c>
      <c r="AC50" s="32" t="s">
        <v>720</v>
      </c>
      <c r="AD50" s="41" t="s">
        <v>721</v>
      </c>
    </row>
    <row r="51" spans="1:30" ht="280">
      <c r="A51" s="15" t="s">
        <v>722</v>
      </c>
      <c r="B51" s="17" t="e">
        <f ca="1">IMAGE("https://acnhcdn.com/latest/NpcIcon/cat00.png")</f>
        <v>#NAME?</v>
      </c>
      <c r="C51" s="28" t="e">
        <f ca="1">IMAGE("https://acnhcdn.com/latest/NpcBromide/NpcNmlCat00.png")</f>
        <v>#NAME?</v>
      </c>
      <c r="D51" s="17" t="e">
        <f ca="1">IMAGE("https://acnhcdn.com/drivesync/render/houses/cat00_52_Bob.png")</f>
        <v>#NAME?</v>
      </c>
      <c r="E51" s="15" t="s">
        <v>264</v>
      </c>
      <c r="F51" s="29" t="s">
        <v>32</v>
      </c>
      <c r="G51" s="29" t="s">
        <v>119</v>
      </c>
      <c r="H51" s="17" t="s">
        <v>80</v>
      </c>
      <c r="I51" s="30" t="s">
        <v>99</v>
      </c>
      <c r="J51" s="31" t="s">
        <v>723</v>
      </c>
      <c r="K51" s="32" t="s">
        <v>724</v>
      </c>
      <c r="L51" s="30" t="s">
        <v>250</v>
      </c>
      <c r="M51" s="33" t="s">
        <v>725</v>
      </c>
      <c r="N51" s="39" t="s">
        <v>86</v>
      </c>
      <c r="O51" s="22" t="s">
        <v>41</v>
      </c>
      <c r="P51" s="23" t="s">
        <v>221</v>
      </c>
      <c r="Q51" s="23" t="s">
        <v>123</v>
      </c>
      <c r="R51" s="18">
        <v>8205</v>
      </c>
      <c r="S51" s="17" t="s">
        <v>726</v>
      </c>
      <c r="T51" s="24" t="s">
        <v>418</v>
      </c>
      <c r="U51" s="25" t="s">
        <v>727</v>
      </c>
      <c r="V51" s="15" t="s">
        <v>728</v>
      </c>
      <c r="W51" s="15" t="s">
        <v>729</v>
      </c>
      <c r="X51" s="26" t="s">
        <v>92</v>
      </c>
      <c r="Y51" s="26" t="s">
        <v>476</v>
      </c>
      <c r="Z51" s="29" t="s">
        <v>72</v>
      </c>
      <c r="AA51" s="29" t="s">
        <v>52</v>
      </c>
      <c r="AB51" s="29" t="s">
        <v>547</v>
      </c>
      <c r="AC51" s="32" t="s">
        <v>730</v>
      </c>
      <c r="AD51" s="41" t="s">
        <v>731</v>
      </c>
    </row>
    <row r="52" spans="1:30" ht="252">
      <c r="A52" s="15" t="s">
        <v>732</v>
      </c>
      <c r="B52" s="17" t="e">
        <f ca="1">IMAGE("https://acnhcdn.com/latest/NpcIcon/rbt17.png")</f>
        <v>#NAME?</v>
      </c>
      <c r="C52" s="28" t="e">
        <f ca="1">IMAGE("https://acnhcdn.com/latest/NpcBromide/NpcNmlRbt17.png")</f>
        <v>#NAME?</v>
      </c>
      <c r="D52" s="17" t="e">
        <f ca="1">IMAGE("https://acnhcdn.com/drivesync/render/houses/rbt17_331_Bonbon.png")</f>
        <v>#NAME?</v>
      </c>
      <c r="E52" s="15" t="s">
        <v>733</v>
      </c>
      <c r="F52" s="29" t="s">
        <v>78</v>
      </c>
      <c r="G52" s="29" t="s">
        <v>79</v>
      </c>
      <c r="H52" s="17" t="s">
        <v>34</v>
      </c>
      <c r="I52" s="30" t="s">
        <v>99</v>
      </c>
      <c r="J52" s="31" t="s">
        <v>734</v>
      </c>
      <c r="K52" s="32" t="s">
        <v>735</v>
      </c>
      <c r="L52" s="30" t="s">
        <v>736</v>
      </c>
      <c r="M52" s="33" t="s">
        <v>737</v>
      </c>
      <c r="N52" s="22" t="s">
        <v>41</v>
      </c>
      <c r="O52" s="42" t="s">
        <v>104</v>
      </c>
      <c r="P52" s="18" t="s">
        <v>42</v>
      </c>
      <c r="Q52" s="23" t="s">
        <v>175</v>
      </c>
      <c r="R52" s="18">
        <v>8360</v>
      </c>
      <c r="S52" s="17" t="s">
        <v>715</v>
      </c>
      <c r="T52" s="24" t="s">
        <v>738</v>
      </c>
      <c r="U52" s="25" t="s">
        <v>739</v>
      </c>
      <c r="V52" s="15" t="s">
        <v>740</v>
      </c>
      <c r="W52" s="15" t="s">
        <v>741</v>
      </c>
      <c r="X52" s="26" t="s">
        <v>742</v>
      </c>
      <c r="Y52" s="26" t="s">
        <v>743</v>
      </c>
      <c r="Z52" s="29" t="s">
        <v>72</v>
      </c>
      <c r="AA52" s="29" t="s">
        <v>303</v>
      </c>
      <c r="AB52" s="29" t="s">
        <v>304</v>
      </c>
      <c r="AC52" s="32" t="s">
        <v>744</v>
      </c>
      <c r="AD52" s="41" t="s">
        <v>745</v>
      </c>
    </row>
    <row r="53" spans="1:30" ht="397">
      <c r="A53" s="15" t="s">
        <v>746</v>
      </c>
      <c r="B53" s="17" t="e">
        <f ca="1">IMAGE("https://acnhcdn.com/latest/NpcIcon/dog04.png")</f>
        <v>#NAME?</v>
      </c>
      <c r="C53" s="28" t="e">
        <f ca="1">IMAGE("https://acnhcdn.com/latest/NpcBromide/NpcNmlDog04.png")</f>
        <v>#NAME?</v>
      </c>
      <c r="D53" s="17" t="e">
        <f ca="1">IMAGE("https://acnhcdn.com/drivesync/render/houses/dog04_122_Bones.png")</f>
        <v>#NAME?</v>
      </c>
      <c r="E53" s="15" t="s">
        <v>497</v>
      </c>
      <c r="F53" s="29" t="s">
        <v>32</v>
      </c>
      <c r="G53" s="29" t="s">
        <v>119</v>
      </c>
      <c r="H53" s="17" t="s">
        <v>80</v>
      </c>
      <c r="I53" s="30" t="s">
        <v>99</v>
      </c>
      <c r="J53" s="31" t="s">
        <v>747</v>
      </c>
      <c r="K53" s="32" t="s">
        <v>748</v>
      </c>
      <c r="L53" s="30" t="s">
        <v>749</v>
      </c>
      <c r="M53" s="33" t="s">
        <v>750</v>
      </c>
      <c r="N53" s="39" t="s">
        <v>86</v>
      </c>
      <c r="O53" s="22" t="s">
        <v>41</v>
      </c>
      <c r="P53" s="23" t="s">
        <v>529</v>
      </c>
      <c r="Q53" s="23" t="s">
        <v>176</v>
      </c>
      <c r="R53" s="18">
        <v>7851</v>
      </c>
      <c r="S53" s="17" t="s">
        <v>223</v>
      </c>
      <c r="T53" s="24" t="s">
        <v>751</v>
      </c>
      <c r="U53" s="25" t="s">
        <v>752</v>
      </c>
      <c r="V53" s="15" t="s">
        <v>753</v>
      </c>
      <c r="W53" s="15" t="s">
        <v>754</v>
      </c>
      <c r="X53" s="26" t="s">
        <v>163</v>
      </c>
      <c r="Y53" s="26" t="s">
        <v>146</v>
      </c>
      <c r="Z53" s="29" t="s">
        <v>72</v>
      </c>
      <c r="AA53" s="29" t="s">
        <v>289</v>
      </c>
      <c r="AB53" s="29" t="s">
        <v>290</v>
      </c>
      <c r="AC53" s="32" t="s">
        <v>755</v>
      </c>
      <c r="AD53" s="41" t="s">
        <v>756</v>
      </c>
    </row>
    <row r="54" spans="1:30" ht="154">
      <c r="A54" s="15" t="s">
        <v>757</v>
      </c>
      <c r="B54" s="17" t="e">
        <f ca="1">IMAGE("https://acnhcdn.com/latest/NpcIcon/pgn10.png")</f>
        <v>#NAME?</v>
      </c>
      <c r="C54" s="28" t="e">
        <f ca="1">IMAGE("https://acnhcdn.com/latest/NpcBromide/NpcNmlPgn10.png")</f>
        <v>#NAME?</v>
      </c>
      <c r="D54" s="17" t="e">
        <f ca="1">IMAGE("https://acnhcdn.com/drivesync/render/houses/pgn10_295_Boomer.png")</f>
        <v>#NAME?</v>
      </c>
      <c r="E54" s="15" t="s">
        <v>375</v>
      </c>
      <c r="F54" s="29" t="s">
        <v>32</v>
      </c>
      <c r="G54" s="29" t="s">
        <v>119</v>
      </c>
      <c r="H54" s="17" t="s">
        <v>80</v>
      </c>
      <c r="I54" s="30" t="s">
        <v>81</v>
      </c>
      <c r="J54" s="31" t="s">
        <v>758</v>
      </c>
      <c r="K54" s="32" t="s">
        <v>759</v>
      </c>
      <c r="L54" s="30" t="s">
        <v>760</v>
      </c>
      <c r="M54" s="33" t="s">
        <v>761</v>
      </c>
      <c r="N54" s="39" t="s">
        <v>86</v>
      </c>
      <c r="O54" s="34" t="s">
        <v>62</v>
      </c>
      <c r="P54" s="23" t="s">
        <v>176</v>
      </c>
      <c r="Q54" s="23" t="s">
        <v>529</v>
      </c>
      <c r="R54" s="18">
        <v>4207</v>
      </c>
      <c r="S54" s="17" t="s">
        <v>65</v>
      </c>
      <c r="T54" s="24" t="s">
        <v>762</v>
      </c>
      <c r="U54" s="25" t="s">
        <v>763</v>
      </c>
      <c r="V54" s="15" t="s">
        <v>764</v>
      </c>
      <c r="W54" s="15" t="s">
        <v>765</v>
      </c>
      <c r="X54" s="26" t="s">
        <v>359</v>
      </c>
      <c r="Y54" s="26" t="s">
        <v>197</v>
      </c>
      <c r="Z54" s="29" t="s">
        <v>72</v>
      </c>
      <c r="AA54" s="29" t="s">
        <v>130</v>
      </c>
      <c r="AB54" s="29" t="s">
        <v>131</v>
      </c>
      <c r="AC54" s="32" t="s">
        <v>766</v>
      </c>
      <c r="AD54" s="41" t="s">
        <v>767</v>
      </c>
    </row>
    <row r="55" spans="1:30" ht="306">
      <c r="A55" s="15" t="s">
        <v>768</v>
      </c>
      <c r="B55" s="17" t="e">
        <f ca="1">IMAGE("https://acnhcdn.com/latest/NpcIcon/gor02.png")</f>
        <v>#NAME?</v>
      </c>
      <c r="C55" s="28" t="e">
        <f ca="1">IMAGE("https://acnhcdn.com/latest/NpcBromide/NpcNmlGor02.png")</f>
        <v>#NAME?</v>
      </c>
      <c r="D55" s="17" t="e">
        <f ca="1">IMAGE("https://acnhcdn.com/drivesync/render/houses/gor02_186_Boone.png")</f>
        <v>#NAME?</v>
      </c>
      <c r="E55" s="15" t="s">
        <v>118</v>
      </c>
      <c r="F55" s="29" t="s">
        <v>32</v>
      </c>
      <c r="G55" s="29" t="s">
        <v>33</v>
      </c>
      <c r="H55" s="17" t="s">
        <v>80</v>
      </c>
      <c r="I55" s="30" t="s">
        <v>81</v>
      </c>
      <c r="J55" s="31" t="s">
        <v>769</v>
      </c>
      <c r="K55" s="32" t="s">
        <v>770</v>
      </c>
      <c r="L55" s="30" t="s">
        <v>527</v>
      </c>
      <c r="M55" s="33" t="s">
        <v>771</v>
      </c>
      <c r="N55" s="42" t="s">
        <v>104</v>
      </c>
      <c r="O55" s="34" t="s">
        <v>62</v>
      </c>
      <c r="P55" s="23" t="s">
        <v>221</v>
      </c>
      <c r="Q55" s="23" t="s">
        <v>123</v>
      </c>
      <c r="R55" s="18">
        <v>3258</v>
      </c>
      <c r="S55" s="17" t="s">
        <v>404</v>
      </c>
      <c r="T55" s="24" t="s">
        <v>772</v>
      </c>
      <c r="U55" s="25" t="s">
        <v>313</v>
      </c>
      <c r="V55" s="15" t="s">
        <v>773</v>
      </c>
      <c r="W55" s="15" t="s">
        <v>774</v>
      </c>
      <c r="X55" s="26" t="s">
        <v>384</v>
      </c>
      <c r="Y55" s="26" t="s">
        <v>476</v>
      </c>
      <c r="Z55" s="29" t="s">
        <v>72</v>
      </c>
      <c r="AA55" s="29" t="s">
        <v>670</v>
      </c>
      <c r="AB55" s="29" t="s">
        <v>671</v>
      </c>
      <c r="AC55" s="32" t="s">
        <v>775</v>
      </c>
      <c r="AD55" s="41" t="s">
        <v>776</v>
      </c>
    </row>
    <row r="56" spans="1:30" ht="210">
      <c r="A56" s="15" t="s">
        <v>777</v>
      </c>
      <c r="B56" s="17" t="e">
        <f ca="1">IMAGE("https://acnhcdn.com/latest/NpcIcon/crd02.png")</f>
        <v>#NAME?</v>
      </c>
      <c r="C56" s="28" t="e">
        <f ca="1">IMAGE("https://acnhcdn.com/latest/NpcBromide/NpcNmlCrd02.png")</f>
        <v>#NAME?</v>
      </c>
      <c r="D56" s="17" t="e">
        <f ca="1">IMAGE("https://acnhcdn.com/drivesync/render/houses/crd02_104_Boots.png")</f>
        <v>#NAME?</v>
      </c>
      <c r="E56" s="15" t="s">
        <v>135</v>
      </c>
      <c r="F56" s="29" t="s">
        <v>32</v>
      </c>
      <c r="G56" s="29" t="s">
        <v>33</v>
      </c>
      <c r="H56" s="17" t="s">
        <v>34</v>
      </c>
      <c r="I56" s="30" t="s">
        <v>99</v>
      </c>
      <c r="J56" s="31" t="s">
        <v>778</v>
      </c>
      <c r="K56" s="32" t="s">
        <v>779</v>
      </c>
      <c r="L56" s="30" t="s">
        <v>780</v>
      </c>
      <c r="M56" s="33" t="s">
        <v>781</v>
      </c>
      <c r="N56" s="47" t="s">
        <v>174</v>
      </c>
      <c r="O56" s="21" t="s">
        <v>40</v>
      </c>
      <c r="P56" s="23" t="s">
        <v>221</v>
      </c>
      <c r="Q56" s="23" t="s">
        <v>298</v>
      </c>
      <c r="R56" s="18">
        <v>3450</v>
      </c>
      <c r="S56" s="17" t="s">
        <v>87</v>
      </c>
      <c r="T56" s="24" t="s">
        <v>782</v>
      </c>
      <c r="U56" s="25" t="s">
        <v>783</v>
      </c>
      <c r="V56" s="15" t="s">
        <v>784</v>
      </c>
      <c r="W56" s="15" t="s">
        <v>785</v>
      </c>
      <c r="X56" s="26" t="s">
        <v>359</v>
      </c>
      <c r="Y56" s="26" t="s">
        <v>197</v>
      </c>
      <c r="Z56" s="29" t="s">
        <v>72</v>
      </c>
      <c r="AA56" s="29" t="s">
        <v>52</v>
      </c>
      <c r="AB56" s="29" t="s">
        <v>73</v>
      </c>
      <c r="AC56" s="32" t="s">
        <v>786</v>
      </c>
      <c r="AD56" s="41" t="s">
        <v>787</v>
      </c>
    </row>
    <row r="57" spans="1:30" ht="293">
      <c r="A57" s="15" t="s">
        <v>788</v>
      </c>
      <c r="B57" s="17" t="e">
        <f ca="1">IMAGE("https://acnhcdn.com/latest/NpcIcon/pig09.png")</f>
        <v>#NAME?</v>
      </c>
      <c r="C57" s="28" t="e">
        <f ca="1">IMAGE("https://acnhcdn.com/latest/NpcBromide/NpcNmlPig09.png")</f>
        <v>#NAME?</v>
      </c>
      <c r="D57" s="17" t="e">
        <f ca="1">IMAGE("https://acnhcdn.com/drivesync/render/houses/pig09_306_Boris.png")</f>
        <v>#NAME?</v>
      </c>
      <c r="E57" s="15" t="s">
        <v>97</v>
      </c>
      <c r="F57" s="29" t="s">
        <v>32</v>
      </c>
      <c r="G57" s="29" t="s">
        <v>57</v>
      </c>
      <c r="H57" s="17" t="s">
        <v>34</v>
      </c>
      <c r="I57" s="30" t="s">
        <v>35</v>
      </c>
      <c r="J57" s="31" t="s">
        <v>789</v>
      </c>
      <c r="K57" s="32" t="s">
        <v>790</v>
      </c>
      <c r="L57" s="30" t="s">
        <v>791</v>
      </c>
      <c r="M57" s="33" t="s">
        <v>792</v>
      </c>
      <c r="N57" s="34" t="s">
        <v>62</v>
      </c>
      <c r="O57" s="47" t="s">
        <v>174</v>
      </c>
      <c r="P57" s="23" t="s">
        <v>298</v>
      </c>
      <c r="Q57" s="23" t="s">
        <v>63</v>
      </c>
      <c r="R57" s="18">
        <v>3606</v>
      </c>
      <c r="S57" s="17" t="s">
        <v>65</v>
      </c>
      <c r="T57" s="24" t="s">
        <v>270</v>
      </c>
      <c r="U57" s="25" t="s">
        <v>406</v>
      </c>
      <c r="V57" s="15" t="s">
        <v>793</v>
      </c>
      <c r="W57" s="15" t="s">
        <v>794</v>
      </c>
      <c r="X57" s="26" t="s">
        <v>128</v>
      </c>
      <c r="Y57" s="26" t="s">
        <v>275</v>
      </c>
      <c r="Z57" s="29" t="s">
        <v>72</v>
      </c>
      <c r="AA57" s="29" t="s">
        <v>130</v>
      </c>
      <c r="AB57" s="29" t="s">
        <v>795</v>
      </c>
      <c r="AC57" s="32" t="s">
        <v>796</v>
      </c>
      <c r="AD57" s="41" t="s">
        <v>797</v>
      </c>
    </row>
    <row r="58" spans="1:30" ht="252">
      <c r="A58" s="15" t="s">
        <v>798</v>
      </c>
      <c r="B58" s="17" t="e">
        <f ca="1">IMAGE("https://acnhcdn.com/latest/NpcIcon/gor05.png")</f>
        <v>#NAME?</v>
      </c>
      <c r="C58" s="28" t="e">
        <f ca="1">IMAGE("https://acnhcdn.com/latest/NpcBromide/NpcNmlGor05.png")</f>
        <v>#NAME?</v>
      </c>
      <c r="D58" s="17" t="e">
        <f ca="1">IMAGE("https://acnhcdn.com/drivesync/render/houses/gor05_188_Boyd.png")</f>
        <v>#NAME?</v>
      </c>
      <c r="E58" s="15" t="s">
        <v>118</v>
      </c>
      <c r="F58" s="29" t="s">
        <v>32</v>
      </c>
      <c r="G58" s="29" t="s">
        <v>57</v>
      </c>
      <c r="H58" s="17" t="s">
        <v>34</v>
      </c>
      <c r="I58" s="30" t="s">
        <v>81</v>
      </c>
      <c r="J58" s="31" t="s">
        <v>799</v>
      </c>
      <c r="K58" s="32" t="s">
        <v>800</v>
      </c>
      <c r="L58" s="30" t="s">
        <v>801</v>
      </c>
      <c r="M58" s="33" t="s">
        <v>802</v>
      </c>
      <c r="N58" s="39" t="s">
        <v>86</v>
      </c>
      <c r="O58" s="34" t="s">
        <v>62</v>
      </c>
      <c r="P58" s="23" t="s">
        <v>123</v>
      </c>
      <c r="Q58" s="23" t="s">
        <v>63</v>
      </c>
      <c r="R58" s="18">
        <v>2498</v>
      </c>
      <c r="S58" s="17" t="s">
        <v>44</v>
      </c>
      <c r="T58" s="24" t="s">
        <v>803</v>
      </c>
      <c r="U58" s="25" t="s">
        <v>804</v>
      </c>
      <c r="V58" s="15" t="s">
        <v>805</v>
      </c>
      <c r="W58" s="35" t="s">
        <v>806</v>
      </c>
      <c r="X58" s="26" t="s">
        <v>128</v>
      </c>
      <c r="Y58" s="26" t="s">
        <v>331</v>
      </c>
      <c r="Z58" s="29" t="s">
        <v>72</v>
      </c>
      <c r="AA58" s="29" t="s">
        <v>52</v>
      </c>
      <c r="AB58" s="29" t="s">
        <v>477</v>
      </c>
      <c r="AC58" s="32" t="s">
        <v>807</v>
      </c>
      <c r="AD58" s="41" t="s">
        <v>808</v>
      </c>
    </row>
    <row r="59" spans="1:30" ht="266">
      <c r="A59" s="15" t="s">
        <v>809</v>
      </c>
      <c r="B59" s="17" t="e">
        <f ca="1">IMAGE("https://acnhcdn.com/latest/NpcIcon/mus03.png")</f>
        <v>#NAME?</v>
      </c>
      <c r="C59" s="28" t="e">
        <f ca="1">IMAGE("https://acnhcdn.com/latest/NpcBromide/NpcNmlMus03.png")</f>
        <v>#NAME?</v>
      </c>
      <c r="D59" s="17" t="e">
        <f ca="1">IMAGE("https://acnhcdn.com/drivesync/render/houses/mus03_253_Bree.png")</f>
        <v>#NAME?</v>
      </c>
      <c r="E59" s="15" t="s">
        <v>247</v>
      </c>
      <c r="F59" s="29" t="s">
        <v>78</v>
      </c>
      <c r="G59" s="29" t="s">
        <v>168</v>
      </c>
      <c r="H59" s="17" t="s">
        <v>80</v>
      </c>
      <c r="I59" s="30" t="s">
        <v>169</v>
      </c>
      <c r="J59" s="31" t="s">
        <v>810</v>
      </c>
      <c r="K59" s="32" t="s">
        <v>811</v>
      </c>
      <c r="L59" s="30" t="s">
        <v>689</v>
      </c>
      <c r="M59" s="33" t="s">
        <v>812</v>
      </c>
      <c r="N59" s="42" t="s">
        <v>104</v>
      </c>
      <c r="O59" s="47" t="s">
        <v>174</v>
      </c>
      <c r="P59" s="23" t="s">
        <v>63</v>
      </c>
      <c r="Q59" s="23" t="s">
        <v>64</v>
      </c>
      <c r="R59" s="18">
        <v>3696</v>
      </c>
      <c r="S59" s="17" t="s">
        <v>813</v>
      </c>
      <c r="T59" s="24" t="s">
        <v>159</v>
      </c>
      <c r="U59" s="25" t="s">
        <v>814</v>
      </c>
      <c r="V59" s="15" t="s">
        <v>815</v>
      </c>
      <c r="W59" s="15" t="s">
        <v>816</v>
      </c>
      <c r="X59" s="26" t="s">
        <v>384</v>
      </c>
      <c r="Y59" s="26" t="s">
        <v>476</v>
      </c>
      <c r="Z59" s="29" t="s">
        <v>72</v>
      </c>
      <c r="AA59" s="29" t="s">
        <v>289</v>
      </c>
      <c r="AB59" s="29" t="s">
        <v>290</v>
      </c>
      <c r="AC59" s="32" t="s">
        <v>817</v>
      </c>
      <c r="AD59" s="41" t="s">
        <v>818</v>
      </c>
    </row>
    <row r="60" spans="1:30" ht="306">
      <c r="A60" s="15" t="s">
        <v>819</v>
      </c>
      <c r="B60" s="17" t="e">
        <f ca="1">IMAGE("https://acnhcdn.com/latest/NpcIcon/mus12.png")</f>
        <v>#NAME?</v>
      </c>
      <c r="C60" s="28" t="e">
        <f ca="1">IMAGE("https://acnhcdn.com/latest/NpcBromide/NpcNmlMus12.png")</f>
        <v>#NAME?</v>
      </c>
      <c r="D60" s="17" t="e">
        <f ca="1">IMAGE("https://acnhcdn.com/drivesync/render/houses/mus12_259_Broccolo.png")</f>
        <v>#NAME?</v>
      </c>
      <c r="E60" s="15" t="s">
        <v>247</v>
      </c>
      <c r="F60" s="29" t="s">
        <v>32</v>
      </c>
      <c r="G60" s="29" t="s">
        <v>119</v>
      </c>
      <c r="H60" s="17" t="s">
        <v>80</v>
      </c>
      <c r="I60" s="30" t="s">
        <v>99</v>
      </c>
      <c r="J60" s="31" t="s">
        <v>820</v>
      </c>
      <c r="K60" s="32" t="s">
        <v>821</v>
      </c>
      <c r="L60" s="30" t="s">
        <v>338</v>
      </c>
      <c r="M60" s="33" t="s">
        <v>822</v>
      </c>
      <c r="N60" s="39" t="s">
        <v>86</v>
      </c>
      <c r="O60" s="22" t="s">
        <v>41</v>
      </c>
      <c r="P60" s="23" t="s">
        <v>221</v>
      </c>
      <c r="Q60" s="23" t="s">
        <v>175</v>
      </c>
      <c r="R60" s="18">
        <v>2674</v>
      </c>
      <c r="S60" s="17" t="s">
        <v>823</v>
      </c>
      <c r="T60" s="24" t="s">
        <v>418</v>
      </c>
      <c r="U60" s="25" t="s">
        <v>824</v>
      </c>
      <c r="V60" s="15" t="s">
        <v>825</v>
      </c>
      <c r="W60" s="15" t="s">
        <v>826</v>
      </c>
      <c r="X60" s="26" t="s">
        <v>316</v>
      </c>
      <c r="Y60" s="26" t="s">
        <v>317</v>
      </c>
      <c r="Z60" s="29" t="s">
        <v>72</v>
      </c>
      <c r="AA60" s="29" t="s">
        <v>52</v>
      </c>
      <c r="AB60" s="29" t="s">
        <v>827</v>
      </c>
      <c r="AC60" s="32" t="s">
        <v>828</v>
      </c>
      <c r="AD60" s="41" t="s">
        <v>829</v>
      </c>
    </row>
    <row r="61" spans="1:30" ht="280">
      <c r="A61" s="15" t="s">
        <v>830</v>
      </c>
      <c r="B61" s="17" t="e">
        <f ca="1">IMAGE("https://acnhcdn.com/latest/NpcIcon/chn12.png")</f>
        <v>#NAME?</v>
      </c>
      <c r="C61" s="28" t="e">
        <f ca="1">IMAGE("https://acnhcdn.com/latest/NpcBromide/NpcNmlChn12.png")</f>
        <v>#NAME?</v>
      </c>
      <c r="D61" s="17" t="e">
        <f ca="1">IMAGE("https://acnhcdn.com/drivesync/render/houses/chn12_96_Broffina.png")</f>
        <v>#NAME?</v>
      </c>
      <c r="E61" s="15" t="s">
        <v>388</v>
      </c>
      <c r="F61" s="29" t="s">
        <v>78</v>
      </c>
      <c r="G61" s="29" t="s">
        <v>168</v>
      </c>
      <c r="H61" s="17" t="s">
        <v>34</v>
      </c>
      <c r="I61" s="30" t="s">
        <v>187</v>
      </c>
      <c r="J61" s="31" t="s">
        <v>831</v>
      </c>
      <c r="K61" s="32" t="s">
        <v>832</v>
      </c>
      <c r="L61" s="30" t="s">
        <v>833</v>
      </c>
      <c r="M61" s="33" t="s">
        <v>834</v>
      </c>
      <c r="N61" s="47" t="s">
        <v>174</v>
      </c>
      <c r="O61" s="42" t="s">
        <v>104</v>
      </c>
      <c r="P61" s="23" t="s">
        <v>63</v>
      </c>
      <c r="Q61" s="23" t="s">
        <v>123</v>
      </c>
      <c r="R61" s="18">
        <v>5645</v>
      </c>
      <c r="S61" s="17" t="s">
        <v>703</v>
      </c>
      <c r="T61" s="24" t="s">
        <v>835</v>
      </c>
      <c r="U61" s="25" t="s">
        <v>179</v>
      </c>
      <c r="V61" s="15" t="s">
        <v>836</v>
      </c>
      <c r="W61" s="15" t="s">
        <v>837</v>
      </c>
      <c r="X61" s="26" t="s">
        <v>112</v>
      </c>
      <c r="Y61" s="26" t="s">
        <v>243</v>
      </c>
      <c r="Z61" s="29" t="s">
        <v>72</v>
      </c>
      <c r="AA61" s="29" t="s">
        <v>212</v>
      </c>
      <c r="AB61" s="29" t="s">
        <v>213</v>
      </c>
      <c r="AC61" s="32" t="s">
        <v>838</v>
      </c>
      <c r="AD61" s="41" t="s">
        <v>839</v>
      </c>
    </row>
    <row r="62" spans="1:30" ht="252">
      <c r="A62" s="15" t="s">
        <v>840</v>
      </c>
      <c r="B62" s="17" t="e">
        <f ca="1">IMAGE("https://acnhcdn.com/latest/NpcIcon/der03.png")</f>
        <v>#NAME?</v>
      </c>
      <c r="C62" s="28" t="e">
        <f ca="1">IMAGE("https://acnhcdn.com/latest/NpcBromide/NpcNmlDer03.png")</f>
        <v>#NAME?</v>
      </c>
      <c r="D62" s="17" t="e">
        <f ca="1">IMAGE("https://acnhcdn.com/drivesync/render/houses/der03_111_Bruce.png")</f>
        <v>#NAME?</v>
      </c>
      <c r="E62" s="15" t="s">
        <v>456</v>
      </c>
      <c r="F62" s="29" t="s">
        <v>32</v>
      </c>
      <c r="G62" s="29" t="s">
        <v>57</v>
      </c>
      <c r="H62" s="17" t="s">
        <v>34</v>
      </c>
      <c r="I62" s="30" t="s">
        <v>35</v>
      </c>
      <c r="J62" s="31" t="s">
        <v>841</v>
      </c>
      <c r="K62" s="32" t="s">
        <v>842</v>
      </c>
      <c r="L62" s="30" t="s">
        <v>459</v>
      </c>
      <c r="M62" s="33" t="s">
        <v>843</v>
      </c>
      <c r="N62" s="34" t="s">
        <v>62</v>
      </c>
      <c r="O62" s="39" t="s">
        <v>86</v>
      </c>
      <c r="P62" s="23" t="s">
        <v>63</v>
      </c>
      <c r="Q62" s="23" t="s">
        <v>123</v>
      </c>
      <c r="R62" s="18">
        <v>4366</v>
      </c>
      <c r="S62" s="17" t="s">
        <v>65</v>
      </c>
      <c r="T62" s="24" t="s">
        <v>621</v>
      </c>
      <c r="U62" s="25" t="s">
        <v>622</v>
      </c>
      <c r="V62" s="15" t="s">
        <v>844</v>
      </c>
      <c r="W62" s="15" t="s">
        <v>845</v>
      </c>
      <c r="X62" s="26" t="s">
        <v>128</v>
      </c>
      <c r="Y62" s="26" t="s">
        <v>129</v>
      </c>
      <c r="Z62" s="29" t="s">
        <v>72</v>
      </c>
      <c r="AA62" s="29" t="s">
        <v>52</v>
      </c>
      <c r="AB62" s="29" t="s">
        <v>423</v>
      </c>
      <c r="AC62" s="32" t="s">
        <v>846</v>
      </c>
      <c r="AD62" s="41" t="s">
        <v>847</v>
      </c>
    </row>
    <row r="63" spans="1:30" ht="293">
      <c r="A63" s="15" t="s">
        <v>848</v>
      </c>
      <c r="B63" s="17" t="e">
        <f ca="1">IMAGE("https://acnhcdn.com/latest/NpcIcon/hip02.png")</f>
        <v>#NAME?</v>
      </c>
      <c r="C63" s="28" t="e">
        <f ca="1">IMAGE("https://acnhcdn.com/latest/NpcBromide/NpcNmlHip02.png")</f>
        <v>#NAME?</v>
      </c>
      <c r="D63" s="17" t="e">
        <f ca="1">IMAGE("https://acnhcdn.com/drivesync/render/houses/hip02_201_Bubbles.png")</f>
        <v>#NAME?</v>
      </c>
      <c r="E63" s="15" t="s">
        <v>583</v>
      </c>
      <c r="F63" s="29" t="s">
        <v>78</v>
      </c>
      <c r="G63" s="29" t="s">
        <v>79</v>
      </c>
      <c r="H63" s="17" t="s">
        <v>80</v>
      </c>
      <c r="I63" s="30" t="s">
        <v>169</v>
      </c>
      <c r="J63" s="31" t="s">
        <v>849</v>
      </c>
      <c r="K63" s="32" t="s">
        <v>850</v>
      </c>
      <c r="L63" s="30" t="s">
        <v>851</v>
      </c>
      <c r="M63" s="33" t="s">
        <v>852</v>
      </c>
      <c r="N63" s="21" t="s">
        <v>40</v>
      </c>
      <c r="O63" s="22" t="s">
        <v>41</v>
      </c>
      <c r="P63" s="23" t="s">
        <v>298</v>
      </c>
      <c r="Q63" s="23" t="s">
        <v>105</v>
      </c>
      <c r="R63" s="18">
        <v>3290</v>
      </c>
      <c r="S63" s="17" t="s">
        <v>853</v>
      </c>
      <c r="T63" s="24" t="s">
        <v>854</v>
      </c>
      <c r="U63" s="25" t="s">
        <v>855</v>
      </c>
      <c r="V63" s="15" t="s">
        <v>856</v>
      </c>
      <c r="W63" s="15" t="s">
        <v>857</v>
      </c>
      <c r="X63" s="26" t="s">
        <v>163</v>
      </c>
      <c r="Y63" s="26" t="s">
        <v>146</v>
      </c>
      <c r="Z63" s="29" t="s">
        <v>72</v>
      </c>
      <c r="AA63" s="29" t="s">
        <v>52</v>
      </c>
      <c r="AB63" s="29" t="s">
        <v>147</v>
      </c>
      <c r="AC63" s="32" t="s">
        <v>858</v>
      </c>
      <c r="AD63" s="41" t="s">
        <v>859</v>
      </c>
    </row>
    <row r="64" spans="1:30" ht="238">
      <c r="A64" s="15" t="s">
        <v>860</v>
      </c>
      <c r="B64" s="17" t="e">
        <f ca="1">IMAGE("https://acnhcdn.com/latest/NpcIcon/hrs00.png")</f>
        <v>#NAME?</v>
      </c>
      <c r="C64" s="28" t="e">
        <f ca="1">IMAGE("https://acnhcdn.com/latest/NpcBromide/NpcNmlHrs00.png")</f>
        <v>#NAME?</v>
      </c>
      <c r="D64" s="17" t="e">
        <f ca="1">IMAGE("https://acnhcdn.com/drivesync/render/houses/hrs00_206_Buck.png")</f>
        <v>#NAME?</v>
      </c>
      <c r="E64" s="15" t="s">
        <v>294</v>
      </c>
      <c r="F64" s="29" t="s">
        <v>32</v>
      </c>
      <c r="G64" s="29" t="s">
        <v>33</v>
      </c>
      <c r="H64" s="17" t="s">
        <v>80</v>
      </c>
      <c r="I64" s="30" t="s">
        <v>81</v>
      </c>
      <c r="J64" s="31" t="s">
        <v>861</v>
      </c>
      <c r="K64" s="32" t="s">
        <v>862</v>
      </c>
      <c r="L64" s="30" t="s">
        <v>863</v>
      </c>
      <c r="M64" s="33" t="s">
        <v>864</v>
      </c>
      <c r="N64" s="21" t="s">
        <v>40</v>
      </c>
      <c r="O64" s="39" t="s">
        <v>86</v>
      </c>
      <c r="P64" s="23" t="s">
        <v>393</v>
      </c>
      <c r="Q64" s="23" t="s">
        <v>176</v>
      </c>
      <c r="R64" s="18">
        <v>3671</v>
      </c>
      <c r="S64" s="17" t="s">
        <v>486</v>
      </c>
      <c r="T64" s="24" t="s">
        <v>865</v>
      </c>
      <c r="U64" s="25" t="s">
        <v>866</v>
      </c>
      <c r="V64" s="15" t="s">
        <v>867</v>
      </c>
      <c r="W64" s="15" t="s">
        <v>868</v>
      </c>
      <c r="X64" s="26" t="s">
        <v>869</v>
      </c>
      <c r="Y64" s="26" t="s">
        <v>146</v>
      </c>
      <c r="Z64" s="29" t="s">
        <v>72</v>
      </c>
      <c r="AA64" s="29" t="s">
        <v>130</v>
      </c>
      <c r="AB64" s="29" t="s">
        <v>131</v>
      </c>
      <c r="AC64" s="32" t="s">
        <v>870</v>
      </c>
      <c r="AD64" s="41" t="s">
        <v>871</v>
      </c>
    </row>
    <row r="65" spans="1:30" ht="196">
      <c r="A65" s="15" t="s">
        <v>872</v>
      </c>
      <c r="B65" s="17" t="e">
        <f ca="1">IMAGE("https://acnhcdn.com/latest/NpcIcon/lon00.png")</f>
        <v>#NAME?</v>
      </c>
      <c r="C65" s="28" t="e">
        <f ca="1">IMAGE("https://acnhcdn.com/latest/NpcBromide/NpcNmlLon00.png")</f>
        <v>#NAME?</v>
      </c>
      <c r="D65" s="17" t="e">
        <f ca="1">IMAGE("https://acnhcdn.com/drivesync/render/houses/lon00_236_Bud.png")</f>
        <v>#NAME?</v>
      </c>
      <c r="E65" s="15" t="s">
        <v>873</v>
      </c>
      <c r="F65" s="29" t="s">
        <v>32</v>
      </c>
      <c r="G65" s="29" t="s">
        <v>33</v>
      </c>
      <c r="H65" s="17" t="s">
        <v>80</v>
      </c>
      <c r="I65" s="30" t="s">
        <v>81</v>
      </c>
      <c r="J65" s="31" t="s">
        <v>874</v>
      </c>
      <c r="K65" s="32" t="s">
        <v>875</v>
      </c>
      <c r="L65" s="30" t="s">
        <v>156</v>
      </c>
      <c r="M65" s="33" t="s">
        <v>876</v>
      </c>
      <c r="N65" s="21" t="s">
        <v>40</v>
      </c>
      <c r="O65" s="39" t="s">
        <v>86</v>
      </c>
      <c r="P65" s="23" t="s">
        <v>43</v>
      </c>
      <c r="Q65" s="23" t="s">
        <v>175</v>
      </c>
      <c r="R65" s="18">
        <v>6821</v>
      </c>
      <c r="S65" s="17" t="s">
        <v>471</v>
      </c>
      <c r="T65" s="24" t="s">
        <v>299</v>
      </c>
      <c r="U65" s="25" t="s">
        <v>877</v>
      </c>
      <c r="V65" s="15" t="s">
        <v>878</v>
      </c>
      <c r="W65" s="15" t="s">
        <v>879</v>
      </c>
      <c r="X65" s="26" t="s">
        <v>316</v>
      </c>
      <c r="Y65" s="26" t="s">
        <v>331</v>
      </c>
      <c r="Z65" s="29" t="s">
        <v>72</v>
      </c>
      <c r="AA65" s="29" t="s">
        <v>52</v>
      </c>
      <c r="AB65" s="29" t="s">
        <v>230</v>
      </c>
      <c r="AC65" s="32" t="s">
        <v>880</v>
      </c>
      <c r="AD65" s="41" t="s">
        <v>881</v>
      </c>
    </row>
    <row r="66" spans="1:30" ht="409.6">
      <c r="A66" s="15" t="s">
        <v>882</v>
      </c>
      <c r="B66" s="17" t="e">
        <f ca="1">IMAGE("https://acnhcdn.com/latest/NpcIcon/rbt00.png")</f>
        <v>#NAME?</v>
      </c>
      <c r="C66" s="28" t="e">
        <f ca="1">IMAGE("https://acnhcdn.com/latest/NpcBromide/NpcNmlRbt00.png")</f>
        <v>#NAME?</v>
      </c>
      <c r="D66" s="17" t="e">
        <f ca="1">IMAGE("https://acnhcdn.com/drivesync/render/houses/rbt00_314_Bunnie.png")</f>
        <v>#NAME?</v>
      </c>
      <c r="E66" s="15" t="s">
        <v>733</v>
      </c>
      <c r="F66" s="29" t="s">
        <v>78</v>
      </c>
      <c r="G66" s="29" t="s">
        <v>79</v>
      </c>
      <c r="H66" s="17" t="s">
        <v>80</v>
      </c>
      <c r="I66" s="30" t="s">
        <v>169</v>
      </c>
      <c r="J66" s="31" t="s">
        <v>883</v>
      </c>
      <c r="K66" s="32" t="s">
        <v>884</v>
      </c>
      <c r="L66" s="30" t="s">
        <v>138</v>
      </c>
      <c r="M66" s="33" t="s">
        <v>885</v>
      </c>
      <c r="N66" s="22" t="s">
        <v>41</v>
      </c>
      <c r="O66" s="22" t="s">
        <v>41</v>
      </c>
      <c r="P66" s="23" t="s">
        <v>43</v>
      </c>
      <c r="Q66" s="23" t="s">
        <v>105</v>
      </c>
      <c r="R66" s="18">
        <v>9504</v>
      </c>
      <c r="S66" s="17" t="s">
        <v>340</v>
      </c>
      <c r="T66" s="24" t="s">
        <v>886</v>
      </c>
      <c r="U66" s="25" t="s">
        <v>739</v>
      </c>
      <c r="V66" s="15" t="s">
        <v>887</v>
      </c>
      <c r="W66" s="15" t="s">
        <v>888</v>
      </c>
      <c r="X66" s="26" t="s">
        <v>211</v>
      </c>
      <c r="Y66" s="26" t="s">
        <v>258</v>
      </c>
      <c r="Z66" s="29" t="s">
        <v>72</v>
      </c>
      <c r="AA66" s="29" t="s">
        <v>212</v>
      </c>
      <c r="AB66" s="29" t="s">
        <v>213</v>
      </c>
      <c r="AC66" s="32" t="s">
        <v>889</v>
      </c>
      <c r="AD66" s="41" t="s">
        <v>890</v>
      </c>
    </row>
    <row r="67" spans="1:30" ht="252">
      <c r="A67" s="15" t="s">
        <v>891</v>
      </c>
      <c r="B67" s="17" t="e">
        <f ca="1">IMAGE("https://acnhcdn.com/latest/NpcIcon/dog01.png")</f>
        <v>#NAME?</v>
      </c>
      <c r="C67" s="28" t="e">
        <f ca="1">IMAGE("https://acnhcdn.com/latest/NpcBromide/NpcNmlDog01.png")</f>
        <v>#NAME?</v>
      </c>
      <c r="D67" s="17" t="e">
        <f ca="1">IMAGE("https://acnhcdn.com/drivesync/render/houses/dog01_119_Butch.png")</f>
        <v>#NAME?</v>
      </c>
      <c r="E67" s="15" t="s">
        <v>497</v>
      </c>
      <c r="F67" s="29" t="s">
        <v>32</v>
      </c>
      <c r="G67" s="29" t="s">
        <v>57</v>
      </c>
      <c r="H67" s="17" t="s">
        <v>80</v>
      </c>
      <c r="I67" s="30" t="s">
        <v>187</v>
      </c>
      <c r="J67" s="31" t="s">
        <v>892</v>
      </c>
      <c r="K67" s="32" t="s">
        <v>893</v>
      </c>
      <c r="L67" s="30" t="s">
        <v>894</v>
      </c>
      <c r="M67" s="33" t="s">
        <v>895</v>
      </c>
      <c r="N67" s="34" t="s">
        <v>62</v>
      </c>
      <c r="O67" s="39" t="s">
        <v>86</v>
      </c>
      <c r="P67" s="23" t="s">
        <v>64</v>
      </c>
      <c r="Q67" s="23" t="s">
        <v>393</v>
      </c>
      <c r="R67" s="18">
        <v>3262</v>
      </c>
      <c r="S67" s="17" t="s">
        <v>65</v>
      </c>
      <c r="T67" s="24" t="s">
        <v>405</v>
      </c>
      <c r="U67" s="25" t="s">
        <v>896</v>
      </c>
      <c r="V67" s="15" t="s">
        <v>897</v>
      </c>
      <c r="W67" s="15" t="s">
        <v>898</v>
      </c>
      <c r="X67" s="26" t="s">
        <v>128</v>
      </c>
      <c r="Y67" s="26" t="s">
        <v>317</v>
      </c>
      <c r="Z67" s="29" t="s">
        <v>72</v>
      </c>
      <c r="AA67" s="29" t="s">
        <v>670</v>
      </c>
      <c r="AB67" s="29" t="s">
        <v>671</v>
      </c>
      <c r="AC67" s="32" t="s">
        <v>899</v>
      </c>
      <c r="AD67" s="41" t="s">
        <v>900</v>
      </c>
    </row>
    <row r="68" spans="1:30" ht="224">
      <c r="A68" s="15" t="s">
        <v>901</v>
      </c>
      <c r="B68" s="17" t="e">
        <f ca="1">IMAGE("https://acnhcdn.com/latest/NpcIcon/pbr03.png")</f>
        <v>#NAME?</v>
      </c>
      <c r="C68" s="28" t="e">
        <f ca="1">IMAGE("https://acnhcdn.com/latest/NpcBromide/NpcNmlPbr03.png")</f>
        <v>#NAME?</v>
      </c>
      <c r="D68" s="17" t="e">
        <f ca="1">IMAGE("https://acnhcdn.com/drivesync/render/houses/pbr03_281_Buzz.png")</f>
        <v>#NAME?</v>
      </c>
      <c r="E68" s="15" t="s">
        <v>186</v>
      </c>
      <c r="F68" s="29" t="s">
        <v>32</v>
      </c>
      <c r="G68" s="29" t="s">
        <v>57</v>
      </c>
      <c r="H68" s="17" t="s">
        <v>34</v>
      </c>
      <c r="I68" s="30" t="s">
        <v>35</v>
      </c>
      <c r="J68" s="31" t="s">
        <v>902</v>
      </c>
      <c r="K68" s="32" t="s">
        <v>903</v>
      </c>
      <c r="L68" s="30" t="s">
        <v>500</v>
      </c>
      <c r="M68" s="33" t="s">
        <v>904</v>
      </c>
      <c r="N68" s="39" t="s">
        <v>86</v>
      </c>
      <c r="O68" s="21" t="s">
        <v>40</v>
      </c>
      <c r="P68" s="23" t="s">
        <v>175</v>
      </c>
      <c r="Q68" s="23" t="s">
        <v>123</v>
      </c>
      <c r="R68" s="18">
        <v>3326</v>
      </c>
      <c r="S68" s="17" t="s">
        <v>655</v>
      </c>
      <c r="T68" s="24" t="s">
        <v>193</v>
      </c>
      <c r="U68" s="25" t="s">
        <v>905</v>
      </c>
      <c r="V68" s="15" t="s">
        <v>906</v>
      </c>
      <c r="W68" s="15" t="s">
        <v>907</v>
      </c>
      <c r="X68" s="26" t="s">
        <v>128</v>
      </c>
      <c r="Y68" s="26" t="s">
        <v>164</v>
      </c>
      <c r="Z68" s="29" t="s">
        <v>72</v>
      </c>
      <c r="AA68" s="29" t="s">
        <v>52</v>
      </c>
      <c r="AB68" s="29" t="s">
        <v>230</v>
      </c>
      <c r="AC68" s="32" t="s">
        <v>908</v>
      </c>
      <c r="AD68" s="41" t="s">
        <v>909</v>
      </c>
    </row>
    <row r="69" spans="1:30" ht="252">
      <c r="A69" s="15" t="s">
        <v>910</v>
      </c>
      <c r="B69" s="17" t="e">
        <f ca="1">IMAGE("https://acnhcdn.com/latest/NpcIcon/squ11.png")</f>
        <v>#NAME?</v>
      </c>
      <c r="C69" s="28" t="e">
        <f ca="1">IMAGE("https://acnhcdn.com/latest/NpcBromide/NpcNmlSqu11.png")</f>
        <v>#NAME?</v>
      </c>
      <c r="D69" s="17" t="e">
        <f ca="1">IMAGE("https://acnhcdn.com/drivesync/render/houses/squ11_363_Cally.png")</f>
        <v>#NAME?</v>
      </c>
      <c r="E69" s="15" t="s">
        <v>77</v>
      </c>
      <c r="F69" s="29" t="s">
        <v>78</v>
      </c>
      <c r="G69" s="29" t="s">
        <v>152</v>
      </c>
      <c r="H69" s="17" t="s">
        <v>80</v>
      </c>
      <c r="I69" s="30" t="s">
        <v>35</v>
      </c>
      <c r="J69" s="31" t="s">
        <v>911</v>
      </c>
      <c r="K69" s="32" t="s">
        <v>912</v>
      </c>
      <c r="L69" s="30" t="s">
        <v>851</v>
      </c>
      <c r="M69" s="33" t="s">
        <v>913</v>
      </c>
      <c r="N69" s="22" t="s">
        <v>41</v>
      </c>
      <c r="O69" s="42" t="s">
        <v>104</v>
      </c>
      <c r="P69" s="23" t="s">
        <v>123</v>
      </c>
      <c r="Q69" s="23" t="s">
        <v>43</v>
      </c>
      <c r="R69" s="18">
        <v>3137</v>
      </c>
      <c r="S69" s="17" t="s">
        <v>124</v>
      </c>
      <c r="T69" s="24" t="s">
        <v>355</v>
      </c>
      <c r="U69" s="25" t="s">
        <v>532</v>
      </c>
      <c r="V69" s="15" t="s">
        <v>914</v>
      </c>
      <c r="W69" s="15" t="s">
        <v>915</v>
      </c>
      <c r="X69" s="26" t="s">
        <v>359</v>
      </c>
      <c r="Y69" s="26" t="s">
        <v>360</v>
      </c>
      <c r="Z69" s="29" t="s">
        <v>72</v>
      </c>
      <c r="AA69" s="29" t="s">
        <v>52</v>
      </c>
      <c r="AB69" s="29" t="s">
        <v>409</v>
      </c>
      <c r="AC69" s="32" t="s">
        <v>916</v>
      </c>
      <c r="AD69" s="41" t="s">
        <v>917</v>
      </c>
    </row>
    <row r="70" spans="1:30" ht="210">
      <c r="A70" s="15" t="s">
        <v>918</v>
      </c>
      <c r="B70" s="17" t="e">
        <f ca="1">IMAGE("https://acnhcdn.com/latest/NpcIcon/flg03.png")</f>
        <v>#NAME?</v>
      </c>
      <c r="C70" s="28" t="e">
        <f ca="1">IMAGE("https://acnhcdn.com/latest/NpcBromide/NpcNmlFlg03.png")</f>
        <v>#NAME?</v>
      </c>
      <c r="D70" s="17" t="e">
        <f ca="1">IMAGE("https://acnhcdn.com/drivesync/render/houses/flg03_161_Camofrog.png")</f>
        <v>#NAME?</v>
      </c>
      <c r="E70" s="15" t="s">
        <v>919</v>
      </c>
      <c r="F70" s="29" t="s">
        <v>32</v>
      </c>
      <c r="G70" s="29" t="s">
        <v>57</v>
      </c>
      <c r="H70" s="17" t="s">
        <v>80</v>
      </c>
      <c r="I70" s="30" t="s">
        <v>187</v>
      </c>
      <c r="J70" s="31" t="s">
        <v>920</v>
      </c>
      <c r="K70" s="32" t="s">
        <v>921</v>
      </c>
      <c r="L70" s="30" t="s">
        <v>922</v>
      </c>
      <c r="M70" s="33" t="s">
        <v>923</v>
      </c>
      <c r="N70" s="34" t="s">
        <v>62</v>
      </c>
      <c r="O70" s="21" t="s">
        <v>40</v>
      </c>
      <c r="P70" s="23" t="s">
        <v>64</v>
      </c>
      <c r="Q70" s="23" t="s">
        <v>106</v>
      </c>
      <c r="R70" s="18">
        <v>6835</v>
      </c>
      <c r="S70" s="17" t="s">
        <v>486</v>
      </c>
      <c r="T70" s="24" t="s">
        <v>924</v>
      </c>
      <c r="U70" s="25" t="s">
        <v>925</v>
      </c>
      <c r="V70" s="15" t="s">
        <v>926</v>
      </c>
      <c r="W70" s="15" t="s">
        <v>927</v>
      </c>
      <c r="X70" s="26" t="s">
        <v>359</v>
      </c>
      <c r="Y70" s="26" t="s">
        <v>129</v>
      </c>
      <c r="Z70" s="29" t="s">
        <v>72</v>
      </c>
      <c r="AA70" s="29" t="s">
        <v>52</v>
      </c>
      <c r="AB70" s="29" t="s">
        <v>928</v>
      </c>
      <c r="AC70" s="32" t="s">
        <v>929</v>
      </c>
      <c r="AD70" s="41" t="s">
        <v>930</v>
      </c>
    </row>
    <row r="71" spans="1:30" ht="196">
      <c r="A71" s="15" t="s">
        <v>931</v>
      </c>
      <c r="B71" s="17" t="e">
        <f ca="1">IMAGE("https://acnhcdn.com/latest/NpcIcon/kal08.png")</f>
        <v>#NAME?</v>
      </c>
      <c r="C71" s="28" t="e">
        <f ca="1">IMAGE("https://acnhcdn.com/latest/NpcBromide/NpcNmlKal08.png")</f>
        <v>#NAME?</v>
      </c>
      <c r="D71" s="17" t="e">
        <f ca="1">IMAGE("https://acnhcdn.com/drivesync/render/houses/kal08_225_Canberra.png")</f>
        <v>#NAME?</v>
      </c>
      <c r="E71" s="15" t="s">
        <v>151</v>
      </c>
      <c r="F71" s="29" t="s">
        <v>78</v>
      </c>
      <c r="G71" s="29" t="s">
        <v>98</v>
      </c>
      <c r="H71" s="17" t="s">
        <v>34</v>
      </c>
      <c r="I71" s="30" t="s">
        <v>99</v>
      </c>
      <c r="J71" s="31" t="s">
        <v>932</v>
      </c>
      <c r="K71" s="32" t="s">
        <v>933</v>
      </c>
      <c r="L71" s="30" t="s">
        <v>367</v>
      </c>
      <c r="M71" s="33" t="s">
        <v>934</v>
      </c>
      <c r="N71" s="21" t="s">
        <v>40</v>
      </c>
      <c r="O71" s="34" t="s">
        <v>62</v>
      </c>
      <c r="P71" s="23" t="s">
        <v>43</v>
      </c>
      <c r="Q71" s="18" t="s">
        <v>42</v>
      </c>
      <c r="R71" s="18">
        <v>3383</v>
      </c>
      <c r="S71" s="17" t="s">
        <v>530</v>
      </c>
      <c r="T71" s="24" t="s">
        <v>299</v>
      </c>
      <c r="U71" s="25" t="s">
        <v>935</v>
      </c>
      <c r="V71" s="15" t="s">
        <v>936</v>
      </c>
      <c r="W71" s="15" t="s">
        <v>937</v>
      </c>
      <c r="X71" s="26" t="s">
        <v>359</v>
      </c>
      <c r="Y71" s="26" t="s">
        <v>360</v>
      </c>
      <c r="Z71" s="29" t="s">
        <v>72</v>
      </c>
      <c r="AA71" s="29" t="s">
        <v>212</v>
      </c>
      <c r="AB71" s="29" t="s">
        <v>213</v>
      </c>
      <c r="AC71" s="32" t="s">
        <v>938</v>
      </c>
      <c r="AD71" s="41" t="s">
        <v>939</v>
      </c>
    </row>
    <row r="72" spans="1:30" ht="252">
      <c r="A72" s="15" t="s">
        <v>940</v>
      </c>
      <c r="B72" s="17" t="e">
        <f ca="1">IMAGE("https://acnhcdn.com/latest/NpcIcon/mus08.png")</f>
        <v>#NAME?</v>
      </c>
      <c r="C72" s="28" t="e">
        <f ca="1">IMAGE("https://acnhcdn.com/latest/NpcBromide/NpcNmlMus08.png")</f>
        <v>#NAME?</v>
      </c>
      <c r="D72" s="17" t="e">
        <f ca="1">IMAGE("https://acnhcdn.com/drivesync/render/houses/mus08_256_Candi.png")</f>
        <v>#NAME?</v>
      </c>
      <c r="E72" s="15" t="s">
        <v>247</v>
      </c>
      <c r="F72" s="29" t="s">
        <v>78</v>
      </c>
      <c r="G72" s="29" t="s">
        <v>79</v>
      </c>
      <c r="H72" s="17" t="s">
        <v>34</v>
      </c>
      <c r="I72" s="30" t="s">
        <v>99</v>
      </c>
      <c r="J72" s="31" t="s">
        <v>941</v>
      </c>
      <c r="K72" s="32" t="s">
        <v>942</v>
      </c>
      <c r="L72" s="30" t="s">
        <v>250</v>
      </c>
      <c r="M72" s="33" t="s">
        <v>943</v>
      </c>
      <c r="N72" s="39" t="s">
        <v>86</v>
      </c>
      <c r="O72" s="22" t="s">
        <v>41</v>
      </c>
      <c r="P72" s="18" t="s">
        <v>42</v>
      </c>
      <c r="Q72" s="23" t="s">
        <v>175</v>
      </c>
      <c r="R72" s="18">
        <v>8593</v>
      </c>
      <c r="S72" s="17" t="s">
        <v>944</v>
      </c>
      <c r="T72" s="24" t="s">
        <v>945</v>
      </c>
      <c r="U72" s="25" t="s">
        <v>946</v>
      </c>
      <c r="V72" s="15" t="s">
        <v>947</v>
      </c>
      <c r="W72" s="15" t="s">
        <v>948</v>
      </c>
      <c r="X72" s="26" t="s">
        <v>211</v>
      </c>
      <c r="Y72" s="26" t="s">
        <v>360</v>
      </c>
      <c r="Z72" s="29" t="s">
        <v>72</v>
      </c>
      <c r="AA72" s="29" t="s">
        <v>52</v>
      </c>
      <c r="AB72" s="29" t="s">
        <v>346</v>
      </c>
      <c r="AC72" s="32" t="s">
        <v>949</v>
      </c>
      <c r="AD72" s="41" t="s">
        <v>950</v>
      </c>
    </row>
    <row r="73" spans="1:30" ht="409.6">
      <c r="A73" s="15" t="s">
        <v>951</v>
      </c>
      <c r="B73" s="17" t="e">
        <f ca="1">IMAGE("https://acnhcdn.com/latest/NpcIcon/rbt16.png")</f>
        <v>#NAME?</v>
      </c>
      <c r="C73" s="28" t="e">
        <f ca="1">IMAGE("https://acnhcdn.com/latest/NpcBromide/NpcNmlRbt16.png")</f>
        <v>#NAME?</v>
      </c>
      <c r="D73" s="17" t="e">
        <f ca="1">IMAGE("https://acnhcdn.com/drivesync/render/houses/rbt16_330_Carmen.png")</f>
        <v>#NAME?</v>
      </c>
      <c r="E73" s="15" t="s">
        <v>733</v>
      </c>
      <c r="F73" s="29" t="s">
        <v>78</v>
      </c>
      <c r="G73" s="29" t="s">
        <v>79</v>
      </c>
      <c r="H73" s="17" t="s">
        <v>80</v>
      </c>
      <c r="I73" s="30" t="s">
        <v>169</v>
      </c>
      <c r="J73" s="31" t="s">
        <v>952</v>
      </c>
      <c r="K73" s="32" t="s">
        <v>953</v>
      </c>
      <c r="L73" s="30" t="s">
        <v>851</v>
      </c>
      <c r="M73" s="33" t="s">
        <v>954</v>
      </c>
      <c r="N73" s="42" t="s">
        <v>104</v>
      </c>
      <c r="O73" s="22" t="s">
        <v>41</v>
      </c>
      <c r="P73" s="23" t="s">
        <v>43</v>
      </c>
      <c r="Q73" s="23" t="s">
        <v>529</v>
      </c>
      <c r="R73" s="18">
        <v>9421</v>
      </c>
      <c r="S73" s="17" t="s">
        <v>955</v>
      </c>
      <c r="T73" s="24" t="s">
        <v>956</v>
      </c>
      <c r="U73" s="25" t="s">
        <v>946</v>
      </c>
      <c r="V73" s="15" t="s">
        <v>957</v>
      </c>
      <c r="W73" s="15" t="s">
        <v>958</v>
      </c>
      <c r="X73" s="26" t="s">
        <v>211</v>
      </c>
      <c r="Y73" s="26" t="s">
        <v>258</v>
      </c>
      <c r="Z73" s="29" t="s">
        <v>72</v>
      </c>
      <c r="AA73" s="29" t="s">
        <v>52</v>
      </c>
      <c r="AB73" s="29" t="s">
        <v>477</v>
      </c>
      <c r="AC73" s="32" t="s">
        <v>959</v>
      </c>
      <c r="AD73" s="41" t="s">
        <v>960</v>
      </c>
    </row>
    <row r="74" spans="1:30" ht="319">
      <c r="A74" s="15" t="s">
        <v>961</v>
      </c>
      <c r="B74" s="17" t="e">
        <f ca="1">IMAGE("https://acnhcdn.com/latest/NpcIcon/squ06.png")</f>
        <v>#NAME?</v>
      </c>
      <c r="C74" s="28" t="e">
        <f ca="1">IMAGE("https://acnhcdn.com/latest/NpcBromide/NpcNmlSqu06.png")</f>
        <v>#NAME?</v>
      </c>
      <c r="D74" s="17" t="e">
        <f ca="1">IMAGE("https://acnhcdn.com/drivesync/render/houses/squ06_358_Caroline.png")</f>
        <v>#NAME?</v>
      </c>
      <c r="E74" s="15" t="s">
        <v>77</v>
      </c>
      <c r="F74" s="29" t="s">
        <v>78</v>
      </c>
      <c r="G74" s="29" t="s">
        <v>152</v>
      </c>
      <c r="H74" s="17" t="s">
        <v>80</v>
      </c>
      <c r="I74" s="30" t="s">
        <v>187</v>
      </c>
      <c r="J74" s="31" t="s">
        <v>962</v>
      </c>
      <c r="K74" s="32" t="s">
        <v>963</v>
      </c>
      <c r="L74" s="30" t="s">
        <v>964</v>
      </c>
      <c r="M74" s="33" t="s">
        <v>965</v>
      </c>
      <c r="N74" s="22" t="s">
        <v>41</v>
      </c>
      <c r="O74" s="47" t="s">
        <v>174</v>
      </c>
      <c r="P74" s="23" t="s">
        <v>221</v>
      </c>
      <c r="Q74" s="23" t="s">
        <v>106</v>
      </c>
      <c r="R74" s="18">
        <v>4729</v>
      </c>
      <c r="S74" s="17" t="s">
        <v>432</v>
      </c>
      <c r="T74" s="24" t="s">
        <v>656</v>
      </c>
      <c r="U74" s="25" t="s">
        <v>313</v>
      </c>
      <c r="V74" s="15" t="s">
        <v>966</v>
      </c>
      <c r="W74" s="15" t="s">
        <v>967</v>
      </c>
      <c r="X74" s="26" t="s">
        <v>316</v>
      </c>
      <c r="Y74" s="26" t="s">
        <v>258</v>
      </c>
      <c r="Z74" s="29" t="s">
        <v>72</v>
      </c>
      <c r="AA74" s="29" t="s">
        <v>212</v>
      </c>
      <c r="AB74" s="29" t="s">
        <v>213</v>
      </c>
      <c r="AC74" s="32" t="s">
        <v>968</v>
      </c>
      <c r="AD74" s="41" t="s">
        <v>969</v>
      </c>
    </row>
    <row r="75" spans="1:30" ht="409.6">
      <c r="A75" s="15" t="s">
        <v>970</v>
      </c>
      <c r="B75" s="17" t="e">
        <f ca="1">IMAGE("https://acnhcdn.com/latest/NpcIcon/kgr02.png")</f>
        <v>#NAME?</v>
      </c>
      <c r="C75" s="28" t="e">
        <f ca="1">IMAGE("https://acnhcdn.com/latest/NpcBromide/NpcNmlKgr02.png")</f>
        <v>#NAME?</v>
      </c>
      <c r="D75" s="17" t="e">
        <f ca="1">IMAGE("https://acnhcdn.com/drivesync/render/houses/kgr02_230_Carrie.png")</f>
        <v>#NAME?</v>
      </c>
      <c r="E75" s="15" t="s">
        <v>350</v>
      </c>
      <c r="F75" s="29" t="s">
        <v>78</v>
      </c>
      <c r="G75" s="29" t="s">
        <v>152</v>
      </c>
      <c r="H75" s="17" t="s">
        <v>34</v>
      </c>
      <c r="I75" s="30" t="s">
        <v>35</v>
      </c>
      <c r="J75" s="31" t="s">
        <v>971</v>
      </c>
      <c r="K75" s="32" t="s">
        <v>972</v>
      </c>
      <c r="L75" s="30" t="s">
        <v>338</v>
      </c>
      <c r="M75" s="33" t="s">
        <v>973</v>
      </c>
      <c r="N75" s="22" t="s">
        <v>41</v>
      </c>
      <c r="O75" s="22" t="s">
        <v>41</v>
      </c>
      <c r="P75" s="23" t="s">
        <v>123</v>
      </c>
      <c r="Q75" s="23" t="s">
        <v>221</v>
      </c>
      <c r="R75" s="18">
        <v>8188</v>
      </c>
      <c r="S75" s="17" t="s">
        <v>340</v>
      </c>
      <c r="T75" s="24" t="s">
        <v>141</v>
      </c>
      <c r="U75" s="25" t="s">
        <v>504</v>
      </c>
      <c r="V75" s="15" t="s">
        <v>974</v>
      </c>
      <c r="W75" s="15" t="s">
        <v>975</v>
      </c>
      <c r="X75" s="26" t="s">
        <v>128</v>
      </c>
      <c r="Y75" s="26" t="s">
        <v>258</v>
      </c>
      <c r="Z75" s="29" t="s">
        <v>72</v>
      </c>
      <c r="AA75" s="29" t="s">
        <v>52</v>
      </c>
      <c r="AB75" s="29" t="s">
        <v>147</v>
      </c>
      <c r="AC75" s="32" t="s">
        <v>976</v>
      </c>
      <c r="AD75" s="41" t="s">
        <v>977</v>
      </c>
    </row>
    <row r="76" spans="1:30" ht="358">
      <c r="A76" s="15" t="s">
        <v>978</v>
      </c>
      <c r="B76" s="17" t="e">
        <f ca="1">IMAGE("https://acnhcdn.com/latest/NpcIcon/shp04.png")</f>
        <v>#NAME?</v>
      </c>
      <c r="C76" s="28" t="e">
        <f ca="1">IMAGE("https://acnhcdn.com/latest/NpcBromide/NpcNmlShp04.png")</f>
        <v>#NAME?</v>
      </c>
      <c r="D76" s="17" t="e">
        <f ca="1">IMAGE("https://acnhcdn.com/drivesync/render/houses/shp04_343_Cashmere.png")</f>
        <v>#NAME?</v>
      </c>
      <c r="E76" s="15" t="s">
        <v>442</v>
      </c>
      <c r="F76" s="29" t="s">
        <v>78</v>
      </c>
      <c r="G76" s="29" t="s">
        <v>168</v>
      </c>
      <c r="H76" s="17" t="s">
        <v>34</v>
      </c>
      <c r="I76" s="30" t="s">
        <v>169</v>
      </c>
      <c r="J76" s="31" t="s">
        <v>979</v>
      </c>
      <c r="K76" s="32" t="s">
        <v>980</v>
      </c>
      <c r="L76" s="30" t="s">
        <v>760</v>
      </c>
      <c r="M76" s="33" t="s">
        <v>981</v>
      </c>
      <c r="N76" s="47" t="s">
        <v>174</v>
      </c>
      <c r="O76" s="42" t="s">
        <v>104</v>
      </c>
      <c r="P76" s="23" t="s">
        <v>298</v>
      </c>
      <c r="Q76" s="23" t="s">
        <v>529</v>
      </c>
      <c r="R76" s="18">
        <v>4599</v>
      </c>
      <c r="S76" s="17" t="s">
        <v>982</v>
      </c>
      <c r="T76" s="24" t="s">
        <v>983</v>
      </c>
      <c r="U76" s="25" t="s">
        <v>328</v>
      </c>
      <c r="V76" s="15" t="s">
        <v>984</v>
      </c>
      <c r="W76" s="15" t="s">
        <v>985</v>
      </c>
      <c r="X76" s="26" t="s">
        <v>228</v>
      </c>
      <c r="Y76" s="26" t="s">
        <v>360</v>
      </c>
      <c r="Z76" s="29" t="s">
        <v>72</v>
      </c>
      <c r="AA76" s="29" t="s">
        <v>986</v>
      </c>
      <c r="AB76" s="29" t="s">
        <v>987</v>
      </c>
      <c r="AC76" s="32" t="s">
        <v>988</v>
      </c>
      <c r="AD76" s="41" t="s">
        <v>989</v>
      </c>
    </row>
    <row r="77" spans="1:30" ht="306">
      <c r="A77" s="15" t="s">
        <v>990</v>
      </c>
      <c r="B77" s="17" t="e">
        <f ca="1">IMAGE("https://acnhcdn.com/latest/NpcIcon/pbr09.png")</f>
        <v>#NAME?</v>
      </c>
      <c r="C77" s="28" t="e">
        <f ca="1">IMAGE("https://acnhcdn.com/latest/NpcBromide/NpcNmlPbr09.png")</f>
        <v>#NAME?</v>
      </c>
      <c r="D77" s="17" t="e">
        <f ca="1">IMAGE("https://acnhcdn.com/drivesync/render/houses/pbr09_286_Celia.png")</f>
        <v>#NAME?</v>
      </c>
      <c r="E77" s="15" t="s">
        <v>186</v>
      </c>
      <c r="F77" s="29" t="s">
        <v>78</v>
      </c>
      <c r="G77" s="29" t="s">
        <v>152</v>
      </c>
      <c r="H77" s="17" t="s">
        <v>34</v>
      </c>
      <c r="I77" s="30" t="s">
        <v>35</v>
      </c>
      <c r="J77" s="31" t="s">
        <v>652</v>
      </c>
      <c r="K77" s="32" t="s">
        <v>991</v>
      </c>
      <c r="L77" s="30" t="s">
        <v>172</v>
      </c>
      <c r="M77" s="33" t="s">
        <v>992</v>
      </c>
      <c r="N77" s="42" t="s">
        <v>104</v>
      </c>
      <c r="O77" s="22" t="s">
        <v>41</v>
      </c>
      <c r="P77" s="23" t="s">
        <v>105</v>
      </c>
      <c r="Q77" s="23" t="s">
        <v>43</v>
      </c>
      <c r="R77" s="18">
        <v>3168</v>
      </c>
      <c r="S77" s="17" t="s">
        <v>813</v>
      </c>
      <c r="T77" s="24" t="s">
        <v>159</v>
      </c>
      <c r="U77" s="25" t="s">
        <v>993</v>
      </c>
      <c r="V77" s="15" t="s">
        <v>994</v>
      </c>
      <c r="W77" s="15" t="s">
        <v>995</v>
      </c>
      <c r="X77" s="26" t="s">
        <v>384</v>
      </c>
      <c r="Y77" s="26" t="s">
        <v>476</v>
      </c>
      <c r="Z77" s="29" t="s">
        <v>72</v>
      </c>
      <c r="AA77" s="29" t="s">
        <v>289</v>
      </c>
      <c r="AB77" s="29" t="s">
        <v>290</v>
      </c>
      <c r="AC77" s="32" t="s">
        <v>996</v>
      </c>
      <c r="AD77" s="41" t="s">
        <v>997</v>
      </c>
    </row>
    <row r="78" spans="1:30" ht="252">
      <c r="A78" s="15" t="s">
        <v>998</v>
      </c>
      <c r="B78" s="16" t="e">
        <f ca="1">IMAGE("https://acnhcdn.com/latest/NpcIcon/ocp04.png")</f>
        <v>#NAME?</v>
      </c>
      <c r="C78" s="16" t="e">
        <f ca="1">IMAGE("https://acnhcdn.com/latest/NpcBromide/NpcNmlOcp04.png")</f>
        <v>#NAME?</v>
      </c>
      <c r="D78" s="16"/>
      <c r="E78" s="15" t="s">
        <v>999</v>
      </c>
      <c r="F78" s="16" t="s">
        <v>32</v>
      </c>
      <c r="G78" s="16" t="s">
        <v>512</v>
      </c>
      <c r="H78" s="17" t="s">
        <v>80</v>
      </c>
      <c r="I78" s="18" t="s">
        <v>99</v>
      </c>
      <c r="J78" s="19" t="s">
        <v>1000</v>
      </c>
      <c r="K78" s="20" t="s">
        <v>1001</v>
      </c>
      <c r="L78" s="18" t="s">
        <v>1002</v>
      </c>
      <c r="M78" s="17" t="s">
        <v>1003</v>
      </c>
      <c r="N78" s="39" t="s">
        <v>86</v>
      </c>
      <c r="O78" s="21" t="s">
        <v>40</v>
      </c>
      <c r="P78" s="23" t="s">
        <v>63</v>
      </c>
      <c r="Q78" s="23" t="s">
        <v>106</v>
      </c>
      <c r="R78" s="18">
        <v>7855</v>
      </c>
      <c r="S78" s="17" t="s">
        <v>471</v>
      </c>
      <c r="T78" s="24" t="s">
        <v>1004</v>
      </c>
      <c r="U78" s="25" t="s">
        <v>1005</v>
      </c>
      <c r="V78" s="15" t="s">
        <v>1006</v>
      </c>
      <c r="W78" s="15" t="s">
        <v>1007</v>
      </c>
      <c r="X78" s="26" t="s">
        <v>1008</v>
      </c>
      <c r="Y78" s="26">
        <v>292</v>
      </c>
      <c r="Z78" s="16" t="s">
        <v>51</v>
      </c>
      <c r="AA78" s="16" t="s">
        <v>492</v>
      </c>
      <c r="AB78" s="16" t="s">
        <v>493</v>
      </c>
      <c r="AC78" s="20" t="s">
        <v>1009</v>
      </c>
      <c r="AD78" s="27" t="s">
        <v>1010</v>
      </c>
    </row>
    <row r="79" spans="1:30" ht="409.6">
      <c r="A79" s="15" t="s">
        <v>1011</v>
      </c>
      <c r="B79" s="17" t="e">
        <f ca="1">IMAGE("https://acnhcdn.com/latest/NpcIcon/gor00.png")</f>
        <v>#NAME?</v>
      </c>
      <c r="C79" s="28" t="e">
        <f ca="1">IMAGE("https://acnhcdn.com/latest/NpcBromide/NpcNmlGor00.png")</f>
        <v>#NAME?</v>
      </c>
      <c r="D79" s="17" t="e">
        <f ca="1">IMAGE("https://acnhcdn.com/drivesync/render/houses/gor00_184_Cesar.png")</f>
        <v>#NAME?</v>
      </c>
      <c r="E79" s="15" t="s">
        <v>118</v>
      </c>
      <c r="F79" s="29" t="s">
        <v>32</v>
      </c>
      <c r="G79" s="29" t="s">
        <v>57</v>
      </c>
      <c r="H79" s="17" t="s">
        <v>80</v>
      </c>
      <c r="I79" s="30" t="s">
        <v>81</v>
      </c>
      <c r="J79" s="31" t="s">
        <v>1012</v>
      </c>
      <c r="K79" s="32" t="s">
        <v>1013</v>
      </c>
      <c r="L79" s="30" t="s">
        <v>445</v>
      </c>
      <c r="M79" s="33" t="s">
        <v>1014</v>
      </c>
      <c r="N79" s="34" t="s">
        <v>62</v>
      </c>
      <c r="O79" s="42" t="s">
        <v>104</v>
      </c>
      <c r="P79" s="23" t="s">
        <v>64</v>
      </c>
      <c r="Q79" s="18" t="s">
        <v>42</v>
      </c>
      <c r="R79" s="18">
        <v>8532</v>
      </c>
      <c r="S79" s="17" t="s">
        <v>1015</v>
      </c>
      <c r="T79" s="24" t="s">
        <v>1016</v>
      </c>
      <c r="U79" s="25" t="s">
        <v>1017</v>
      </c>
      <c r="V79" s="15" t="s">
        <v>1018</v>
      </c>
      <c r="W79" s="15" t="s">
        <v>1019</v>
      </c>
      <c r="X79" s="26" t="s">
        <v>49</v>
      </c>
      <c r="Y79" s="26" t="s">
        <v>164</v>
      </c>
      <c r="Z79" s="29" t="s">
        <v>72</v>
      </c>
      <c r="AA79" s="29" t="s">
        <v>212</v>
      </c>
      <c r="AB79" s="29" t="s">
        <v>213</v>
      </c>
      <c r="AC79" s="32" t="s">
        <v>1020</v>
      </c>
      <c r="AD79" s="41" t="s">
        <v>1021</v>
      </c>
    </row>
    <row r="80" spans="1:30" ht="252">
      <c r="A80" s="15" t="s">
        <v>1022</v>
      </c>
      <c r="B80" s="16" t="e">
        <f ca="1">IMAGE("https://acnhcdn.com/latest/NpcIcon/pgn07.png")</f>
        <v>#NAME?</v>
      </c>
      <c r="C80" s="16" t="e">
        <f ca="1">IMAGE("https://acnhcdn.com/latest/NpcBromide/NpcNmlPgn07.png")</f>
        <v>#NAME?</v>
      </c>
      <c r="D80" s="16"/>
      <c r="E80" s="15" t="s">
        <v>375</v>
      </c>
      <c r="F80" s="16" t="s">
        <v>32</v>
      </c>
      <c r="G80" s="16" t="s">
        <v>119</v>
      </c>
      <c r="H80" s="17" t="s">
        <v>34</v>
      </c>
      <c r="I80" s="18" t="s">
        <v>99</v>
      </c>
      <c r="J80" s="19" t="s">
        <v>1023</v>
      </c>
      <c r="K80" s="20" t="s">
        <v>1024</v>
      </c>
      <c r="L80" s="18" t="s">
        <v>1025</v>
      </c>
      <c r="M80" s="17" t="s">
        <v>1026</v>
      </c>
      <c r="N80" s="22" t="s">
        <v>41</v>
      </c>
      <c r="O80" s="21" t="s">
        <v>40</v>
      </c>
      <c r="P80" s="23" t="s">
        <v>175</v>
      </c>
      <c r="Q80" s="23" t="s">
        <v>393</v>
      </c>
      <c r="R80" s="18">
        <v>3326</v>
      </c>
      <c r="S80" s="17" t="s">
        <v>379</v>
      </c>
      <c r="T80" s="24" t="s">
        <v>380</v>
      </c>
      <c r="U80" s="25" t="s">
        <v>381</v>
      </c>
      <c r="V80" s="15" t="s">
        <v>1027</v>
      </c>
      <c r="W80" s="15" t="s">
        <v>1028</v>
      </c>
      <c r="X80" s="26" t="s">
        <v>211</v>
      </c>
      <c r="Y80" s="26">
        <v>3615</v>
      </c>
      <c r="Z80" s="16" t="s">
        <v>51</v>
      </c>
      <c r="AA80" s="16" t="s">
        <v>130</v>
      </c>
      <c r="AB80" s="16" t="s">
        <v>795</v>
      </c>
      <c r="AC80" s="20" t="s">
        <v>1029</v>
      </c>
      <c r="AD80" s="27" t="s">
        <v>1030</v>
      </c>
    </row>
    <row r="81" spans="1:30" ht="238">
      <c r="A81" s="15" t="s">
        <v>1031</v>
      </c>
      <c r="B81" s="17" t="e">
        <f ca="1">IMAGE("https://acnhcdn.com/latest/NpcIcon/mus18.png")</f>
        <v>#NAME?</v>
      </c>
      <c r="C81" s="28" t="e">
        <f ca="1">IMAGE("https://acnhcdn.com/latest/NpcBromide/NpcNmlMus18.png")</f>
        <v>#NAME?</v>
      </c>
      <c r="D81" s="17" t="e">
        <f ca="1">IMAGE("https://acnhcdn.com/drivesync/render/houses/mus18_264_Chadder.png")</f>
        <v>#NAME?</v>
      </c>
      <c r="E81" s="15" t="s">
        <v>247</v>
      </c>
      <c r="F81" s="29" t="s">
        <v>32</v>
      </c>
      <c r="G81" s="29" t="s">
        <v>512</v>
      </c>
      <c r="H81" s="17" t="s">
        <v>34</v>
      </c>
      <c r="I81" s="30" t="s">
        <v>81</v>
      </c>
      <c r="J81" s="31" t="s">
        <v>1032</v>
      </c>
      <c r="K81" s="32" t="s">
        <v>1033</v>
      </c>
      <c r="L81" s="30" t="s">
        <v>172</v>
      </c>
      <c r="M81" s="33" t="s">
        <v>1034</v>
      </c>
      <c r="N81" s="42" t="s">
        <v>104</v>
      </c>
      <c r="O81" s="47" t="s">
        <v>174</v>
      </c>
      <c r="P81" s="23" t="s">
        <v>63</v>
      </c>
      <c r="Q81" s="23" t="s">
        <v>393</v>
      </c>
      <c r="R81" s="18">
        <v>4440</v>
      </c>
      <c r="S81" s="17" t="s">
        <v>502</v>
      </c>
      <c r="T81" s="24" t="s">
        <v>1016</v>
      </c>
      <c r="U81" s="25" t="s">
        <v>1035</v>
      </c>
      <c r="V81" s="15" t="s">
        <v>1036</v>
      </c>
      <c r="W81" s="15" t="s">
        <v>1037</v>
      </c>
      <c r="X81" s="26" t="s">
        <v>112</v>
      </c>
      <c r="Y81" s="26" t="s">
        <v>243</v>
      </c>
      <c r="Z81" s="29" t="s">
        <v>72</v>
      </c>
      <c r="AA81" s="29" t="s">
        <v>578</v>
      </c>
      <c r="AB81" s="29" t="s">
        <v>579</v>
      </c>
      <c r="AC81" s="32" t="s">
        <v>1038</v>
      </c>
      <c r="AD81" s="41" t="s">
        <v>1039</v>
      </c>
    </row>
    <row r="82" spans="1:30" ht="293">
      <c r="A82" s="15" t="s">
        <v>1040</v>
      </c>
      <c r="B82" s="17" t="e">
        <f ca="1">IMAGE("https://acnhcdn.com/latest/NpcIcon/elp11.png")</f>
        <v>#NAME?</v>
      </c>
      <c r="C82" s="28" t="e">
        <f ca="1">IMAGE("https://acnhcdn.com/latest/NpcBromide/NpcNmlElp11.png")</f>
        <v>#NAME?</v>
      </c>
      <c r="D82" s="17" t="e">
        <f ca="1">IMAGE("https://acnhcdn.com/drivesync/render/houses/elp11_Chai.png")</f>
        <v>#NAME?</v>
      </c>
      <c r="E82" s="15" t="s">
        <v>413</v>
      </c>
      <c r="F82" s="29" t="s">
        <v>78</v>
      </c>
      <c r="G82" s="29" t="s">
        <v>79</v>
      </c>
      <c r="H82" s="17" t="s">
        <v>34</v>
      </c>
      <c r="I82" s="30" t="s">
        <v>99</v>
      </c>
      <c r="J82" s="31" t="s">
        <v>1041</v>
      </c>
      <c r="K82" s="29" t="s">
        <v>1042</v>
      </c>
      <c r="L82" s="15" t="s">
        <v>689</v>
      </c>
      <c r="M82" s="33" t="s">
        <v>1043</v>
      </c>
      <c r="N82" s="22" t="s">
        <v>41</v>
      </c>
      <c r="O82" s="42" t="s">
        <v>104</v>
      </c>
      <c r="P82" s="18" t="s">
        <v>64</v>
      </c>
      <c r="Q82" s="18" t="s">
        <v>42</v>
      </c>
      <c r="R82" s="18">
        <v>13298</v>
      </c>
      <c r="S82" s="58" t="s">
        <v>447</v>
      </c>
      <c r="T82" s="24" t="s">
        <v>1044</v>
      </c>
      <c r="U82" s="17" t="s">
        <v>1045</v>
      </c>
      <c r="V82" s="15" t="s">
        <v>1046</v>
      </c>
      <c r="W82" s="15" t="s">
        <v>1047</v>
      </c>
      <c r="X82" s="26" t="s">
        <v>436</v>
      </c>
      <c r="Y82" s="26" t="s">
        <v>258</v>
      </c>
      <c r="Z82" s="29" t="s">
        <v>1048</v>
      </c>
      <c r="AA82" s="29" t="s">
        <v>1049</v>
      </c>
      <c r="AB82" s="29" t="s">
        <v>1050</v>
      </c>
      <c r="AC82" s="29" t="s">
        <v>1051</v>
      </c>
      <c r="AD82" s="41" t="s">
        <v>1052</v>
      </c>
    </row>
    <row r="83" spans="1:30" ht="182">
      <c r="A83" s="15" t="s">
        <v>1053</v>
      </c>
      <c r="B83" s="17" t="e">
        <f ca="1">IMAGE("https://acnhcdn.com/latest/NpcIcon/bea12.png")</f>
        <v>#NAME?</v>
      </c>
      <c r="C83" s="28" t="e">
        <f ca="1">IMAGE("https://acnhcdn.com/latest/NpcBromide/NpcNmlBea12.png")</f>
        <v>#NAME?</v>
      </c>
      <c r="D83" s="17" t="e">
        <f ca="1">IMAGE("https://acnhcdn.com/drivesync/render/houses/bea12_29_Charlise.png")</f>
        <v>#NAME?</v>
      </c>
      <c r="E83" s="15" t="s">
        <v>511</v>
      </c>
      <c r="F83" s="29" t="s">
        <v>78</v>
      </c>
      <c r="G83" s="29" t="s">
        <v>98</v>
      </c>
      <c r="H83" s="17" t="s">
        <v>80</v>
      </c>
      <c r="I83" s="30" t="s">
        <v>81</v>
      </c>
      <c r="J83" s="31" t="s">
        <v>1054</v>
      </c>
      <c r="K83" s="32" t="s">
        <v>1055</v>
      </c>
      <c r="L83" s="30" t="s">
        <v>572</v>
      </c>
      <c r="M83" s="33" t="s">
        <v>1056</v>
      </c>
      <c r="N83" s="21" t="s">
        <v>40</v>
      </c>
      <c r="O83" s="22" t="s">
        <v>41</v>
      </c>
      <c r="P83" s="23" t="s">
        <v>123</v>
      </c>
      <c r="Q83" s="23" t="s">
        <v>222</v>
      </c>
      <c r="R83" s="18">
        <v>3244</v>
      </c>
      <c r="S83" s="17" t="s">
        <v>1057</v>
      </c>
      <c r="T83" s="24" t="s">
        <v>803</v>
      </c>
      <c r="U83" s="25" t="s">
        <v>1058</v>
      </c>
      <c r="V83" s="15" t="s">
        <v>1059</v>
      </c>
      <c r="W83" s="15" t="s">
        <v>1060</v>
      </c>
      <c r="X83" s="26" t="s">
        <v>316</v>
      </c>
      <c r="Y83" s="26" t="s">
        <v>345</v>
      </c>
      <c r="Z83" s="29" t="s">
        <v>72</v>
      </c>
      <c r="AA83" s="29" t="s">
        <v>259</v>
      </c>
      <c r="AB83" s="29" t="s">
        <v>260</v>
      </c>
      <c r="AC83" s="32" t="s">
        <v>1061</v>
      </c>
      <c r="AD83" s="41" t="s">
        <v>1062</v>
      </c>
    </row>
    <row r="84" spans="1:30" ht="306">
      <c r="A84" s="15" t="s">
        <v>1063</v>
      </c>
      <c r="B84" s="17" t="e">
        <f ca="1">IMAGE("https://acnhcdn.com/latest/NpcIcon/der10.png")</f>
        <v>#NAME?</v>
      </c>
      <c r="C84" s="28" t="e">
        <f ca="1">IMAGE("https://acnhcdn.com/latest/NpcBromide/NpcNmlDer10.png")</f>
        <v>#NAME?</v>
      </c>
      <c r="D84" s="17" t="e">
        <f ca="1">IMAGE("https://acnhcdn.com/drivesync/render/houses/der10_Chelsea.png")</f>
        <v>#NAME?</v>
      </c>
      <c r="E84" s="15" t="s">
        <v>456</v>
      </c>
      <c r="F84" s="29" t="s">
        <v>78</v>
      </c>
      <c r="G84" s="29" t="s">
        <v>152</v>
      </c>
      <c r="H84" s="17" t="s">
        <v>34</v>
      </c>
      <c r="I84" s="30" t="s">
        <v>99</v>
      </c>
      <c r="J84" s="31" t="s">
        <v>1064</v>
      </c>
      <c r="K84" s="29" t="s">
        <v>1065</v>
      </c>
      <c r="L84" s="15" t="s">
        <v>851</v>
      </c>
      <c r="M84" s="33" t="s">
        <v>1066</v>
      </c>
      <c r="N84" s="22" t="s">
        <v>41</v>
      </c>
      <c r="O84" s="47" t="s">
        <v>174</v>
      </c>
      <c r="P84" s="18" t="s">
        <v>105</v>
      </c>
      <c r="Q84" s="18" t="s">
        <v>106</v>
      </c>
      <c r="R84" s="18">
        <v>13759</v>
      </c>
      <c r="S84" s="58" t="s">
        <v>1067</v>
      </c>
      <c r="T84" s="24" t="s">
        <v>1068</v>
      </c>
      <c r="U84" s="17" t="s">
        <v>1069</v>
      </c>
      <c r="V84" s="15" t="s">
        <v>1070</v>
      </c>
      <c r="W84" s="15" t="s">
        <v>1071</v>
      </c>
      <c r="X84" s="26" t="s">
        <v>211</v>
      </c>
      <c r="Y84" s="26" t="s">
        <v>258</v>
      </c>
      <c r="Z84" s="29" t="s">
        <v>1048</v>
      </c>
      <c r="AA84" s="29" t="s">
        <v>1072</v>
      </c>
      <c r="AB84" s="29" t="s">
        <v>1073</v>
      </c>
      <c r="AC84" s="29" t="s">
        <v>1074</v>
      </c>
      <c r="AD84" s="41" t="s">
        <v>1075</v>
      </c>
    </row>
    <row r="85" spans="1:30" ht="409.6">
      <c r="A85" s="15" t="s">
        <v>1076</v>
      </c>
      <c r="B85" s="17" t="e">
        <f ca="1">IMAGE("https://acnhcdn.com/latest/NpcIcon/cbr10.png")</f>
        <v>#NAME?</v>
      </c>
      <c r="C85" s="28" t="e">
        <f ca="1">IMAGE("https://acnhcdn.com/latest/NpcBromide/NpcNmlCbr10.png")</f>
        <v>#NAME?</v>
      </c>
      <c r="D85" s="17" t="e">
        <f ca="1">IMAGE("https://acnhcdn.com/drivesync/render/houses/cbr10_83_Cheri.png")</f>
        <v>#NAME?</v>
      </c>
      <c r="E85" s="15" t="s">
        <v>481</v>
      </c>
      <c r="F85" s="29" t="s">
        <v>78</v>
      </c>
      <c r="G85" s="29" t="s">
        <v>79</v>
      </c>
      <c r="H85" s="17" t="s">
        <v>80</v>
      </c>
      <c r="I85" s="30" t="s">
        <v>169</v>
      </c>
      <c r="J85" s="31" t="s">
        <v>1077</v>
      </c>
      <c r="K85" s="32" t="s">
        <v>1078</v>
      </c>
      <c r="L85" s="30" t="s">
        <v>677</v>
      </c>
      <c r="M85" s="33" t="s">
        <v>1079</v>
      </c>
      <c r="N85" s="39" t="s">
        <v>86</v>
      </c>
      <c r="O85" s="22" t="s">
        <v>41</v>
      </c>
      <c r="P85" s="23" t="s">
        <v>175</v>
      </c>
      <c r="Q85" s="18" t="s">
        <v>42</v>
      </c>
      <c r="R85" s="18">
        <v>8818</v>
      </c>
      <c r="S85" s="17" t="s">
        <v>223</v>
      </c>
      <c r="T85" s="24" t="s">
        <v>1080</v>
      </c>
      <c r="U85" s="25" t="s">
        <v>342</v>
      </c>
      <c r="V85" s="15" t="s">
        <v>1081</v>
      </c>
      <c r="W85" s="15" t="s">
        <v>1082</v>
      </c>
      <c r="X85" s="26" t="s">
        <v>1083</v>
      </c>
      <c r="Y85" s="26" t="s">
        <v>345</v>
      </c>
      <c r="Z85" s="29" t="s">
        <v>72</v>
      </c>
      <c r="AA85" s="29" t="s">
        <v>52</v>
      </c>
      <c r="AB85" s="29" t="s">
        <v>1084</v>
      </c>
      <c r="AC85" s="32" t="s">
        <v>1085</v>
      </c>
      <c r="AD85" s="41" t="s">
        <v>1086</v>
      </c>
    </row>
    <row r="86" spans="1:30" ht="306">
      <c r="A86" s="15" t="s">
        <v>1087</v>
      </c>
      <c r="B86" s="17" t="e">
        <f ca="1">IMAGE("https://acnhcdn.com/latest/NpcIcon/dog17.png")</f>
        <v>#NAME?</v>
      </c>
      <c r="C86" s="28" t="e">
        <f ca="1">IMAGE("https://acnhcdn.com/latest/NpcBromide/NpcNmlDog17.png")</f>
        <v>#NAME?</v>
      </c>
      <c r="D86" s="17" t="e">
        <f ca="1">IMAGE("https://acnhcdn.com/drivesync/render/houses/dog17_131_Cherry.png")</f>
        <v>#NAME?</v>
      </c>
      <c r="E86" s="15" t="s">
        <v>497</v>
      </c>
      <c r="F86" s="29" t="s">
        <v>78</v>
      </c>
      <c r="G86" s="29" t="s">
        <v>98</v>
      </c>
      <c r="H86" s="17" t="s">
        <v>34</v>
      </c>
      <c r="I86" s="30" t="s">
        <v>187</v>
      </c>
      <c r="J86" s="31" t="s">
        <v>1088</v>
      </c>
      <c r="K86" s="32" t="s">
        <v>1089</v>
      </c>
      <c r="L86" s="30" t="s">
        <v>1090</v>
      </c>
      <c r="M86" s="33" t="s">
        <v>1091</v>
      </c>
      <c r="N86" s="34" t="s">
        <v>62</v>
      </c>
      <c r="O86" s="42" t="s">
        <v>104</v>
      </c>
      <c r="P86" s="23" t="s">
        <v>63</v>
      </c>
      <c r="Q86" s="23" t="s">
        <v>298</v>
      </c>
      <c r="R86" s="18">
        <v>8207</v>
      </c>
      <c r="S86" s="17" t="s">
        <v>192</v>
      </c>
      <c r="T86" s="24" t="s">
        <v>1016</v>
      </c>
      <c r="U86" s="25" t="s">
        <v>555</v>
      </c>
      <c r="V86" s="15" t="s">
        <v>1092</v>
      </c>
      <c r="W86" s="15" t="s">
        <v>1093</v>
      </c>
      <c r="X86" s="26" t="s">
        <v>112</v>
      </c>
      <c r="Y86" s="26" t="s">
        <v>164</v>
      </c>
      <c r="Z86" s="29" t="s">
        <v>72</v>
      </c>
      <c r="AA86" s="29" t="s">
        <v>52</v>
      </c>
      <c r="AB86" s="29" t="s">
        <v>346</v>
      </c>
      <c r="AC86" s="32" t="s">
        <v>1094</v>
      </c>
      <c r="AD86" s="41" t="s">
        <v>1095</v>
      </c>
    </row>
    <row r="87" spans="1:30" ht="238">
      <c r="A87" s="15" t="s">
        <v>1096</v>
      </c>
      <c r="B87" s="17" t="e">
        <f ca="1">IMAGE("https://acnhcdn.com/latest/NpcIcon/cbr15.png")</f>
        <v>#NAME?</v>
      </c>
      <c r="C87" s="28" t="e">
        <f ca="1">IMAGE("https://acnhcdn.com/latest/NpcBromide/NpcNmlCbr15.png")</f>
        <v>#NAME?</v>
      </c>
      <c r="D87" s="17" t="e">
        <f ca="1">IMAGE("https://acnhcdn.com/drivesync/render/houses/cbr15_85_Chester.png")</f>
        <v>#NAME?</v>
      </c>
      <c r="E87" s="15" t="s">
        <v>481</v>
      </c>
      <c r="F87" s="29" t="s">
        <v>32</v>
      </c>
      <c r="G87" s="29" t="s">
        <v>119</v>
      </c>
      <c r="H87" s="17" t="s">
        <v>80</v>
      </c>
      <c r="I87" s="30" t="s">
        <v>99</v>
      </c>
      <c r="J87" s="31" t="s">
        <v>1097</v>
      </c>
      <c r="K87" s="32" t="s">
        <v>1098</v>
      </c>
      <c r="L87" s="30" t="s">
        <v>642</v>
      </c>
      <c r="M87" s="33" t="s">
        <v>1099</v>
      </c>
      <c r="N87" s="39" t="s">
        <v>86</v>
      </c>
      <c r="O87" s="39" t="s">
        <v>86</v>
      </c>
      <c r="P87" s="23" t="s">
        <v>175</v>
      </c>
      <c r="Q87" s="23" t="s">
        <v>43</v>
      </c>
      <c r="R87" s="18">
        <v>3462</v>
      </c>
      <c r="S87" s="17" t="s">
        <v>471</v>
      </c>
      <c r="T87" s="24" t="s">
        <v>1100</v>
      </c>
      <c r="U87" s="25" t="s">
        <v>645</v>
      </c>
      <c r="V87" s="15" t="s">
        <v>1101</v>
      </c>
      <c r="W87" s="15" t="s">
        <v>1102</v>
      </c>
      <c r="X87" s="26" t="s">
        <v>316</v>
      </c>
      <c r="Y87" s="26" t="s">
        <v>71</v>
      </c>
      <c r="Z87" s="29" t="s">
        <v>72</v>
      </c>
      <c r="AA87" s="29" t="s">
        <v>289</v>
      </c>
      <c r="AB87" s="29" t="s">
        <v>290</v>
      </c>
      <c r="AC87" s="32" t="s">
        <v>1103</v>
      </c>
      <c r="AD87" s="41" t="s">
        <v>1104</v>
      </c>
    </row>
    <row r="88" spans="1:30" ht="196">
      <c r="A88" s="15" t="s">
        <v>1105</v>
      </c>
      <c r="B88" s="17" t="e">
        <f ca="1">IMAGE("https://acnhcdn.com/latest/NpcIcon/goa00.png")</f>
        <v>#NAME?</v>
      </c>
      <c r="C88" s="28" t="e">
        <f ca="1">IMAGE("https://acnhcdn.com/latest/NpcBromide/NpcNmlGoa00.png")</f>
        <v>#NAME?</v>
      </c>
      <c r="D88" s="17" t="e">
        <f ca="1">IMAGE("https://acnhcdn.com/drivesync/render/houses/goa00_176_Chevre.png")</f>
        <v>#NAME?</v>
      </c>
      <c r="E88" s="15" t="s">
        <v>651</v>
      </c>
      <c r="F88" s="29" t="s">
        <v>78</v>
      </c>
      <c r="G88" s="29" t="s">
        <v>152</v>
      </c>
      <c r="H88" s="17" t="s">
        <v>80</v>
      </c>
      <c r="I88" s="30" t="s">
        <v>153</v>
      </c>
      <c r="J88" s="31" t="s">
        <v>1041</v>
      </c>
      <c r="K88" s="32" t="s">
        <v>1106</v>
      </c>
      <c r="L88" s="30" t="s">
        <v>540</v>
      </c>
      <c r="M88" s="33" t="s">
        <v>1107</v>
      </c>
      <c r="N88" s="22" t="s">
        <v>41</v>
      </c>
      <c r="O88" s="42" t="s">
        <v>104</v>
      </c>
      <c r="P88" s="23" t="s">
        <v>123</v>
      </c>
      <c r="Q88" s="23" t="s">
        <v>105</v>
      </c>
      <c r="R88" s="18">
        <v>4368</v>
      </c>
      <c r="S88" s="17" t="s">
        <v>609</v>
      </c>
      <c r="T88" s="24" t="s">
        <v>159</v>
      </c>
      <c r="U88" s="25" t="s">
        <v>1108</v>
      </c>
      <c r="V88" s="15" t="s">
        <v>1109</v>
      </c>
      <c r="W88" s="15" t="s">
        <v>1110</v>
      </c>
      <c r="X88" s="26" t="s">
        <v>635</v>
      </c>
      <c r="Y88" s="26" t="s">
        <v>1111</v>
      </c>
      <c r="Z88" s="29" t="s">
        <v>72</v>
      </c>
      <c r="AA88" s="29" t="s">
        <v>289</v>
      </c>
      <c r="AB88" s="29" t="s">
        <v>290</v>
      </c>
      <c r="AC88" s="32" t="s">
        <v>1112</v>
      </c>
      <c r="AD88" s="41" t="s">
        <v>1113</v>
      </c>
    </row>
    <row r="89" spans="1:30" ht="345">
      <c r="A89" s="15" t="s">
        <v>1114</v>
      </c>
      <c r="B89" s="17" t="e">
        <f ca="1">IMAGE("https://acnhcdn.com/latest/NpcIcon/wol00.png")</f>
        <v>#NAME?</v>
      </c>
      <c r="C89" s="28" t="e">
        <f ca="1">IMAGE("https://acnhcdn.com/latest/NpcBromide/NpcNmlWol00.png")</f>
        <v>#NAME?</v>
      </c>
      <c r="D89" s="17" t="e">
        <f ca="1">IMAGE("https://acnhcdn.com/drivesync/render/houses/wol00_377_Chief.png")</f>
        <v>#NAME?</v>
      </c>
      <c r="E89" s="15" t="s">
        <v>364</v>
      </c>
      <c r="F89" s="29" t="s">
        <v>32</v>
      </c>
      <c r="G89" s="29" t="s">
        <v>57</v>
      </c>
      <c r="H89" s="17" t="s">
        <v>80</v>
      </c>
      <c r="I89" s="30" t="s">
        <v>187</v>
      </c>
      <c r="J89" s="31" t="s">
        <v>1115</v>
      </c>
      <c r="K89" s="32" t="s">
        <v>1116</v>
      </c>
      <c r="L89" s="30" t="s">
        <v>1117</v>
      </c>
      <c r="M89" s="33" t="s">
        <v>1118</v>
      </c>
      <c r="N89" s="34" t="s">
        <v>62</v>
      </c>
      <c r="O89" s="39" t="s">
        <v>86</v>
      </c>
      <c r="P89" s="23" t="s">
        <v>106</v>
      </c>
      <c r="Q89" s="23" t="s">
        <v>393</v>
      </c>
      <c r="R89" s="18">
        <v>3328</v>
      </c>
      <c r="S89" s="17" t="s">
        <v>486</v>
      </c>
      <c r="T89" s="24" t="s">
        <v>621</v>
      </c>
      <c r="U89" s="25" t="s">
        <v>622</v>
      </c>
      <c r="V89" s="15" t="s">
        <v>1119</v>
      </c>
      <c r="W89" s="15" t="s">
        <v>1120</v>
      </c>
      <c r="X89" s="26" t="s">
        <v>128</v>
      </c>
      <c r="Y89" s="26" t="s">
        <v>275</v>
      </c>
      <c r="Z89" s="29" t="s">
        <v>72</v>
      </c>
      <c r="AA89" s="29" t="s">
        <v>670</v>
      </c>
      <c r="AB89" s="29" t="s">
        <v>671</v>
      </c>
      <c r="AC89" s="32" t="s">
        <v>1121</v>
      </c>
      <c r="AD89" s="41" t="s">
        <v>1122</v>
      </c>
    </row>
    <row r="90" spans="1:30" ht="196">
      <c r="A90" s="15" t="s">
        <v>1123</v>
      </c>
      <c r="B90" s="17" t="e">
        <f ca="1">IMAGE("https://acnhcdn.com/latest/NpcIcon/pig14.png")</f>
        <v>#NAME?</v>
      </c>
      <c r="C90" s="28" t="e">
        <f ca="1">IMAGE("https://acnhcdn.com/latest/NpcBromide/NpcNmlPig14.png")</f>
        <v>#NAME?</v>
      </c>
      <c r="D90" s="17" t="e">
        <f ca="1">IMAGE("https://acnhcdn.com/drivesync/render/houses/pig14_310_Chops.png")</f>
        <v>#NAME?</v>
      </c>
      <c r="E90" s="15" t="s">
        <v>97</v>
      </c>
      <c r="F90" s="29" t="s">
        <v>32</v>
      </c>
      <c r="G90" s="29" t="s">
        <v>512</v>
      </c>
      <c r="H90" s="17" t="s">
        <v>34</v>
      </c>
      <c r="I90" s="30" t="s">
        <v>153</v>
      </c>
      <c r="J90" s="31" t="s">
        <v>1124</v>
      </c>
      <c r="K90" s="32" t="s">
        <v>1125</v>
      </c>
      <c r="L90" s="30" t="s">
        <v>1126</v>
      </c>
      <c r="M90" s="33" t="s">
        <v>1127</v>
      </c>
      <c r="N90" s="47" t="s">
        <v>174</v>
      </c>
      <c r="O90" s="42" t="s">
        <v>104</v>
      </c>
      <c r="P90" s="23" t="s">
        <v>123</v>
      </c>
      <c r="Q90" s="23" t="s">
        <v>43</v>
      </c>
      <c r="R90" s="18">
        <v>3231</v>
      </c>
      <c r="S90" s="17" t="s">
        <v>44</v>
      </c>
      <c r="T90" s="24" t="s">
        <v>1128</v>
      </c>
      <c r="U90" s="25" t="s">
        <v>225</v>
      </c>
      <c r="V90" s="15" t="s">
        <v>1129</v>
      </c>
      <c r="W90" s="15" t="s">
        <v>1130</v>
      </c>
      <c r="X90" s="26" t="s">
        <v>112</v>
      </c>
      <c r="Y90" s="26" t="s">
        <v>197</v>
      </c>
      <c r="Z90" s="29" t="s">
        <v>72</v>
      </c>
      <c r="AA90" s="29" t="s">
        <v>1131</v>
      </c>
      <c r="AB90" s="29" t="s">
        <v>1132</v>
      </c>
      <c r="AC90" s="32" t="s">
        <v>1133</v>
      </c>
      <c r="AD90" s="41" t="s">
        <v>1134</v>
      </c>
    </row>
    <row r="91" spans="1:30" ht="280">
      <c r="A91" s="15" t="s">
        <v>1135</v>
      </c>
      <c r="B91" s="17" t="e">
        <f ca="1">IMAGE("https://acnhcdn.com/latest/NpcIcon/bea03.png")</f>
        <v>#NAME?</v>
      </c>
      <c r="C91" s="28" t="e">
        <f ca="1">IMAGE("https://acnhcdn.com/latest/NpcBromide/NpcNmlBea03.png")</f>
        <v>#NAME?</v>
      </c>
      <c r="D91" s="17" t="e">
        <f ca="1">IMAGE("https://acnhcdn.com/drivesync/render/houses/bea03_21_Chow.png")</f>
        <v>#NAME?</v>
      </c>
      <c r="E91" s="15" t="s">
        <v>511</v>
      </c>
      <c r="F91" s="29" t="s">
        <v>32</v>
      </c>
      <c r="G91" s="29" t="s">
        <v>57</v>
      </c>
      <c r="H91" s="17" t="s">
        <v>80</v>
      </c>
      <c r="I91" s="30" t="s">
        <v>81</v>
      </c>
      <c r="J91" s="31" t="s">
        <v>1136</v>
      </c>
      <c r="K91" s="32" t="s">
        <v>1137</v>
      </c>
      <c r="L91" s="30" t="s">
        <v>642</v>
      </c>
      <c r="M91" s="33" t="s">
        <v>1138</v>
      </c>
      <c r="N91" s="34" t="s">
        <v>62</v>
      </c>
      <c r="O91" s="47" t="s">
        <v>174</v>
      </c>
      <c r="P91" s="23" t="s">
        <v>63</v>
      </c>
      <c r="Q91" s="23" t="s">
        <v>106</v>
      </c>
      <c r="R91" s="18">
        <v>4327</v>
      </c>
      <c r="S91" s="17" t="s">
        <v>1139</v>
      </c>
      <c r="T91" s="24" t="s">
        <v>1100</v>
      </c>
      <c r="U91" s="25" t="s">
        <v>645</v>
      </c>
      <c r="V91" s="15" t="s">
        <v>1140</v>
      </c>
      <c r="W91" s="15" t="s">
        <v>1141</v>
      </c>
      <c r="X91" s="26" t="s">
        <v>228</v>
      </c>
      <c r="Y91" s="26" t="s">
        <v>275</v>
      </c>
      <c r="Z91" s="29" t="s">
        <v>72</v>
      </c>
      <c r="AA91" s="29" t="s">
        <v>1142</v>
      </c>
      <c r="AB91" s="29" t="s">
        <v>1143</v>
      </c>
      <c r="AC91" s="32" t="s">
        <v>1144</v>
      </c>
      <c r="AD91" s="41" t="s">
        <v>1145</v>
      </c>
    </row>
    <row r="92" spans="1:30" ht="252">
      <c r="A92" s="15" t="s">
        <v>1146</v>
      </c>
      <c r="B92" s="17" t="e">
        <f ca="1">IMAGE("https://acnhcdn.com/latest/NpcIcon/rbt13.png")</f>
        <v>#NAME?</v>
      </c>
      <c r="C92" s="28" t="e">
        <f ca="1">IMAGE("https://acnhcdn.com/latest/NpcBromide/NpcNmlRbt13.png")</f>
        <v>#NAME?</v>
      </c>
      <c r="D92" s="17" t="e">
        <f ca="1">IMAGE("https://acnhcdn.com/drivesync/render/houses/rbt13_327_Chrissy.png")</f>
        <v>#NAME?</v>
      </c>
      <c r="E92" s="15" t="s">
        <v>733</v>
      </c>
      <c r="F92" s="29" t="s">
        <v>78</v>
      </c>
      <c r="G92" s="29" t="s">
        <v>79</v>
      </c>
      <c r="H92" s="17" t="s">
        <v>80</v>
      </c>
      <c r="I92" s="30" t="s">
        <v>169</v>
      </c>
      <c r="J92" s="31" t="s">
        <v>1147</v>
      </c>
      <c r="K92" s="32" t="s">
        <v>1148</v>
      </c>
      <c r="L92" s="30" t="s">
        <v>736</v>
      </c>
      <c r="M92" s="33" t="s">
        <v>1149</v>
      </c>
      <c r="N92" s="22" t="s">
        <v>41</v>
      </c>
      <c r="O92" s="22" t="s">
        <v>41</v>
      </c>
      <c r="P92" s="23" t="s">
        <v>105</v>
      </c>
      <c r="Q92" s="23" t="s">
        <v>106</v>
      </c>
      <c r="R92" s="18">
        <v>8295</v>
      </c>
      <c r="S92" s="17" t="s">
        <v>1150</v>
      </c>
      <c r="T92" s="24" t="s">
        <v>1080</v>
      </c>
      <c r="U92" s="25" t="s">
        <v>1151</v>
      </c>
      <c r="V92" s="15" t="s">
        <v>1152</v>
      </c>
      <c r="W92" s="15" t="s">
        <v>1153</v>
      </c>
      <c r="X92" s="26" t="s">
        <v>211</v>
      </c>
      <c r="Y92" s="26" t="s">
        <v>258</v>
      </c>
      <c r="Z92" s="29" t="s">
        <v>72</v>
      </c>
      <c r="AA92" s="29" t="s">
        <v>52</v>
      </c>
      <c r="AB92" s="29" t="s">
        <v>683</v>
      </c>
      <c r="AC92" s="32" t="s">
        <v>1154</v>
      </c>
      <c r="AD92" s="41" t="s">
        <v>1155</v>
      </c>
    </row>
    <row r="93" spans="1:30" ht="306">
      <c r="A93" s="15" t="s">
        <v>1156</v>
      </c>
      <c r="B93" s="17" t="e">
        <f ca="1">IMAGE("https://acnhcdn.com/latest/NpcIcon/rbt11.png")</f>
        <v>#NAME?</v>
      </c>
      <c r="C93" s="28" t="e">
        <f ca="1">IMAGE("https://acnhcdn.com/latest/NpcBromide/NpcNmlRbt11.png")</f>
        <v>#NAME?</v>
      </c>
      <c r="D93" s="17" t="e">
        <f ca="1">IMAGE("https://acnhcdn.com/drivesync/render/houses/rbt11_325_Claude.png")</f>
        <v>#NAME?</v>
      </c>
      <c r="E93" s="15" t="s">
        <v>733</v>
      </c>
      <c r="F93" s="29" t="s">
        <v>32</v>
      </c>
      <c r="G93" s="29" t="s">
        <v>119</v>
      </c>
      <c r="H93" s="17" t="s">
        <v>34</v>
      </c>
      <c r="I93" s="30" t="s">
        <v>35</v>
      </c>
      <c r="J93" s="31" t="s">
        <v>1157</v>
      </c>
      <c r="K93" s="32" t="s">
        <v>1158</v>
      </c>
      <c r="L93" s="30" t="s">
        <v>964</v>
      </c>
      <c r="M93" s="33" t="s">
        <v>1159</v>
      </c>
      <c r="N93" s="39" t="s">
        <v>86</v>
      </c>
      <c r="O93" s="39" t="s">
        <v>86</v>
      </c>
      <c r="P93" s="23" t="s">
        <v>63</v>
      </c>
      <c r="Q93" s="23" t="s">
        <v>221</v>
      </c>
      <c r="R93" s="18">
        <v>8202</v>
      </c>
      <c r="S93" s="17" t="s">
        <v>223</v>
      </c>
      <c r="T93" s="24" t="s">
        <v>656</v>
      </c>
      <c r="U93" s="25" t="s">
        <v>342</v>
      </c>
      <c r="V93" s="15" t="s">
        <v>1160</v>
      </c>
      <c r="W93" s="15" t="s">
        <v>1161</v>
      </c>
      <c r="X93" s="26" t="s">
        <v>274</v>
      </c>
      <c r="Y93" s="26" t="s">
        <v>197</v>
      </c>
      <c r="Z93" s="29" t="s">
        <v>72</v>
      </c>
      <c r="AA93" s="29" t="s">
        <v>52</v>
      </c>
      <c r="AB93" s="29" t="s">
        <v>230</v>
      </c>
      <c r="AC93" s="32" t="s">
        <v>1162</v>
      </c>
      <c r="AD93" s="41" t="s">
        <v>1163</v>
      </c>
    </row>
    <row r="94" spans="1:30" ht="306">
      <c r="A94" s="15" t="s">
        <v>1164</v>
      </c>
      <c r="B94" s="17" t="e">
        <f ca="1">IMAGE("https://acnhcdn.com/latest/NpcIcon/tig05.png")</f>
        <v>#NAME?</v>
      </c>
      <c r="C94" s="28" t="e">
        <f ca="1">IMAGE("https://acnhcdn.com/latest/NpcBromide/NpcNmlTig05.png")</f>
        <v>#NAME?</v>
      </c>
      <c r="D94" s="17" t="e">
        <f ca="1">IMAGE("https://acnhcdn.com/drivesync/render/houses/tig05_375_Claudia.png")</f>
        <v>#NAME?</v>
      </c>
      <c r="E94" s="15" t="s">
        <v>467</v>
      </c>
      <c r="F94" s="29" t="s">
        <v>78</v>
      </c>
      <c r="G94" s="29" t="s">
        <v>168</v>
      </c>
      <c r="H94" s="17" t="s">
        <v>34</v>
      </c>
      <c r="I94" s="30" t="s">
        <v>187</v>
      </c>
      <c r="J94" s="31" t="s">
        <v>1165</v>
      </c>
      <c r="K94" s="32" t="s">
        <v>1166</v>
      </c>
      <c r="L94" s="30" t="s">
        <v>1167</v>
      </c>
      <c r="M94" s="33" t="s">
        <v>1168</v>
      </c>
      <c r="N94" s="47" t="s">
        <v>174</v>
      </c>
      <c r="O94" s="42" t="s">
        <v>104</v>
      </c>
      <c r="P94" s="23" t="s">
        <v>298</v>
      </c>
      <c r="Q94" s="23" t="s">
        <v>106</v>
      </c>
      <c r="R94" s="18">
        <v>4737</v>
      </c>
      <c r="S94" s="17" t="s">
        <v>1169</v>
      </c>
      <c r="T94" s="24" t="s">
        <v>1016</v>
      </c>
      <c r="U94" s="25" t="s">
        <v>225</v>
      </c>
      <c r="V94" s="15" t="s">
        <v>1170</v>
      </c>
      <c r="W94" s="15" t="s">
        <v>1171</v>
      </c>
      <c r="X94" s="26" t="s">
        <v>163</v>
      </c>
      <c r="Y94" s="26" t="s">
        <v>164</v>
      </c>
      <c r="Z94" s="29" t="s">
        <v>72</v>
      </c>
      <c r="AA94" s="29" t="s">
        <v>52</v>
      </c>
      <c r="AB94" s="29" t="s">
        <v>1172</v>
      </c>
      <c r="AC94" s="32" t="s">
        <v>1173</v>
      </c>
      <c r="AD94" s="41" t="s">
        <v>1174</v>
      </c>
    </row>
    <row r="95" spans="1:30" ht="140">
      <c r="A95" s="15" t="s">
        <v>1175</v>
      </c>
      <c r="B95" s="17" t="e">
        <f ca="1">IMAGE("https://acnhcdn.com/latest/NpcIcon/ham05.png")</f>
        <v>#NAME?</v>
      </c>
      <c r="C95" s="28" t="e">
        <f ca="1">IMAGE("https://acnhcdn.com/latest/NpcBromide/NpcNmlHam05.png")</f>
        <v>#NAME?</v>
      </c>
      <c r="D95" s="17" t="e">
        <f ca="1">IMAGE("https://acnhcdn.com/drivesync/render/houses/ham05_197_Clay.png")</f>
        <v>#NAME?</v>
      </c>
      <c r="E95" s="15" t="s">
        <v>335</v>
      </c>
      <c r="F95" s="29" t="s">
        <v>32</v>
      </c>
      <c r="G95" s="29" t="s">
        <v>119</v>
      </c>
      <c r="H95" s="17" t="s">
        <v>34</v>
      </c>
      <c r="I95" s="30" t="s">
        <v>35</v>
      </c>
      <c r="J95" s="31" t="s">
        <v>1176</v>
      </c>
      <c r="K95" s="32" t="s">
        <v>1177</v>
      </c>
      <c r="L95" s="30" t="s">
        <v>922</v>
      </c>
      <c r="M95" s="33" t="s">
        <v>1178</v>
      </c>
      <c r="N95" s="42" t="s">
        <v>104</v>
      </c>
      <c r="O95" s="39" t="s">
        <v>86</v>
      </c>
      <c r="P95" s="23" t="s">
        <v>529</v>
      </c>
      <c r="Q95" s="23" t="s">
        <v>176</v>
      </c>
      <c r="R95" s="18">
        <v>7859</v>
      </c>
      <c r="S95" s="17" t="s">
        <v>1179</v>
      </c>
      <c r="T95" s="24" t="s">
        <v>1180</v>
      </c>
      <c r="U95" s="25" t="s">
        <v>1181</v>
      </c>
      <c r="V95" s="15" t="s">
        <v>1182</v>
      </c>
      <c r="W95" s="15" t="s">
        <v>1183</v>
      </c>
      <c r="X95" s="26" t="s">
        <v>359</v>
      </c>
      <c r="Y95" s="26" t="s">
        <v>71</v>
      </c>
      <c r="Z95" s="29" t="s">
        <v>72</v>
      </c>
      <c r="AA95" s="29" t="s">
        <v>52</v>
      </c>
      <c r="AB95" s="29" t="s">
        <v>477</v>
      </c>
      <c r="AC95" s="32" t="s">
        <v>1184</v>
      </c>
      <c r="AD95" s="41" t="s">
        <v>1185</v>
      </c>
    </row>
    <row r="96" spans="1:30" ht="345">
      <c r="A96" s="15" t="s">
        <v>1186</v>
      </c>
      <c r="B96" s="17" t="e">
        <f ca="1">IMAGE("https://acnhcdn.com/latest/NpcIcon/hrs07.png")</f>
        <v>#NAME?</v>
      </c>
      <c r="C96" s="28" t="e">
        <f ca="1">IMAGE("https://acnhcdn.com/latest/NpcBromide/NpcNmlHrs07.png")</f>
        <v>#NAME?</v>
      </c>
      <c r="D96" s="17" t="e">
        <f ca="1">IMAGE("https://acnhcdn.com/drivesync/render/houses/hrs07_7_Cleo.png")</f>
        <v>#NAME?</v>
      </c>
      <c r="E96" s="15" t="s">
        <v>294</v>
      </c>
      <c r="F96" s="29" t="s">
        <v>78</v>
      </c>
      <c r="G96" s="29" t="s">
        <v>168</v>
      </c>
      <c r="H96" s="17" t="s">
        <v>34</v>
      </c>
      <c r="I96" s="30" t="s">
        <v>153</v>
      </c>
      <c r="J96" s="31" t="s">
        <v>1187</v>
      </c>
      <c r="K96" s="32" t="s">
        <v>1188</v>
      </c>
      <c r="L96" s="30" t="s">
        <v>1189</v>
      </c>
      <c r="M96" s="33" t="s">
        <v>1190</v>
      </c>
      <c r="N96" s="22" t="s">
        <v>41</v>
      </c>
      <c r="O96" s="42" t="s">
        <v>104</v>
      </c>
      <c r="P96" s="18" t="s">
        <v>42</v>
      </c>
      <c r="Q96" s="23" t="s">
        <v>106</v>
      </c>
      <c r="R96" s="18">
        <v>4570</v>
      </c>
      <c r="S96" s="17" t="s">
        <v>813</v>
      </c>
      <c r="T96" s="24" t="s">
        <v>1191</v>
      </c>
      <c r="U96" s="25" t="s">
        <v>488</v>
      </c>
      <c r="V96" s="15" t="s">
        <v>1192</v>
      </c>
      <c r="W96" s="15" t="s">
        <v>1193</v>
      </c>
      <c r="X96" s="26" t="s">
        <v>384</v>
      </c>
      <c r="Y96" s="26" t="s">
        <v>331</v>
      </c>
      <c r="Z96" s="29" t="s">
        <v>72</v>
      </c>
      <c r="AA96" s="29" t="s">
        <v>52</v>
      </c>
      <c r="AB96" s="29" t="s">
        <v>547</v>
      </c>
      <c r="AC96" s="32" t="s">
        <v>1194</v>
      </c>
      <c r="AD96" s="41" t="s">
        <v>1195</v>
      </c>
    </row>
    <row r="97" spans="1:30" ht="252">
      <c r="A97" s="15" t="s">
        <v>1196</v>
      </c>
      <c r="B97" s="17" t="e">
        <f ca="1">IMAGE("https://acnhcdn.com/latest/NpcIcon/hrs10.png")</f>
        <v>#NAME?</v>
      </c>
      <c r="C97" s="28" t="e">
        <f ca="1">IMAGE("https://acnhcdn.com/latest/NpcBromide/NpcNmlHrs10.png")</f>
        <v>#NAME?</v>
      </c>
      <c r="D97" s="17" t="e">
        <f ca="1">IMAGE("https://acnhcdn.com/drivesync/render/houses/hrs10_215_Clyde.png")</f>
        <v>#NAME?</v>
      </c>
      <c r="E97" s="15" t="s">
        <v>294</v>
      </c>
      <c r="F97" s="29" t="s">
        <v>32</v>
      </c>
      <c r="G97" s="29" t="s">
        <v>119</v>
      </c>
      <c r="H97" s="17" t="s">
        <v>80</v>
      </c>
      <c r="I97" s="30" t="s">
        <v>99</v>
      </c>
      <c r="J97" s="31" t="s">
        <v>1197</v>
      </c>
      <c r="K97" s="32" t="s">
        <v>1198</v>
      </c>
      <c r="L97" s="30" t="s">
        <v>250</v>
      </c>
      <c r="M97" s="33" t="s">
        <v>1199</v>
      </c>
      <c r="N97" s="39" t="s">
        <v>86</v>
      </c>
      <c r="O97" s="22" t="s">
        <v>41</v>
      </c>
      <c r="P97" s="23" t="s">
        <v>43</v>
      </c>
      <c r="Q97" s="23" t="s">
        <v>106</v>
      </c>
      <c r="R97" s="18">
        <v>8966</v>
      </c>
      <c r="S97" s="17" t="s">
        <v>1200</v>
      </c>
      <c r="T97" s="24" t="s">
        <v>1201</v>
      </c>
      <c r="U97" s="25" t="s">
        <v>600</v>
      </c>
      <c r="V97" s="15" t="s">
        <v>1202</v>
      </c>
      <c r="W97" s="15" t="s">
        <v>1203</v>
      </c>
      <c r="X97" s="26" t="s">
        <v>145</v>
      </c>
      <c r="Y97" s="26" t="s">
        <v>743</v>
      </c>
      <c r="Z97" s="29" t="s">
        <v>72</v>
      </c>
      <c r="AA97" s="29" t="s">
        <v>1131</v>
      </c>
      <c r="AB97" s="29" t="s">
        <v>1132</v>
      </c>
      <c r="AC97" s="32" t="s">
        <v>1204</v>
      </c>
      <c r="AD97" s="41" t="s">
        <v>1205</v>
      </c>
    </row>
    <row r="98" spans="1:30" ht="266">
      <c r="A98" s="15" t="s">
        <v>1206</v>
      </c>
      <c r="B98" s="17" t="e">
        <f ca="1">IMAGE("https://acnhcdn.com/latest/NpcIcon/bul07.png")</f>
        <v>#NAME?</v>
      </c>
      <c r="C98" s="28" t="e">
        <f ca="1">IMAGE("https://acnhcdn.com/latest/NpcBromide/NpcNmlBul07.png")</f>
        <v>#NAME?</v>
      </c>
      <c r="D98" s="17" t="e">
        <f ca="1">IMAGE("https://acnhcdn.com/drivesync/render/houses/bul07_50_Coach.png")</f>
        <v>#NAME?</v>
      </c>
      <c r="E98" s="15" t="s">
        <v>234</v>
      </c>
      <c r="F98" s="29" t="s">
        <v>32</v>
      </c>
      <c r="G98" s="29" t="s">
        <v>33</v>
      </c>
      <c r="H98" s="17" t="s">
        <v>34</v>
      </c>
      <c r="I98" s="30" t="s">
        <v>81</v>
      </c>
      <c r="J98" s="31" t="s">
        <v>1207</v>
      </c>
      <c r="K98" s="32" t="s">
        <v>1208</v>
      </c>
      <c r="L98" s="30" t="s">
        <v>572</v>
      </c>
      <c r="M98" s="33" t="s">
        <v>1209</v>
      </c>
      <c r="N98" s="21" t="s">
        <v>40</v>
      </c>
      <c r="O98" s="21" t="s">
        <v>40</v>
      </c>
      <c r="P98" s="23" t="s">
        <v>64</v>
      </c>
      <c r="Q98" s="23" t="s">
        <v>123</v>
      </c>
      <c r="R98" s="18">
        <v>3246</v>
      </c>
      <c r="S98" s="17" t="s">
        <v>1139</v>
      </c>
      <c r="T98" s="24" t="s">
        <v>1210</v>
      </c>
      <c r="U98" s="25" t="s">
        <v>1058</v>
      </c>
      <c r="V98" s="15" t="s">
        <v>1211</v>
      </c>
      <c r="W98" s="15" t="s">
        <v>1212</v>
      </c>
      <c r="X98" s="26" t="s">
        <v>422</v>
      </c>
      <c r="Y98" s="26" t="s">
        <v>275</v>
      </c>
      <c r="Z98" s="29" t="s">
        <v>72</v>
      </c>
      <c r="AA98" s="29" t="s">
        <v>578</v>
      </c>
      <c r="AB98" s="29" t="s">
        <v>579</v>
      </c>
      <c r="AC98" s="32" t="s">
        <v>1213</v>
      </c>
      <c r="AD98" s="41" t="s">
        <v>1214</v>
      </c>
    </row>
    <row r="99" spans="1:30" ht="409.6">
      <c r="A99" s="15" t="s">
        <v>1215</v>
      </c>
      <c r="B99" s="17" t="e">
        <f ca="1">IMAGE("https://acnhcdn.com/latest/NpcIcon/pig08.png")</f>
        <v>#NAME?</v>
      </c>
      <c r="C99" s="28" t="e">
        <f ca="1">IMAGE("https://acnhcdn.com/latest/NpcBromide/NpcNmlPig08.png")</f>
        <v>#NAME?</v>
      </c>
      <c r="D99" s="17" t="e">
        <f ca="1">IMAGE("https://acnhcdn.com/drivesync/render/houses/pig08_305_Cobb.png")</f>
        <v>#NAME?</v>
      </c>
      <c r="E99" s="15" t="s">
        <v>97</v>
      </c>
      <c r="F99" s="29" t="s">
        <v>32</v>
      </c>
      <c r="G99" s="29" t="s">
        <v>33</v>
      </c>
      <c r="H99" s="17" t="s">
        <v>80</v>
      </c>
      <c r="I99" s="30" t="s">
        <v>153</v>
      </c>
      <c r="J99" s="31" t="s">
        <v>1216</v>
      </c>
      <c r="K99" s="32" t="s">
        <v>1217</v>
      </c>
      <c r="L99" s="30" t="s">
        <v>964</v>
      </c>
      <c r="M99" s="33" t="s">
        <v>1218</v>
      </c>
      <c r="N99" s="39" t="s">
        <v>86</v>
      </c>
      <c r="O99" s="21" t="s">
        <v>40</v>
      </c>
      <c r="P99" s="23" t="s">
        <v>106</v>
      </c>
      <c r="Q99" s="23" t="s">
        <v>64</v>
      </c>
      <c r="R99" s="18">
        <v>8946</v>
      </c>
      <c r="S99" s="17" t="s">
        <v>404</v>
      </c>
      <c r="T99" s="24" t="s">
        <v>1219</v>
      </c>
      <c r="U99" s="25" t="s">
        <v>1220</v>
      </c>
      <c r="V99" s="15" t="s">
        <v>1221</v>
      </c>
      <c r="W99" s="15" t="s">
        <v>1222</v>
      </c>
      <c r="X99" s="26" t="s">
        <v>112</v>
      </c>
      <c r="Y99" s="26" t="s">
        <v>275</v>
      </c>
      <c r="Z99" s="29" t="s">
        <v>72</v>
      </c>
      <c r="AA99" s="29" t="s">
        <v>1223</v>
      </c>
      <c r="AB99" s="29" t="s">
        <v>1224</v>
      </c>
      <c r="AC99" s="32" t="s">
        <v>1225</v>
      </c>
      <c r="AD99" s="41" t="s">
        <v>1226</v>
      </c>
    </row>
    <row r="100" spans="1:30" ht="196">
      <c r="A100" s="15" t="s">
        <v>1227</v>
      </c>
      <c r="B100" s="17" t="e">
        <f ca="1">IMAGE("https://acnhcdn.com/latest/NpcIcon/rbt02.png")</f>
        <v>#NAME?</v>
      </c>
      <c r="C100" s="28" t="e">
        <f ca="1">IMAGE("https://acnhcdn.com/latest/NpcBromide/NpcNmlRbt02.png")</f>
        <v>#NAME?</v>
      </c>
      <c r="D100" s="17" t="e">
        <f ca="1">IMAGE("https://acnhcdn.com/drivesync/render/houses/rbt02_316_Coco.png")</f>
        <v>#NAME?</v>
      </c>
      <c r="E100" s="15" t="s">
        <v>733</v>
      </c>
      <c r="F100" s="29" t="s">
        <v>78</v>
      </c>
      <c r="G100" s="29" t="s">
        <v>152</v>
      </c>
      <c r="H100" s="17" t="s">
        <v>80</v>
      </c>
      <c r="I100" s="30" t="s">
        <v>153</v>
      </c>
      <c r="J100" s="31" t="s">
        <v>1228</v>
      </c>
      <c r="K100" s="32" t="s">
        <v>1229</v>
      </c>
      <c r="L100" s="30" t="s">
        <v>701</v>
      </c>
      <c r="M100" s="33" t="s">
        <v>1230</v>
      </c>
      <c r="N100" s="39" t="s">
        <v>86</v>
      </c>
      <c r="O100" s="22" t="s">
        <v>41</v>
      </c>
      <c r="P100" s="23" t="s">
        <v>529</v>
      </c>
      <c r="Q100" s="23" t="s">
        <v>43</v>
      </c>
      <c r="R100" s="18">
        <v>4167</v>
      </c>
      <c r="S100" s="17" t="s">
        <v>1231</v>
      </c>
      <c r="T100" s="24" t="s">
        <v>1232</v>
      </c>
      <c r="U100" s="25" t="s">
        <v>1233</v>
      </c>
      <c r="V100" s="15" t="s">
        <v>1234</v>
      </c>
      <c r="W100" s="15" t="s">
        <v>1235</v>
      </c>
      <c r="X100" s="26" t="s">
        <v>359</v>
      </c>
      <c r="Y100" s="26" t="s">
        <v>71</v>
      </c>
      <c r="Z100" s="29" t="s">
        <v>72</v>
      </c>
      <c r="AA100" s="29" t="s">
        <v>52</v>
      </c>
      <c r="AB100" s="29" t="s">
        <v>1236</v>
      </c>
      <c r="AC100" s="32" t="s">
        <v>1237</v>
      </c>
      <c r="AD100" s="41" t="s">
        <v>1238</v>
      </c>
    </row>
    <row r="101" spans="1:30" ht="224">
      <c r="A101" s="15" t="s">
        <v>1239</v>
      </c>
      <c r="B101" s="17" t="e">
        <f ca="1">IMAGE("https://acnhcdn.com/latest/NpcIcon/rbt18.png")</f>
        <v>#NAME?</v>
      </c>
      <c r="C101" s="28" t="e">
        <f ca="1">IMAGE("https://acnhcdn.com/latest/NpcBromide/NpcNmlRbt18.png")</f>
        <v>#NAME?</v>
      </c>
      <c r="D101" s="17" t="e">
        <f ca="1">IMAGE("https://acnhcdn.com/drivesync/render/houses/rbt18_332_Cole.png")</f>
        <v>#NAME?</v>
      </c>
      <c r="E101" s="15" t="s">
        <v>733</v>
      </c>
      <c r="F101" s="29" t="s">
        <v>32</v>
      </c>
      <c r="G101" s="29" t="s">
        <v>119</v>
      </c>
      <c r="H101" s="17" t="s">
        <v>34</v>
      </c>
      <c r="I101" s="30" t="s">
        <v>35</v>
      </c>
      <c r="J101" s="31" t="s">
        <v>1240</v>
      </c>
      <c r="K101" s="32" t="s">
        <v>1241</v>
      </c>
      <c r="L101" s="30" t="s">
        <v>1242</v>
      </c>
      <c r="M101" s="33" t="s">
        <v>1243</v>
      </c>
      <c r="N101" s="39" t="s">
        <v>86</v>
      </c>
      <c r="O101" s="22" t="s">
        <v>41</v>
      </c>
      <c r="P101" s="23" t="s">
        <v>222</v>
      </c>
      <c r="Q101" s="23" t="s">
        <v>221</v>
      </c>
      <c r="R101" s="18">
        <v>3288</v>
      </c>
      <c r="S101" s="17" t="s">
        <v>955</v>
      </c>
      <c r="T101" s="24" t="s">
        <v>299</v>
      </c>
      <c r="U101" s="25" t="s">
        <v>877</v>
      </c>
      <c r="V101" s="15" t="s">
        <v>1244</v>
      </c>
      <c r="W101" s="15" t="s">
        <v>1245</v>
      </c>
      <c r="X101" s="26" t="s">
        <v>359</v>
      </c>
      <c r="Y101" s="26" t="s">
        <v>331</v>
      </c>
      <c r="Z101" s="29" t="s">
        <v>72</v>
      </c>
      <c r="AA101" s="29" t="s">
        <v>52</v>
      </c>
      <c r="AB101" s="29" t="s">
        <v>114</v>
      </c>
      <c r="AC101" s="32" t="s">
        <v>1246</v>
      </c>
      <c r="AD101" s="41" t="s">
        <v>1247</v>
      </c>
    </row>
    <row r="102" spans="1:30" ht="168">
      <c r="A102" s="15" t="s">
        <v>1248</v>
      </c>
      <c r="B102" s="17" t="e">
        <f ca="1">IMAGE("https://acnhcdn.com/latest/NpcIcon/hrs11.png")</f>
        <v>#NAME?</v>
      </c>
      <c r="C102" s="28" t="e">
        <f ca="1">IMAGE("https://acnhcdn.com/latest/NpcBromide/NpcNmlHrs11.png")</f>
        <v>#NAME?</v>
      </c>
      <c r="D102" s="17" t="e">
        <f ca="1">IMAGE("https://acnhcdn.com/drivesync/render/houses/hrs11_216_Colton.png")</f>
        <v>#NAME?</v>
      </c>
      <c r="E102" s="15" t="s">
        <v>294</v>
      </c>
      <c r="F102" s="29" t="s">
        <v>32</v>
      </c>
      <c r="G102" s="29" t="s">
        <v>512</v>
      </c>
      <c r="H102" s="17" t="s">
        <v>34</v>
      </c>
      <c r="I102" s="30" t="s">
        <v>35</v>
      </c>
      <c r="J102" s="31" t="s">
        <v>1249</v>
      </c>
      <c r="K102" s="32" t="s">
        <v>1250</v>
      </c>
      <c r="L102" s="30" t="s">
        <v>540</v>
      </c>
      <c r="M102" s="33" t="s">
        <v>1251</v>
      </c>
      <c r="N102" s="47" t="s">
        <v>174</v>
      </c>
      <c r="O102" s="42" t="s">
        <v>104</v>
      </c>
      <c r="P102" s="23" t="s">
        <v>64</v>
      </c>
      <c r="Q102" s="23" t="s">
        <v>123</v>
      </c>
      <c r="R102" s="18">
        <v>4433</v>
      </c>
      <c r="S102" s="17" t="s">
        <v>1057</v>
      </c>
      <c r="T102" s="24" t="s">
        <v>543</v>
      </c>
      <c r="U102" s="25" t="s">
        <v>544</v>
      </c>
      <c r="V102" s="15" t="s">
        <v>1252</v>
      </c>
      <c r="W102" s="15" t="s">
        <v>1253</v>
      </c>
      <c r="X102" s="26" t="s">
        <v>384</v>
      </c>
      <c r="Y102" s="26" t="s">
        <v>1254</v>
      </c>
      <c r="Z102" s="29" t="s">
        <v>72</v>
      </c>
      <c r="AA102" s="29" t="s">
        <v>289</v>
      </c>
      <c r="AB102" s="29" t="s">
        <v>290</v>
      </c>
      <c r="AC102" s="32" t="s">
        <v>1255</v>
      </c>
      <c r="AD102" s="41" t="s">
        <v>1256</v>
      </c>
    </row>
    <row r="103" spans="1:30" ht="266">
      <c r="A103" s="15" t="s">
        <v>1257</v>
      </c>
      <c r="B103" s="17" t="e">
        <f ca="1">IMAGE("https://acnhcdn.com/latest/NpcIcon/dog08.png")</f>
        <v>#NAME?</v>
      </c>
      <c r="C103" s="28" t="e">
        <f ca="1">IMAGE("https://acnhcdn.com/latest/NpcBromide/NpcNmlDog08.png")</f>
        <v>#NAME?</v>
      </c>
      <c r="D103" s="17" t="e">
        <f ca="1">IMAGE("https://acnhcdn.com/drivesync/render/houses/dog08_126_Cookie.png")</f>
        <v>#NAME?</v>
      </c>
      <c r="E103" s="15" t="s">
        <v>497</v>
      </c>
      <c r="F103" s="29" t="s">
        <v>78</v>
      </c>
      <c r="G103" s="29" t="s">
        <v>79</v>
      </c>
      <c r="H103" s="17" t="s">
        <v>80</v>
      </c>
      <c r="I103" s="30" t="s">
        <v>169</v>
      </c>
      <c r="J103" s="31" t="s">
        <v>1258</v>
      </c>
      <c r="K103" s="32" t="s">
        <v>1259</v>
      </c>
      <c r="L103" s="30" t="s">
        <v>736</v>
      </c>
      <c r="M103" s="33" t="s">
        <v>1260</v>
      </c>
      <c r="N103" s="22" t="s">
        <v>41</v>
      </c>
      <c r="O103" s="22" t="s">
        <v>41</v>
      </c>
      <c r="P103" s="23" t="s">
        <v>43</v>
      </c>
      <c r="Q103" s="18" t="s">
        <v>42</v>
      </c>
      <c r="R103" s="18">
        <v>7916</v>
      </c>
      <c r="S103" s="17" t="s">
        <v>944</v>
      </c>
      <c r="T103" s="24" t="s">
        <v>1261</v>
      </c>
      <c r="U103" s="25" t="s">
        <v>600</v>
      </c>
      <c r="V103" s="15" t="s">
        <v>1262</v>
      </c>
      <c r="W103" s="15" t="s">
        <v>1263</v>
      </c>
      <c r="X103" s="26" t="s">
        <v>211</v>
      </c>
      <c r="Y103" s="26" t="s">
        <v>476</v>
      </c>
      <c r="Z103" s="29" t="s">
        <v>72</v>
      </c>
      <c r="AA103" s="29" t="s">
        <v>52</v>
      </c>
      <c r="AB103" s="29" t="s">
        <v>683</v>
      </c>
      <c r="AC103" s="32" t="s">
        <v>1264</v>
      </c>
      <c r="AD103" s="41" t="s">
        <v>1265</v>
      </c>
    </row>
    <row r="104" spans="1:30" ht="332">
      <c r="A104" s="15" t="s">
        <v>1266</v>
      </c>
      <c r="B104" s="17" t="e">
        <f ca="1">IMAGE("https://acnhcdn.com/latest/NpcIcon/flg10.png")</f>
        <v>#NAME?</v>
      </c>
      <c r="C104" s="28" t="e">
        <f ca="1">IMAGE("https://acnhcdn.com/latest/NpcBromide/NpcNmlFlg10.png")</f>
        <v>#NAME?</v>
      </c>
      <c r="D104" s="17" t="e">
        <f ca="1">IMAGE("https://acnhcdn.com/drivesync/render/houses/flg10_167_Cousteau.png")</f>
        <v>#NAME?</v>
      </c>
      <c r="E104" s="15" t="s">
        <v>919</v>
      </c>
      <c r="F104" s="29" t="s">
        <v>32</v>
      </c>
      <c r="G104" s="29" t="s">
        <v>33</v>
      </c>
      <c r="H104" s="17" t="s">
        <v>80</v>
      </c>
      <c r="I104" s="30" t="s">
        <v>81</v>
      </c>
      <c r="J104" s="31" t="s">
        <v>1267</v>
      </c>
      <c r="K104" s="32" t="s">
        <v>1268</v>
      </c>
      <c r="L104" s="30" t="s">
        <v>642</v>
      </c>
      <c r="M104" s="33" t="s">
        <v>1269</v>
      </c>
      <c r="N104" s="42" t="s">
        <v>104</v>
      </c>
      <c r="O104" s="47" t="s">
        <v>174</v>
      </c>
      <c r="P104" s="23" t="s">
        <v>43</v>
      </c>
      <c r="Q104" s="23" t="s">
        <v>123</v>
      </c>
      <c r="R104" s="18">
        <v>2672</v>
      </c>
      <c r="S104" s="17" t="s">
        <v>574</v>
      </c>
      <c r="T104" s="24" t="s">
        <v>1270</v>
      </c>
      <c r="U104" s="25" t="s">
        <v>1271</v>
      </c>
      <c r="V104" s="15" t="s">
        <v>1272</v>
      </c>
      <c r="W104" s="35" t="s">
        <v>1273</v>
      </c>
      <c r="X104" s="26" t="s">
        <v>163</v>
      </c>
      <c r="Y104" s="26" t="s">
        <v>229</v>
      </c>
      <c r="Z104" s="29" t="s">
        <v>72</v>
      </c>
      <c r="AA104" s="29" t="s">
        <v>578</v>
      </c>
      <c r="AB104" s="29" t="s">
        <v>579</v>
      </c>
      <c r="AC104" s="32" t="s">
        <v>1274</v>
      </c>
      <c r="AD104" s="41" t="s">
        <v>1275</v>
      </c>
    </row>
    <row r="105" spans="1:30" ht="371">
      <c r="A105" s="15" t="s">
        <v>1276</v>
      </c>
      <c r="B105" s="17" t="e">
        <f ca="1">IMAGE("https://acnhcdn.com/latest/NpcIcon/ost06.png")</f>
        <v>#NAME?</v>
      </c>
      <c r="C105" s="28" t="e">
        <f ca="1">IMAGE("https://acnhcdn.com/latest/NpcBromide/NpcNmlOst06.png")</f>
        <v>#NAME?</v>
      </c>
      <c r="D105" s="17" t="e">
        <f ca="1">IMAGE("https://acnhcdn.com/drivesync/render/houses/ost06_273_Cranston.png")</f>
        <v>#NAME?</v>
      </c>
      <c r="E105" s="15" t="s">
        <v>698</v>
      </c>
      <c r="F105" s="29" t="s">
        <v>32</v>
      </c>
      <c r="G105" s="29" t="s">
        <v>119</v>
      </c>
      <c r="H105" s="17" t="s">
        <v>34</v>
      </c>
      <c r="I105" s="30" t="s">
        <v>35</v>
      </c>
      <c r="J105" s="31" t="s">
        <v>1277</v>
      </c>
      <c r="K105" s="32" t="s">
        <v>1278</v>
      </c>
      <c r="L105" s="30" t="s">
        <v>1242</v>
      </c>
      <c r="M105" s="33" t="s">
        <v>1279</v>
      </c>
      <c r="N105" s="39" t="s">
        <v>86</v>
      </c>
      <c r="O105" s="34" t="s">
        <v>62</v>
      </c>
      <c r="P105" s="23" t="s">
        <v>529</v>
      </c>
      <c r="Q105" s="23" t="s">
        <v>176</v>
      </c>
      <c r="R105" s="18">
        <v>4154</v>
      </c>
      <c r="S105" s="17" t="s">
        <v>404</v>
      </c>
      <c r="T105" s="24" t="s">
        <v>1280</v>
      </c>
      <c r="U105" s="25" t="s">
        <v>1281</v>
      </c>
      <c r="V105" s="15" t="s">
        <v>1282</v>
      </c>
      <c r="W105" s="15" t="s">
        <v>1283</v>
      </c>
      <c r="X105" s="26" t="s">
        <v>566</v>
      </c>
      <c r="Y105" s="26" t="s">
        <v>345</v>
      </c>
      <c r="Z105" s="29" t="s">
        <v>72</v>
      </c>
      <c r="AA105" s="29" t="s">
        <v>289</v>
      </c>
      <c r="AB105" s="29" t="s">
        <v>290</v>
      </c>
      <c r="AC105" s="32" t="s">
        <v>1284</v>
      </c>
      <c r="AD105" s="41" t="s">
        <v>1285</v>
      </c>
    </row>
    <row r="106" spans="1:30" ht="238">
      <c r="A106" s="15" t="s">
        <v>1286</v>
      </c>
      <c r="B106" s="17" t="e">
        <f ca="1">IMAGE("https://acnhcdn.com/latest/NpcIcon/flg17.png")</f>
        <v>#NAME?</v>
      </c>
      <c r="C106" s="28" t="e">
        <f ca="1">IMAGE("https://acnhcdn.com/latest/NpcBromide/NpcNmlFlg17.png")</f>
        <v>#NAME?</v>
      </c>
      <c r="D106" s="17" t="e">
        <f ca="1">IMAGE("https://acnhcdn.com/drivesync/render/houses/flg17_173_Croque.png")</f>
        <v>#NAME?</v>
      </c>
      <c r="E106" s="15" t="s">
        <v>919</v>
      </c>
      <c r="F106" s="29" t="s">
        <v>32</v>
      </c>
      <c r="G106" s="29" t="s">
        <v>57</v>
      </c>
      <c r="H106" s="17" t="s">
        <v>34</v>
      </c>
      <c r="I106" s="30" t="s">
        <v>35</v>
      </c>
      <c r="J106" s="31" t="s">
        <v>1287</v>
      </c>
      <c r="K106" s="32" t="s">
        <v>1288</v>
      </c>
      <c r="L106" s="30" t="s">
        <v>1289</v>
      </c>
      <c r="M106" s="33" t="s">
        <v>1290</v>
      </c>
      <c r="N106" s="42" t="s">
        <v>104</v>
      </c>
      <c r="O106" s="34" t="s">
        <v>62</v>
      </c>
      <c r="P106" s="23" t="s">
        <v>123</v>
      </c>
      <c r="Q106" s="23" t="s">
        <v>222</v>
      </c>
      <c r="R106" s="18">
        <v>9127</v>
      </c>
      <c r="S106" s="17" t="s">
        <v>655</v>
      </c>
      <c r="T106" s="24" t="s">
        <v>1291</v>
      </c>
      <c r="U106" s="25" t="s">
        <v>1292</v>
      </c>
      <c r="V106" s="15" t="s">
        <v>1293</v>
      </c>
      <c r="W106" s="15" t="s">
        <v>1294</v>
      </c>
      <c r="X106" s="26" t="s">
        <v>359</v>
      </c>
      <c r="Y106" s="26" t="s">
        <v>360</v>
      </c>
      <c r="Z106" s="29" t="s">
        <v>72</v>
      </c>
      <c r="AA106" s="29" t="s">
        <v>212</v>
      </c>
      <c r="AB106" s="29" t="s">
        <v>213</v>
      </c>
      <c r="AC106" s="32" t="s">
        <v>1295</v>
      </c>
      <c r="AD106" s="41" t="s">
        <v>1296</v>
      </c>
    </row>
    <row r="107" spans="1:30" ht="332">
      <c r="A107" s="15" t="s">
        <v>1297</v>
      </c>
      <c r="B107" s="17" t="e">
        <f ca="1">IMAGE("https://acnhcdn.com/latest/NpcIcon/pgn02.png")</f>
        <v>#NAME?</v>
      </c>
      <c r="C107" s="28" t="e">
        <f ca="1">IMAGE("https://acnhcdn.com/latest/NpcBromide/NpcNmlPgn02.png")</f>
        <v>#NAME?</v>
      </c>
      <c r="D107" s="17" t="e">
        <f ca="1">IMAGE("https://acnhcdn.com/drivesync/render/houses/pgn02_289_Cube.png")</f>
        <v>#NAME?</v>
      </c>
      <c r="E107" s="15" t="s">
        <v>375</v>
      </c>
      <c r="F107" s="29" t="s">
        <v>32</v>
      </c>
      <c r="G107" s="29" t="s">
        <v>119</v>
      </c>
      <c r="H107" s="17" t="s">
        <v>80</v>
      </c>
      <c r="I107" s="30" t="s">
        <v>99</v>
      </c>
      <c r="J107" s="31" t="s">
        <v>1298</v>
      </c>
      <c r="K107" s="32" t="s">
        <v>1299</v>
      </c>
      <c r="L107" s="30" t="s">
        <v>760</v>
      </c>
      <c r="M107" s="33" t="s">
        <v>1300</v>
      </c>
      <c r="N107" s="39" t="s">
        <v>86</v>
      </c>
      <c r="O107" s="22" t="s">
        <v>41</v>
      </c>
      <c r="P107" s="23" t="s">
        <v>175</v>
      </c>
      <c r="Q107" s="23" t="s">
        <v>221</v>
      </c>
      <c r="R107" s="18">
        <v>8203</v>
      </c>
      <c r="S107" s="17" t="s">
        <v>1301</v>
      </c>
      <c r="T107" s="24" t="s">
        <v>1302</v>
      </c>
      <c r="U107" s="25" t="s">
        <v>342</v>
      </c>
      <c r="V107" s="15" t="s">
        <v>1303</v>
      </c>
      <c r="W107" s="15" t="s">
        <v>1304</v>
      </c>
      <c r="X107" s="26" t="s">
        <v>211</v>
      </c>
      <c r="Y107" s="26" t="s">
        <v>258</v>
      </c>
      <c r="Z107" s="29" t="s">
        <v>72</v>
      </c>
      <c r="AA107" s="29" t="s">
        <v>52</v>
      </c>
      <c r="AB107" s="29" t="s">
        <v>114</v>
      </c>
      <c r="AC107" s="32" t="s">
        <v>1305</v>
      </c>
      <c r="AD107" s="41" t="s">
        <v>1306</v>
      </c>
    </row>
    <row r="108" spans="1:30" ht="266">
      <c r="A108" s="15" t="s">
        <v>1307</v>
      </c>
      <c r="B108" s="17" t="e">
        <f ca="1">IMAGE("https://acnhcdn.com/latest/NpcIcon/shp08.png")</f>
        <v>#NAME?</v>
      </c>
      <c r="C108" s="28" t="e">
        <f ca="1">IMAGE("https://acnhcdn.com/latest/NpcBromide/NpcNmlShp08.png")</f>
        <v>#NAME?</v>
      </c>
      <c r="D108" s="17" t="e">
        <f ca="1">IMAGE("https://acnhcdn.com/drivesync/render/houses/shp08_345_Curlos.png")</f>
        <v>#NAME?</v>
      </c>
      <c r="E108" s="15" t="s">
        <v>442</v>
      </c>
      <c r="F108" s="29" t="s">
        <v>32</v>
      </c>
      <c r="G108" s="29" t="s">
        <v>512</v>
      </c>
      <c r="H108" s="17" t="s">
        <v>80</v>
      </c>
      <c r="I108" s="30" t="s">
        <v>35</v>
      </c>
      <c r="J108" s="31" t="s">
        <v>1308</v>
      </c>
      <c r="K108" s="32" t="s">
        <v>1309</v>
      </c>
      <c r="L108" s="30" t="s">
        <v>1310</v>
      </c>
      <c r="M108" s="33" t="s">
        <v>1311</v>
      </c>
      <c r="N108" s="21" t="s">
        <v>40</v>
      </c>
      <c r="O108" s="47" t="s">
        <v>174</v>
      </c>
      <c r="P108" s="23" t="s">
        <v>123</v>
      </c>
      <c r="Q108" s="23" t="s">
        <v>43</v>
      </c>
      <c r="R108" s="18">
        <v>8204</v>
      </c>
      <c r="S108" s="17" t="s">
        <v>486</v>
      </c>
      <c r="T108" s="24" t="s">
        <v>239</v>
      </c>
      <c r="U108" s="25" t="s">
        <v>1312</v>
      </c>
      <c r="V108" s="15" t="s">
        <v>1313</v>
      </c>
      <c r="W108" s="15" t="s">
        <v>1314</v>
      </c>
      <c r="X108" s="26" t="s">
        <v>128</v>
      </c>
      <c r="Y108" s="26" t="s">
        <v>331</v>
      </c>
      <c r="Z108" s="29" t="s">
        <v>72</v>
      </c>
      <c r="AA108" s="29" t="s">
        <v>578</v>
      </c>
      <c r="AB108" s="29" t="s">
        <v>579</v>
      </c>
      <c r="AC108" s="32" t="s">
        <v>1315</v>
      </c>
      <c r="AD108" s="41" t="s">
        <v>1316</v>
      </c>
    </row>
    <row r="109" spans="1:30" ht="306">
      <c r="A109" s="15" t="s">
        <v>1317</v>
      </c>
      <c r="B109" s="17" t="e">
        <f ca="1">IMAGE("https://acnhcdn.com/latest/NpcIcon/pig00.png")</f>
        <v>#NAME?</v>
      </c>
      <c r="C109" s="28" t="e">
        <f ca="1">IMAGE("https://acnhcdn.com/latest/NpcBromide/NpcNmlPig00.png")</f>
        <v>#NAME?</v>
      </c>
      <c r="D109" s="17" t="e">
        <f ca="1">IMAGE("https://acnhcdn.com/drivesync/render/houses/pig00_300_Curly.png")</f>
        <v>#NAME?</v>
      </c>
      <c r="E109" s="15" t="s">
        <v>97</v>
      </c>
      <c r="F109" s="29" t="s">
        <v>32</v>
      </c>
      <c r="G109" s="29" t="s">
        <v>33</v>
      </c>
      <c r="H109" s="17" t="s">
        <v>80</v>
      </c>
      <c r="I109" s="30" t="s">
        <v>81</v>
      </c>
      <c r="J109" s="31" t="s">
        <v>1318</v>
      </c>
      <c r="K109" s="32" t="s">
        <v>1319</v>
      </c>
      <c r="L109" s="30" t="s">
        <v>1320</v>
      </c>
      <c r="M109" s="33" t="s">
        <v>1321</v>
      </c>
      <c r="N109" s="39" t="s">
        <v>86</v>
      </c>
      <c r="O109" s="21" t="s">
        <v>40</v>
      </c>
      <c r="P109" s="23" t="s">
        <v>175</v>
      </c>
      <c r="Q109" s="23" t="s">
        <v>221</v>
      </c>
      <c r="R109" s="18">
        <v>5262</v>
      </c>
      <c r="S109" s="17" t="s">
        <v>311</v>
      </c>
      <c r="T109" s="24" t="s">
        <v>575</v>
      </c>
      <c r="U109" s="25" t="s">
        <v>313</v>
      </c>
      <c r="V109" s="15" t="s">
        <v>1322</v>
      </c>
      <c r="W109" s="15" t="s">
        <v>1323</v>
      </c>
      <c r="X109" s="26" t="s">
        <v>145</v>
      </c>
      <c r="Y109" s="26" t="s">
        <v>345</v>
      </c>
      <c r="Z109" s="29" t="s">
        <v>72</v>
      </c>
      <c r="AA109" s="29" t="s">
        <v>52</v>
      </c>
      <c r="AB109" s="29" t="s">
        <v>683</v>
      </c>
      <c r="AC109" s="32" t="s">
        <v>1324</v>
      </c>
      <c r="AD109" s="41" t="s">
        <v>1325</v>
      </c>
    </row>
    <row r="110" spans="1:30" ht="224">
      <c r="A110" s="15" t="s">
        <v>1326</v>
      </c>
      <c r="B110" s="17" t="e">
        <f ca="1">IMAGE("https://acnhcdn.com/latest/NpcIcon/bea02.png")</f>
        <v>#NAME?</v>
      </c>
      <c r="C110" s="28" t="e">
        <f ca="1">IMAGE("https://acnhcdn.com/latest/NpcBromide/NpcNmlBea02.png")</f>
        <v>#NAME?</v>
      </c>
      <c r="D110" s="17" t="e">
        <f ca="1">IMAGE("https://acnhcdn.com/drivesync/render/houses/bea02_388_Curt.png")</f>
        <v>#NAME?</v>
      </c>
      <c r="E110" s="15" t="s">
        <v>511</v>
      </c>
      <c r="F110" s="29" t="s">
        <v>32</v>
      </c>
      <c r="G110" s="29" t="s">
        <v>57</v>
      </c>
      <c r="H110" s="17" t="s">
        <v>34</v>
      </c>
      <c r="I110" s="30" t="s">
        <v>35</v>
      </c>
      <c r="J110" s="31" t="s">
        <v>1327</v>
      </c>
      <c r="K110" s="32" t="s">
        <v>1328</v>
      </c>
      <c r="L110" s="30" t="s">
        <v>1329</v>
      </c>
      <c r="M110" s="33" t="s">
        <v>1330</v>
      </c>
      <c r="N110" s="34" t="s">
        <v>62</v>
      </c>
      <c r="O110" s="34" t="s">
        <v>62</v>
      </c>
      <c r="P110" s="23" t="s">
        <v>64</v>
      </c>
      <c r="Q110" s="23" t="s">
        <v>106</v>
      </c>
      <c r="R110" s="18">
        <v>6835</v>
      </c>
      <c r="S110" s="17" t="s">
        <v>65</v>
      </c>
      <c r="T110" s="24" t="s">
        <v>1210</v>
      </c>
      <c r="U110" s="25" t="s">
        <v>1331</v>
      </c>
      <c r="V110" s="15" t="s">
        <v>1332</v>
      </c>
      <c r="W110" s="15" t="s">
        <v>1333</v>
      </c>
      <c r="X110" s="26" t="s">
        <v>359</v>
      </c>
      <c r="Y110" s="26" t="s">
        <v>71</v>
      </c>
      <c r="Z110" s="29" t="s">
        <v>72</v>
      </c>
      <c r="AA110" s="29" t="s">
        <v>52</v>
      </c>
      <c r="AB110" s="29" t="s">
        <v>114</v>
      </c>
      <c r="AC110" s="32" t="s">
        <v>1334</v>
      </c>
      <c r="AD110" s="41" t="s">
        <v>1335</v>
      </c>
    </row>
    <row r="111" spans="1:30" ht="293">
      <c r="A111" s="15" t="s">
        <v>1336</v>
      </c>
      <c r="B111" s="17" t="e">
        <f ca="1">IMAGE("https://acnhcdn.com/latest/NpcIcon/elp12.png")</f>
        <v>#NAME?</v>
      </c>
      <c r="C111" s="28" t="e">
        <f ca="1">IMAGE("https://acnhcdn.com/latest/NpcBromide/NpcNmlElp12.png")</f>
        <v>#NAME?</v>
      </c>
      <c r="D111" s="17" t="e">
        <f ca="1">IMAGE("https://acnhcdn.com/drivesync/render/houses/elp12_158_Cyd.png")</f>
        <v>#NAME?</v>
      </c>
      <c r="E111" s="15" t="s">
        <v>413</v>
      </c>
      <c r="F111" s="29" t="s">
        <v>32</v>
      </c>
      <c r="G111" s="29" t="s">
        <v>57</v>
      </c>
      <c r="H111" s="17" t="s">
        <v>34</v>
      </c>
      <c r="I111" s="30" t="s">
        <v>187</v>
      </c>
      <c r="J111" s="31" t="s">
        <v>136</v>
      </c>
      <c r="K111" s="32" t="s">
        <v>1337</v>
      </c>
      <c r="L111" s="30" t="s">
        <v>553</v>
      </c>
      <c r="M111" s="33" t="s">
        <v>1338</v>
      </c>
      <c r="N111" s="34" t="s">
        <v>62</v>
      </c>
      <c r="O111" s="21" t="s">
        <v>40</v>
      </c>
      <c r="P111" s="23" t="s">
        <v>63</v>
      </c>
      <c r="Q111" s="23" t="s">
        <v>175</v>
      </c>
      <c r="R111" s="18">
        <v>3256</v>
      </c>
      <c r="S111" s="17" t="s">
        <v>65</v>
      </c>
      <c r="T111" s="24" t="s">
        <v>1339</v>
      </c>
      <c r="U111" s="25" t="s">
        <v>555</v>
      </c>
      <c r="V111" s="15" t="s">
        <v>1340</v>
      </c>
      <c r="W111" s="15" t="s">
        <v>1341</v>
      </c>
      <c r="X111" s="26" t="s">
        <v>128</v>
      </c>
      <c r="Y111" s="26" t="s">
        <v>275</v>
      </c>
      <c r="Z111" s="29" t="s">
        <v>72</v>
      </c>
      <c r="AA111" s="29" t="s">
        <v>130</v>
      </c>
      <c r="AB111" s="29" t="s">
        <v>198</v>
      </c>
      <c r="AC111" s="32" t="s">
        <v>1342</v>
      </c>
      <c r="AD111" s="41" t="s">
        <v>1343</v>
      </c>
    </row>
    <row r="112" spans="1:30" ht="154">
      <c r="A112" s="15" t="s">
        <v>1344</v>
      </c>
      <c r="B112" s="17" t="e">
        <f ca="1">IMAGE("https://acnhcdn.com/latest/NpcIcon/ant00.png")</f>
        <v>#NAME?</v>
      </c>
      <c r="C112" s="28" t="e">
        <f ca="1">IMAGE("https://acnhcdn.com/latest/NpcBromide/NpcNmlAnt00.png")</f>
        <v>#NAME?</v>
      </c>
      <c r="D112" s="17" t="e">
        <f ca="1">IMAGE("https://acnhcdn.com/drivesync/render/houses/ant00_12_Cyrano.png")</f>
        <v>#NAME?</v>
      </c>
      <c r="E112" s="15" t="s">
        <v>202</v>
      </c>
      <c r="F112" s="29" t="s">
        <v>32</v>
      </c>
      <c r="G112" s="29" t="s">
        <v>57</v>
      </c>
      <c r="H112" s="17" t="s">
        <v>80</v>
      </c>
      <c r="I112" s="30" t="s">
        <v>153</v>
      </c>
      <c r="J112" s="59" t="s">
        <v>1345</v>
      </c>
      <c r="K112" s="32" t="s">
        <v>1346</v>
      </c>
      <c r="L112" s="30" t="s">
        <v>1347</v>
      </c>
      <c r="M112" s="33" t="s">
        <v>1348</v>
      </c>
      <c r="N112" s="34" t="s">
        <v>62</v>
      </c>
      <c r="O112" s="21" t="s">
        <v>40</v>
      </c>
      <c r="P112" s="23" t="s">
        <v>175</v>
      </c>
      <c r="Q112" s="23" t="s">
        <v>529</v>
      </c>
      <c r="R112" s="18">
        <v>4249</v>
      </c>
      <c r="S112" s="17" t="s">
        <v>655</v>
      </c>
      <c r="T112" s="24" t="s">
        <v>1349</v>
      </c>
      <c r="U112" s="25" t="s">
        <v>67</v>
      </c>
      <c r="V112" s="15" t="s">
        <v>1350</v>
      </c>
      <c r="W112" s="15" t="s">
        <v>1351</v>
      </c>
      <c r="X112" s="26" t="s">
        <v>359</v>
      </c>
      <c r="Y112" s="26" t="s">
        <v>71</v>
      </c>
      <c r="Z112" s="29" t="s">
        <v>72</v>
      </c>
      <c r="AA112" s="29" t="s">
        <v>130</v>
      </c>
      <c r="AB112" s="29" t="s">
        <v>795</v>
      </c>
      <c r="AC112" s="32" t="s">
        <v>1352</v>
      </c>
      <c r="AD112" s="41" t="s">
        <v>1353</v>
      </c>
    </row>
    <row r="113" spans="1:30" ht="280">
      <c r="A113" s="15" t="s">
        <v>1354</v>
      </c>
      <c r="B113" s="17" t="e">
        <f ca="1">IMAGE("https://acnhcdn.com/latest/NpcIcon/dog07.png")</f>
        <v>#NAME?</v>
      </c>
      <c r="C113" s="28" t="e">
        <f ca="1">IMAGE("https://acnhcdn.com/latest/NpcBromide/NpcNmlDog07.png")</f>
        <v>#NAME?</v>
      </c>
      <c r="D113" s="17" t="e">
        <f ca="1">IMAGE("https://acnhcdn.com/drivesync/render/houses/dog07_125_Daisy.png")</f>
        <v>#NAME?</v>
      </c>
      <c r="E113" s="15" t="s">
        <v>497</v>
      </c>
      <c r="F113" s="29" t="s">
        <v>78</v>
      </c>
      <c r="G113" s="29" t="s">
        <v>152</v>
      </c>
      <c r="H113" s="17" t="s">
        <v>80</v>
      </c>
      <c r="I113" s="30" t="s">
        <v>153</v>
      </c>
      <c r="J113" s="31" t="s">
        <v>1355</v>
      </c>
      <c r="K113" s="32" t="s">
        <v>1356</v>
      </c>
      <c r="L113" s="30" t="s">
        <v>138</v>
      </c>
      <c r="M113" s="33" t="s">
        <v>1357</v>
      </c>
      <c r="N113" s="39" t="s">
        <v>86</v>
      </c>
      <c r="O113" s="22" t="s">
        <v>41</v>
      </c>
      <c r="P113" s="23" t="s">
        <v>221</v>
      </c>
      <c r="Q113" s="23" t="s">
        <v>64</v>
      </c>
      <c r="R113" s="18">
        <v>4613</v>
      </c>
      <c r="S113" s="17" t="s">
        <v>107</v>
      </c>
      <c r="T113" s="24" t="s">
        <v>1358</v>
      </c>
      <c r="U113" s="25" t="s">
        <v>342</v>
      </c>
      <c r="V113" s="15" t="s">
        <v>1359</v>
      </c>
      <c r="W113" s="15" t="s">
        <v>1360</v>
      </c>
      <c r="X113" s="26" t="s">
        <v>384</v>
      </c>
      <c r="Y113" s="26" t="s">
        <v>258</v>
      </c>
      <c r="Z113" s="29" t="s">
        <v>72</v>
      </c>
      <c r="AA113" s="29" t="s">
        <v>318</v>
      </c>
      <c r="AB113" s="29" t="s">
        <v>319</v>
      </c>
      <c r="AC113" s="32" t="s">
        <v>1361</v>
      </c>
      <c r="AD113" s="41" t="s">
        <v>1362</v>
      </c>
    </row>
    <row r="114" spans="1:30" ht="168">
      <c r="A114" s="15" t="s">
        <v>1363</v>
      </c>
      <c r="B114" s="17" t="e">
        <f ca="1">IMAGE("https://acnhcdn.com/latest/NpcIcon/duk04.png")</f>
        <v>#NAME?</v>
      </c>
      <c r="C114" s="28" t="e">
        <f ca="1">IMAGE("https://acnhcdn.com/latest/NpcBromide/NpcNmlDuk04.png")</f>
        <v>#NAME?</v>
      </c>
      <c r="D114" s="17" t="e">
        <f ca="1">IMAGE("https://acnhcdn.com/drivesync/render/houses/duk04_137_Deena.png")</f>
        <v>#NAME?</v>
      </c>
      <c r="E114" s="15" t="s">
        <v>639</v>
      </c>
      <c r="F114" s="29" t="s">
        <v>78</v>
      </c>
      <c r="G114" s="29" t="s">
        <v>152</v>
      </c>
      <c r="H114" s="17" t="s">
        <v>80</v>
      </c>
      <c r="I114" s="30" t="s">
        <v>153</v>
      </c>
      <c r="J114" s="31" t="s">
        <v>1364</v>
      </c>
      <c r="K114" s="32" t="s">
        <v>1365</v>
      </c>
      <c r="L114" s="30" t="s">
        <v>572</v>
      </c>
      <c r="M114" s="33" t="s">
        <v>1366</v>
      </c>
      <c r="N114" s="39" t="s">
        <v>86</v>
      </c>
      <c r="O114" s="22" t="s">
        <v>41</v>
      </c>
      <c r="P114" s="23" t="s">
        <v>221</v>
      </c>
      <c r="Q114" s="23" t="s">
        <v>64</v>
      </c>
      <c r="R114" s="18">
        <v>3059</v>
      </c>
      <c r="S114" s="17" t="s">
        <v>715</v>
      </c>
      <c r="T114" s="24" t="s">
        <v>854</v>
      </c>
      <c r="U114" s="25" t="s">
        <v>1367</v>
      </c>
      <c r="V114" s="15" t="s">
        <v>1368</v>
      </c>
      <c r="W114" s="15" t="s">
        <v>1369</v>
      </c>
      <c r="X114" s="17" t="s">
        <v>163</v>
      </c>
      <c r="Y114" s="26" t="s">
        <v>146</v>
      </c>
      <c r="Z114" s="29" t="s">
        <v>72</v>
      </c>
      <c r="AA114" s="29" t="s">
        <v>130</v>
      </c>
      <c r="AB114" s="29" t="s">
        <v>131</v>
      </c>
      <c r="AC114" s="32" t="s">
        <v>1370</v>
      </c>
      <c r="AD114" s="41" t="s">
        <v>1371</v>
      </c>
    </row>
    <row r="115" spans="1:30" ht="252">
      <c r="A115" s="15" t="s">
        <v>1372</v>
      </c>
      <c r="B115" s="17" t="e">
        <f ca="1">IMAGE("https://acnhcdn.com/latest/NpcIcon/der04.png")</f>
        <v>#NAME?</v>
      </c>
      <c r="C115" s="28" t="e">
        <f ca="1">IMAGE("https://acnhcdn.com/latest/NpcBromide/NpcNmlDer04.png")</f>
        <v>#NAME?</v>
      </c>
      <c r="D115" s="17" t="e">
        <f ca="1">IMAGE("https://acnhcdn.com/drivesync/render/houses/der04_112_Deirdre.png")</f>
        <v>#NAME?</v>
      </c>
      <c r="E115" s="15" t="s">
        <v>456</v>
      </c>
      <c r="F115" s="29" t="s">
        <v>78</v>
      </c>
      <c r="G115" s="29" t="s">
        <v>98</v>
      </c>
      <c r="H115" s="17" t="s">
        <v>34</v>
      </c>
      <c r="I115" s="30" t="s">
        <v>99</v>
      </c>
      <c r="J115" s="31" t="s">
        <v>1373</v>
      </c>
      <c r="K115" s="32" t="s">
        <v>1374</v>
      </c>
      <c r="L115" s="30" t="s">
        <v>689</v>
      </c>
      <c r="M115" s="33" t="s">
        <v>1375</v>
      </c>
      <c r="N115" s="39" t="s">
        <v>86</v>
      </c>
      <c r="O115" s="39" t="s">
        <v>86</v>
      </c>
      <c r="P115" s="23" t="s">
        <v>222</v>
      </c>
      <c r="Q115" s="23" t="s">
        <v>222</v>
      </c>
      <c r="R115" s="18">
        <v>7844</v>
      </c>
      <c r="S115" s="17" t="s">
        <v>1376</v>
      </c>
      <c r="T115" s="24" t="s">
        <v>1291</v>
      </c>
      <c r="U115" s="25" t="s">
        <v>1292</v>
      </c>
      <c r="V115" s="15" t="s">
        <v>1377</v>
      </c>
      <c r="W115" s="15" t="s">
        <v>1378</v>
      </c>
      <c r="X115" s="26" t="s">
        <v>359</v>
      </c>
      <c r="Y115" s="26" t="s">
        <v>345</v>
      </c>
      <c r="Z115" s="29" t="s">
        <v>72</v>
      </c>
      <c r="AA115" s="29" t="s">
        <v>1379</v>
      </c>
      <c r="AB115" s="29" t="s">
        <v>1380</v>
      </c>
      <c r="AC115" s="32" t="s">
        <v>1381</v>
      </c>
      <c r="AD115" s="41" t="s">
        <v>1382</v>
      </c>
    </row>
    <row r="116" spans="1:30" ht="319">
      <c r="A116" s="15" t="s">
        <v>1383</v>
      </c>
      <c r="B116" s="17" t="e">
        <f ca="1">IMAGE("https://acnhcdn.com/latest/NpcIcon/crd04.png")</f>
        <v>#NAME?</v>
      </c>
      <c r="C116" s="28" t="e">
        <f ca="1">IMAGE("https://acnhcdn.com/latest/NpcBromide/NpcNmlCrd04.png")</f>
        <v>#NAME?</v>
      </c>
      <c r="D116" s="17" t="e">
        <f ca="1">IMAGE("https://acnhcdn.com/drivesync/render/houses/crd04_105_Del.png")</f>
        <v>#NAME?</v>
      </c>
      <c r="E116" s="15" t="s">
        <v>135</v>
      </c>
      <c r="F116" s="29" t="s">
        <v>32</v>
      </c>
      <c r="G116" s="29" t="s">
        <v>57</v>
      </c>
      <c r="H116" s="17" t="s">
        <v>80</v>
      </c>
      <c r="I116" s="30" t="s">
        <v>81</v>
      </c>
      <c r="J116" s="31" t="s">
        <v>1384</v>
      </c>
      <c r="K116" s="32" t="s">
        <v>1385</v>
      </c>
      <c r="L116" s="30" t="s">
        <v>964</v>
      </c>
      <c r="M116" s="33" t="s">
        <v>1386</v>
      </c>
      <c r="N116" s="34" t="s">
        <v>62</v>
      </c>
      <c r="O116" s="39" t="s">
        <v>86</v>
      </c>
      <c r="P116" s="23" t="s">
        <v>64</v>
      </c>
      <c r="Q116" s="23" t="s">
        <v>106</v>
      </c>
      <c r="R116" s="18">
        <v>2655</v>
      </c>
      <c r="S116" s="17" t="s">
        <v>65</v>
      </c>
      <c r="T116" s="24" t="s">
        <v>1387</v>
      </c>
      <c r="U116" s="25" t="s">
        <v>1388</v>
      </c>
      <c r="V116" s="15" t="s">
        <v>1389</v>
      </c>
      <c r="W116" s="15" t="s">
        <v>1390</v>
      </c>
      <c r="X116" s="26" t="s">
        <v>128</v>
      </c>
      <c r="Y116" s="26" t="s">
        <v>331</v>
      </c>
      <c r="Z116" s="29" t="s">
        <v>72</v>
      </c>
      <c r="AA116" s="29" t="s">
        <v>1391</v>
      </c>
      <c r="AB116" s="29" t="s">
        <v>1392</v>
      </c>
      <c r="AC116" s="32" t="s">
        <v>1393</v>
      </c>
      <c r="AD116" s="41" t="s">
        <v>1394</v>
      </c>
    </row>
    <row r="117" spans="1:30" ht="358">
      <c r="A117" s="15" t="s">
        <v>1395</v>
      </c>
      <c r="B117" s="17" t="e">
        <f ca="1">IMAGE("https://acnhcdn.com/latest/NpcIcon/mnk08.png")</f>
        <v>#NAME?</v>
      </c>
      <c r="C117" s="28" t="e">
        <f ca="1">IMAGE("https://acnhcdn.com/latest/NpcBromide/NpcNmlMnk08.png")</f>
        <v>#NAME?</v>
      </c>
      <c r="D117" s="17" t="e">
        <f ca="1">IMAGE("https://acnhcdn.com/drivesync/render/houses/mnk08_249_Deli.png")</f>
        <v>#NAME?</v>
      </c>
      <c r="E117" s="15" t="s">
        <v>1396</v>
      </c>
      <c r="F117" s="29" t="s">
        <v>32</v>
      </c>
      <c r="G117" s="29" t="s">
        <v>119</v>
      </c>
      <c r="H117" s="17" t="s">
        <v>34</v>
      </c>
      <c r="I117" s="30" t="s">
        <v>35</v>
      </c>
      <c r="J117" s="31" t="s">
        <v>1397</v>
      </c>
      <c r="K117" s="32" t="s">
        <v>1398</v>
      </c>
      <c r="L117" s="30" t="s">
        <v>749</v>
      </c>
      <c r="M117" s="33" t="s">
        <v>1399</v>
      </c>
      <c r="N117" s="47" t="s">
        <v>174</v>
      </c>
      <c r="O117" s="42" t="s">
        <v>104</v>
      </c>
      <c r="P117" s="23" t="s">
        <v>298</v>
      </c>
      <c r="Q117" s="23" t="s">
        <v>176</v>
      </c>
      <c r="R117" s="18">
        <v>3262</v>
      </c>
      <c r="S117" s="17" t="s">
        <v>140</v>
      </c>
      <c r="T117" s="24" t="s">
        <v>716</v>
      </c>
      <c r="U117" s="25" t="s">
        <v>1017</v>
      </c>
      <c r="V117" s="15" t="s">
        <v>1400</v>
      </c>
      <c r="W117" s="15" t="s">
        <v>1401</v>
      </c>
      <c r="X117" s="26" t="s">
        <v>422</v>
      </c>
      <c r="Y117" s="26" t="s">
        <v>317</v>
      </c>
      <c r="Z117" s="29" t="s">
        <v>72</v>
      </c>
      <c r="AA117" s="29" t="s">
        <v>52</v>
      </c>
      <c r="AB117" s="29" t="s">
        <v>409</v>
      </c>
      <c r="AC117" s="32" t="s">
        <v>1402</v>
      </c>
      <c r="AD117" s="41" t="s">
        <v>1403</v>
      </c>
    </row>
    <row r="118" spans="1:30" ht="154">
      <c r="A118" s="15" t="s">
        <v>1404</v>
      </c>
      <c r="B118" s="17" t="e">
        <f ca="1">IMAGE("https://acnhcdn.com/latest/NpcIcon/duk08.png")</f>
        <v>#NAME?</v>
      </c>
      <c r="C118" s="28" t="e">
        <f ca="1">IMAGE("https://acnhcdn.com/latest/NpcBromide/NpcNmlDuk08.png")</f>
        <v>#NAME?</v>
      </c>
      <c r="D118" s="17" t="e">
        <f ca="1">IMAGE("https://acnhcdn.com/drivesync/render/houses/duk08_140_Derwin.png")</f>
        <v>#NAME?</v>
      </c>
      <c r="E118" s="15" t="s">
        <v>639</v>
      </c>
      <c r="F118" s="29" t="s">
        <v>32</v>
      </c>
      <c r="G118" s="29" t="s">
        <v>119</v>
      </c>
      <c r="H118" s="17" t="s">
        <v>80</v>
      </c>
      <c r="I118" s="30" t="s">
        <v>99</v>
      </c>
      <c r="J118" s="31" t="s">
        <v>1405</v>
      </c>
      <c r="K118" s="32" t="s">
        <v>1406</v>
      </c>
      <c r="L118" s="30" t="s">
        <v>851</v>
      </c>
      <c r="M118" s="33" t="s">
        <v>1407</v>
      </c>
      <c r="N118" s="39" t="s">
        <v>86</v>
      </c>
      <c r="O118" s="42" t="s">
        <v>104</v>
      </c>
      <c r="P118" s="23" t="s">
        <v>175</v>
      </c>
      <c r="Q118" s="23" t="s">
        <v>529</v>
      </c>
      <c r="R118" s="18">
        <v>7764</v>
      </c>
      <c r="S118" s="17" t="s">
        <v>461</v>
      </c>
      <c r="T118" s="24" t="s">
        <v>355</v>
      </c>
      <c r="U118" s="25" t="s">
        <v>356</v>
      </c>
      <c r="V118" s="15" t="s">
        <v>1408</v>
      </c>
      <c r="W118" s="15" t="s">
        <v>1409</v>
      </c>
      <c r="X118" s="26" t="s">
        <v>359</v>
      </c>
      <c r="Y118" s="26" t="s">
        <v>476</v>
      </c>
      <c r="Z118" s="29" t="s">
        <v>72</v>
      </c>
      <c r="AA118" s="29" t="s">
        <v>52</v>
      </c>
      <c r="AB118" s="29" t="s">
        <v>53</v>
      </c>
      <c r="AC118" s="32" t="s">
        <v>1410</v>
      </c>
      <c r="AD118" s="41" t="s">
        <v>1411</v>
      </c>
    </row>
    <row r="119" spans="1:30" ht="210">
      <c r="A119" s="15" t="s">
        <v>1412</v>
      </c>
      <c r="B119" s="17" t="e">
        <f ca="1">IMAGE("https://acnhcdn.com/latest/NpcIcon/der08.png")</f>
        <v>#NAME?</v>
      </c>
      <c r="C119" s="28" t="e">
        <f ca="1">IMAGE("https://acnhcdn.com/latest/NpcBromide/NpcNmlDer08.png")</f>
        <v>#NAME?</v>
      </c>
      <c r="D119" s="17" t="e">
        <f ca="1">IMAGE("https://acnhcdn.com/drivesync/render/houses/der08_116_Diana.png")</f>
        <v>#NAME?</v>
      </c>
      <c r="E119" s="15" t="s">
        <v>456</v>
      </c>
      <c r="F119" s="29" t="s">
        <v>78</v>
      </c>
      <c r="G119" s="29" t="s">
        <v>168</v>
      </c>
      <c r="H119" s="17" t="s">
        <v>34</v>
      </c>
      <c r="I119" s="30" t="s">
        <v>153</v>
      </c>
      <c r="J119" s="31" t="s">
        <v>1413</v>
      </c>
      <c r="K119" s="32" t="s">
        <v>1414</v>
      </c>
      <c r="L119" s="30" t="s">
        <v>760</v>
      </c>
      <c r="M119" s="33" t="s">
        <v>1415</v>
      </c>
      <c r="N119" s="42" t="s">
        <v>104</v>
      </c>
      <c r="O119" s="47" t="s">
        <v>174</v>
      </c>
      <c r="P119" s="23" t="s">
        <v>298</v>
      </c>
      <c r="Q119" s="23" t="s">
        <v>105</v>
      </c>
      <c r="R119" s="18">
        <v>3573</v>
      </c>
      <c r="S119" s="17" t="s">
        <v>1416</v>
      </c>
      <c r="T119" s="24" t="s">
        <v>159</v>
      </c>
      <c r="U119" s="25" t="s">
        <v>1281</v>
      </c>
      <c r="V119" s="15" t="s">
        <v>1417</v>
      </c>
      <c r="W119" s="15" t="s">
        <v>1418</v>
      </c>
      <c r="X119" s="26" t="s">
        <v>384</v>
      </c>
      <c r="Y119" s="26" t="s">
        <v>476</v>
      </c>
      <c r="Z119" s="29" t="s">
        <v>72</v>
      </c>
      <c r="AA119" s="29" t="s">
        <v>1419</v>
      </c>
      <c r="AB119" s="29" t="s">
        <v>1420</v>
      </c>
      <c r="AC119" s="32" t="s">
        <v>1421</v>
      </c>
      <c r="AD119" s="41" t="s">
        <v>1422</v>
      </c>
    </row>
    <row r="120" spans="1:30" ht="224">
      <c r="A120" s="15" t="s">
        <v>1423</v>
      </c>
      <c r="B120" s="17" t="e">
        <f ca="1">IMAGE("https://acnhcdn.com/latest/NpcIcon/flg18.png")</f>
        <v>#NAME?</v>
      </c>
      <c r="C120" s="28" t="e">
        <f ca="1">IMAGE("https://acnhcdn.com/latest/NpcBromide/NpcNmlFlg18.png")</f>
        <v>#NAME?</v>
      </c>
      <c r="D120" s="17" t="e">
        <f ca="1">IMAGE("https://acnhcdn.com/drivesync/render/houses/flg18_174_Diva.png")</f>
        <v>#NAME?</v>
      </c>
      <c r="E120" s="15" t="s">
        <v>919</v>
      </c>
      <c r="F120" s="29" t="s">
        <v>78</v>
      </c>
      <c r="G120" s="29" t="s">
        <v>98</v>
      </c>
      <c r="H120" s="17" t="s">
        <v>34</v>
      </c>
      <c r="I120" s="30" t="s">
        <v>81</v>
      </c>
      <c r="J120" s="31" t="s">
        <v>1424</v>
      </c>
      <c r="K120" s="32" t="s">
        <v>1425</v>
      </c>
      <c r="L120" s="30" t="s">
        <v>791</v>
      </c>
      <c r="M120" s="33" t="s">
        <v>1426</v>
      </c>
      <c r="N120" s="47" t="s">
        <v>174</v>
      </c>
      <c r="O120" s="42" t="s">
        <v>104</v>
      </c>
      <c r="P120" s="23" t="s">
        <v>298</v>
      </c>
      <c r="Q120" s="18" t="s">
        <v>42</v>
      </c>
      <c r="R120" s="18">
        <v>3441</v>
      </c>
      <c r="S120" s="17" t="s">
        <v>1427</v>
      </c>
      <c r="T120" s="24" t="s">
        <v>270</v>
      </c>
      <c r="U120" s="25" t="s">
        <v>406</v>
      </c>
      <c r="V120" s="15" t="s">
        <v>1428</v>
      </c>
      <c r="W120" s="15" t="s">
        <v>1429</v>
      </c>
      <c r="X120" s="26" t="s">
        <v>163</v>
      </c>
      <c r="Y120" s="26" t="s">
        <v>275</v>
      </c>
      <c r="Z120" s="29" t="s">
        <v>72</v>
      </c>
      <c r="AA120" s="29" t="s">
        <v>52</v>
      </c>
      <c r="AB120" s="29" t="s">
        <v>547</v>
      </c>
      <c r="AC120" s="32" t="s">
        <v>1430</v>
      </c>
      <c r="AD120" s="41" t="s">
        <v>1431</v>
      </c>
    </row>
    <row r="121" spans="1:30" ht="238">
      <c r="A121" s="15" t="s">
        <v>1432</v>
      </c>
      <c r="B121" s="17" t="e">
        <f ca="1">IMAGE("https://acnhcdn.com/latest/NpcIcon/elp01.png")</f>
        <v>#NAME?</v>
      </c>
      <c r="C121" s="28" t="e">
        <f ca="1">IMAGE("https://acnhcdn.com/latest/NpcBromide/NpcNmlElp01.png")</f>
        <v>#NAME?</v>
      </c>
      <c r="D121" s="17" t="e">
        <f ca="1">IMAGE("https://acnhcdn.com/drivesync/render/houses/elp01_149_Dizzy.png")</f>
        <v>#NAME?</v>
      </c>
      <c r="E121" s="15" t="s">
        <v>413</v>
      </c>
      <c r="F121" s="29" t="s">
        <v>32</v>
      </c>
      <c r="G121" s="29" t="s">
        <v>119</v>
      </c>
      <c r="H121" s="17" t="s">
        <v>80</v>
      </c>
      <c r="I121" s="30" t="s">
        <v>99</v>
      </c>
      <c r="J121" s="31" t="s">
        <v>1433</v>
      </c>
      <c r="K121" s="32" t="s">
        <v>1434</v>
      </c>
      <c r="L121" s="30" t="s">
        <v>586</v>
      </c>
      <c r="M121" s="33" t="s">
        <v>1435</v>
      </c>
      <c r="N121" s="39" t="s">
        <v>86</v>
      </c>
      <c r="O121" s="39" t="s">
        <v>86</v>
      </c>
      <c r="P121" s="23" t="s">
        <v>175</v>
      </c>
      <c r="Q121" s="23" t="s">
        <v>64</v>
      </c>
      <c r="R121" s="18">
        <v>8200</v>
      </c>
      <c r="S121" s="17" t="s">
        <v>471</v>
      </c>
      <c r="T121" s="24" t="s">
        <v>141</v>
      </c>
      <c r="U121" s="25" t="s">
        <v>356</v>
      </c>
      <c r="V121" s="15" t="s">
        <v>1436</v>
      </c>
      <c r="W121" s="15" t="s">
        <v>1437</v>
      </c>
      <c r="X121" s="26" t="s">
        <v>1438</v>
      </c>
      <c r="Y121" s="26" t="s">
        <v>258</v>
      </c>
      <c r="Z121" s="29" t="s">
        <v>72</v>
      </c>
      <c r="AA121" s="29" t="s">
        <v>52</v>
      </c>
      <c r="AB121" s="29" t="s">
        <v>1439</v>
      </c>
      <c r="AC121" s="32" t="s">
        <v>1440</v>
      </c>
      <c r="AD121" s="41" t="s">
        <v>1441</v>
      </c>
    </row>
    <row r="122" spans="1:30" ht="371">
      <c r="A122" s="15" t="s">
        <v>1442</v>
      </c>
      <c r="B122" s="17" t="e">
        <f ca="1">IMAGE("https://acnhcdn.com/latest/NpcIcon/wol04.png")</f>
        <v>#NAME?</v>
      </c>
      <c r="C122" s="28" t="e">
        <f ca="1">IMAGE("https://acnhcdn.com/latest/NpcBromide/NpcNmlWol04.png")</f>
        <v>#NAME?</v>
      </c>
      <c r="D122" s="17" t="e">
        <f ca="1">IMAGE("https://acnhcdn.com/drivesync/render/houses/wol04_381_Dobie.png")</f>
        <v>#NAME?</v>
      </c>
      <c r="E122" s="15" t="s">
        <v>364</v>
      </c>
      <c r="F122" s="29" t="s">
        <v>32</v>
      </c>
      <c r="G122" s="29" t="s">
        <v>57</v>
      </c>
      <c r="H122" s="17" t="s">
        <v>34</v>
      </c>
      <c r="I122" s="30" t="s">
        <v>35</v>
      </c>
      <c r="J122" s="31" t="s">
        <v>1443</v>
      </c>
      <c r="K122" s="32" t="s">
        <v>1444</v>
      </c>
      <c r="L122" s="30" t="s">
        <v>1445</v>
      </c>
      <c r="M122" s="33" t="s">
        <v>1446</v>
      </c>
      <c r="N122" s="39" t="s">
        <v>86</v>
      </c>
      <c r="O122" s="34" t="s">
        <v>62</v>
      </c>
      <c r="P122" s="23" t="s">
        <v>176</v>
      </c>
      <c r="Q122" s="23" t="s">
        <v>529</v>
      </c>
      <c r="R122" s="18">
        <v>4212</v>
      </c>
      <c r="S122" s="17" t="s">
        <v>1139</v>
      </c>
      <c r="T122" s="24" t="s">
        <v>751</v>
      </c>
      <c r="U122" s="25" t="s">
        <v>1312</v>
      </c>
      <c r="V122" s="15" t="s">
        <v>1447</v>
      </c>
      <c r="W122" s="15" t="s">
        <v>1448</v>
      </c>
      <c r="X122" s="26" t="s">
        <v>112</v>
      </c>
      <c r="Y122" s="26" t="s">
        <v>197</v>
      </c>
      <c r="Z122" s="29" t="s">
        <v>72</v>
      </c>
      <c r="AA122" s="29" t="s">
        <v>130</v>
      </c>
      <c r="AB122" s="29" t="s">
        <v>131</v>
      </c>
      <c r="AC122" s="32" t="s">
        <v>1449</v>
      </c>
      <c r="AD122" s="41" t="s">
        <v>1450</v>
      </c>
    </row>
    <row r="123" spans="1:30" ht="371">
      <c r="A123" s="15" t="s">
        <v>1451</v>
      </c>
      <c r="B123" s="17" t="e">
        <f ca="1">IMAGE("https://acnhcdn.com/latest/NpcIcon/rbt10.png")</f>
        <v>#NAME?</v>
      </c>
      <c r="C123" s="28" t="e">
        <f ca="1">IMAGE("https://acnhcdn.com/latest/NpcBromide/NpcNmlRbt10.png")</f>
        <v>#NAME?</v>
      </c>
      <c r="D123" s="17" t="e">
        <f ca="1">IMAGE("https://acnhcdn.com/drivesync/render/houses/rbt10_324_Doc.png")</f>
        <v>#NAME?</v>
      </c>
      <c r="E123" s="15" t="s">
        <v>733</v>
      </c>
      <c r="F123" s="29" t="s">
        <v>32</v>
      </c>
      <c r="G123" s="29" t="s">
        <v>119</v>
      </c>
      <c r="H123" s="17" t="s">
        <v>80</v>
      </c>
      <c r="I123" s="30" t="s">
        <v>153</v>
      </c>
      <c r="J123" s="31" t="s">
        <v>1452</v>
      </c>
      <c r="K123" s="32" t="s">
        <v>1453</v>
      </c>
      <c r="L123" s="30" t="s">
        <v>964</v>
      </c>
      <c r="M123" s="33" t="s">
        <v>1454</v>
      </c>
      <c r="N123" s="39" t="s">
        <v>86</v>
      </c>
      <c r="O123" s="42" t="s">
        <v>104</v>
      </c>
      <c r="P123" s="23" t="s">
        <v>393</v>
      </c>
      <c r="Q123" s="23" t="s">
        <v>529</v>
      </c>
      <c r="R123" s="18">
        <v>3225</v>
      </c>
      <c r="S123" s="17" t="s">
        <v>461</v>
      </c>
      <c r="T123" s="24" t="s">
        <v>751</v>
      </c>
      <c r="U123" s="25" t="s">
        <v>1455</v>
      </c>
      <c r="V123" s="15" t="s">
        <v>1456</v>
      </c>
      <c r="W123" s="15" t="s">
        <v>1457</v>
      </c>
      <c r="X123" s="26" t="s">
        <v>70</v>
      </c>
      <c r="Y123" s="26" t="s">
        <v>129</v>
      </c>
      <c r="Z123" s="29" t="s">
        <v>72</v>
      </c>
      <c r="AA123" s="29" t="s">
        <v>52</v>
      </c>
      <c r="AB123" s="29" t="s">
        <v>53</v>
      </c>
      <c r="AC123" s="32" t="s">
        <v>1458</v>
      </c>
      <c r="AD123" s="41" t="s">
        <v>1459</v>
      </c>
    </row>
    <row r="124" spans="1:30" ht="252">
      <c r="A124" s="15" t="s">
        <v>1460</v>
      </c>
      <c r="B124" s="17" t="e">
        <f ca="1">IMAGE("https://acnhcdn.com/latest/NpcIcon/shp15.png")</f>
        <v>#NAME?</v>
      </c>
      <c r="C124" s="28" t="e">
        <f ca="1">IMAGE("https://acnhcdn.com/latest/NpcBromide/NpcNmlShp15.png")</f>
        <v>#NAME?</v>
      </c>
      <c r="D124" s="17" t="e">
        <f ca="1">IMAGE("https://acnhcdn.com/drivesync/render/houses/shp15_351_Dom.png")</f>
        <v>#NAME?</v>
      </c>
      <c r="E124" s="15" t="s">
        <v>442</v>
      </c>
      <c r="F124" s="29" t="s">
        <v>32</v>
      </c>
      <c r="G124" s="29" t="s">
        <v>33</v>
      </c>
      <c r="H124" s="17" t="s">
        <v>34</v>
      </c>
      <c r="I124" s="30" t="s">
        <v>99</v>
      </c>
      <c r="J124" s="31" t="s">
        <v>1461</v>
      </c>
      <c r="K124" s="32" t="s">
        <v>1462</v>
      </c>
      <c r="L124" s="30" t="s">
        <v>1463</v>
      </c>
      <c r="M124" s="33" t="s">
        <v>1464</v>
      </c>
      <c r="N124" s="21" t="s">
        <v>40</v>
      </c>
      <c r="O124" s="22" t="s">
        <v>41</v>
      </c>
      <c r="P124" s="23" t="s">
        <v>123</v>
      </c>
      <c r="Q124" s="23" t="s">
        <v>221</v>
      </c>
      <c r="R124" s="18">
        <v>4211</v>
      </c>
      <c r="S124" s="17" t="s">
        <v>1465</v>
      </c>
      <c r="T124" s="24" t="s">
        <v>355</v>
      </c>
      <c r="U124" s="25" t="s">
        <v>356</v>
      </c>
      <c r="V124" s="15" t="s">
        <v>1466</v>
      </c>
      <c r="W124" s="15" t="s">
        <v>1467</v>
      </c>
      <c r="X124" s="26" t="s">
        <v>359</v>
      </c>
      <c r="Y124" s="26" t="s">
        <v>71</v>
      </c>
      <c r="Z124" s="29" t="s">
        <v>72</v>
      </c>
      <c r="AA124" s="29" t="s">
        <v>1468</v>
      </c>
      <c r="AB124" s="29" t="s">
        <v>1469</v>
      </c>
      <c r="AC124" s="32" t="s">
        <v>1470</v>
      </c>
      <c r="AD124" s="41" t="s">
        <v>1471</v>
      </c>
    </row>
    <row r="125" spans="1:30" ht="224">
      <c r="A125" s="15" t="s">
        <v>1472</v>
      </c>
      <c r="B125" s="17" t="e">
        <f ca="1">IMAGE("https://acnhcdn.com/latest/NpcIcon/mus00.png")</f>
        <v>#NAME?</v>
      </c>
      <c r="C125" s="28" t="e">
        <f ca="1">IMAGE("https://acnhcdn.com/latest/NpcBromide/NpcNmlMus00.png")</f>
        <v>#NAME?</v>
      </c>
      <c r="D125" s="17" t="e">
        <f ca="1">IMAGE("https://acnhcdn.com/drivesync/render/houses/mus00_250_Dora.png")</f>
        <v>#NAME?</v>
      </c>
      <c r="E125" s="15" t="s">
        <v>247</v>
      </c>
      <c r="F125" s="29" t="s">
        <v>78</v>
      </c>
      <c r="G125" s="29" t="s">
        <v>152</v>
      </c>
      <c r="H125" s="17" t="s">
        <v>80</v>
      </c>
      <c r="I125" s="30" t="s">
        <v>153</v>
      </c>
      <c r="J125" s="31" t="s">
        <v>1473</v>
      </c>
      <c r="K125" s="32" t="s">
        <v>1474</v>
      </c>
      <c r="L125" s="30" t="s">
        <v>1242</v>
      </c>
      <c r="M125" s="33" t="s">
        <v>1475</v>
      </c>
      <c r="N125" s="39" t="s">
        <v>86</v>
      </c>
      <c r="O125" s="42" t="s">
        <v>104</v>
      </c>
      <c r="P125" s="23" t="s">
        <v>64</v>
      </c>
      <c r="Q125" s="18" t="s">
        <v>42</v>
      </c>
      <c r="R125" s="18">
        <v>4407</v>
      </c>
      <c r="S125" s="17" t="s">
        <v>1179</v>
      </c>
      <c r="T125" s="24" t="s">
        <v>1476</v>
      </c>
      <c r="U125" s="25" t="s">
        <v>1233</v>
      </c>
      <c r="V125" s="15" t="s">
        <v>1477</v>
      </c>
      <c r="W125" s="15" t="s">
        <v>1478</v>
      </c>
      <c r="X125" s="26" t="s">
        <v>128</v>
      </c>
      <c r="Y125" s="26" t="s">
        <v>71</v>
      </c>
      <c r="Z125" s="29" t="s">
        <v>72</v>
      </c>
      <c r="AA125" s="29" t="s">
        <v>289</v>
      </c>
      <c r="AB125" s="29" t="s">
        <v>290</v>
      </c>
      <c r="AC125" s="32" t="s">
        <v>1479</v>
      </c>
      <c r="AD125" s="41" t="s">
        <v>1480</v>
      </c>
    </row>
    <row r="126" spans="1:30" ht="371">
      <c r="A126" s="15" t="s">
        <v>1481</v>
      </c>
      <c r="B126" s="17" t="e">
        <f ca="1">IMAGE("https://acnhcdn.com/latest/NpcIcon/rbt01.png")</f>
        <v>#NAME?</v>
      </c>
      <c r="C126" s="28" t="e">
        <f ca="1">IMAGE("https://acnhcdn.com/latest/NpcBromide/NpcNmlRbt01.png")</f>
        <v>#NAME?</v>
      </c>
      <c r="D126" s="17" t="e">
        <f ca="1">IMAGE("https://acnhcdn.com/drivesync/render/houses/rbt01_315_Dotty.png")</f>
        <v>#NAME?</v>
      </c>
      <c r="E126" s="15" t="s">
        <v>733</v>
      </c>
      <c r="F126" s="29" t="s">
        <v>78</v>
      </c>
      <c r="G126" s="29" t="s">
        <v>79</v>
      </c>
      <c r="H126" s="17" t="s">
        <v>80</v>
      </c>
      <c r="I126" s="30" t="s">
        <v>169</v>
      </c>
      <c r="J126" s="31" t="s">
        <v>1482</v>
      </c>
      <c r="K126" s="32" t="s">
        <v>1483</v>
      </c>
      <c r="L126" s="30" t="s">
        <v>500</v>
      </c>
      <c r="M126" s="33" t="s">
        <v>1484</v>
      </c>
      <c r="N126" s="39" t="s">
        <v>86</v>
      </c>
      <c r="O126" s="22" t="s">
        <v>41</v>
      </c>
      <c r="P126" s="23" t="s">
        <v>64</v>
      </c>
      <c r="Q126" s="23" t="s">
        <v>63</v>
      </c>
      <c r="R126" s="18">
        <v>8359</v>
      </c>
      <c r="S126" s="17" t="s">
        <v>813</v>
      </c>
      <c r="T126" s="24" t="s">
        <v>1485</v>
      </c>
      <c r="U126" s="25" t="s">
        <v>855</v>
      </c>
      <c r="V126" s="15" t="s">
        <v>1486</v>
      </c>
      <c r="W126" s="15" t="s">
        <v>1487</v>
      </c>
      <c r="X126" s="26" t="s">
        <v>384</v>
      </c>
      <c r="Y126" s="26" t="s">
        <v>258</v>
      </c>
      <c r="Z126" s="29" t="s">
        <v>72</v>
      </c>
      <c r="AA126" s="29" t="s">
        <v>289</v>
      </c>
      <c r="AB126" s="29" t="s">
        <v>290</v>
      </c>
      <c r="AC126" s="32" t="s">
        <v>1488</v>
      </c>
      <c r="AD126" s="41" t="s">
        <v>1489</v>
      </c>
    </row>
    <row r="127" spans="1:30" ht="332">
      <c r="A127" s="15" t="s">
        <v>1490</v>
      </c>
      <c r="B127" s="17" t="e">
        <f ca="1">IMAGE("https://acnhcdn.com/latest/NpcIcon/crd08.png")</f>
        <v>#NAME?</v>
      </c>
      <c r="C127" s="28" t="e">
        <f ca="1">IMAGE("https://acnhcdn.com/latest/NpcBromide/NpcNmlCrd08.png")</f>
        <v>#NAME?</v>
      </c>
      <c r="D127" s="17" t="e">
        <f ca="1">IMAGE("https://acnhcdn.com/drivesync/render/houses/crd08_108_Drago.png")</f>
        <v>#NAME?</v>
      </c>
      <c r="E127" s="15" t="s">
        <v>135</v>
      </c>
      <c r="F127" s="29" t="s">
        <v>32</v>
      </c>
      <c r="G127" s="29" t="s">
        <v>119</v>
      </c>
      <c r="H127" s="17" t="s">
        <v>34</v>
      </c>
      <c r="I127" s="30" t="s">
        <v>35</v>
      </c>
      <c r="J127" s="31" t="s">
        <v>1491</v>
      </c>
      <c r="K127" s="32" t="s">
        <v>1492</v>
      </c>
      <c r="L127" s="30" t="s">
        <v>642</v>
      </c>
      <c r="M127" s="33" t="s">
        <v>1493</v>
      </c>
      <c r="N127" s="42" t="s">
        <v>104</v>
      </c>
      <c r="O127" s="47" t="s">
        <v>174</v>
      </c>
      <c r="P127" s="23" t="s">
        <v>222</v>
      </c>
      <c r="Q127" s="23" t="s">
        <v>123</v>
      </c>
      <c r="R127" s="18">
        <v>3462</v>
      </c>
      <c r="S127" s="17" t="s">
        <v>1494</v>
      </c>
      <c r="T127" s="24" t="s">
        <v>1495</v>
      </c>
      <c r="U127" s="25" t="s">
        <v>1271</v>
      </c>
      <c r="V127" s="15" t="s">
        <v>1496</v>
      </c>
      <c r="W127" s="15" t="s">
        <v>1497</v>
      </c>
      <c r="X127" s="26" t="s">
        <v>163</v>
      </c>
      <c r="Y127" s="26" t="s">
        <v>243</v>
      </c>
      <c r="Z127" s="29" t="s">
        <v>72</v>
      </c>
      <c r="AA127" s="29" t="s">
        <v>259</v>
      </c>
      <c r="AB127" s="29" t="s">
        <v>260</v>
      </c>
      <c r="AC127" s="32" t="s">
        <v>1498</v>
      </c>
      <c r="AD127" s="41" t="s">
        <v>1499</v>
      </c>
    </row>
    <row r="128" spans="1:30" ht="293">
      <c r="A128" s="15" t="s">
        <v>1500</v>
      </c>
      <c r="B128" s="17" t="e">
        <f ca="1">IMAGE("https://acnhcdn.com/latest/NpcIcon/duk09.png")</f>
        <v>#NAME?</v>
      </c>
      <c r="C128" s="28" t="e">
        <f ca="1">IMAGE("https://acnhcdn.com/latest/NpcBromide/NpcNmlDuk09.png")</f>
        <v>#NAME?</v>
      </c>
      <c r="D128" s="17" t="e">
        <f ca="1">IMAGE("https://acnhcdn.com/drivesync/render/houses/duk09_141_Drake.png")</f>
        <v>#NAME?</v>
      </c>
      <c r="E128" s="15" t="s">
        <v>639</v>
      </c>
      <c r="F128" s="29" t="s">
        <v>32</v>
      </c>
      <c r="G128" s="29" t="s">
        <v>119</v>
      </c>
      <c r="H128" s="17" t="s">
        <v>80</v>
      </c>
      <c r="I128" s="30" t="s">
        <v>99</v>
      </c>
      <c r="J128" s="31" t="s">
        <v>1501</v>
      </c>
      <c r="K128" s="32" t="s">
        <v>641</v>
      </c>
      <c r="L128" s="30" t="s">
        <v>459</v>
      </c>
      <c r="M128" s="33" t="s">
        <v>1502</v>
      </c>
      <c r="N128" s="34" t="s">
        <v>62</v>
      </c>
      <c r="O128" s="39" t="s">
        <v>86</v>
      </c>
      <c r="P128" s="23" t="s">
        <v>176</v>
      </c>
      <c r="Q128" s="23" t="s">
        <v>123</v>
      </c>
      <c r="R128" s="18">
        <v>3630</v>
      </c>
      <c r="S128" s="17" t="s">
        <v>1057</v>
      </c>
      <c r="T128" s="24" t="s">
        <v>772</v>
      </c>
      <c r="U128" s="25" t="s">
        <v>194</v>
      </c>
      <c r="V128" s="15" t="s">
        <v>1503</v>
      </c>
      <c r="W128" s="15" t="s">
        <v>1504</v>
      </c>
      <c r="X128" s="26" t="s">
        <v>257</v>
      </c>
      <c r="Y128" s="26" t="s">
        <v>331</v>
      </c>
      <c r="Z128" s="29" t="s">
        <v>72</v>
      </c>
      <c r="AA128" s="29" t="s">
        <v>52</v>
      </c>
      <c r="AB128" s="29" t="s">
        <v>423</v>
      </c>
      <c r="AC128" s="32" t="s">
        <v>1505</v>
      </c>
      <c r="AD128" s="41" t="s">
        <v>1506</v>
      </c>
    </row>
    <row r="129" spans="1:30" ht="266">
      <c r="A129" s="15" t="s">
        <v>1507</v>
      </c>
      <c r="B129" s="17" t="e">
        <f ca="1">IMAGE("https://acnhcdn.com/latest/NpcIcon/flg04.png")</f>
        <v>#NAME?</v>
      </c>
      <c r="C129" s="28" t="e">
        <f ca="1">IMAGE("https://acnhcdn.com/latest/NpcBromide/NpcNmlFlg04.png")</f>
        <v>#NAME?</v>
      </c>
      <c r="D129" s="17" t="e">
        <f ca="1">IMAGE("https://acnhcdn.com/drivesync/render/houses/flg04_162_Drift.png")</f>
        <v>#NAME?</v>
      </c>
      <c r="E129" s="15" t="s">
        <v>919</v>
      </c>
      <c r="F129" s="29" t="s">
        <v>32</v>
      </c>
      <c r="G129" s="29" t="s">
        <v>33</v>
      </c>
      <c r="H129" s="17" t="s">
        <v>80</v>
      </c>
      <c r="I129" s="30" t="s">
        <v>81</v>
      </c>
      <c r="J129" s="31" t="s">
        <v>1508</v>
      </c>
      <c r="K129" s="32" t="s">
        <v>1509</v>
      </c>
      <c r="L129" s="30" t="s">
        <v>553</v>
      </c>
      <c r="M129" s="33" t="s">
        <v>1510</v>
      </c>
      <c r="N129" s="39" t="s">
        <v>86</v>
      </c>
      <c r="O129" s="21" t="s">
        <v>40</v>
      </c>
      <c r="P129" s="23" t="s">
        <v>222</v>
      </c>
      <c r="Q129" s="23" t="s">
        <v>123</v>
      </c>
      <c r="R129" s="18">
        <v>3323</v>
      </c>
      <c r="S129" s="17" t="s">
        <v>1231</v>
      </c>
      <c r="T129" s="24" t="s">
        <v>1219</v>
      </c>
      <c r="U129" s="25" t="s">
        <v>555</v>
      </c>
      <c r="V129" s="15" t="s">
        <v>1511</v>
      </c>
      <c r="W129" s="15" t="s">
        <v>1512</v>
      </c>
      <c r="X129" s="26" t="s">
        <v>228</v>
      </c>
      <c r="Y129" s="26" t="s">
        <v>360</v>
      </c>
      <c r="Z129" s="29" t="s">
        <v>72</v>
      </c>
      <c r="AA129" s="29" t="s">
        <v>212</v>
      </c>
      <c r="AB129" s="29" t="s">
        <v>213</v>
      </c>
      <c r="AC129" s="32" t="s">
        <v>1513</v>
      </c>
      <c r="AD129" s="41" t="s">
        <v>1514</v>
      </c>
    </row>
    <row r="130" spans="1:30" ht="224">
      <c r="A130" s="15" t="s">
        <v>1515</v>
      </c>
      <c r="B130" s="17" t="e">
        <f ca="1">IMAGE("https://acnhcdn.com/latest/NpcIcon/hrs06.png")</f>
        <v>#NAME?</v>
      </c>
      <c r="C130" s="28" t="e">
        <f ca="1">IMAGE("https://acnhcdn.com/latest/NpcBromide/NpcNmlHrs06.png")</f>
        <v>#NAME?</v>
      </c>
      <c r="D130" s="17" t="e">
        <f ca="1">IMAGE("https://acnhcdn.com/drivesync/render/houses/hrs06_212_Ed.png")</f>
        <v>#NAME?</v>
      </c>
      <c r="E130" s="15" t="s">
        <v>294</v>
      </c>
      <c r="F130" s="29" t="s">
        <v>32</v>
      </c>
      <c r="G130" s="29" t="s">
        <v>512</v>
      </c>
      <c r="H130" s="17" t="s">
        <v>80</v>
      </c>
      <c r="I130" s="30" t="s">
        <v>35</v>
      </c>
      <c r="J130" s="31" t="s">
        <v>1516</v>
      </c>
      <c r="K130" s="32" t="s">
        <v>1517</v>
      </c>
      <c r="L130" s="30" t="s">
        <v>1518</v>
      </c>
      <c r="M130" s="33" t="s">
        <v>1519</v>
      </c>
      <c r="N130" s="47" t="s">
        <v>174</v>
      </c>
      <c r="O130" s="42" t="s">
        <v>104</v>
      </c>
      <c r="P130" s="23" t="s">
        <v>63</v>
      </c>
      <c r="Q130" s="23" t="s">
        <v>393</v>
      </c>
      <c r="R130" s="18">
        <v>3690</v>
      </c>
      <c r="S130" s="17" t="s">
        <v>486</v>
      </c>
      <c r="T130" s="24" t="s">
        <v>1520</v>
      </c>
      <c r="U130" s="25" t="s">
        <v>179</v>
      </c>
      <c r="V130" s="15" t="s">
        <v>1521</v>
      </c>
      <c r="W130" s="15" t="s">
        <v>1522</v>
      </c>
      <c r="X130" s="26" t="s">
        <v>112</v>
      </c>
      <c r="Y130" s="26" t="s">
        <v>243</v>
      </c>
      <c r="Z130" s="29" t="s">
        <v>72</v>
      </c>
      <c r="AA130" s="29" t="s">
        <v>52</v>
      </c>
      <c r="AB130" s="29" t="s">
        <v>827</v>
      </c>
      <c r="AC130" s="32" t="s">
        <v>1523</v>
      </c>
      <c r="AD130" s="41" t="s">
        <v>1524</v>
      </c>
    </row>
    <row r="131" spans="1:30" ht="345">
      <c r="A131" s="15" t="s">
        <v>1525</v>
      </c>
      <c r="B131" s="17" t="e">
        <f ca="1">IMAGE("https://acnhcdn.com/latest/NpcIcon/chn02.png")</f>
        <v>#NAME?</v>
      </c>
      <c r="C131" s="28" t="e">
        <f ca="1">IMAGE("https://acnhcdn.com/latest/NpcBromide/NpcNmlChn02.png")</f>
        <v>#NAME?</v>
      </c>
      <c r="D131" s="17" t="e">
        <f ca="1">IMAGE("https://acnhcdn.com/drivesync/render/houses/chn02_91_Egbert.png")</f>
        <v>#NAME?</v>
      </c>
      <c r="E131" s="15" t="s">
        <v>388</v>
      </c>
      <c r="F131" s="29" t="s">
        <v>32</v>
      </c>
      <c r="G131" s="29" t="s">
        <v>119</v>
      </c>
      <c r="H131" s="17" t="s">
        <v>80</v>
      </c>
      <c r="I131" s="30" t="s">
        <v>99</v>
      </c>
      <c r="J131" s="31" t="s">
        <v>1526</v>
      </c>
      <c r="K131" s="32" t="s">
        <v>1527</v>
      </c>
      <c r="L131" s="30" t="s">
        <v>1528</v>
      </c>
      <c r="M131" s="33" t="s">
        <v>1529</v>
      </c>
      <c r="N131" s="39" t="s">
        <v>86</v>
      </c>
      <c r="O131" s="39" t="s">
        <v>86</v>
      </c>
      <c r="P131" s="23" t="s">
        <v>529</v>
      </c>
      <c r="Q131" s="23" t="s">
        <v>176</v>
      </c>
      <c r="R131" s="18">
        <v>4446</v>
      </c>
      <c r="S131" s="17" t="s">
        <v>1231</v>
      </c>
      <c r="T131" s="24" t="s">
        <v>772</v>
      </c>
      <c r="U131" s="25" t="s">
        <v>313</v>
      </c>
      <c r="V131" s="15" t="s">
        <v>1530</v>
      </c>
      <c r="W131" s="15" t="s">
        <v>1531</v>
      </c>
      <c r="X131" s="26" t="s">
        <v>359</v>
      </c>
      <c r="Y131" s="26" t="s">
        <v>258</v>
      </c>
      <c r="Z131" s="29" t="s">
        <v>72</v>
      </c>
      <c r="AA131" s="29" t="s">
        <v>578</v>
      </c>
      <c r="AB131" s="29" t="s">
        <v>579</v>
      </c>
      <c r="AC131" s="32" t="s">
        <v>1532</v>
      </c>
      <c r="AD131" s="41" t="s">
        <v>1533</v>
      </c>
    </row>
    <row r="132" spans="1:30" ht="266">
      <c r="A132" s="15" t="s">
        <v>1534</v>
      </c>
      <c r="B132" s="17" t="e">
        <f ca="1">IMAGE("https://acnhcdn.com/latest/NpcIcon/mnk05.png")</f>
        <v>#NAME?</v>
      </c>
      <c r="C132" s="28" t="e">
        <f ca="1">IMAGE("https://acnhcdn.com/latest/NpcBromide/NpcNmlMnk05.png")</f>
        <v>#NAME?</v>
      </c>
      <c r="D132" s="17" t="e">
        <f ca="1">IMAGE("https://acnhcdn.com/drivesync/render/houses/mnk05_246_Elise.png")</f>
        <v>#NAME?</v>
      </c>
      <c r="E132" s="15" t="s">
        <v>1396</v>
      </c>
      <c r="F132" s="29" t="s">
        <v>78</v>
      </c>
      <c r="G132" s="29" t="s">
        <v>168</v>
      </c>
      <c r="H132" s="17" t="s">
        <v>80</v>
      </c>
      <c r="I132" s="30" t="s">
        <v>169</v>
      </c>
      <c r="J132" s="31" t="s">
        <v>1535</v>
      </c>
      <c r="K132" s="32" t="s">
        <v>1536</v>
      </c>
      <c r="L132" s="30" t="s">
        <v>689</v>
      </c>
      <c r="M132" s="33" t="s">
        <v>1537</v>
      </c>
      <c r="N132" s="42" t="s">
        <v>104</v>
      </c>
      <c r="O132" s="47" t="s">
        <v>174</v>
      </c>
      <c r="P132" s="23" t="s">
        <v>298</v>
      </c>
      <c r="Q132" s="23" t="s">
        <v>123</v>
      </c>
      <c r="R132" s="18">
        <v>4791</v>
      </c>
      <c r="S132" s="17" t="s">
        <v>1427</v>
      </c>
      <c r="T132" s="24" t="s">
        <v>1538</v>
      </c>
      <c r="U132" s="25" t="s">
        <v>519</v>
      </c>
      <c r="V132" s="15" t="s">
        <v>1539</v>
      </c>
      <c r="W132" s="15" t="s">
        <v>1540</v>
      </c>
      <c r="X132" s="26" t="s">
        <v>112</v>
      </c>
      <c r="Y132" s="26" t="s">
        <v>164</v>
      </c>
      <c r="Z132" s="29" t="s">
        <v>72</v>
      </c>
      <c r="AA132" s="29" t="s">
        <v>1131</v>
      </c>
      <c r="AB132" s="29" t="s">
        <v>1132</v>
      </c>
      <c r="AC132" s="32" t="s">
        <v>1541</v>
      </c>
      <c r="AD132" s="41" t="s">
        <v>1542</v>
      </c>
    </row>
    <row r="133" spans="1:30" ht="280">
      <c r="A133" s="15" t="s">
        <v>1543</v>
      </c>
      <c r="B133" s="17" t="e">
        <f ca="1">IMAGE("https://acnhcdn.com/latest/NpcIcon/elp07.png")</f>
        <v>#NAME?</v>
      </c>
      <c r="C133" s="28" t="e">
        <f ca="1">IMAGE("https://acnhcdn.com/latest/NpcBromide/NpcNmlElp07.png")</f>
        <v>#NAME?</v>
      </c>
      <c r="D133" s="17" t="e">
        <f ca="1">IMAGE("https://acnhcdn.com/drivesync/render/houses/elp07_155_Ellie.png")</f>
        <v>#NAME?</v>
      </c>
      <c r="E133" s="15" t="s">
        <v>413</v>
      </c>
      <c r="F133" s="29" t="s">
        <v>78</v>
      </c>
      <c r="G133" s="29" t="s">
        <v>152</v>
      </c>
      <c r="H133" s="17" t="s">
        <v>34</v>
      </c>
      <c r="I133" s="30" t="s">
        <v>35</v>
      </c>
      <c r="J133" s="31" t="s">
        <v>1544</v>
      </c>
      <c r="K133" s="32" t="s">
        <v>1545</v>
      </c>
      <c r="L133" s="30" t="s">
        <v>1518</v>
      </c>
      <c r="M133" s="33" t="s">
        <v>1546</v>
      </c>
      <c r="N133" s="39" t="s">
        <v>86</v>
      </c>
      <c r="O133" s="22" t="s">
        <v>41</v>
      </c>
      <c r="P133" s="23" t="s">
        <v>393</v>
      </c>
      <c r="Q133" s="23" t="s">
        <v>105</v>
      </c>
      <c r="R133" s="18">
        <v>3633</v>
      </c>
      <c r="S133" s="17" t="s">
        <v>1547</v>
      </c>
      <c r="T133" s="24" t="s">
        <v>1548</v>
      </c>
      <c r="U133" s="25" t="s">
        <v>589</v>
      </c>
      <c r="V133" s="15" t="s">
        <v>1549</v>
      </c>
      <c r="W133" s="15" t="s">
        <v>1550</v>
      </c>
      <c r="X133" s="26" t="s">
        <v>384</v>
      </c>
      <c r="Y133" s="26" t="s">
        <v>476</v>
      </c>
      <c r="Z133" s="29" t="s">
        <v>72</v>
      </c>
      <c r="AA133" s="29" t="s">
        <v>52</v>
      </c>
      <c r="AB133" s="29" t="s">
        <v>409</v>
      </c>
      <c r="AC133" s="32" t="s">
        <v>1551</v>
      </c>
      <c r="AD133" s="41" t="s">
        <v>1552</v>
      </c>
    </row>
    <row r="134" spans="1:30" ht="210">
      <c r="A134" s="15" t="s">
        <v>1553</v>
      </c>
      <c r="B134" s="17" t="e">
        <f ca="1">IMAGE("https://acnhcdn.com/latest/NpcIcon/hrs03.png")</f>
        <v>#NAME?</v>
      </c>
      <c r="C134" s="28" t="e">
        <f ca="1">IMAGE("https://acnhcdn.com/latest/NpcBromide/NpcNmlHrs03.png")</f>
        <v>#NAME?</v>
      </c>
      <c r="D134" s="17" t="e">
        <f ca="1">IMAGE("https://acnhcdn.com/drivesync/render/houses/hrs03_209_Elmer.png")</f>
        <v>#NAME?</v>
      </c>
      <c r="E134" s="15" t="s">
        <v>294</v>
      </c>
      <c r="F134" s="29" t="s">
        <v>32</v>
      </c>
      <c r="G134" s="29" t="s">
        <v>119</v>
      </c>
      <c r="H134" s="17" t="s">
        <v>80</v>
      </c>
      <c r="I134" s="30" t="s">
        <v>99</v>
      </c>
      <c r="J134" s="31" t="s">
        <v>1554</v>
      </c>
      <c r="K134" s="32" t="s">
        <v>1555</v>
      </c>
      <c r="L134" s="30" t="s">
        <v>1463</v>
      </c>
      <c r="M134" s="33" t="s">
        <v>1556</v>
      </c>
      <c r="N134" s="39" t="s">
        <v>86</v>
      </c>
      <c r="O134" s="34" t="s">
        <v>62</v>
      </c>
      <c r="P134" s="23" t="s">
        <v>64</v>
      </c>
      <c r="Q134" s="23" t="s">
        <v>106</v>
      </c>
      <c r="R134" s="18">
        <v>3705</v>
      </c>
      <c r="S134" s="17" t="s">
        <v>1301</v>
      </c>
      <c r="T134" s="24" t="s">
        <v>355</v>
      </c>
      <c r="U134" s="25" t="s">
        <v>356</v>
      </c>
      <c r="V134" s="15" t="s">
        <v>1557</v>
      </c>
      <c r="W134" s="15" t="s">
        <v>1558</v>
      </c>
      <c r="X134" s="26" t="s">
        <v>359</v>
      </c>
      <c r="Y134" s="26" t="s">
        <v>360</v>
      </c>
      <c r="Z134" s="29" t="s">
        <v>72</v>
      </c>
      <c r="AA134" s="29" t="s">
        <v>52</v>
      </c>
      <c r="AB134" s="29" t="s">
        <v>230</v>
      </c>
      <c r="AC134" s="32" t="s">
        <v>1559</v>
      </c>
      <c r="AD134" s="41" t="s">
        <v>1560</v>
      </c>
    </row>
    <row r="135" spans="1:30" ht="280">
      <c r="A135" s="15" t="s">
        <v>1561</v>
      </c>
      <c r="B135" s="17" t="e">
        <f ca="1">IMAGE("https://acnhcdn.com/latest/NpcIcon/elp03.png")</f>
        <v>#NAME?</v>
      </c>
      <c r="C135" s="28" t="e">
        <f ca="1">IMAGE("https://acnhcdn.com/latest/NpcBromide/NpcNmlElp03.png")</f>
        <v>#NAME?</v>
      </c>
      <c r="D135" s="17" t="e">
        <f ca="1">IMAGE("https://acnhcdn.com/drivesync/render/houses/elp03_151_Eloise.png")</f>
        <v>#NAME?</v>
      </c>
      <c r="E135" s="15" t="s">
        <v>413</v>
      </c>
      <c r="F135" s="29" t="s">
        <v>78</v>
      </c>
      <c r="G135" s="29" t="s">
        <v>168</v>
      </c>
      <c r="H135" s="17" t="s">
        <v>80</v>
      </c>
      <c r="I135" s="30" t="s">
        <v>169</v>
      </c>
      <c r="J135" s="31" t="s">
        <v>1562</v>
      </c>
      <c r="K135" s="32" t="s">
        <v>1563</v>
      </c>
      <c r="L135" s="30" t="s">
        <v>172</v>
      </c>
      <c r="M135" s="33" t="s">
        <v>1564</v>
      </c>
      <c r="N135" s="42" t="s">
        <v>104</v>
      </c>
      <c r="O135" s="39" t="s">
        <v>86</v>
      </c>
      <c r="P135" s="23" t="s">
        <v>43</v>
      </c>
      <c r="Q135" s="23" t="s">
        <v>222</v>
      </c>
      <c r="R135" s="18">
        <v>8818</v>
      </c>
      <c r="S135" s="17" t="s">
        <v>502</v>
      </c>
      <c r="T135" s="24" t="s">
        <v>472</v>
      </c>
      <c r="U135" s="25" t="s">
        <v>1565</v>
      </c>
      <c r="V135" s="15" t="s">
        <v>1566</v>
      </c>
      <c r="W135" s="15" t="s">
        <v>1567</v>
      </c>
      <c r="X135" s="26" t="s">
        <v>384</v>
      </c>
      <c r="Y135" s="26" t="s">
        <v>302</v>
      </c>
      <c r="Z135" s="29" t="s">
        <v>72</v>
      </c>
      <c r="AA135" s="29" t="s">
        <v>578</v>
      </c>
      <c r="AB135" s="29" t="s">
        <v>579</v>
      </c>
      <c r="AC135" s="32" t="s">
        <v>1568</v>
      </c>
      <c r="AD135" s="41" t="s">
        <v>1569</v>
      </c>
    </row>
    <row r="136" spans="1:30" ht="210">
      <c r="A136" s="15" t="s">
        <v>1570</v>
      </c>
      <c r="B136" s="17" t="e">
        <f ca="1">IMAGE("https://acnhcdn.com/latest/NpcIcon/lon01.png")</f>
        <v>#NAME?</v>
      </c>
      <c r="C136" s="28" t="e">
        <f ca="1">IMAGE("https://acnhcdn.com/latest/NpcBromide/NpcNmlLon01.png")</f>
        <v>#NAME?</v>
      </c>
      <c r="D136" s="17" t="e">
        <f ca="1">IMAGE("https://acnhcdn.com/drivesync/render/houses/lon01_237_Elvis.png")</f>
        <v>#NAME?</v>
      </c>
      <c r="E136" s="15" t="s">
        <v>873</v>
      </c>
      <c r="F136" s="29" t="s">
        <v>32</v>
      </c>
      <c r="G136" s="29" t="s">
        <v>57</v>
      </c>
      <c r="H136" s="17" t="s">
        <v>80</v>
      </c>
      <c r="I136" s="30" t="s">
        <v>153</v>
      </c>
      <c r="J136" s="31" t="s">
        <v>1571</v>
      </c>
      <c r="K136" s="32" t="s">
        <v>1572</v>
      </c>
      <c r="L136" s="30" t="s">
        <v>1573</v>
      </c>
      <c r="M136" s="33" t="s">
        <v>1574</v>
      </c>
      <c r="N136" s="47" t="s">
        <v>174</v>
      </c>
      <c r="O136" s="42" t="s">
        <v>104</v>
      </c>
      <c r="P136" s="23" t="s">
        <v>123</v>
      </c>
      <c r="Q136" s="23" t="s">
        <v>63</v>
      </c>
      <c r="R136" s="18">
        <v>3283</v>
      </c>
      <c r="S136" s="17" t="s">
        <v>65</v>
      </c>
      <c r="T136" s="24" t="s">
        <v>543</v>
      </c>
      <c r="U136" s="25" t="s">
        <v>544</v>
      </c>
      <c r="V136" s="15" t="s">
        <v>1575</v>
      </c>
      <c r="W136" s="15" t="s">
        <v>1576</v>
      </c>
      <c r="X136" s="26" t="s">
        <v>49</v>
      </c>
      <c r="Y136" s="26" t="s">
        <v>258</v>
      </c>
      <c r="Z136" s="29" t="s">
        <v>72</v>
      </c>
      <c r="AA136" s="29" t="s">
        <v>578</v>
      </c>
      <c r="AB136" s="29" t="s">
        <v>579</v>
      </c>
      <c r="AC136" s="32" t="s">
        <v>1577</v>
      </c>
      <c r="AD136" s="41" t="s">
        <v>1578</v>
      </c>
    </row>
    <row r="137" spans="1:30" ht="126">
      <c r="A137" s="15" t="s">
        <v>1579</v>
      </c>
      <c r="B137" s="17" t="e">
        <f ca="1">IMAGE("https://acnhcdn.com/latest/NpcIcon/der09.png")</f>
        <v>#NAME?</v>
      </c>
      <c r="C137" s="28" t="e">
        <f ca="1">IMAGE("https://acnhcdn.com/latest/NpcBromide/NpcNmlDer09.png")</f>
        <v>#NAME?</v>
      </c>
      <c r="D137" s="17" t="e">
        <f ca="1">IMAGE("https://acnhcdn.com/drivesync/render/houses/der09_117_Erik.png")</f>
        <v>#NAME?</v>
      </c>
      <c r="E137" s="15" t="s">
        <v>456</v>
      </c>
      <c r="F137" s="29" t="s">
        <v>32</v>
      </c>
      <c r="G137" s="29" t="s">
        <v>119</v>
      </c>
      <c r="H137" s="17" t="s">
        <v>34</v>
      </c>
      <c r="I137" s="30" t="s">
        <v>35</v>
      </c>
      <c r="J137" s="31" t="s">
        <v>1580</v>
      </c>
      <c r="K137" s="32" t="s">
        <v>1581</v>
      </c>
      <c r="L137" s="30" t="s">
        <v>500</v>
      </c>
      <c r="M137" s="33" t="s">
        <v>1582</v>
      </c>
      <c r="N137" s="39" t="s">
        <v>86</v>
      </c>
      <c r="O137" s="39" t="s">
        <v>86</v>
      </c>
      <c r="P137" s="23" t="s">
        <v>529</v>
      </c>
      <c r="Q137" s="23" t="s">
        <v>123</v>
      </c>
      <c r="R137" s="18">
        <v>3630</v>
      </c>
      <c r="S137" s="17" t="s">
        <v>379</v>
      </c>
      <c r="T137" s="24" t="s">
        <v>1583</v>
      </c>
      <c r="U137" s="25" t="s">
        <v>1584</v>
      </c>
      <c r="V137" s="15" t="s">
        <v>1585</v>
      </c>
      <c r="W137" s="15" t="s">
        <v>1586</v>
      </c>
      <c r="X137" s="26" t="s">
        <v>384</v>
      </c>
      <c r="Y137" s="26" t="s">
        <v>331</v>
      </c>
      <c r="Z137" s="29" t="s">
        <v>72</v>
      </c>
      <c r="AA137" s="29" t="s">
        <v>52</v>
      </c>
      <c r="AB137" s="29" t="s">
        <v>147</v>
      </c>
      <c r="AC137" s="32" t="s">
        <v>1587</v>
      </c>
      <c r="AD137" s="41" t="s">
        <v>1588</v>
      </c>
    </row>
    <row r="138" spans="1:30" ht="224">
      <c r="A138" s="15" t="s">
        <v>1589</v>
      </c>
      <c r="B138" s="17" t="e">
        <f ca="1">IMAGE("https://acnhcdn.com/latest/NpcIcon/shp14.png")</f>
        <v>#NAME?</v>
      </c>
      <c r="C138" s="28" t="e">
        <f ca="1">IMAGE("https://acnhcdn.com/latest/NpcBromide/NpcNmlShp14.png")</f>
        <v>#NAME?</v>
      </c>
      <c r="D138" s="17" t="e">
        <f ca="1">IMAGE("https://acnhcdn.com/drivesync/render/houses/shp14_Etoile.png")</f>
        <v>#NAME?</v>
      </c>
      <c r="E138" s="15" t="s">
        <v>442</v>
      </c>
      <c r="F138" s="29" t="s">
        <v>78</v>
      </c>
      <c r="G138" s="29" t="s">
        <v>152</v>
      </c>
      <c r="H138" s="17" t="s">
        <v>34</v>
      </c>
      <c r="I138" s="30" t="s">
        <v>187</v>
      </c>
      <c r="J138" s="31" t="s">
        <v>1590</v>
      </c>
      <c r="K138" s="29" t="s">
        <v>1591</v>
      </c>
      <c r="L138" s="15" t="s">
        <v>1592</v>
      </c>
      <c r="M138" s="33" t="s">
        <v>1593</v>
      </c>
      <c r="N138" s="22" t="s">
        <v>41</v>
      </c>
      <c r="O138" s="47" t="s">
        <v>174</v>
      </c>
      <c r="P138" s="18" t="s">
        <v>42</v>
      </c>
      <c r="Q138" s="18" t="s">
        <v>105</v>
      </c>
      <c r="R138" s="18">
        <v>13171</v>
      </c>
      <c r="S138" s="17" t="s">
        <v>679</v>
      </c>
      <c r="T138" s="24" t="s">
        <v>1594</v>
      </c>
      <c r="U138" s="17" t="s">
        <v>1595</v>
      </c>
      <c r="V138" s="15" t="s">
        <v>1596</v>
      </c>
      <c r="W138" s="15" t="s">
        <v>1597</v>
      </c>
      <c r="X138" s="26" t="s">
        <v>211</v>
      </c>
      <c r="Y138" s="26" t="s">
        <v>258</v>
      </c>
      <c r="Z138" s="29" t="s">
        <v>1048</v>
      </c>
      <c r="AA138" s="29" t="s">
        <v>1598</v>
      </c>
      <c r="AB138" s="29" t="s">
        <v>1599</v>
      </c>
      <c r="AC138" s="29" t="s">
        <v>1600</v>
      </c>
      <c r="AD138" s="41" t="s">
        <v>1601</v>
      </c>
    </row>
    <row r="139" spans="1:30" ht="319">
      <c r="A139" s="15" t="s">
        <v>1602</v>
      </c>
      <c r="B139" s="17" t="e">
        <f ca="1">IMAGE("https://acnhcdn.com/latest/NpcIcon/kal10.png")</f>
        <v>#NAME?</v>
      </c>
      <c r="C139" s="28" t="e">
        <f ca="1">IMAGE("https://acnhcdn.com/latest/NpcBromide/NpcNmlKal10.png")</f>
        <v>#NAME?</v>
      </c>
      <c r="D139" s="17" t="e">
        <f ca="1">IMAGE("https://acnhcdn.com/drivesync/render/houses/kal10_227_Eugene.png")</f>
        <v>#NAME?</v>
      </c>
      <c r="E139" s="15" t="s">
        <v>151</v>
      </c>
      <c r="F139" s="29" t="s">
        <v>32</v>
      </c>
      <c r="G139" s="29" t="s">
        <v>512</v>
      </c>
      <c r="H139" s="17" t="s">
        <v>34</v>
      </c>
      <c r="I139" s="30" t="s">
        <v>187</v>
      </c>
      <c r="J139" s="31" t="s">
        <v>1603</v>
      </c>
      <c r="K139" s="32" t="s">
        <v>1604</v>
      </c>
      <c r="L139" s="30" t="s">
        <v>1445</v>
      </c>
      <c r="M139" s="33" t="s">
        <v>1605</v>
      </c>
      <c r="N139" s="34" t="s">
        <v>62</v>
      </c>
      <c r="O139" s="47" t="s">
        <v>174</v>
      </c>
      <c r="P139" s="23" t="s">
        <v>63</v>
      </c>
      <c r="Q139" s="23" t="s">
        <v>393</v>
      </c>
      <c r="R139" s="18">
        <v>3198</v>
      </c>
      <c r="S139" s="17" t="s">
        <v>1139</v>
      </c>
      <c r="T139" s="24" t="s">
        <v>1191</v>
      </c>
      <c r="U139" s="25" t="s">
        <v>488</v>
      </c>
      <c r="V139" s="15" t="s">
        <v>1606</v>
      </c>
      <c r="W139" s="15" t="s">
        <v>1607</v>
      </c>
      <c r="X139" s="26" t="s">
        <v>163</v>
      </c>
      <c r="Y139" s="26" t="s">
        <v>1608</v>
      </c>
      <c r="Z139" s="29" t="s">
        <v>72</v>
      </c>
      <c r="AA139" s="29" t="s">
        <v>52</v>
      </c>
      <c r="AB139" s="29" t="s">
        <v>1609</v>
      </c>
      <c r="AC139" s="32" t="s">
        <v>1610</v>
      </c>
      <c r="AD139" s="41" t="s">
        <v>1611</v>
      </c>
    </row>
    <row r="140" spans="1:30" ht="409.6">
      <c r="A140" s="15" t="s">
        <v>1612</v>
      </c>
      <c r="B140" s="17" t="e">
        <f ca="1">IMAGE("https://acnhcdn.com/latest/NpcIcon/shp02.png")</f>
        <v>#NAME?</v>
      </c>
      <c r="C140" s="28" t="e">
        <f ca="1">IMAGE("https://acnhcdn.com/latest/NpcBromide/NpcNmlShp02.png")</f>
        <v>#NAME?</v>
      </c>
      <c r="D140" s="17" t="e">
        <f ca="1">IMAGE("https://acnhcdn.com/drivesync/render/houses/shp02_342_Eunice.png")</f>
        <v>#NAME?</v>
      </c>
      <c r="E140" s="15" t="s">
        <v>442</v>
      </c>
      <c r="F140" s="29" t="s">
        <v>78</v>
      </c>
      <c r="G140" s="29" t="s">
        <v>152</v>
      </c>
      <c r="H140" s="17" t="s">
        <v>80</v>
      </c>
      <c r="I140" s="30" t="s">
        <v>169</v>
      </c>
      <c r="J140" s="31" t="s">
        <v>1613</v>
      </c>
      <c r="K140" s="32" t="s">
        <v>1614</v>
      </c>
      <c r="L140" s="30" t="s">
        <v>677</v>
      </c>
      <c r="M140" s="33" t="s">
        <v>1615</v>
      </c>
      <c r="N140" s="39" t="s">
        <v>86</v>
      </c>
      <c r="O140" s="42" t="s">
        <v>104</v>
      </c>
      <c r="P140" s="23" t="s">
        <v>529</v>
      </c>
      <c r="Q140" s="23" t="s">
        <v>222</v>
      </c>
      <c r="R140" s="18">
        <v>3643</v>
      </c>
      <c r="S140" s="17" t="s">
        <v>599</v>
      </c>
      <c r="T140" s="24" t="s">
        <v>1616</v>
      </c>
      <c r="U140" s="25" t="s">
        <v>419</v>
      </c>
      <c r="V140" s="15" t="s">
        <v>1617</v>
      </c>
      <c r="W140" s="15" t="s">
        <v>1618</v>
      </c>
      <c r="X140" s="26" t="s">
        <v>422</v>
      </c>
      <c r="Y140" s="26" t="s">
        <v>258</v>
      </c>
      <c r="Z140" s="29" t="s">
        <v>72</v>
      </c>
      <c r="AA140" s="29" t="s">
        <v>130</v>
      </c>
      <c r="AB140" s="29" t="s">
        <v>795</v>
      </c>
      <c r="AC140" s="32" t="s">
        <v>1619</v>
      </c>
      <c r="AD140" s="41" t="s">
        <v>1620</v>
      </c>
    </row>
    <row r="141" spans="1:30" ht="196">
      <c r="A141" s="15" t="s">
        <v>1621</v>
      </c>
      <c r="B141" s="16" t="e">
        <f ca="1">IMAGE("https://acnhcdn.com/latest/NpcIcon/kal07.png")</f>
        <v>#NAME?</v>
      </c>
      <c r="C141" s="16" t="e">
        <f ca="1">IMAGE("https://acnhcdn.com/latest/NpcBromide/NpcNmlKal07.png")</f>
        <v>#NAME?</v>
      </c>
      <c r="D141" s="16"/>
      <c r="E141" s="15" t="s">
        <v>151</v>
      </c>
      <c r="F141" s="16" t="s">
        <v>78</v>
      </c>
      <c r="G141" s="16" t="s">
        <v>98</v>
      </c>
      <c r="H141" s="17" t="s">
        <v>80</v>
      </c>
      <c r="I141" s="18" t="s">
        <v>187</v>
      </c>
      <c r="J141" s="19" t="s">
        <v>1535</v>
      </c>
      <c r="K141" s="20" t="s">
        <v>1622</v>
      </c>
      <c r="L141" s="18" t="s">
        <v>1623</v>
      </c>
      <c r="M141" s="17" t="s">
        <v>1624</v>
      </c>
      <c r="N141" s="42" t="s">
        <v>104</v>
      </c>
      <c r="O141" s="22" t="s">
        <v>41</v>
      </c>
      <c r="P141" s="23" t="s">
        <v>123</v>
      </c>
      <c r="Q141" s="23" t="s">
        <v>106</v>
      </c>
      <c r="R141" s="18">
        <v>4486</v>
      </c>
      <c r="S141" s="17" t="s">
        <v>667</v>
      </c>
      <c r="T141" s="24" t="s">
        <v>1625</v>
      </c>
      <c r="U141" s="25" t="s">
        <v>877</v>
      </c>
      <c r="V141" s="15" t="s">
        <v>1626</v>
      </c>
      <c r="W141" s="15" t="s">
        <v>1627</v>
      </c>
      <c r="X141" s="26" t="s">
        <v>384</v>
      </c>
      <c r="Y141" s="26" t="s">
        <v>1628</v>
      </c>
      <c r="Z141" s="16" t="s">
        <v>51</v>
      </c>
      <c r="AA141" s="16" t="s">
        <v>212</v>
      </c>
      <c r="AB141" s="16" t="s">
        <v>213</v>
      </c>
      <c r="AC141" s="20" t="s">
        <v>1629</v>
      </c>
      <c r="AD141" s="27" t="s">
        <v>1630</v>
      </c>
    </row>
    <row r="142" spans="1:30" ht="182">
      <c r="A142" s="15" t="s">
        <v>1631</v>
      </c>
      <c r="B142" s="17" t="e">
        <f ca="1">IMAGE("https://acnhcdn.com/latest/NpcIcon/wol06.png")</f>
        <v>#NAME?</v>
      </c>
      <c r="C142" s="28" t="e">
        <f ca="1">IMAGE("https://acnhcdn.com/latest/NpcBromide/NpcNmlWol06.png")</f>
        <v>#NAME?</v>
      </c>
      <c r="D142" s="17" t="e">
        <f ca="1">IMAGE("https://acnhcdn.com/drivesync/render/houses/wol06_383_Fang.png")</f>
        <v>#NAME?</v>
      </c>
      <c r="E142" s="15" t="s">
        <v>364</v>
      </c>
      <c r="F142" s="29" t="s">
        <v>32</v>
      </c>
      <c r="G142" s="29" t="s">
        <v>57</v>
      </c>
      <c r="H142" s="17" t="s">
        <v>80</v>
      </c>
      <c r="I142" s="30" t="s">
        <v>153</v>
      </c>
      <c r="J142" s="31" t="s">
        <v>428</v>
      </c>
      <c r="K142" s="32" t="s">
        <v>1632</v>
      </c>
      <c r="L142" s="30" t="s">
        <v>1633</v>
      </c>
      <c r="M142" s="33" t="s">
        <v>1634</v>
      </c>
      <c r="N142" s="39" t="s">
        <v>86</v>
      </c>
      <c r="O142" s="34" t="s">
        <v>62</v>
      </c>
      <c r="P142" s="23" t="s">
        <v>106</v>
      </c>
      <c r="Q142" s="18" t="s">
        <v>42</v>
      </c>
      <c r="R142" s="18">
        <v>7738</v>
      </c>
      <c r="S142" s="17" t="s">
        <v>379</v>
      </c>
      <c r="T142" s="24" t="s">
        <v>691</v>
      </c>
      <c r="U142" s="25" t="s">
        <v>1635</v>
      </c>
      <c r="V142" s="15" t="s">
        <v>1636</v>
      </c>
      <c r="W142" s="15" t="s">
        <v>1637</v>
      </c>
      <c r="X142" s="26" t="s">
        <v>112</v>
      </c>
      <c r="Y142" s="26" t="s">
        <v>197</v>
      </c>
      <c r="Z142" s="29" t="s">
        <v>72</v>
      </c>
      <c r="AA142" s="29" t="s">
        <v>1379</v>
      </c>
      <c r="AB142" s="29" t="s">
        <v>1380</v>
      </c>
      <c r="AC142" s="32" t="s">
        <v>1638</v>
      </c>
      <c r="AD142" s="41" t="s">
        <v>1639</v>
      </c>
    </row>
    <row r="143" spans="1:30" ht="358">
      <c r="A143" s="15" t="s">
        <v>1640</v>
      </c>
      <c r="B143" s="17" t="e">
        <f ca="1">IMAGE("https://acnhcdn.com/latest/NpcIcon/der00.png")</f>
        <v>#NAME?</v>
      </c>
      <c r="C143" s="28" t="e">
        <f ca="1">IMAGE("https://acnhcdn.com/latest/NpcBromide/NpcNmlDer00.png")</f>
        <v>#NAME?</v>
      </c>
      <c r="D143" s="17" t="e">
        <f ca="1">IMAGE("https://acnhcdn.com/drivesync/render/houses/der00_109_Fauna.png")</f>
        <v>#NAME?</v>
      </c>
      <c r="E143" s="15" t="s">
        <v>456</v>
      </c>
      <c r="F143" s="29" t="s">
        <v>78</v>
      </c>
      <c r="G143" s="29" t="s">
        <v>152</v>
      </c>
      <c r="H143" s="17" t="s">
        <v>34</v>
      </c>
      <c r="I143" s="30" t="s">
        <v>35</v>
      </c>
      <c r="J143" s="31" t="s">
        <v>1641</v>
      </c>
      <c r="K143" s="32" t="s">
        <v>1642</v>
      </c>
      <c r="L143" s="30" t="s">
        <v>851</v>
      </c>
      <c r="M143" s="33" t="s">
        <v>1643</v>
      </c>
      <c r="N143" s="39" t="s">
        <v>86</v>
      </c>
      <c r="O143" s="22" t="s">
        <v>41</v>
      </c>
      <c r="P143" s="23" t="s">
        <v>529</v>
      </c>
      <c r="Q143" s="23" t="s">
        <v>106</v>
      </c>
      <c r="R143" s="18">
        <v>4409</v>
      </c>
      <c r="S143" s="17" t="s">
        <v>447</v>
      </c>
      <c r="T143" s="24" t="s">
        <v>1644</v>
      </c>
      <c r="U143" s="25" t="s">
        <v>946</v>
      </c>
      <c r="V143" s="15" t="s">
        <v>1645</v>
      </c>
      <c r="W143" s="15" t="s">
        <v>1646</v>
      </c>
      <c r="X143" s="26" t="s">
        <v>145</v>
      </c>
      <c r="Y143" s="26" t="s">
        <v>345</v>
      </c>
      <c r="Z143" s="29" t="s">
        <v>72</v>
      </c>
      <c r="AA143" s="29" t="s">
        <v>52</v>
      </c>
      <c r="AB143" s="29" t="s">
        <v>477</v>
      </c>
      <c r="AC143" s="32" t="s">
        <v>1647</v>
      </c>
      <c r="AD143" s="41" t="s">
        <v>1648</v>
      </c>
    </row>
    <row r="144" spans="1:30" ht="238">
      <c r="A144" s="15" t="s">
        <v>1649</v>
      </c>
      <c r="B144" s="17" t="e">
        <f ca="1">IMAGE("https://acnhcdn.com/latest/NpcIcon/cat17.png")</f>
        <v>#NAME?</v>
      </c>
      <c r="C144" s="28" t="e">
        <f ca="1">IMAGE("https://acnhcdn.com/latest/NpcBromide/NpcNmlCat17.png")</f>
        <v>#NAME?</v>
      </c>
      <c r="D144" s="17" t="e">
        <f ca="1">IMAGE("https://acnhcdn.com/drivesync/render/houses/cat17_68_Felicity.png")</f>
        <v>#NAME?</v>
      </c>
      <c r="E144" s="15" t="s">
        <v>264</v>
      </c>
      <c r="F144" s="29" t="s">
        <v>78</v>
      </c>
      <c r="G144" s="29" t="s">
        <v>79</v>
      </c>
      <c r="H144" s="17" t="s">
        <v>80</v>
      </c>
      <c r="I144" s="30" t="s">
        <v>169</v>
      </c>
      <c r="J144" s="31" t="s">
        <v>1650</v>
      </c>
      <c r="K144" s="32" t="s">
        <v>1651</v>
      </c>
      <c r="L144" s="30" t="s">
        <v>851</v>
      </c>
      <c r="M144" s="33" t="s">
        <v>1652</v>
      </c>
      <c r="N144" s="22" t="s">
        <v>41</v>
      </c>
      <c r="O144" s="22" t="s">
        <v>41</v>
      </c>
      <c r="P144" s="23" t="s">
        <v>175</v>
      </c>
      <c r="Q144" s="23" t="s">
        <v>222</v>
      </c>
      <c r="R144" s="18">
        <v>2677</v>
      </c>
      <c r="S144" s="17" t="s">
        <v>609</v>
      </c>
      <c r="T144" s="24" t="s">
        <v>355</v>
      </c>
      <c r="U144" s="25" t="s">
        <v>532</v>
      </c>
      <c r="V144" s="15" t="s">
        <v>1653</v>
      </c>
      <c r="W144" s="15" t="s">
        <v>1654</v>
      </c>
      <c r="X144" s="26" t="s">
        <v>359</v>
      </c>
      <c r="Y144" s="26" t="s">
        <v>258</v>
      </c>
      <c r="Z144" s="29" t="s">
        <v>72</v>
      </c>
      <c r="AA144" s="29" t="s">
        <v>318</v>
      </c>
      <c r="AB144" s="29" t="s">
        <v>319</v>
      </c>
      <c r="AC144" s="32" t="s">
        <v>1655</v>
      </c>
      <c r="AD144" s="41" t="s">
        <v>1656</v>
      </c>
    </row>
    <row r="145" spans="1:30" ht="409.6">
      <c r="A145" s="15" t="s">
        <v>1657</v>
      </c>
      <c r="B145" s="17" t="e">
        <f ca="1">IMAGE("https://acnhcdn.com/latest/NpcIcon/squ02.png")</f>
        <v>#NAME?</v>
      </c>
      <c r="C145" s="28" t="e">
        <f ca="1">IMAGE("https://acnhcdn.com/latest/NpcBromide/NpcNmlSqu02.png")</f>
        <v>#NAME?</v>
      </c>
      <c r="D145" s="17" t="e">
        <f ca="1">IMAGE("https://acnhcdn.com/drivesync/render/houses/squ02_354_Filbert.png")</f>
        <v>#NAME?</v>
      </c>
      <c r="E145" s="15" t="s">
        <v>77</v>
      </c>
      <c r="F145" s="29" t="s">
        <v>32</v>
      </c>
      <c r="G145" s="29" t="s">
        <v>119</v>
      </c>
      <c r="H145" s="17" t="s">
        <v>34</v>
      </c>
      <c r="I145" s="30" t="s">
        <v>35</v>
      </c>
      <c r="J145" s="31" t="s">
        <v>1658</v>
      </c>
      <c r="K145" s="32" t="s">
        <v>1659</v>
      </c>
      <c r="L145" s="30" t="s">
        <v>377</v>
      </c>
      <c r="M145" s="33" t="s">
        <v>1660</v>
      </c>
      <c r="N145" s="39" t="s">
        <v>86</v>
      </c>
      <c r="O145" s="22" t="s">
        <v>41</v>
      </c>
      <c r="P145" s="23" t="s">
        <v>64</v>
      </c>
      <c r="Q145" s="23" t="s">
        <v>106</v>
      </c>
      <c r="R145" s="18">
        <v>8194</v>
      </c>
      <c r="S145" s="17" t="s">
        <v>667</v>
      </c>
      <c r="T145" s="24" t="s">
        <v>1661</v>
      </c>
      <c r="U145" s="25" t="s">
        <v>717</v>
      </c>
      <c r="V145" s="15" t="s">
        <v>1662</v>
      </c>
      <c r="W145" s="15" t="s">
        <v>1663</v>
      </c>
      <c r="X145" s="26" t="s">
        <v>1008</v>
      </c>
      <c r="Y145" s="26" t="s">
        <v>317</v>
      </c>
      <c r="Z145" s="29" t="s">
        <v>72</v>
      </c>
      <c r="AA145" s="29" t="s">
        <v>52</v>
      </c>
      <c r="AB145" s="29" t="s">
        <v>827</v>
      </c>
      <c r="AC145" s="32" t="s">
        <v>1664</v>
      </c>
      <c r="AD145" s="41" t="s">
        <v>1665</v>
      </c>
    </row>
    <row r="146" spans="1:30" ht="319">
      <c r="A146" s="15" t="s">
        <v>1666</v>
      </c>
      <c r="B146" s="17" t="e">
        <f ca="1">IMAGE("https://acnhcdn.com/latest/NpcIcon/mnk06.png")</f>
        <v>#NAME?</v>
      </c>
      <c r="C146" s="28" t="e">
        <f ca="1">IMAGE("https://acnhcdn.com/latest/NpcBromide/NpcNmlMnk06.png")</f>
        <v>#NAME?</v>
      </c>
      <c r="D146" s="17" t="e">
        <f ca="1">IMAGE("https://acnhcdn.com/drivesync/render/houses/mnk06_247_Flip.png")</f>
        <v>#NAME?</v>
      </c>
      <c r="E146" s="15" t="s">
        <v>1396</v>
      </c>
      <c r="F146" s="29" t="s">
        <v>32</v>
      </c>
      <c r="G146" s="29" t="s">
        <v>33</v>
      </c>
      <c r="H146" s="17" t="s">
        <v>34</v>
      </c>
      <c r="I146" s="30" t="s">
        <v>187</v>
      </c>
      <c r="J146" s="31" t="s">
        <v>1667</v>
      </c>
      <c r="K146" s="32" t="s">
        <v>1668</v>
      </c>
      <c r="L146" s="30" t="s">
        <v>1669</v>
      </c>
      <c r="M146" s="33" t="s">
        <v>1670</v>
      </c>
      <c r="N146" s="21" t="s">
        <v>40</v>
      </c>
      <c r="O146" s="39" t="s">
        <v>86</v>
      </c>
      <c r="P146" s="23" t="s">
        <v>64</v>
      </c>
      <c r="Q146" s="23" t="s">
        <v>175</v>
      </c>
      <c r="R146" s="18">
        <v>8058</v>
      </c>
      <c r="S146" s="17" t="s">
        <v>574</v>
      </c>
      <c r="T146" s="24" t="s">
        <v>1671</v>
      </c>
      <c r="U146" s="25" t="s">
        <v>1672</v>
      </c>
      <c r="V146" s="15" t="s">
        <v>1673</v>
      </c>
      <c r="W146" s="15" t="s">
        <v>1674</v>
      </c>
      <c r="X146" s="26" t="s">
        <v>128</v>
      </c>
      <c r="Y146" s="26" t="s">
        <v>331</v>
      </c>
      <c r="Z146" s="29" t="s">
        <v>72</v>
      </c>
      <c r="AA146" s="29" t="s">
        <v>212</v>
      </c>
      <c r="AB146" s="29" t="s">
        <v>213</v>
      </c>
      <c r="AC146" s="32" t="s">
        <v>1675</v>
      </c>
      <c r="AD146" s="41" t="s">
        <v>1676</v>
      </c>
    </row>
    <row r="147" spans="1:30" ht="319">
      <c r="A147" s="15" t="s">
        <v>1677</v>
      </c>
      <c r="B147" s="17" t="e">
        <f ca="1">IMAGE("https://acnhcdn.com/latest/NpcIcon/pgn13.png")</f>
        <v>#NAME?</v>
      </c>
      <c r="C147" s="28" t="e">
        <f ca="1">IMAGE("https://acnhcdn.com/latest/NpcBromide/NpcNmlPgn13.png")</f>
        <v>#NAME?</v>
      </c>
      <c r="D147" s="17" t="e">
        <f ca="1">IMAGE("https://acnhcdn.com/drivesync/render/houses/pgn13_298_Flo.png")</f>
        <v>#NAME?</v>
      </c>
      <c r="E147" s="15" t="s">
        <v>375</v>
      </c>
      <c r="F147" s="29" t="s">
        <v>78</v>
      </c>
      <c r="G147" s="29" t="s">
        <v>98</v>
      </c>
      <c r="H147" s="17" t="s">
        <v>34</v>
      </c>
      <c r="I147" s="30" t="s">
        <v>187</v>
      </c>
      <c r="J147" s="31" t="s">
        <v>1678</v>
      </c>
      <c r="K147" s="32" t="s">
        <v>1679</v>
      </c>
      <c r="L147" s="30" t="s">
        <v>1680</v>
      </c>
      <c r="M147" s="33" t="s">
        <v>1681</v>
      </c>
      <c r="N147" s="34" t="s">
        <v>62</v>
      </c>
      <c r="O147" s="47" t="s">
        <v>174</v>
      </c>
      <c r="P147" s="23" t="s">
        <v>123</v>
      </c>
      <c r="Q147" s="23" t="s">
        <v>298</v>
      </c>
      <c r="R147" s="18">
        <v>4446</v>
      </c>
      <c r="S147" s="17" t="s">
        <v>1200</v>
      </c>
      <c r="T147" s="24" t="s">
        <v>380</v>
      </c>
      <c r="U147" s="25" t="s">
        <v>381</v>
      </c>
      <c r="V147" s="15" t="s">
        <v>1682</v>
      </c>
      <c r="W147" s="15" t="s">
        <v>1683</v>
      </c>
      <c r="X147" s="26" t="s">
        <v>384</v>
      </c>
      <c r="Y147" s="26" t="s">
        <v>1111</v>
      </c>
      <c r="Z147" s="29" t="s">
        <v>72</v>
      </c>
      <c r="AA147" s="29" t="s">
        <v>1391</v>
      </c>
      <c r="AB147" s="29" t="s">
        <v>1392</v>
      </c>
      <c r="AC147" s="32" t="s">
        <v>1684</v>
      </c>
      <c r="AD147" s="41" t="s">
        <v>1685</v>
      </c>
    </row>
    <row r="148" spans="1:30" ht="196">
      <c r="A148" s="15" t="s">
        <v>1686</v>
      </c>
      <c r="B148" s="17" t="e">
        <f ca="1">IMAGE("https://acnhcdn.com/latest/NpcIcon/ost09.png")</f>
        <v>#NAME?</v>
      </c>
      <c r="C148" s="28" t="e">
        <f ca="1">IMAGE("https://acnhcdn.com/latest/NpcBromide/NpcNmlOst09.png")</f>
        <v>#NAME?</v>
      </c>
      <c r="D148" s="17" t="e">
        <f ca="1">IMAGE("https://acnhcdn.com/drivesync/render/houses/ost09_276_Flora.png")</f>
        <v>#NAME?</v>
      </c>
      <c r="E148" s="15" t="s">
        <v>698</v>
      </c>
      <c r="F148" s="29" t="s">
        <v>78</v>
      </c>
      <c r="G148" s="29" t="s">
        <v>79</v>
      </c>
      <c r="H148" s="17" t="s">
        <v>34</v>
      </c>
      <c r="I148" s="30" t="s">
        <v>99</v>
      </c>
      <c r="J148" s="31" t="s">
        <v>1187</v>
      </c>
      <c r="K148" s="32" t="s">
        <v>1687</v>
      </c>
      <c r="L148" s="30" t="s">
        <v>190</v>
      </c>
      <c r="M148" s="33" t="s">
        <v>1688</v>
      </c>
      <c r="N148" s="22" t="s">
        <v>41</v>
      </c>
      <c r="O148" s="21" t="s">
        <v>40</v>
      </c>
      <c r="P148" s="23" t="s">
        <v>221</v>
      </c>
      <c r="Q148" s="23" t="s">
        <v>105</v>
      </c>
      <c r="R148" s="18">
        <v>2686</v>
      </c>
      <c r="S148" s="17" t="s">
        <v>158</v>
      </c>
      <c r="T148" s="24" t="s">
        <v>531</v>
      </c>
      <c r="U148" s="25" t="s">
        <v>1689</v>
      </c>
      <c r="V148" s="15" t="s">
        <v>1690</v>
      </c>
      <c r="W148" s="15" t="s">
        <v>1691</v>
      </c>
      <c r="X148" s="26" t="s">
        <v>359</v>
      </c>
      <c r="Y148" s="26" t="s">
        <v>360</v>
      </c>
      <c r="Z148" s="29" t="s">
        <v>72</v>
      </c>
      <c r="AA148" s="29" t="s">
        <v>52</v>
      </c>
      <c r="AB148" s="29" t="s">
        <v>346</v>
      </c>
      <c r="AC148" s="32" t="s">
        <v>1692</v>
      </c>
      <c r="AD148" s="41" t="s">
        <v>1693</v>
      </c>
    </row>
    <row r="149" spans="1:30" ht="332">
      <c r="A149" s="15" t="s">
        <v>1694</v>
      </c>
      <c r="B149" s="17" t="e">
        <f ca="1">IMAGE("https://acnhcdn.com/latest/NpcIcon/ham06.png")</f>
        <v>#NAME?</v>
      </c>
      <c r="C149" s="28" t="e">
        <f ca="1">IMAGE("https://acnhcdn.com/latest/NpcBromide/NpcNmlHam06.png")</f>
        <v>#NAME?</v>
      </c>
      <c r="D149" s="17" t="e">
        <f ca="1">IMAGE("https://acnhcdn.com/drivesync/render/houses/ham06_198_Flurry.png")</f>
        <v>#NAME?</v>
      </c>
      <c r="E149" s="15" t="s">
        <v>335</v>
      </c>
      <c r="F149" s="29" t="s">
        <v>78</v>
      </c>
      <c r="G149" s="29" t="s">
        <v>152</v>
      </c>
      <c r="H149" s="17" t="s">
        <v>34</v>
      </c>
      <c r="I149" s="30" t="s">
        <v>35</v>
      </c>
      <c r="J149" s="31" t="s">
        <v>1695</v>
      </c>
      <c r="K149" s="32" t="s">
        <v>1696</v>
      </c>
      <c r="L149" s="30" t="s">
        <v>1697</v>
      </c>
      <c r="M149" s="33" t="s">
        <v>1698</v>
      </c>
      <c r="N149" s="42" t="s">
        <v>104</v>
      </c>
      <c r="O149" s="22" t="s">
        <v>41</v>
      </c>
      <c r="P149" s="23" t="s">
        <v>123</v>
      </c>
      <c r="Q149" s="23" t="s">
        <v>105</v>
      </c>
      <c r="R149" s="18">
        <v>3597</v>
      </c>
      <c r="S149" s="17" t="s">
        <v>379</v>
      </c>
      <c r="T149" s="24" t="s">
        <v>1699</v>
      </c>
      <c r="U149" s="25" t="s">
        <v>109</v>
      </c>
      <c r="V149" s="15" t="s">
        <v>1700</v>
      </c>
      <c r="W149" s="15" t="s">
        <v>1701</v>
      </c>
      <c r="X149" s="26" t="s">
        <v>70</v>
      </c>
      <c r="Y149" s="26" t="s">
        <v>258</v>
      </c>
      <c r="Z149" s="29" t="s">
        <v>72</v>
      </c>
      <c r="AA149" s="29" t="s">
        <v>289</v>
      </c>
      <c r="AB149" s="29" t="s">
        <v>290</v>
      </c>
      <c r="AC149" s="32" t="s">
        <v>1702</v>
      </c>
      <c r="AD149" s="41" t="s">
        <v>1703</v>
      </c>
    </row>
    <row r="150" spans="1:30" ht="332">
      <c r="A150" s="15" t="s">
        <v>1704</v>
      </c>
      <c r="B150" s="17" t="e">
        <f ca="1">IMAGE("https://acnhcdn.com/latest/NpcIcon/rbt12.png")</f>
        <v>#NAME?</v>
      </c>
      <c r="C150" s="28" t="e">
        <f ca="1">IMAGE("https://acnhcdn.com/latest/NpcBromide/NpcNmlRbt12.png")</f>
        <v>#NAME?</v>
      </c>
      <c r="D150" s="17" t="e">
        <f ca="1">IMAGE("https://acnhcdn.com/drivesync/render/houses/rbt12_326_Francine.png")</f>
        <v>#NAME?</v>
      </c>
      <c r="E150" s="15" t="s">
        <v>733</v>
      </c>
      <c r="F150" s="29" t="s">
        <v>78</v>
      </c>
      <c r="G150" s="29" t="s">
        <v>168</v>
      </c>
      <c r="H150" s="17" t="s">
        <v>80</v>
      </c>
      <c r="I150" s="30" t="s">
        <v>169</v>
      </c>
      <c r="J150" s="31" t="s">
        <v>1705</v>
      </c>
      <c r="K150" s="32" t="s">
        <v>1706</v>
      </c>
      <c r="L150" s="30" t="s">
        <v>445</v>
      </c>
      <c r="M150" s="33" t="s">
        <v>1707</v>
      </c>
      <c r="N150" s="42" t="s">
        <v>104</v>
      </c>
      <c r="O150" s="47" t="s">
        <v>174</v>
      </c>
      <c r="P150" s="23" t="s">
        <v>64</v>
      </c>
      <c r="Q150" s="23" t="s">
        <v>63</v>
      </c>
      <c r="R150" s="18">
        <v>8187</v>
      </c>
      <c r="S150" s="17" t="s">
        <v>1150</v>
      </c>
      <c r="T150" s="24" t="s">
        <v>1708</v>
      </c>
      <c r="U150" s="25" t="s">
        <v>717</v>
      </c>
      <c r="V150" s="15" t="s">
        <v>1709</v>
      </c>
      <c r="W150" s="15" t="s">
        <v>1710</v>
      </c>
      <c r="X150" s="26" t="s">
        <v>211</v>
      </c>
      <c r="Y150" s="26" t="s">
        <v>317</v>
      </c>
      <c r="Z150" s="29" t="s">
        <v>72</v>
      </c>
      <c r="AA150" s="29" t="s">
        <v>52</v>
      </c>
      <c r="AB150" s="29" t="s">
        <v>182</v>
      </c>
      <c r="AC150" s="32" t="s">
        <v>1711</v>
      </c>
      <c r="AD150" s="41" t="s">
        <v>1712</v>
      </c>
    </row>
    <row r="151" spans="1:30" ht="182">
      <c r="A151" s="15" t="s">
        <v>1713</v>
      </c>
      <c r="B151" s="17" t="e">
        <f ca="1">IMAGE("https://acnhcdn.com/latest/NpcIcon/pbr06.png")</f>
        <v>#NAME?</v>
      </c>
      <c r="C151" s="28" t="e">
        <f ca="1">IMAGE("https://acnhcdn.com/latest/NpcBromide/NpcNmlPbr06.png")</f>
        <v>#NAME?</v>
      </c>
      <c r="D151" s="17" t="e">
        <f ca="1">IMAGE("https://acnhcdn.com/drivesync/render/houses/pbr06_283_Frank.png")</f>
        <v>#NAME?</v>
      </c>
      <c r="E151" s="15" t="s">
        <v>186</v>
      </c>
      <c r="F151" s="29" t="s">
        <v>32</v>
      </c>
      <c r="G151" s="29" t="s">
        <v>57</v>
      </c>
      <c r="H151" s="17" t="s">
        <v>80</v>
      </c>
      <c r="I151" s="30" t="s">
        <v>153</v>
      </c>
      <c r="J151" s="31" t="s">
        <v>1714</v>
      </c>
      <c r="K151" s="32" t="s">
        <v>1715</v>
      </c>
      <c r="L151" s="30" t="s">
        <v>1573</v>
      </c>
      <c r="M151" s="33" t="s">
        <v>1716</v>
      </c>
      <c r="N151" s="47" t="s">
        <v>174</v>
      </c>
      <c r="O151" s="34" t="s">
        <v>62</v>
      </c>
      <c r="P151" s="23" t="s">
        <v>176</v>
      </c>
      <c r="Q151" s="23" t="s">
        <v>175</v>
      </c>
      <c r="R151" s="18">
        <v>2401</v>
      </c>
      <c r="S151" s="17" t="s">
        <v>44</v>
      </c>
      <c r="T151" s="24" t="s">
        <v>1219</v>
      </c>
      <c r="U151" s="25" t="s">
        <v>1717</v>
      </c>
      <c r="V151" s="15" t="s">
        <v>1718</v>
      </c>
      <c r="W151" s="15" t="s">
        <v>1719</v>
      </c>
      <c r="X151" s="26" t="s">
        <v>128</v>
      </c>
      <c r="Y151" s="26" t="s">
        <v>164</v>
      </c>
      <c r="Z151" s="29" t="s">
        <v>72</v>
      </c>
      <c r="AA151" s="29" t="s">
        <v>259</v>
      </c>
      <c r="AB151" s="29" t="s">
        <v>260</v>
      </c>
      <c r="AC151" s="32" t="s">
        <v>1720</v>
      </c>
      <c r="AD151" s="41" t="s">
        <v>1721</v>
      </c>
    </row>
    <row r="152" spans="1:30" ht="409.6">
      <c r="A152" s="15" t="s">
        <v>1722</v>
      </c>
      <c r="B152" s="17" t="e">
        <f ca="1">IMAGE("https://acnhcdn.com/latest/NpcIcon/duk07.png")</f>
        <v>#NAME?</v>
      </c>
      <c r="C152" s="28" t="e">
        <f ca="1">IMAGE("https://acnhcdn.com/latest/NpcBromide/NpcNmlDuk07.png")</f>
        <v>#NAME?</v>
      </c>
      <c r="D152" s="17" t="e">
        <f ca="1">IMAGE("https://acnhcdn.com/drivesync/render/houses/duk07_2_Freckles.png")</f>
        <v>#NAME?</v>
      </c>
      <c r="E152" s="15" t="s">
        <v>639</v>
      </c>
      <c r="F152" s="29" t="s">
        <v>78</v>
      </c>
      <c r="G152" s="29" t="s">
        <v>79</v>
      </c>
      <c r="H152" s="17" t="s">
        <v>80</v>
      </c>
      <c r="I152" s="30" t="s">
        <v>169</v>
      </c>
      <c r="J152" s="31" t="s">
        <v>1723</v>
      </c>
      <c r="K152" s="32" t="s">
        <v>1724</v>
      </c>
      <c r="L152" s="30" t="s">
        <v>1725</v>
      </c>
      <c r="M152" s="33" t="s">
        <v>1726</v>
      </c>
      <c r="N152" s="39" t="s">
        <v>86</v>
      </c>
      <c r="O152" s="22" t="s">
        <v>41</v>
      </c>
      <c r="P152" s="23" t="s">
        <v>43</v>
      </c>
      <c r="Q152" s="23" t="s">
        <v>221</v>
      </c>
      <c r="R152" s="18">
        <v>8820</v>
      </c>
      <c r="S152" s="17" t="s">
        <v>599</v>
      </c>
      <c r="T152" s="24" t="s">
        <v>1727</v>
      </c>
      <c r="U152" s="25" t="s">
        <v>645</v>
      </c>
      <c r="V152" s="15" t="s">
        <v>1728</v>
      </c>
      <c r="W152" s="35" t="s">
        <v>1729</v>
      </c>
      <c r="X152" s="26" t="s">
        <v>163</v>
      </c>
      <c r="Y152" s="26" t="s">
        <v>164</v>
      </c>
      <c r="Z152" s="29" t="s">
        <v>72</v>
      </c>
      <c r="AA152" s="29" t="s">
        <v>52</v>
      </c>
      <c r="AB152" s="29" t="s">
        <v>346</v>
      </c>
      <c r="AC152" s="32" t="s">
        <v>1730</v>
      </c>
      <c r="AD152" s="41" t="s">
        <v>1731</v>
      </c>
    </row>
    <row r="153" spans="1:30" ht="224">
      <c r="A153" s="15" t="s">
        <v>1732</v>
      </c>
      <c r="B153" s="16" t="e">
        <f ca="1">IMAGE("https://acnhcdn.com/latest/NpcIcon/dog11.png")</f>
        <v>#NAME?</v>
      </c>
      <c r="C153" s="16" t="e">
        <f ca="1">IMAGE("https://acnhcdn.com/latest/NpcBromide/NpcNmlDog11.png")</f>
        <v>#NAME?</v>
      </c>
      <c r="D153" s="16"/>
      <c r="E153" s="15" t="s">
        <v>497</v>
      </c>
      <c r="F153" s="16" t="s">
        <v>32</v>
      </c>
      <c r="G153" s="16" t="s">
        <v>57</v>
      </c>
      <c r="H153" s="17" t="s">
        <v>80</v>
      </c>
      <c r="I153" s="18" t="s">
        <v>187</v>
      </c>
      <c r="J153" s="19" t="s">
        <v>1733</v>
      </c>
      <c r="K153" s="20" t="s">
        <v>1734</v>
      </c>
      <c r="L153" s="18" t="s">
        <v>1329</v>
      </c>
      <c r="M153" s="17" t="s">
        <v>1735</v>
      </c>
      <c r="N153" s="34" t="s">
        <v>62</v>
      </c>
      <c r="O153" s="21" t="s">
        <v>40</v>
      </c>
      <c r="P153" s="23" t="s">
        <v>393</v>
      </c>
      <c r="Q153" s="23" t="s">
        <v>176</v>
      </c>
      <c r="R153" s="18">
        <v>8973</v>
      </c>
      <c r="S153" s="17" t="s">
        <v>404</v>
      </c>
      <c r="T153" s="24" t="s">
        <v>66</v>
      </c>
      <c r="U153" s="25" t="s">
        <v>1736</v>
      </c>
      <c r="V153" s="15" t="s">
        <v>1737</v>
      </c>
      <c r="W153" s="15" t="s">
        <v>1738</v>
      </c>
      <c r="X153" s="26" t="s">
        <v>145</v>
      </c>
      <c r="Y153" s="26" t="s">
        <v>331</v>
      </c>
      <c r="Z153" s="16" t="s">
        <v>51</v>
      </c>
      <c r="AA153" s="16" t="s">
        <v>276</v>
      </c>
      <c r="AB153" s="16" t="s">
        <v>277</v>
      </c>
      <c r="AC153" s="20" t="s">
        <v>1739</v>
      </c>
      <c r="AD153" s="27" t="s">
        <v>1740</v>
      </c>
    </row>
    <row r="154" spans="1:30" ht="293">
      <c r="A154" s="15" t="s">
        <v>1741</v>
      </c>
      <c r="B154" s="17" t="e">
        <f ca="1">IMAGE("https://acnhcdn.com/latest/NpcIcon/wol05.png")</f>
        <v>#NAME?</v>
      </c>
      <c r="C154" s="28" t="e">
        <f ca="1">IMAGE("https://acnhcdn.com/latest/NpcBromide/NpcNmlWol05.png")</f>
        <v>#NAME?</v>
      </c>
      <c r="D154" s="17" t="e">
        <f ca="1">IMAGE("https://acnhcdn.com/drivesync/render/houses/wol05_382_Freya.png")</f>
        <v>#NAME?</v>
      </c>
      <c r="E154" s="15" t="s">
        <v>364</v>
      </c>
      <c r="F154" s="29" t="s">
        <v>78</v>
      </c>
      <c r="G154" s="29" t="s">
        <v>168</v>
      </c>
      <c r="H154" s="17" t="s">
        <v>80</v>
      </c>
      <c r="I154" s="30" t="s">
        <v>169</v>
      </c>
      <c r="J154" s="31" t="s">
        <v>1742</v>
      </c>
      <c r="K154" s="32" t="s">
        <v>1743</v>
      </c>
      <c r="L154" s="30" t="s">
        <v>1528</v>
      </c>
      <c r="M154" s="33" t="s">
        <v>1744</v>
      </c>
      <c r="N154" s="42" t="s">
        <v>104</v>
      </c>
      <c r="O154" s="34" t="s">
        <v>62</v>
      </c>
      <c r="P154" s="23" t="s">
        <v>43</v>
      </c>
      <c r="Q154" s="23" t="s">
        <v>64</v>
      </c>
      <c r="R154" s="18">
        <v>4566</v>
      </c>
      <c r="S154" s="17" t="s">
        <v>813</v>
      </c>
      <c r="T154" s="24" t="s">
        <v>1745</v>
      </c>
      <c r="U154" s="25" t="s">
        <v>589</v>
      </c>
      <c r="V154" s="15" t="s">
        <v>1746</v>
      </c>
      <c r="W154" s="15" t="s">
        <v>1747</v>
      </c>
      <c r="X154" s="26" t="s">
        <v>112</v>
      </c>
      <c r="Y154" s="26" t="s">
        <v>197</v>
      </c>
      <c r="Z154" s="29" t="s">
        <v>72</v>
      </c>
      <c r="AA154" s="29" t="s">
        <v>52</v>
      </c>
      <c r="AB154" s="29" t="s">
        <v>346</v>
      </c>
      <c r="AC154" s="32" t="s">
        <v>1748</v>
      </c>
      <c r="AD154" s="41" t="s">
        <v>1749</v>
      </c>
    </row>
    <row r="155" spans="1:30" ht="384">
      <c r="A155" s="15" t="s">
        <v>1750</v>
      </c>
      <c r="B155" s="17" t="e">
        <f ca="1">IMAGE("https://acnhcdn.com/latest/NpcIcon/pgn04.png")</f>
        <v>#NAME?</v>
      </c>
      <c r="C155" s="28" t="e">
        <f ca="1">IMAGE("https://acnhcdn.com/latest/NpcBromide/NpcNmlPgn04.png")</f>
        <v>#NAME?</v>
      </c>
      <c r="D155" s="17" t="e">
        <f ca="1">IMAGE("https://acnhcdn.com/drivesync/render/houses/pgn04_291_Friga.png")</f>
        <v>#NAME?</v>
      </c>
      <c r="E155" s="15" t="s">
        <v>375</v>
      </c>
      <c r="F155" s="29" t="s">
        <v>78</v>
      </c>
      <c r="G155" s="29" t="s">
        <v>168</v>
      </c>
      <c r="H155" s="17" t="s">
        <v>80</v>
      </c>
      <c r="I155" s="30" t="s">
        <v>169</v>
      </c>
      <c r="J155" s="31" t="s">
        <v>1751</v>
      </c>
      <c r="K155" s="32" t="s">
        <v>1752</v>
      </c>
      <c r="L155" s="30" t="s">
        <v>760</v>
      </c>
      <c r="M155" s="33" t="s">
        <v>1753</v>
      </c>
      <c r="N155" s="42" t="s">
        <v>104</v>
      </c>
      <c r="O155" s="47" t="s">
        <v>174</v>
      </c>
      <c r="P155" s="23" t="s">
        <v>105</v>
      </c>
      <c r="Q155" s="23" t="s">
        <v>63</v>
      </c>
      <c r="R155" s="18">
        <v>8509</v>
      </c>
      <c r="S155" s="17" t="s">
        <v>1067</v>
      </c>
      <c r="T155" s="24" t="s">
        <v>1280</v>
      </c>
      <c r="U155" s="25" t="s">
        <v>1281</v>
      </c>
      <c r="V155" s="15" t="s">
        <v>1754</v>
      </c>
      <c r="W155" s="15" t="s">
        <v>1755</v>
      </c>
      <c r="X155" s="26" t="s">
        <v>384</v>
      </c>
      <c r="Y155" s="26" t="s">
        <v>258</v>
      </c>
      <c r="Z155" s="29" t="s">
        <v>72</v>
      </c>
      <c r="AA155" s="29" t="s">
        <v>1142</v>
      </c>
      <c r="AB155" s="29" t="s">
        <v>1143</v>
      </c>
      <c r="AC155" s="32" t="s">
        <v>1756</v>
      </c>
      <c r="AD155" s="41" t="s">
        <v>1757</v>
      </c>
    </row>
    <row r="156" spans="1:30" ht="266">
      <c r="A156" s="15" t="s">
        <v>1758</v>
      </c>
      <c r="B156" s="17" t="e">
        <f ca="1">IMAGE("https://acnhcdn.com/latest/NpcIcon/shp11.png")</f>
        <v>#NAME?</v>
      </c>
      <c r="C156" s="28" t="e">
        <f ca="1">IMAGE("https://acnhcdn.com/latest/NpcBromide/NpcNmlShp11.png")</f>
        <v>#NAME?</v>
      </c>
      <c r="D156" s="17" t="e">
        <f ca="1">IMAGE("https://acnhcdn.com/drivesync/render/houses/shp11_348_Frita.png")</f>
        <v>#NAME?</v>
      </c>
      <c r="E156" s="15" t="s">
        <v>442</v>
      </c>
      <c r="F156" s="29" t="s">
        <v>78</v>
      </c>
      <c r="G156" s="29" t="s">
        <v>98</v>
      </c>
      <c r="H156" s="17" t="s">
        <v>34</v>
      </c>
      <c r="I156" s="30" t="s">
        <v>187</v>
      </c>
      <c r="J156" s="31" t="s">
        <v>1759</v>
      </c>
      <c r="K156" s="32" t="s">
        <v>1760</v>
      </c>
      <c r="L156" s="30" t="s">
        <v>1761</v>
      </c>
      <c r="M156" s="33" t="s">
        <v>1762</v>
      </c>
      <c r="N156" s="21" t="s">
        <v>40</v>
      </c>
      <c r="O156" s="22" t="s">
        <v>41</v>
      </c>
      <c r="P156" s="23" t="s">
        <v>175</v>
      </c>
      <c r="Q156" s="23" t="s">
        <v>123</v>
      </c>
      <c r="R156" s="18">
        <v>5287</v>
      </c>
      <c r="S156" s="17" t="s">
        <v>471</v>
      </c>
      <c r="T156" s="24" t="s">
        <v>1763</v>
      </c>
      <c r="U156" s="25" t="s">
        <v>208</v>
      </c>
      <c r="V156" s="15" t="s">
        <v>1764</v>
      </c>
      <c r="W156" s="15" t="s">
        <v>1765</v>
      </c>
      <c r="X156" s="26" t="s">
        <v>163</v>
      </c>
      <c r="Y156" s="26" t="s">
        <v>229</v>
      </c>
      <c r="Z156" s="29" t="s">
        <v>72</v>
      </c>
      <c r="AA156" s="29" t="s">
        <v>670</v>
      </c>
      <c r="AB156" s="29" t="s">
        <v>671</v>
      </c>
      <c r="AC156" s="32" t="s">
        <v>1766</v>
      </c>
      <c r="AD156" s="41" t="s">
        <v>1767</v>
      </c>
    </row>
    <row r="157" spans="1:30" ht="345">
      <c r="A157" s="15" t="s">
        <v>1768</v>
      </c>
      <c r="B157" s="17" t="e">
        <f ca="1">IMAGE("https://acnhcdn.com/latest/NpcIcon/flg02.png")</f>
        <v>#NAME?</v>
      </c>
      <c r="C157" s="28" t="e">
        <f ca="1">IMAGE("https://acnhcdn.com/latest/NpcBromide/NpcNmlFlg02.png")</f>
        <v>#NAME?</v>
      </c>
      <c r="D157" s="17" t="e">
        <f ca="1">IMAGE("https://acnhcdn.com/drivesync/render/houses/flg02_4_Frobert.png")</f>
        <v>#NAME?</v>
      </c>
      <c r="E157" s="15" t="s">
        <v>919</v>
      </c>
      <c r="F157" s="29" t="s">
        <v>32</v>
      </c>
      <c r="G157" s="29" t="s">
        <v>33</v>
      </c>
      <c r="H157" s="17" t="s">
        <v>80</v>
      </c>
      <c r="I157" s="30" t="s">
        <v>81</v>
      </c>
      <c r="J157" s="31" t="s">
        <v>1769</v>
      </c>
      <c r="K157" s="32" t="s">
        <v>1770</v>
      </c>
      <c r="L157" s="30" t="s">
        <v>219</v>
      </c>
      <c r="M157" s="33" t="s">
        <v>1771</v>
      </c>
      <c r="N157" s="21" t="s">
        <v>40</v>
      </c>
      <c r="O157" s="39" t="s">
        <v>86</v>
      </c>
      <c r="P157" s="23" t="s">
        <v>64</v>
      </c>
      <c r="Q157" s="23" t="s">
        <v>221</v>
      </c>
      <c r="R157" s="18">
        <v>4275</v>
      </c>
      <c r="S157" s="17" t="s">
        <v>1179</v>
      </c>
      <c r="T157" s="24" t="s">
        <v>1772</v>
      </c>
      <c r="U157" s="25" t="s">
        <v>866</v>
      </c>
      <c r="V157" s="15" t="s">
        <v>1773</v>
      </c>
      <c r="W157" s="15" t="s">
        <v>1774</v>
      </c>
      <c r="X157" s="26" t="s">
        <v>316</v>
      </c>
      <c r="Y157" s="26" t="s">
        <v>331</v>
      </c>
      <c r="Z157" s="29" t="s">
        <v>72</v>
      </c>
      <c r="AA157" s="29" t="s">
        <v>1775</v>
      </c>
      <c r="AB157" s="29" t="s">
        <v>1776</v>
      </c>
      <c r="AC157" s="32" t="s">
        <v>1777</v>
      </c>
      <c r="AD157" s="41" t="s">
        <v>1778</v>
      </c>
    </row>
    <row r="158" spans="1:30" ht="280">
      <c r="A158" s="15" t="s">
        <v>1779</v>
      </c>
      <c r="B158" s="17" t="e">
        <f ca="1">IMAGE("https://acnhcdn.com/latest/NpcIcon/der06.png")</f>
        <v>#NAME?</v>
      </c>
      <c r="C158" s="28" t="e">
        <f ca="1">IMAGE("https://acnhcdn.com/latest/NpcBromide/NpcNmlDer06.png")</f>
        <v>#NAME?</v>
      </c>
      <c r="D158" s="17" t="e">
        <f ca="1">IMAGE("https://acnhcdn.com/drivesync/render/houses/der06_114_Fuchsia.png")</f>
        <v>#NAME?</v>
      </c>
      <c r="E158" s="15" t="s">
        <v>456</v>
      </c>
      <c r="F158" s="29" t="s">
        <v>78</v>
      </c>
      <c r="G158" s="29" t="s">
        <v>98</v>
      </c>
      <c r="H158" s="17" t="s">
        <v>34</v>
      </c>
      <c r="I158" s="30" t="s">
        <v>187</v>
      </c>
      <c r="J158" s="31" t="s">
        <v>1780</v>
      </c>
      <c r="K158" s="32" t="s">
        <v>1781</v>
      </c>
      <c r="L158" s="30" t="s">
        <v>325</v>
      </c>
      <c r="M158" s="33" t="s">
        <v>1782</v>
      </c>
      <c r="N158" s="34" t="s">
        <v>62</v>
      </c>
      <c r="O158" s="34" t="s">
        <v>62</v>
      </c>
      <c r="P158" s="23" t="s">
        <v>105</v>
      </c>
      <c r="Q158" s="23" t="s">
        <v>105</v>
      </c>
      <c r="R158" s="18">
        <v>4616</v>
      </c>
      <c r="S158" s="17" t="s">
        <v>340</v>
      </c>
      <c r="T158" s="24" t="s">
        <v>1783</v>
      </c>
      <c r="U158" s="25" t="s">
        <v>1565</v>
      </c>
      <c r="V158" s="15" t="s">
        <v>1784</v>
      </c>
      <c r="W158" s="15" t="s">
        <v>1785</v>
      </c>
      <c r="X158" s="26" t="s">
        <v>211</v>
      </c>
      <c r="Y158" s="26" t="s">
        <v>345</v>
      </c>
      <c r="Z158" s="29" t="s">
        <v>72</v>
      </c>
      <c r="AA158" s="29" t="s">
        <v>52</v>
      </c>
      <c r="AB158" s="29" t="s">
        <v>683</v>
      </c>
      <c r="AC158" s="32" t="s">
        <v>1786</v>
      </c>
      <c r="AD158" s="41" t="s">
        <v>1787</v>
      </c>
    </row>
    <row r="159" spans="1:30" ht="293">
      <c r="A159" s="15" t="s">
        <v>1788</v>
      </c>
      <c r="B159" s="17" t="e">
        <f ca="1">IMAGE("https://acnhcdn.com/latest/NpcIcon/rbt05.png")</f>
        <v>#NAME?</v>
      </c>
      <c r="C159" s="28" t="e">
        <f ca="1">IMAGE("https://acnhcdn.com/latest/NpcBromide/NpcNmlRbt05.png")</f>
        <v>#NAME?</v>
      </c>
      <c r="D159" s="17" t="e">
        <f ca="1">IMAGE("https://acnhcdn.com/drivesync/render/houses/rbt05_319_Gabi.png")</f>
        <v>#NAME?</v>
      </c>
      <c r="E159" s="15" t="s">
        <v>733</v>
      </c>
      <c r="F159" s="29" t="s">
        <v>78</v>
      </c>
      <c r="G159" s="29" t="s">
        <v>79</v>
      </c>
      <c r="H159" s="17" t="s">
        <v>80</v>
      </c>
      <c r="I159" s="30" t="s">
        <v>169</v>
      </c>
      <c r="J159" s="31" t="s">
        <v>1789</v>
      </c>
      <c r="K159" s="32" t="s">
        <v>1790</v>
      </c>
      <c r="L159" s="30" t="s">
        <v>250</v>
      </c>
      <c r="M159" s="33" t="s">
        <v>1791</v>
      </c>
      <c r="N159" s="22" t="s">
        <v>41</v>
      </c>
      <c r="O159" s="47" t="s">
        <v>174</v>
      </c>
      <c r="P159" s="23" t="s">
        <v>176</v>
      </c>
      <c r="Q159" s="23" t="s">
        <v>123</v>
      </c>
      <c r="R159" s="18">
        <v>6811</v>
      </c>
      <c r="S159" s="17" t="s">
        <v>517</v>
      </c>
      <c r="T159" s="24" t="s">
        <v>253</v>
      </c>
      <c r="U159" s="25" t="s">
        <v>1792</v>
      </c>
      <c r="V159" s="15" t="s">
        <v>1793</v>
      </c>
      <c r="W159" s="15" t="s">
        <v>1794</v>
      </c>
      <c r="X159" s="26" t="s">
        <v>742</v>
      </c>
      <c r="Y159" s="26" t="s">
        <v>146</v>
      </c>
      <c r="Z159" s="29" t="s">
        <v>72</v>
      </c>
      <c r="AA159" s="29" t="s">
        <v>289</v>
      </c>
      <c r="AB159" s="29" t="s">
        <v>290</v>
      </c>
      <c r="AC159" s="32" t="s">
        <v>1795</v>
      </c>
      <c r="AD159" s="41" t="s">
        <v>1796</v>
      </c>
    </row>
    <row r="160" spans="1:30" ht="293">
      <c r="A160" s="15" t="s">
        <v>1797</v>
      </c>
      <c r="B160" s="17" t="e">
        <f ca="1">IMAGE("https://acnhcdn.com/latest/NpcIcon/pig13.png")</f>
        <v>#NAME?</v>
      </c>
      <c r="C160" s="28" t="e">
        <f ca="1">IMAGE("https://acnhcdn.com/latest/NpcBromide/NpcNmlPig13.png")</f>
        <v>#NAME?</v>
      </c>
      <c r="D160" s="17" t="e">
        <f ca="1">IMAGE("https://acnhcdn.com/drivesync/render/houses/pig13_309_Gala.png")</f>
        <v>#NAME?</v>
      </c>
      <c r="E160" s="15" t="s">
        <v>97</v>
      </c>
      <c r="F160" s="29" t="s">
        <v>78</v>
      </c>
      <c r="G160" s="29" t="s">
        <v>152</v>
      </c>
      <c r="H160" s="17" t="s">
        <v>80</v>
      </c>
      <c r="I160" s="30" t="s">
        <v>153</v>
      </c>
      <c r="J160" s="31" t="s">
        <v>1798</v>
      </c>
      <c r="K160" s="32" t="s">
        <v>1799</v>
      </c>
      <c r="L160" s="30" t="s">
        <v>597</v>
      </c>
      <c r="M160" s="33" t="s">
        <v>1800</v>
      </c>
      <c r="N160" s="22" t="s">
        <v>41</v>
      </c>
      <c r="O160" s="42" t="s">
        <v>104</v>
      </c>
      <c r="P160" s="23" t="s">
        <v>105</v>
      </c>
      <c r="Q160" s="23" t="s">
        <v>106</v>
      </c>
      <c r="R160" s="18">
        <v>6901</v>
      </c>
      <c r="S160" s="17" t="s">
        <v>609</v>
      </c>
      <c r="T160" s="24" t="s">
        <v>1801</v>
      </c>
      <c r="U160" s="25" t="s">
        <v>752</v>
      </c>
      <c r="V160" s="15" t="s">
        <v>1802</v>
      </c>
      <c r="W160" s="15" t="s">
        <v>1803</v>
      </c>
      <c r="X160" s="26" t="s">
        <v>163</v>
      </c>
      <c r="Y160" s="26" t="s">
        <v>164</v>
      </c>
      <c r="Z160" s="29" t="s">
        <v>72</v>
      </c>
      <c r="AA160" s="29" t="s">
        <v>1468</v>
      </c>
      <c r="AB160" s="29" t="s">
        <v>1469</v>
      </c>
      <c r="AC160" s="32" t="s">
        <v>1804</v>
      </c>
      <c r="AD160" s="41" t="s">
        <v>1805</v>
      </c>
    </row>
    <row r="161" spans="1:30" ht="224">
      <c r="A161" s="15" t="s">
        <v>1806</v>
      </c>
      <c r="B161" s="17" t="e">
        <f ca="1">IMAGE("https://acnhcdn.com/latest/NpcIcon/rbt04.png")</f>
        <v>#NAME?</v>
      </c>
      <c r="C161" s="28" t="e">
        <f ca="1">IMAGE("https://acnhcdn.com/latest/NpcBromide/NpcNmlRbt04.png")</f>
        <v>#NAME?</v>
      </c>
      <c r="D161" s="17" t="e">
        <f ca="1">IMAGE("https://acnhcdn.com/drivesync/render/houses/rbt04_318_Gaston.png")</f>
        <v>#NAME?</v>
      </c>
      <c r="E161" s="15" t="s">
        <v>733</v>
      </c>
      <c r="F161" s="29" t="s">
        <v>32</v>
      </c>
      <c r="G161" s="29" t="s">
        <v>57</v>
      </c>
      <c r="H161" s="17" t="s">
        <v>80</v>
      </c>
      <c r="I161" s="30" t="s">
        <v>153</v>
      </c>
      <c r="J161" s="31" t="s">
        <v>1807</v>
      </c>
      <c r="K161" s="32" t="s">
        <v>1808</v>
      </c>
      <c r="L161" s="30" t="s">
        <v>484</v>
      </c>
      <c r="M161" s="33" t="s">
        <v>1809</v>
      </c>
      <c r="N161" s="39" t="s">
        <v>86</v>
      </c>
      <c r="O161" s="47" t="s">
        <v>174</v>
      </c>
      <c r="P161" s="23" t="s">
        <v>176</v>
      </c>
      <c r="Q161" s="23" t="s">
        <v>222</v>
      </c>
      <c r="R161" s="18">
        <v>8489</v>
      </c>
      <c r="S161" s="17" t="s">
        <v>65</v>
      </c>
      <c r="T161" s="24" t="s">
        <v>1810</v>
      </c>
      <c r="U161" s="25" t="s">
        <v>1811</v>
      </c>
      <c r="V161" s="15" t="s">
        <v>1812</v>
      </c>
      <c r="W161" s="15" t="s">
        <v>1813</v>
      </c>
      <c r="X161" s="26" t="s">
        <v>359</v>
      </c>
      <c r="Y161" s="26" t="s">
        <v>71</v>
      </c>
      <c r="Z161" s="29" t="s">
        <v>72</v>
      </c>
      <c r="AA161" s="29" t="s">
        <v>578</v>
      </c>
      <c r="AB161" s="29" t="s">
        <v>579</v>
      </c>
      <c r="AC161" s="32" t="s">
        <v>1814</v>
      </c>
      <c r="AD161" s="41" t="s">
        <v>1815</v>
      </c>
    </row>
    <row r="162" spans="1:30" ht="224">
      <c r="A162" s="15" t="s">
        <v>1816</v>
      </c>
      <c r="B162" s="17" t="e">
        <f ca="1">IMAGE("https://acnhcdn.com/latest/NpcIcon/crd07.png")</f>
        <v>#NAME?</v>
      </c>
      <c r="C162" s="28" t="e">
        <f ca="1">IMAGE("https://acnhcdn.com/latest/NpcBromide/NpcNmlCrd07.png")</f>
        <v>#NAME?</v>
      </c>
      <c r="D162" s="17" t="e">
        <f ca="1">IMAGE("https://acnhcdn.com/drivesync/render/houses/crd07_107_Gayle.png")</f>
        <v>#NAME?</v>
      </c>
      <c r="E162" s="15" t="s">
        <v>135</v>
      </c>
      <c r="F162" s="29" t="s">
        <v>78</v>
      </c>
      <c r="G162" s="29" t="s">
        <v>152</v>
      </c>
      <c r="H162" s="17" t="s">
        <v>34</v>
      </c>
      <c r="I162" s="30" t="s">
        <v>35</v>
      </c>
      <c r="J162" s="31" t="s">
        <v>1817</v>
      </c>
      <c r="K162" s="32" t="s">
        <v>1818</v>
      </c>
      <c r="L162" s="30" t="s">
        <v>736</v>
      </c>
      <c r="M162" s="33" t="s">
        <v>1819</v>
      </c>
      <c r="N162" s="22" t="s">
        <v>41</v>
      </c>
      <c r="O162" s="22" t="s">
        <v>41</v>
      </c>
      <c r="P162" s="23" t="s">
        <v>105</v>
      </c>
      <c r="Q162" s="23" t="s">
        <v>106</v>
      </c>
      <c r="R162" s="18">
        <v>3070</v>
      </c>
      <c r="S162" s="17" t="s">
        <v>1547</v>
      </c>
      <c r="T162" s="24" t="s">
        <v>1261</v>
      </c>
      <c r="U162" s="25" t="s">
        <v>855</v>
      </c>
      <c r="V162" s="15" t="s">
        <v>1820</v>
      </c>
      <c r="W162" s="15" t="s">
        <v>1821</v>
      </c>
      <c r="X162" s="26" t="s">
        <v>211</v>
      </c>
      <c r="Y162" s="26" t="s">
        <v>476</v>
      </c>
      <c r="Z162" s="29" t="s">
        <v>72</v>
      </c>
      <c r="AA162" s="29" t="s">
        <v>52</v>
      </c>
      <c r="AB162" s="29" t="s">
        <v>683</v>
      </c>
      <c r="AC162" s="32" t="s">
        <v>1822</v>
      </c>
      <c r="AD162" s="41" t="s">
        <v>1823</v>
      </c>
    </row>
    <row r="163" spans="1:30" ht="224">
      <c r="A163" s="15" t="s">
        <v>1824</v>
      </c>
      <c r="B163" s="17" t="e">
        <f ca="1">IMAGE("https://acnhcdn.com/latest/NpcIcon/rbt08.png")</f>
        <v>#NAME?</v>
      </c>
      <c r="C163" s="28" t="e">
        <f ca="1">IMAGE("https://acnhcdn.com/latest/NpcBromide/NpcNmlRbt08.png")</f>
        <v>#NAME?</v>
      </c>
      <c r="D163" s="17" t="e">
        <f ca="1">IMAGE("https://acnhcdn.com/drivesync/render/houses/rbt08_322_Genji.png")</f>
        <v>#NAME?</v>
      </c>
      <c r="E163" s="15" t="s">
        <v>733</v>
      </c>
      <c r="F163" s="29" t="s">
        <v>32</v>
      </c>
      <c r="G163" s="29" t="s">
        <v>33</v>
      </c>
      <c r="H163" s="17" t="s">
        <v>80</v>
      </c>
      <c r="I163" s="30" t="s">
        <v>81</v>
      </c>
      <c r="J163" s="31" t="s">
        <v>1825</v>
      </c>
      <c r="K163" s="60" t="s">
        <v>1826</v>
      </c>
      <c r="L163" s="30" t="s">
        <v>283</v>
      </c>
      <c r="M163" s="33" t="s">
        <v>1827</v>
      </c>
      <c r="N163" s="42" t="s">
        <v>104</v>
      </c>
      <c r="O163" s="39" t="s">
        <v>86</v>
      </c>
      <c r="P163" s="23" t="s">
        <v>43</v>
      </c>
      <c r="Q163" s="23" t="s">
        <v>298</v>
      </c>
      <c r="R163" s="18">
        <v>8201</v>
      </c>
      <c r="S163" s="17" t="s">
        <v>1179</v>
      </c>
      <c r="T163" s="24" t="s">
        <v>286</v>
      </c>
      <c r="U163" s="25" t="s">
        <v>1828</v>
      </c>
      <c r="V163" s="15" t="s">
        <v>1829</v>
      </c>
      <c r="W163" s="15" t="s">
        <v>1830</v>
      </c>
      <c r="X163" s="26" t="s">
        <v>359</v>
      </c>
      <c r="Y163" s="26" t="s">
        <v>71</v>
      </c>
      <c r="Z163" s="29" t="s">
        <v>72</v>
      </c>
      <c r="AA163" s="29" t="s">
        <v>289</v>
      </c>
      <c r="AB163" s="29" t="s">
        <v>290</v>
      </c>
      <c r="AC163" s="32" t="s">
        <v>1831</v>
      </c>
      <c r="AD163" s="41" t="s">
        <v>1832</v>
      </c>
    </row>
    <row r="164" spans="1:30" ht="252">
      <c r="A164" s="15" t="s">
        <v>1833</v>
      </c>
      <c r="B164" s="17" t="e">
        <f ca="1">IMAGE("https://acnhcdn.com/latest/NpcIcon/flg16.png")</f>
        <v>#NAME?</v>
      </c>
      <c r="C164" s="28" t="e">
        <f ca="1">IMAGE("https://acnhcdn.com/latest/NpcBromide/NpcNmlFlg16.png")</f>
        <v>#NAME?</v>
      </c>
      <c r="D164" s="17" t="e">
        <f ca="1">IMAGE("https://acnhcdn.com/drivesync/render/houses/flg16_172_Gigi.png")</f>
        <v>#NAME?</v>
      </c>
      <c r="E164" s="15" t="s">
        <v>919</v>
      </c>
      <c r="F164" s="29" t="s">
        <v>78</v>
      </c>
      <c r="G164" s="29" t="s">
        <v>168</v>
      </c>
      <c r="H164" s="17" t="s">
        <v>80</v>
      </c>
      <c r="I164" s="30" t="s">
        <v>169</v>
      </c>
      <c r="J164" s="31" t="s">
        <v>36</v>
      </c>
      <c r="K164" s="32" t="s">
        <v>1834</v>
      </c>
      <c r="L164" s="30" t="s">
        <v>1835</v>
      </c>
      <c r="M164" s="33" t="s">
        <v>1836</v>
      </c>
      <c r="N164" s="47" t="s">
        <v>174</v>
      </c>
      <c r="O164" s="42" t="s">
        <v>104</v>
      </c>
      <c r="P164" s="23" t="s">
        <v>63</v>
      </c>
      <c r="Q164" s="23" t="s">
        <v>106</v>
      </c>
      <c r="R164" s="18">
        <v>4341</v>
      </c>
      <c r="S164" s="17" t="s">
        <v>703</v>
      </c>
      <c r="T164" s="24" t="s">
        <v>1837</v>
      </c>
      <c r="U164" s="25" t="s">
        <v>1838</v>
      </c>
      <c r="V164" s="15" t="s">
        <v>1839</v>
      </c>
      <c r="W164" s="15" t="s">
        <v>1840</v>
      </c>
      <c r="X164" s="26" t="s">
        <v>112</v>
      </c>
      <c r="Y164" s="26" t="s">
        <v>1841</v>
      </c>
      <c r="Z164" s="29" t="s">
        <v>72</v>
      </c>
      <c r="AA164" s="29" t="s">
        <v>52</v>
      </c>
      <c r="AB164" s="29" t="s">
        <v>547</v>
      </c>
      <c r="AC164" s="32" t="s">
        <v>1842</v>
      </c>
      <c r="AD164" s="41" t="s">
        <v>1843</v>
      </c>
    </row>
    <row r="165" spans="1:30" ht="196">
      <c r="A165" s="15" t="s">
        <v>1844</v>
      </c>
      <c r="B165" s="17" t="e">
        <f ca="1">IMAGE("https://acnhcdn.com/latest/NpcIcon/ost01.png")</f>
        <v>#NAME?</v>
      </c>
      <c r="C165" s="28" t="e">
        <f ca="1">IMAGE("https://acnhcdn.com/latest/NpcBromide/NpcNmlOst01.png")</f>
        <v>#NAME?</v>
      </c>
      <c r="D165" s="17" t="e">
        <f ca="1">IMAGE("https://acnhcdn.com/drivesync/render/houses/ost01_269_Gladys.png")</f>
        <v>#NAME?</v>
      </c>
      <c r="E165" s="15" t="s">
        <v>698</v>
      </c>
      <c r="F165" s="29" t="s">
        <v>78</v>
      </c>
      <c r="G165" s="29" t="s">
        <v>152</v>
      </c>
      <c r="H165" s="17" t="s">
        <v>80</v>
      </c>
      <c r="I165" s="30" t="s">
        <v>153</v>
      </c>
      <c r="J165" s="31" t="s">
        <v>1845</v>
      </c>
      <c r="K165" s="32" t="s">
        <v>1846</v>
      </c>
      <c r="L165" s="30" t="s">
        <v>1289</v>
      </c>
      <c r="M165" s="33" t="s">
        <v>1847</v>
      </c>
      <c r="N165" s="42" t="s">
        <v>104</v>
      </c>
      <c r="O165" s="22" t="s">
        <v>41</v>
      </c>
      <c r="P165" s="23" t="s">
        <v>43</v>
      </c>
      <c r="Q165" s="23" t="s">
        <v>105</v>
      </c>
      <c r="R165" s="18">
        <v>8201</v>
      </c>
      <c r="S165" s="17" t="s">
        <v>655</v>
      </c>
      <c r="T165" s="24" t="s">
        <v>1349</v>
      </c>
      <c r="U165" s="25" t="s">
        <v>67</v>
      </c>
      <c r="V165" s="15" t="s">
        <v>1848</v>
      </c>
      <c r="W165" s="15" t="s">
        <v>1849</v>
      </c>
      <c r="X165" s="26" t="s">
        <v>316</v>
      </c>
      <c r="Y165" s="26" t="s">
        <v>71</v>
      </c>
      <c r="Z165" s="29" t="s">
        <v>72</v>
      </c>
      <c r="AA165" s="29" t="s">
        <v>289</v>
      </c>
      <c r="AB165" s="29" t="s">
        <v>290</v>
      </c>
      <c r="AC165" s="32" t="s">
        <v>1850</v>
      </c>
      <c r="AD165" s="41" t="s">
        <v>1851</v>
      </c>
    </row>
    <row r="166" spans="1:30" ht="168">
      <c r="A166" s="15" t="s">
        <v>1852</v>
      </c>
      <c r="B166" s="17" t="e">
        <f ca="1">IMAGE("https://acnhcdn.com/latest/NpcIcon/duk15.png")</f>
        <v>#NAME?</v>
      </c>
      <c r="C166" s="28" t="e">
        <f ca="1">IMAGE("https://acnhcdn.com/latest/NpcBromide/NpcNmlDuk15.png")</f>
        <v>#NAME?</v>
      </c>
      <c r="D166" s="17" t="e">
        <f ca="1">IMAGE("https://acnhcdn.com/drivesync/render/houses/duk15_145_Gloria.png")</f>
        <v>#NAME?</v>
      </c>
      <c r="E166" s="15" t="s">
        <v>639</v>
      </c>
      <c r="F166" s="29" t="s">
        <v>78</v>
      </c>
      <c r="G166" s="29" t="s">
        <v>168</v>
      </c>
      <c r="H166" s="17" t="s">
        <v>80</v>
      </c>
      <c r="I166" s="30" t="s">
        <v>169</v>
      </c>
      <c r="J166" s="31" t="s">
        <v>1853</v>
      </c>
      <c r="K166" s="32" t="s">
        <v>1854</v>
      </c>
      <c r="L166" s="30" t="s">
        <v>597</v>
      </c>
      <c r="M166" s="33" t="s">
        <v>1855</v>
      </c>
      <c r="N166" s="47" t="s">
        <v>174</v>
      </c>
      <c r="O166" s="42" t="s">
        <v>104</v>
      </c>
      <c r="P166" s="23" t="s">
        <v>63</v>
      </c>
      <c r="Q166" s="23" t="s">
        <v>393</v>
      </c>
      <c r="R166" s="18">
        <v>8896</v>
      </c>
      <c r="S166" s="17" t="s">
        <v>703</v>
      </c>
      <c r="T166" s="24" t="s">
        <v>1856</v>
      </c>
      <c r="U166" s="25" t="s">
        <v>804</v>
      </c>
      <c r="V166" s="15" t="s">
        <v>1857</v>
      </c>
      <c r="W166" s="15" t="s">
        <v>1858</v>
      </c>
      <c r="X166" s="26" t="s">
        <v>163</v>
      </c>
      <c r="Y166" s="26" t="s">
        <v>360</v>
      </c>
      <c r="Z166" s="29" t="s">
        <v>72</v>
      </c>
      <c r="AA166" s="29" t="s">
        <v>289</v>
      </c>
      <c r="AB166" s="29" t="s">
        <v>290</v>
      </c>
      <c r="AC166" s="32" t="s">
        <v>1859</v>
      </c>
      <c r="AD166" s="41" t="s">
        <v>1860</v>
      </c>
    </row>
    <row r="167" spans="1:30" ht="306">
      <c r="A167" s="15" t="s">
        <v>1861</v>
      </c>
      <c r="B167" s="17" t="e">
        <f ca="1">IMAGE("https://acnhcdn.com/latest/NpcIcon/dog00.png")</f>
        <v>#NAME?</v>
      </c>
      <c r="C167" s="28" t="e">
        <f ca="1">IMAGE("https://acnhcdn.com/latest/NpcBromide/NpcNmlDog00.png")</f>
        <v>#NAME?</v>
      </c>
      <c r="D167" s="17" t="e">
        <f ca="1">IMAGE("https://acnhcdn.com/drivesync/render/houses/dog00_118_Goldie.png")</f>
        <v>#NAME?</v>
      </c>
      <c r="E167" s="15" t="s">
        <v>497</v>
      </c>
      <c r="F167" s="29" t="s">
        <v>78</v>
      </c>
      <c r="G167" s="29" t="s">
        <v>152</v>
      </c>
      <c r="H167" s="17" t="s">
        <v>80</v>
      </c>
      <c r="I167" s="30" t="s">
        <v>35</v>
      </c>
      <c r="J167" s="31" t="s">
        <v>1862</v>
      </c>
      <c r="K167" s="32" t="s">
        <v>1863</v>
      </c>
      <c r="L167" s="30" t="s">
        <v>689</v>
      </c>
      <c r="M167" s="33" t="s">
        <v>1864</v>
      </c>
      <c r="N167" s="39" t="s">
        <v>86</v>
      </c>
      <c r="O167" s="22" t="s">
        <v>41</v>
      </c>
      <c r="P167" s="23" t="s">
        <v>175</v>
      </c>
      <c r="Q167" s="23" t="s">
        <v>222</v>
      </c>
      <c r="R167" s="18">
        <v>2677</v>
      </c>
      <c r="S167" s="17" t="s">
        <v>715</v>
      </c>
      <c r="T167" s="24" t="s">
        <v>224</v>
      </c>
      <c r="U167" s="25" t="s">
        <v>160</v>
      </c>
      <c r="V167" s="15" t="s">
        <v>1865</v>
      </c>
      <c r="W167" s="15" t="s">
        <v>1866</v>
      </c>
      <c r="X167" s="26" t="s">
        <v>316</v>
      </c>
      <c r="Y167" s="26" t="s">
        <v>397</v>
      </c>
      <c r="Z167" s="29" t="s">
        <v>72</v>
      </c>
      <c r="AA167" s="29" t="s">
        <v>318</v>
      </c>
      <c r="AB167" s="29" t="s">
        <v>319</v>
      </c>
      <c r="AC167" s="32" t="s">
        <v>1867</v>
      </c>
      <c r="AD167" s="41" t="s">
        <v>1868</v>
      </c>
    </row>
    <row r="168" spans="1:30" ht="238">
      <c r="A168" s="15" t="s">
        <v>1869</v>
      </c>
      <c r="B168" s="17" t="e">
        <f ca="1">IMAGE("https://acnhcdn.com/latest/NpcIcon/kal04.png")</f>
        <v>#NAME?</v>
      </c>
      <c r="C168" s="28" t="e">
        <f ca="1">IMAGE("https://acnhcdn.com/latest/NpcBromide/NpcNmlKal04.png")</f>
        <v>#NAME?</v>
      </c>
      <c r="D168" s="17" t="e">
        <f ca="1">IMAGE("https://acnhcdn.com/drivesync/render/houses/kal04_223_Gonzo.png")</f>
        <v>#NAME?</v>
      </c>
      <c r="E168" s="15" t="s">
        <v>151</v>
      </c>
      <c r="F168" s="29" t="s">
        <v>32</v>
      </c>
      <c r="G168" s="29" t="s">
        <v>57</v>
      </c>
      <c r="H168" s="17" t="s">
        <v>34</v>
      </c>
      <c r="I168" s="30" t="s">
        <v>35</v>
      </c>
      <c r="J168" s="31" t="s">
        <v>1124</v>
      </c>
      <c r="K168" s="32" t="s">
        <v>1870</v>
      </c>
      <c r="L168" s="30" t="s">
        <v>1871</v>
      </c>
      <c r="M168" s="33" t="s">
        <v>1872</v>
      </c>
      <c r="N168" s="39" t="s">
        <v>86</v>
      </c>
      <c r="O168" s="34" t="s">
        <v>62</v>
      </c>
      <c r="P168" s="23" t="s">
        <v>63</v>
      </c>
      <c r="Q168" s="23" t="s">
        <v>43</v>
      </c>
      <c r="R168" s="18">
        <v>4566</v>
      </c>
      <c r="S168" s="17" t="s">
        <v>461</v>
      </c>
      <c r="T168" s="24" t="s">
        <v>772</v>
      </c>
      <c r="U168" s="25" t="s">
        <v>313</v>
      </c>
      <c r="V168" s="15" t="s">
        <v>1873</v>
      </c>
      <c r="W168" s="15" t="s">
        <v>1874</v>
      </c>
      <c r="X168" s="26" t="s">
        <v>112</v>
      </c>
      <c r="Y168" s="26" t="s">
        <v>197</v>
      </c>
      <c r="Z168" s="29" t="s">
        <v>72</v>
      </c>
      <c r="AA168" s="29" t="s">
        <v>492</v>
      </c>
      <c r="AB168" s="29" t="s">
        <v>493</v>
      </c>
      <c r="AC168" s="32" t="s">
        <v>1875</v>
      </c>
      <c r="AD168" s="41" t="s">
        <v>1876</v>
      </c>
    </row>
    <row r="169" spans="1:30" ht="266">
      <c r="A169" s="15" t="s">
        <v>1877</v>
      </c>
      <c r="B169" s="17" t="e">
        <f ca="1">IMAGE("https://acnhcdn.com/latest/NpcIcon/chn00.png")</f>
        <v>#NAME?</v>
      </c>
      <c r="C169" s="28" t="e">
        <f ca="1">IMAGE("https://acnhcdn.com/latest/NpcBromide/NpcNmlChn00.png")</f>
        <v>#NAME?</v>
      </c>
      <c r="D169" s="17" t="e">
        <f ca="1">IMAGE("https://acnhcdn.com/drivesync/render/houses/chn00_89_Goose.png")</f>
        <v>#NAME?</v>
      </c>
      <c r="E169" s="15" t="s">
        <v>388</v>
      </c>
      <c r="F169" s="29" t="s">
        <v>32</v>
      </c>
      <c r="G169" s="29" t="s">
        <v>33</v>
      </c>
      <c r="H169" s="17" t="s">
        <v>80</v>
      </c>
      <c r="I169" s="30" t="s">
        <v>81</v>
      </c>
      <c r="J169" s="31" t="s">
        <v>1878</v>
      </c>
      <c r="K169" s="32" t="s">
        <v>1879</v>
      </c>
      <c r="L169" s="30" t="s">
        <v>1463</v>
      </c>
      <c r="M169" s="33" t="s">
        <v>1880</v>
      </c>
      <c r="N169" s="39" t="s">
        <v>86</v>
      </c>
      <c r="O169" s="21" t="s">
        <v>40</v>
      </c>
      <c r="P169" s="23" t="s">
        <v>64</v>
      </c>
      <c r="Q169" s="23" t="s">
        <v>106</v>
      </c>
      <c r="R169" s="18">
        <v>8206</v>
      </c>
      <c r="S169" s="17" t="s">
        <v>471</v>
      </c>
      <c r="T169" s="24" t="s">
        <v>207</v>
      </c>
      <c r="U169" s="25" t="s">
        <v>1881</v>
      </c>
      <c r="V169" s="15" t="s">
        <v>1882</v>
      </c>
      <c r="W169" s="15" t="s">
        <v>1883</v>
      </c>
      <c r="X169" s="26" t="s">
        <v>257</v>
      </c>
      <c r="Y169" s="26" t="s">
        <v>331</v>
      </c>
      <c r="Z169" s="29" t="s">
        <v>72</v>
      </c>
      <c r="AA169" s="29" t="s">
        <v>289</v>
      </c>
      <c r="AB169" s="29" t="s">
        <v>290</v>
      </c>
      <c r="AC169" s="32" t="s">
        <v>1884</v>
      </c>
      <c r="AD169" s="41" t="s">
        <v>1885</v>
      </c>
    </row>
    <row r="170" spans="1:30" ht="319">
      <c r="A170" s="15" t="s">
        <v>1886</v>
      </c>
      <c r="B170" s="17" t="e">
        <f ca="1">IMAGE("https://acnhcdn.com/latest/NpcIcon/ham02.png")</f>
        <v>#NAME?</v>
      </c>
      <c r="C170" s="28" t="e">
        <f ca="1">IMAGE("https://acnhcdn.com/latest/NpcBromide/NpcNmlHam02.png")</f>
        <v>#NAME?</v>
      </c>
      <c r="D170" s="17" t="e">
        <f ca="1">IMAGE("https://acnhcdn.com/drivesync/render/houses/ham02_195_Graham.png")</f>
        <v>#NAME?</v>
      </c>
      <c r="E170" s="15" t="s">
        <v>335</v>
      </c>
      <c r="F170" s="29" t="s">
        <v>32</v>
      </c>
      <c r="G170" s="29" t="s">
        <v>512</v>
      </c>
      <c r="H170" s="17" t="s">
        <v>34</v>
      </c>
      <c r="I170" s="30" t="s">
        <v>153</v>
      </c>
      <c r="J170" s="31" t="s">
        <v>1887</v>
      </c>
      <c r="K170" s="32" t="s">
        <v>1888</v>
      </c>
      <c r="L170" s="30" t="s">
        <v>736</v>
      </c>
      <c r="M170" s="33" t="s">
        <v>1889</v>
      </c>
      <c r="N170" s="39" t="s">
        <v>86</v>
      </c>
      <c r="O170" s="34" t="s">
        <v>62</v>
      </c>
      <c r="P170" s="23" t="s">
        <v>43</v>
      </c>
      <c r="Q170" s="23" t="s">
        <v>222</v>
      </c>
      <c r="R170" s="18">
        <v>4615</v>
      </c>
      <c r="S170" s="17" t="s">
        <v>530</v>
      </c>
      <c r="T170" s="24" t="s">
        <v>1890</v>
      </c>
      <c r="U170" s="25" t="s">
        <v>488</v>
      </c>
      <c r="V170" s="15" t="s">
        <v>1891</v>
      </c>
      <c r="W170" s="15" t="s">
        <v>1892</v>
      </c>
      <c r="X170" s="26" t="s">
        <v>316</v>
      </c>
      <c r="Y170" s="26" t="s">
        <v>146</v>
      </c>
      <c r="Z170" s="29" t="s">
        <v>72</v>
      </c>
      <c r="AA170" s="29" t="s">
        <v>578</v>
      </c>
      <c r="AB170" s="29" t="s">
        <v>579</v>
      </c>
      <c r="AC170" s="32" t="s">
        <v>1893</v>
      </c>
      <c r="AD170" s="41" t="s">
        <v>1894</v>
      </c>
    </row>
    <row r="171" spans="1:30" ht="252">
      <c r="A171" s="15" t="s">
        <v>1895</v>
      </c>
      <c r="B171" s="17" t="e">
        <f ca="1">IMAGE("https://acnhcdn.com/latest/NpcIcon/mus16.png")</f>
        <v>#NAME?</v>
      </c>
      <c r="C171" s="28" t="e">
        <f ca="1">IMAGE("https://acnhcdn.com/latest/NpcBromide/NpcNmlMus16.png")</f>
        <v>#NAME?</v>
      </c>
      <c r="D171" s="17" t="e">
        <f ca="1">IMAGE("https://acnhcdn.com/drivesync/render/houses/mus16_262_Greta.png")</f>
        <v>#NAME?</v>
      </c>
      <c r="E171" s="15" t="s">
        <v>247</v>
      </c>
      <c r="F171" s="29" t="s">
        <v>78</v>
      </c>
      <c r="G171" s="29" t="s">
        <v>168</v>
      </c>
      <c r="H171" s="17" t="s">
        <v>34</v>
      </c>
      <c r="I171" s="30" t="s">
        <v>153</v>
      </c>
      <c r="J171" s="31" t="s">
        <v>1896</v>
      </c>
      <c r="K171" s="32" t="s">
        <v>1897</v>
      </c>
      <c r="L171" s="30" t="s">
        <v>1329</v>
      </c>
      <c r="M171" s="33" t="s">
        <v>1898</v>
      </c>
      <c r="N171" s="42" t="s">
        <v>104</v>
      </c>
      <c r="O171" s="39" t="s">
        <v>86</v>
      </c>
      <c r="P171" s="23" t="s">
        <v>105</v>
      </c>
      <c r="Q171" s="23" t="s">
        <v>298</v>
      </c>
      <c r="R171" s="18">
        <v>3536</v>
      </c>
      <c r="S171" s="17" t="s">
        <v>655</v>
      </c>
      <c r="T171" s="24" t="s">
        <v>1899</v>
      </c>
      <c r="U171" s="25" t="s">
        <v>194</v>
      </c>
      <c r="V171" s="15" t="s">
        <v>1900</v>
      </c>
      <c r="W171" s="15" t="s">
        <v>1901</v>
      </c>
      <c r="X171" s="26" t="s">
        <v>316</v>
      </c>
      <c r="Y171" s="26" t="s">
        <v>71</v>
      </c>
      <c r="Z171" s="29" t="s">
        <v>72</v>
      </c>
      <c r="AA171" s="29" t="s">
        <v>289</v>
      </c>
      <c r="AB171" s="29" t="s">
        <v>290</v>
      </c>
      <c r="AC171" s="32" t="s">
        <v>1902</v>
      </c>
      <c r="AD171" s="41" t="s">
        <v>1903</v>
      </c>
    </row>
    <row r="172" spans="1:30" ht="126">
      <c r="A172" s="15" t="s">
        <v>1904</v>
      </c>
      <c r="B172" s="17" t="e">
        <f ca="1">IMAGE("https://acnhcdn.com/latest/NpcIcon/bea09.png")</f>
        <v>#NAME?</v>
      </c>
      <c r="C172" s="28" t="e">
        <f ca="1">IMAGE("https://acnhcdn.com/latest/NpcBromide/NpcNmlBea09.png")</f>
        <v>#NAME?</v>
      </c>
      <c r="D172" s="17" t="e">
        <f ca="1">IMAGE("https://acnhcdn.com/drivesync/render/houses/bea09_26_Grizzly.png")</f>
        <v>#NAME?</v>
      </c>
      <c r="E172" s="15" t="s">
        <v>511</v>
      </c>
      <c r="F172" s="29" t="s">
        <v>32</v>
      </c>
      <c r="G172" s="29" t="s">
        <v>57</v>
      </c>
      <c r="H172" s="17" t="s">
        <v>80</v>
      </c>
      <c r="I172" s="30" t="s">
        <v>153</v>
      </c>
      <c r="J172" s="31" t="s">
        <v>1905</v>
      </c>
      <c r="K172" s="32" t="s">
        <v>1906</v>
      </c>
      <c r="L172" s="30" t="s">
        <v>190</v>
      </c>
      <c r="M172" s="33" t="s">
        <v>1907</v>
      </c>
      <c r="N172" s="34" t="s">
        <v>62</v>
      </c>
      <c r="O172" s="39" t="s">
        <v>86</v>
      </c>
      <c r="P172" s="23" t="s">
        <v>123</v>
      </c>
      <c r="Q172" s="23" t="s">
        <v>63</v>
      </c>
      <c r="R172" s="18">
        <v>3225</v>
      </c>
      <c r="S172" s="17" t="s">
        <v>1015</v>
      </c>
      <c r="T172" s="24" t="s">
        <v>1661</v>
      </c>
      <c r="U172" s="25" t="s">
        <v>1908</v>
      </c>
      <c r="V172" s="15" t="s">
        <v>1909</v>
      </c>
      <c r="W172" s="15" t="s">
        <v>1910</v>
      </c>
      <c r="X172" s="26" t="s">
        <v>359</v>
      </c>
      <c r="Y172" s="26" t="s">
        <v>331</v>
      </c>
      <c r="Z172" s="29" t="s">
        <v>72</v>
      </c>
      <c r="AA172" s="29" t="s">
        <v>303</v>
      </c>
      <c r="AB172" s="29" t="s">
        <v>304</v>
      </c>
      <c r="AC172" s="32" t="s">
        <v>1911</v>
      </c>
      <c r="AD172" s="41" t="s">
        <v>1912</v>
      </c>
    </row>
    <row r="173" spans="1:30" ht="293">
      <c r="A173" s="15" t="s">
        <v>1913</v>
      </c>
      <c r="B173" s="17" t="e">
        <f ca="1">IMAGE("https://acnhcdn.com/latest/NpcIcon/bea06.png")</f>
        <v>#NAME?</v>
      </c>
      <c r="C173" s="28" t="e">
        <f ca="1">IMAGE("https://acnhcdn.com/latest/NpcBromide/NpcNmlBea06.png")</f>
        <v>#NAME?</v>
      </c>
      <c r="D173" s="17" t="e">
        <f ca="1">IMAGE("https://acnhcdn.com/drivesync/render/houses/bea06_23_Groucho.png")</f>
        <v>#NAME?</v>
      </c>
      <c r="E173" s="15" t="s">
        <v>511</v>
      </c>
      <c r="F173" s="29" t="s">
        <v>32</v>
      </c>
      <c r="G173" s="29" t="s">
        <v>57</v>
      </c>
      <c r="H173" s="17" t="s">
        <v>80</v>
      </c>
      <c r="I173" s="30" t="s">
        <v>187</v>
      </c>
      <c r="J173" s="31" t="s">
        <v>1914</v>
      </c>
      <c r="K173" s="32" t="s">
        <v>1915</v>
      </c>
      <c r="L173" s="30" t="s">
        <v>553</v>
      </c>
      <c r="M173" s="33" t="s">
        <v>1916</v>
      </c>
      <c r="N173" s="34" t="s">
        <v>62</v>
      </c>
      <c r="O173" s="39" t="s">
        <v>86</v>
      </c>
      <c r="P173" s="23" t="s">
        <v>63</v>
      </c>
      <c r="Q173" s="23" t="s">
        <v>393</v>
      </c>
      <c r="R173" s="18">
        <v>3256</v>
      </c>
      <c r="S173" s="17" t="s">
        <v>486</v>
      </c>
      <c r="T173" s="24" t="s">
        <v>1219</v>
      </c>
      <c r="U173" s="25" t="s">
        <v>555</v>
      </c>
      <c r="V173" s="15" t="s">
        <v>1917</v>
      </c>
      <c r="W173" s="15" t="s">
        <v>1918</v>
      </c>
      <c r="X173" s="26" t="s">
        <v>128</v>
      </c>
      <c r="Y173" s="26" t="s">
        <v>275</v>
      </c>
      <c r="Z173" s="29" t="s">
        <v>72</v>
      </c>
      <c r="AA173" s="29" t="s">
        <v>130</v>
      </c>
      <c r="AB173" s="29" t="s">
        <v>795</v>
      </c>
      <c r="AC173" s="32" t="s">
        <v>1919</v>
      </c>
      <c r="AD173" s="41" t="s">
        <v>1920</v>
      </c>
    </row>
    <row r="174" spans="1:30" ht="140">
      <c r="A174" s="15" t="s">
        <v>1921</v>
      </c>
      <c r="B174" s="17" t="e">
        <f ca="1">IMAGE("https://acnhcdn.com/latest/NpcIcon/goa04.png")</f>
        <v>#NAME?</v>
      </c>
      <c r="C174" s="28" t="e">
        <f ca="1">IMAGE("https://acnhcdn.com/latest/NpcBromide/NpcNmlGoa04.png")</f>
        <v>#NAME?</v>
      </c>
      <c r="D174" s="17" t="e">
        <f ca="1">IMAGE("https://acnhcdn.com/drivesync/render/houses/goa04_179_Gruff.png")</f>
        <v>#NAME?</v>
      </c>
      <c r="E174" s="15" t="s">
        <v>651</v>
      </c>
      <c r="F174" s="29" t="s">
        <v>32</v>
      </c>
      <c r="G174" s="29" t="s">
        <v>57</v>
      </c>
      <c r="H174" s="17" t="s">
        <v>80</v>
      </c>
      <c r="I174" s="30" t="s">
        <v>187</v>
      </c>
      <c r="J174" s="31" t="s">
        <v>1922</v>
      </c>
      <c r="K174" s="32" t="s">
        <v>1923</v>
      </c>
      <c r="L174" s="30" t="s">
        <v>1761</v>
      </c>
      <c r="M174" s="33" t="s">
        <v>1924</v>
      </c>
      <c r="N174" s="34" t="s">
        <v>62</v>
      </c>
      <c r="O174" s="47" t="s">
        <v>174</v>
      </c>
      <c r="P174" s="23" t="s">
        <v>298</v>
      </c>
      <c r="Q174" s="23" t="s">
        <v>63</v>
      </c>
      <c r="R174" s="18">
        <v>7621</v>
      </c>
      <c r="S174" s="17" t="s">
        <v>65</v>
      </c>
      <c r="T174" s="24" t="s">
        <v>983</v>
      </c>
      <c r="U174" s="25" t="s">
        <v>1925</v>
      </c>
      <c r="V174" s="15" t="s">
        <v>1926</v>
      </c>
      <c r="W174" s="15" t="s">
        <v>1927</v>
      </c>
      <c r="X174" s="26" t="s">
        <v>112</v>
      </c>
      <c r="Y174" s="26" t="s">
        <v>243</v>
      </c>
      <c r="Z174" s="29" t="s">
        <v>72</v>
      </c>
      <c r="AA174" s="29" t="s">
        <v>259</v>
      </c>
      <c r="AB174" s="29" t="s">
        <v>260</v>
      </c>
      <c r="AC174" s="32" t="s">
        <v>1928</v>
      </c>
      <c r="AD174" s="41" t="s">
        <v>1929</v>
      </c>
    </row>
    <row r="175" spans="1:30" ht="252">
      <c r="A175" s="15" t="s">
        <v>1930</v>
      </c>
      <c r="B175" s="17" t="e">
        <f ca="1">IMAGE("https://acnhcdn.com/latest/NpcIcon/pgn05.png")</f>
        <v>#NAME?</v>
      </c>
      <c r="C175" s="28" t="e">
        <f ca="1">IMAGE("https://acnhcdn.com/latest/NpcBromide/NpcNmlPgn05.png")</f>
        <v>#NAME?</v>
      </c>
      <c r="D175" s="17" t="e">
        <f ca="1">IMAGE("https://acnhcdn.com/drivesync/render/houses/pgn05_292_Gwen.png")</f>
        <v>#NAME?</v>
      </c>
      <c r="E175" s="15" t="s">
        <v>375</v>
      </c>
      <c r="F175" s="29" t="s">
        <v>78</v>
      </c>
      <c r="G175" s="29" t="s">
        <v>168</v>
      </c>
      <c r="H175" s="17" t="s">
        <v>80</v>
      </c>
      <c r="I175" s="30" t="s">
        <v>169</v>
      </c>
      <c r="J175" s="31" t="s">
        <v>1931</v>
      </c>
      <c r="K175" s="32" t="s">
        <v>1932</v>
      </c>
      <c r="L175" s="30" t="s">
        <v>500</v>
      </c>
      <c r="M175" s="33" t="s">
        <v>1933</v>
      </c>
      <c r="N175" s="47" t="s">
        <v>174</v>
      </c>
      <c r="O175" s="42" t="s">
        <v>104</v>
      </c>
      <c r="P175" s="23" t="s">
        <v>43</v>
      </c>
      <c r="Q175" s="23" t="s">
        <v>106</v>
      </c>
      <c r="R175" s="18">
        <v>2706</v>
      </c>
      <c r="S175" s="17" t="s">
        <v>206</v>
      </c>
      <c r="T175" s="24" t="s">
        <v>380</v>
      </c>
      <c r="U175" s="25" t="s">
        <v>381</v>
      </c>
      <c r="V175" s="15" t="s">
        <v>1934</v>
      </c>
      <c r="W175" s="15" t="s">
        <v>1935</v>
      </c>
      <c r="X175" s="26" t="s">
        <v>384</v>
      </c>
      <c r="Y175" s="26" t="s">
        <v>164</v>
      </c>
      <c r="Z175" s="29" t="s">
        <v>72</v>
      </c>
      <c r="AA175" s="29" t="s">
        <v>52</v>
      </c>
      <c r="AB175" s="29" t="s">
        <v>1936</v>
      </c>
      <c r="AC175" s="32" t="s">
        <v>1937</v>
      </c>
      <c r="AD175" s="41" t="s">
        <v>1938</v>
      </c>
    </row>
    <row r="176" spans="1:30" ht="319">
      <c r="A176" s="15" t="s">
        <v>1939</v>
      </c>
      <c r="B176" s="17" t="e">
        <f ca="1">IMAGE("https://acnhcdn.com/latest/NpcIcon/ham00.png")</f>
        <v>#NAME?</v>
      </c>
      <c r="C176" s="28" t="e">
        <f ca="1">IMAGE("https://acnhcdn.com/latest/NpcBromide/NpcNmlHam00.png")</f>
        <v>#NAME?</v>
      </c>
      <c r="D176" s="17" t="e">
        <f ca="1">IMAGE("https://acnhcdn.com/drivesync/render/houses/ham00_193_Hamlet.png")</f>
        <v>#NAME?</v>
      </c>
      <c r="E176" s="15" t="s">
        <v>335</v>
      </c>
      <c r="F176" s="29" t="s">
        <v>32</v>
      </c>
      <c r="G176" s="29" t="s">
        <v>33</v>
      </c>
      <c r="H176" s="17" t="s">
        <v>34</v>
      </c>
      <c r="I176" s="30" t="s">
        <v>99</v>
      </c>
      <c r="J176" s="31" t="s">
        <v>1940</v>
      </c>
      <c r="K176" s="32" t="s">
        <v>1941</v>
      </c>
      <c r="L176" s="30" t="s">
        <v>1320</v>
      </c>
      <c r="M176" s="33" t="s">
        <v>1942</v>
      </c>
      <c r="N176" s="39" t="s">
        <v>86</v>
      </c>
      <c r="O176" s="21" t="s">
        <v>40</v>
      </c>
      <c r="P176" s="23" t="s">
        <v>298</v>
      </c>
      <c r="Q176" s="23" t="s">
        <v>64</v>
      </c>
      <c r="R176" s="18">
        <v>6822</v>
      </c>
      <c r="S176" s="17" t="s">
        <v>823</v>
      </c>
      <c r="T176" s="24" t="s">
        <v>418</v>
      </c>
      <c r="U176" s="25" t="s">
        <v>727</v>
      </c>
      <c r="V176" s="15" t="s">
        <v>1943</v>
      </c>
      <c r="W176" s="15" t="s">
        <v>1944</v>
      </c>
      <c r="X176" s="26" t="s">
        <v>145</v>
      </c>
      <c r="Y176" s="26" t="s">
        <v>146</v>
      </c>
      <c r="Z176" s="29" t="s">
        <v>72</v>
      </c>
      <c r="AA176" s="29" t="s">
        <v>578</v>
      </c>
      <c r="AB176" s="29" t="s">
        <v>579</v>
      </c>
      <c r="AC176" s="32" t="s">
        <v>1945</v>
      </c>
      <c r="AD176" s="41" t="s">
        <v>1946</v>
      </c>
    </row>
    <row r="177" spans="1:30" ht="182">
      <c r="A177" s="15" t="s">
        <v>1947</v>
      </c>
      <c r="B177" s="17" t="e">
        <f ca="1">IMAGE("https://acnhcdn.com/latest/NpcIcon/ham07.png")</f>
        <v>#NAME?</v>
      </c>
      <c r="C177" s="28" t="e">
        <f ca="1">IMAGE("https://acnhcdn.com/latest/NpcBromide/NpcNmlHam07.png")</f>
        <v>#NAME?</v>
      </c>
      <c r="D177" s="17" t="e">
        <f ca="1">IMAGE("https://acnhcdn.com/drivesync/render/houses/ham07_199_Hamphrey.png")</f>
        <v>#NAME?</v>
      </c>
      <c r="E177" s="15" t="s">
        <v>335</v>
      </c>
      <c r="F177" s="29" t="s">
        <v>32</v>
      </c>
      <c r="G177" s="29" t="s">
        <v>57</v>
      </c>
      <c r="H177" s="17" t="s">
        <v>34</v>
      </c>
      <c r="I177" s="30" t="s">
        <v>35</v>
      </c>
      <c r="J177" s="31" t="s">
        <v>1948</v>
      </c>
      <c r="K177" s="32" t="s">
        <v>1949</v>
      </c>
      <c r="L177" s="30" t="s">
        <v>1329</v>
      </c>
      <c r="M177" s="33" t="s">
        <v>1950</v>
      </c>
      <c r="N177" s="34" t="s">
        <v>62</v>
      </c>
      <c r="O177" s="39" t="s">
        <v>86</v>
      </c>
      <c r="P177" s="23" t="s">
        <v>393</v>
      </c>
      <c r="Q177" s="23" t="s">
        <v>529</v>
      </c>
      <c r="R177" s="18">
        <v>8514</v>
      </c>
      <c r="S177" s="17" t="s">
        <v>486</v>
      </c>
      <c r="T177" s="24" t="s">
        <v>1951</v>
      </c>
      <c r="U177" s="25" t="s">
        <v>1952</v>
      </c>
      <c r="V177" s="15" t="s">
        <v>1953</v>
      </c>
      <c r="W177" s="15" t="s">
        <v>1954</v>
      </c>
      <c r="X177" s="26" t="s">
        <v>70</v>
      </c>
      <c r="Y177" s="26" t="s">
        <v>71</v>
      </c>
      <c r="Z177" s="29" t="s">
        <v>72</v>
      </c>
      <c r="AA177" s="29" t="s">
        <v>52</v>
      </c>
      <c r="AB177" s="29" t="s">
        <v>114</v>
      </c>
      <c r="AC177" s="32" t="s">
        <v>1955</v>
      </c>
      <c r="AD177" s="41" t="s">
        <v>1956</v>
      </c>
    </row>
    <row r="178" spans="1:30" ht="280">
      <c r="A178" s="15" t="s">
        <v>1957</v>
      </c>
      <c r="B178" s="17" t="e">
        <f ca="1">IMAGE("https://acnhcdn.com/latest/NpcIcon/gor10.png")</f>
        <v>#NAME?</v>
      </c>
      <c r="C178" s="28" t="e">
        <f ca="1">IMAGE("https://acnhcdn.com/latest/NpcBromide/NpcNmlGor10.png")</f>
        <v>#NAME?</v>
      </c>
      <c r="D178" s="17" t="e">
        <f ca="1">IMAGE("https://acnhcdn.com/drivesync/render/houses/gor10_192_Hans.png")</f>
        <v>#NAME?</v>
      </c>
      <c r="E178" s="15" t="s">
        <v>118</v>
      </c>
      <c r="F178" s="29" t="s">
        <v>32</v>
      </c>
      <c r="G178" s="29" t="s">
        <v>512</v>
      </c>
      <c r="H178" s="17" t="s">
        <v>34</v>
      </c>
      <c r="I178" s="30" t="s">
        <v>81</v>
      </c>
      <c r="J178" s="31" t="s">
        <v>971</v>
      </c>
      <c r="K178" s="32" t="s">
        <v>1958</v>
      </c>
      <c r="L178" s="30" t="s">
        <v>1959</v>
      </c>
      <c r="M178" s="33" t="s">
        <v>1960</v>
      </c>
      <c r="N178" s="42" t="s">
        <v>104</v>
      </c>
      <c r="O178" s="47" t="s">
        <v>174</v>
      </c>
      <c r="P178" s="23" t="s">
        <v>393</v>
      </c>
      <c r="Q178" s="23" t="s">
        <v>64</v>
      </c>
      <c r="R178" s="18">
        <v>4735</v>
      </c>
      <c r="S178" s="17" t="s">
        <v>379</v>
      </c>
      <c r="T178" s="24" t="s">
        <v>1583</v>
      </c>
      <c r="U178" s="25" t="s">
        <v>1584</v>
      </c>
      <c r="V178" s="15" t="s">
        <v>1961</v>
      </c>
      <c r="W178" s="15" t="s">
        <v>1962</v>
      </c>
      <c r="X178" s="26" t="s">
        <v>359</v>
      </c>
      <c r="Y178" s="26" t="s">
        <v>331</v>
      </c>
      <c r="Z178" s="29" t="s">
        <v>72</v>
      </c>
      <c r="AA178" s="29" t="s">
        <v>289</v>
      </c>
      <c r="AB178" s="29" t="s">
        <v>290</v>
      </c>
      <c r="AC178" s="32" t="s">
        <v>1963</v>
      </c>
      <c r="AD178" s="41" t="s">
        <v>1964</v>
      </c>
    </row>
    <row r="179" spans="1:30" ht="140">
      <c r="A179" s="15" t="s">
        <v>1965</v>
      </c>
      <c r="B179" s="17" t="e">
        <f ca="1">IMAGE("https://acnhcdn.com/latest/NpcIcon/hip08.png")</f>
        <v>#NAME?</v>
      </c>
      <c r="C179" s="28" t="e">
        <f ca="1">IMAGE("https://acnhcdn.com/latest/NpcBromide/NpcNmlHip08.png")</f>
        <v>#NAME?</v>
      </c>
      <c r="D179" s="17" t="e">
        <f ca="1">IMAGE("https://acnhcdn.com/drivesync/render/houses/hip08_205_Harry.png")</f>
        <v>#NAME?</v>
      </c>
      <c r="E179" s="15" t="s">
        <v>583</v>
      </c>
      <c r="F179" s="29" t="s">
        <v>32</v>
      </c>
      <c r="G179" s="29" t="s">
        <v>57</v>
      </c>
      <c r="H179" s="17" t="s">
        <v>80</v>
      </c>
      <c r="I179" s="30" t="s">
        <v>153</v>
      </c>
      <c r="J179" s="31" t="s">
        <v>1966</v>
      </c>
      <c r="K179" s="32" t="s">
        <v>1967</v>
      </c>
      <c r="L179" s="30" t="s">
        <v>1669</v>
      </c>
      <c r="M179" s="33" t="s">
        <v>1968</v>
      </c>
      <c r="N179" s="34" t="s">
        <v>62</v>
      </c>
      <c r="O179" s="39" t="s">
        <v>86</v>
      </c>
      <c r="P179" s="23" t="s">
        <v>43</v>
      </c>
      <c r="Q179" s="23" t="s">
        <v>222</v>
      </c>
      <c r="R179" s="18">
        <v>8420</v>
      </c>
      <c r="S179" s="17" t="s">
        <v>404</v>
      </c>
      <c r="T179" s="24" t="s">
        <v>1969</v>
      </c>
      <c r="U179" s="25" t="s">
        <v>1970</v>
      </c>
      <c r="V179" s="15" t="s">
        <v>1971</v>
      </c>
      <c r="W179" s="15" t="s">
        <v>1972</v>
      </c>
      <c r="X179" s="26" t="s">
        <v>163</v>
      </c>
      <c r="Y179" s="26" t="s">
        <v>331</v>
      </c>
      <c r="Z179" s="29" t="s">
        <v>72</v>
      </c>
      <c r="AA179" s="29" t="s">
        <v>52</v>
      </c>
      <c r="AB179" s="29" t="s">
        <v>147</v>
      </c>
      <c r="AC179" s="32" t="s">
        <v>1973</v>
      </c>
      <c r="AD179" s="41" t="s">
        <v>1974</v>
      </c>
    </row>
    <row r="180" spans="1:30" ht="140">
      <c r="A180" s="15" t="s">
        <v>1975</v>
      </c>
      <c r="B180" s="17" t="e">
        <f ca="1">IMAGE("https://acnhcdn.com/latest/NpcIcon/squ18.png")</f>
        <v>#NAME?</v>
      </c>
      <c r="C180" s="28" t="e">
        <f ca="1">IMAGE("https://acnhcdn.com/latest/NpcBromide/NpcNmlSqu18.png")</f>
        <v>#NAME?</v>
      </c>
      <c r="D180" s="17" t="e">
        <f ca="1">IMAGE("https://acnhcdn.com/drivesync/render/houses/squ18_369_Hazel.png")</f>
        <v>#NAME?</v>
      </c>
      <c r="E180" s="15" t="s">
        <v>77</v>
      </c>
      <c r="F180" s="29" t="s">
        <v>78</v>
      </c>
      <c r="G180" s="29" t="s">
        <v>98</v>
      </c>
      <c r="H180" s="17" t="s">
        <v>34</v>
      </c>
      <c r="I180" s="30" t="s">
        <v>99</v>
      </c>
      <c r="J180" s="31" t="s">
        <v>1976</v>
      </c>
      <c r="K180" s="32" t="s">
        <v>1977</v>
      </c>
      <c r="L180" s="30" t="s">
        <v>1978</v>
      </c>
      <c r="M180" s="33" t="s">
        <v>1979</v>
      </c>
      <c r="N180" s="21" t="s">
        <v>40</v>
      </c>
      <c r="O180" s="22" t="s">
        <v>41</v>
      </c>
      <c r="P180" s="23" t="s">
        <v>123</v>
      </c>
      <c r="Q180" s="23" t="s">
        <v>175</v>
      </c>
      <c r="R180" s="18">
        <v>3244</v>
      </c>
      <c r="S180" s="17" t="s">
        <v>252</v>
      </c>
      <c r="T180" s="24" t="s">
        <v>1476</v>
      </c>
      <c r="U180" s="25" t="s">
        <v>313</v>
      </c>
      <c r="V180" s="15" t="s">
        <v>1980</v>
      </c>
      <c r="W180" s="15" t="s">
        <v>1981</v>
      </c>
      <c r="X180" s="26" t="s">
        <v>145</v>
      </c>
      <c r="Y180" s="26" t="s">
        <v>360</v>
      </c>
      <c r="Z180" s="29" t="s">
        <v>72</v>
      </c>
      <c r="AA180" s="29" t="s">
        <v>670</v>
      </c>
      <c r="AB180" s="29" t="s">
        <v>671</v>
      </c>
      <c r="AC180" s="32" t="s">
        <v>1982</v>
      </c>
      <c r="AD180" s="41" t="s">
        <v>1983</v>
      </c>
    </row>
    <row r="181" spans="1:30" ht="409.6">
      <c r="A181" s="15" t="s">
        <v>1984</v>
      </c>
      <c r="B181" s="17" t="e">
        <f ca="1">IMAGE("https://acnhcdn.com/latest/NpcIcon/flg19.png")</f>
        <v>#NAME?</v>
      </c>
      <c r="C181" s="28" t="e">
        <f ca="1">IMAGE("https://acnhcdn.com/latest/NpcBromide/NpcNmlFlg19.png")</f>
        <v>#NAME?</v>
      </c>
      <c r="D181" s="17" t="e">
        <f ca="1">IMAGE("https://acnhcdn.com/drivesync/render/houses/flg19_175_Henry.png")</f>
        <v>#NAME?</v>
      </c>
      <c r="E181" s="15" t="s">
        <v>919</v>
      </c>
      <c r="F181" s="29" t="s">
        <v>32</v>
      </c>
      <c r="G181" s="29" t="s">
        <v>512</v>
      </c>
      <c r="H181" s="17" t="s">
        <v>34</v>
      </c>
      <c r="I181" s="30" t="s">
        <v>187</v>
      </c>
      <c r="J181" s="31" t="s">
        <v>1985</v>
      </c>
      <c r="K181" s="32" t="s">
        <v>1986</v>
      </c>
      <c r="L181" s="30" t="s">
        <v>172</v>
      </c>
      <c r="M181" s="33" t="s">
        <v>1987</v>
      </c>
      <c r="N181" s="34" t="s">
        <v>62</v>
      </c>
      <c r="O181" s="39" t="s">
        <v>86</v>
      </c>
      <c r="P181" s="18" t="s">
        <v>42</v>
      </c>
      <c r="Q181" s="23" t="s">
        <v>64</v>
      </c>
      <c r="R181" s="18">
        <v>3209</v>
      </c>
      <c r="S181" s="17" t="s">
        <v>486</v>
      </c>
      <c r="T181" s="24" t="s">
        <v>983</v>
      </c>
      <c r="U181" s="25" t="s">
        <v>1988</v>
      </c>
      <c r="V181" s="15" t="s">
        <v>1989</v>
      </c>
      <c r="W181" s="15" t="s">
        <v>1990</v>
      </c>
      <c r="X181" s="26" t="s">
        <v>163</v>
      </c>
      <c r="Y181" s="26" t="s">
        <v>197</v>
      </c>
      <c r="Z181" s="29" t="s">
        <v>72</v>
      </c>
      <c r="AA181" s="29" t="s">
        <v>259</v>
      </c>
      <c r="AB181" s="29" t="s">
        <v>260</v>
      </c>
      <c r="AC181" s="32" t="s">
        <v>1991</v>
      </c>
      <c r="AD181" s="41" t="s">
        <v>1992</v>
      </c>
    </row>
    <row r="182" spans="1:30" ht="238">
      <c r="A182" s="15" t="s">
        <v>1993</v>
      </c>
      <c r="B182" s="17" t="e">
        <f ca="1">IMAGE("https://acnhcdn.com/latest/NpcIcon/hip09.png")</f>
        <v>#NAME?</v>
      </c>
      <c r="C182" s="28" t="e">
        <f ca="1">IMAGE("https://acnhcdn.com/latest/NpcBromide/NpcNmlHip09.png")</f>
        <v>#NAME?</v>
      </c>
      <c r="D182" s="17" t="e">
        <f ca="1">IMAGE("https://acnhcdn.com/drivesync/render/houses/hip09_6_Hippeux.png")</f>
        <v>#NAME?</v>
      </c>
      <c r="E182" s="15" t="s">
        <v>583</v>
      </c>
      <c r="F182" s="29" t="s">
        <v>32</v>
      </c>
      <c r="G182" s="29" t="s">
        <v>512</v>
      </c>
      <c r="H182" s="17" t="s">
        <v>34</v>
      </c>
      <c r="I182" s="30" t="s">
        <v>153</v>
      </c>
      <c r="J182" s="31" t="s">
        <v>498</v>
      </c>
      <c r="K182" s="32" t="s">
        <v>1994</v>
      </c>
      <c r="L182" s="30" t="s">
        <v>1959</v>
      </c>
      <c r="M182" s="33" t="s">
        <v>1995</v>
      </c>
      <c r="N182" s="42" t="s">
        <v>104</v>
      </c>
      <c r="O182" s="47" t="s">
        <v>174</v>
      </c>
      <c r="P182" s="23" t="s">
        <v>176</v>
      </c>
      <c r="Q182" s="23" t="s">
        <v>43</v>
      </c>
      <c r="R182" s="18">
        <v>8110</v>
      </c>
      <c r="S182" s="17" t="s">
        <v>502</v>
      </c>
      <c r="T182" s="24" t="s">
        <v>691</v>
      </c>
      <c r="U182" s="25" t="s">
        <v>1312</v>
      </c>
      <c r="V182" s="15" t="s">
        <v>1996</v>
      </c>
      <c r="W182" s="15" t="s">
        <v>1997</v>
      </c>
      <c r="X182" s="26" t="s">
        <v>112</v>
      </c>
      <c r="Y182" s="26" t="s">
        <v>129</v>
      </c>
      <c r="Z182" s="29" t="s">
        <v>72</v>
      </c>
      <c r="AA182" s="29" t="s">
        <v>1131</v>
      </c>
      <c r="AB182" s="29" t="s">
        <v>1132</v>
      </c>
      <c r="AC182" s="32" t="s">
        <v>1998</v>
      </c>
      <c r="AD182" s="41" t="s">
        <v>1999</v>
      </c>
    </row>
    <row r="183" spans="1:30" ht="345">
      <c r="A183" s="15" t="s">
        <v>2000</v>
      </c>
      <c r="B183" s="17" t="e">
        <f ca="1">IMAGE("https://acnhcdn.com/latest/NpcIcon/rbt14.png")</f>
        <v>#NAME?</v>
      </c>
      <c r="C183" s="28" t="e">
        <f ca="1">IMAGE("https://acnhcdn.com/latest/NpcBromide/NpcNmlRbt14.png")</f>
        <v>#NAME?</v>
      </c>
      <c r="D183" s="17" t="e">
        <f ca="1">IMAGE("https://acnhcdn.com/drivesync/render/houses/rbt14_328_Hopkins.png")</f>
        <v>#NAME?</v>
      </c>
      <c r="E183" s="15" t="s">
        <v>733</v>
      </c>
      <c r="F183" s="29" t="s">
        <v>32</v>
      </c>
      <c r="G183" s="29" t="s">
        <v>119</v>
      </c>
      <c r="H183" s="17" t="s">
        <v>34</v>
      </c>
      <c r="I183" s="30" t="s">
        <v>35</v>
      </c>
      <c r="J183" s="31" t="s">
        <v>2001</v>
      </c>
      <c r="K183" s="32" t="s">
        <v>2002</v>
      </c>
      <c r="L183" s="30" t="s">
        <v>964</v>
      </c>
      <c r="M183" s="33" t="s">
        <v>2003</v>
      </c>
      <c r="N183" s="39" t="s">
        <v>86</v>
      </c>
      <c r="O183" s="21" t="s">
        <v>40</v>
      </c>
      <c r="P183" s="23" t="s">
        <v>64</v>
      </c>
      <c r="Q183" s="23" t="s">
        <v>175</v>
      </c>
      <c r="R183" s="18">
        <v>2655</v>
      </c>
      <c r="S183" s="17" t="s">
        <v>486</v>
      </c>
      <c r="T183" s="24" t="s">
        <v>88</v>
      </c>
      <c r="U183" s="25" t="s">
        <v>2004</v>
      </c>
      <c r="V183" s="15" t="s">
        <v>2005</v>
      </c>
      <c r="W183" s="15" t="s">
        <v>2006</v>
      </c>
      <c r="X183" s="26" t="s">
        <v>1008</v>
      </c>
      <c r="Y183" s="26" t="s">
        <v>317</v>
      </c>
      <c r="Z183" s="29" t="s">
        <v>72</v>
      </c>
      <c r="AA183" s="29" t="s">
        <v>52</v>
      </c>
      <c r="AB183" s="29" t="s">
        <v>827</v>
      </c>
      <c r="AC183" s="32" t="s">
        <v>2007</v>
      </c>
      <c r="AD183" s="41" t="s">
        <v>2008</v>
      </c>
    </row>
    <row r="184" spans="1:30" ht="196">
      <c r="A184" s="15" t="s">
        <v>2009</v>
      </c>
      <c r="B184" s="17" t="e">
        <f ca="1">IMAGE("https://acnhcdn.com/latest/NpcIcon/pgn03.png")</f>
        <v>#NAME?</v>
      </c>
      <c r="C184" s="28" t="e">
        <f ca="1">IMAGE("https://acnhcdn.com/latest/NpcBromide/NpcNmlPgn03.png")</f>
        <v>#NAME?</v>
      </c>
      <c r="D184" s="17" t="e">
        <f ca="1">IMAGE("https://acnhcdn.com/drivesync/render/houses/pgn03_290_Hopper.png")</f>
        <v>#NAME?</v>
      </c>
      <c r="E184" s="15" t="s">
        <v>375</v>
      </c>
      <c r="F184" s="29" t="s">
        <v>32</v>
      </c>
      <c r="G184" s="29" t="s">
        <v>57</v>
      </c>
      <c r="H184" s="17" t="s">
        <v>80</v>
      </c>
      <c r="I184" s="30" t="s">
        <v>187</v>
      </c>
      <c r="J184" s="31" t="s">
        <v>2010</v>
      </c>
      <c r="K184" s="32" t="s">
        <v>2011</v>
      </c>
      <c r="L184" s="30" t="s">
        <v>1329</v>
      </c>
      <c r="M184" s="33" t="s">
        <v>2012</v>
      </c>
      <c r="N184" s="34" t="s">
        <v>62</v>
      </c>
      <c r="O184" s="39" t="s">
        <v>86</v>
      </c>
      <c r="P184" s="23" t="s">
        <v>175</v>
      </c>
      <c r="Q184" s="23" t="s">
        <v>123</v>
      </c>
      <c r="R184" s="18">
        <v>3462</v>
      </c>
      <c r="S184" s="17" t="s">
        <v>65</v>
      </c>
      <c r="T184" s="24" t="s">
        <v>762</v>
      </c>
      <c r="U184" s="25" t="s">
        <v>763</v>
      </c>
      <c r="V184" s="15" t="s">
        <v>2013</v>
      </c>
      <c r="W184" s="15" t="s">
        <v>2014</v>
      </c>
      <c r="X184" s="26" t="s">
        <v>359</v>
      </c>
      <c r="Y184" s="26" t="s">
        <v>476</v>
      </c>
      <c r="Z184" s="29" t="s">
        <v>72</v>
      </c>
      <c r="AA184" s="29" t="s">
        <v>52</v>
      </c>
      <c r="AB184" s="29" t="s">
        <v>114</v>
      </c>
      <c r="AC184" s="32" t="s">
        <v>2015</v>
      </c>
      <c r="AD184" s="41" t="s">
        <v>2016</v>
      </c>
    </row>
    <row r="185" spans="1:30" ht="252">
      <c r="A185" s="15" t="s">
        <v>2017</v>
      </c>
      <c r="B185" s="17" t="e">
        <f ca="1">IMAGE("https://acnhcdn.com/latest/NpcIcon/rhn04.png")</f>
        <v>#NAME?</v>
      </c>
      <c r="C185" s="28" t="e">
        <f ca="1">IMAGE("https://acnhcdn.com/latest/NpcBromide/NpcNmlRhn04.png")</f>
        <v>#NAME?</v>
      </c>
      <c r="D185" s="17" t="e">
        <f ca="1">IMAGE("https://acnhcdn.com/drivesync/render/houses/rhn04_337_Hornsby.png")</f>
        <v>#NAME?</v>
      </c>
      <c r="E185" s="15" t="s">
        <v>427</v>
      </c>
      <c r="F185" s="29" t="s">
        <v>32</v>
      </c>
      <c r="G185" s="29" t="s">
        <v>119</v>
      </c>
      <c r="H185" s="17" t="s">
        <v>34</v>
      </c>
      <c r="I185" s="30" t="s">
        <v>35</v>
      </c>
      <c r="J185" s="31" t="s">
        <v>2018</v>
      </c>
      <c r="K185" s="32" t="s">
        <v>2019</v>
      </c>
      <c r="L185" s="30" t="s">
        <v>1347</v>
      </c>
      <c r="M185" s="33" t="s">
        <v>2020</v>
      </c>
      <c r="N185" s="39" t="s">
        <v>86</v>
      </c>
      <c r="O185" s="39" t="s">
        <v>86</v>
      </c>
      <c r="P185" s="23" t="s">
        <v>43</v>
      </c>
      <c r="Q185" s="23" t="s">
        <v>176</v>
      </c>
      <c r="R185" s="18">
        <v>3579</v>
      </c>
      <c r="S185" s="17" t="s">
        <v>461</v>
      </c>
      <c r="T185" s="24" t="s">
        <v>66</v>
      </c>
      <c r="U185" s="25" t="s">
        <v>1952</v>
      </c>
      <c r="V185" s="15" t="s">
        <v>2021</v>
      </c>
      <c r="W185" s="15" t="s">
        <v>2022</v>
      </c>
      <c r="X185" s="26" t="s">
        <v>70</v>
      </c>
      <c r="Y185" s="26" t="s">
        <v>317</v>
      </c>
      <c r="Z185" s="29" t="s">
        <v>72</v>
      </c>
      <c r="AA185" s="29" t="s">
        <v>52</v>
      </c>
      <c r="AB185" s="29" t="s">
        <v>53</v>
      </c>
      <c r="AC185" s="32" t="s">
        <v>2023</v>
      </c>
      <c r="AD185" s="41" t="s">
        <v>2024</v>
      </c>
    </row>
    <row r="186" spans="1:30" ht="224">
      <c r="A186" s="15" t="s">
        <v>2025</v>
      </c>
      <c r="B186" s="17" t="e">
        <f ca="1">IMAGE("https://acnhcdn.com/latest/NpcIcon/flg11.png")</f>
        <v>#NAME?</v>
      </c>
      <c r="C186" s="28" t="e">
        <f ca="1">IMAGE("https://acnhcdn.com/latest/NpcBromide/NpcNmlFlg11.png")</f>
        <v>#NAME?</v>
      </c>
      <c r="D186" s="17" t="e">
        <f ca="1">IMAGE("https://acnhcdn.com/drivesync/render/houses/flg11_168_Huck.png")</f>
        <v>#NAME?</v>
      </c>
      <c r="E186" s="15" t="s">
        <v>919</v>
      </c>
      <c r="F186" s="29" t="s">
        <v>32</v>
      </c>
      <c r="G186" s="29" t="s">
        <v>512</v>
      </c>
      <c r="H186" s="17" t="s">
        <v>34</v>
      </c>
      <c r="I186" s="30" t="s">
        <v>81</v>
      </c>
      <c r="J186" s="31" t="s">
        <v>2026</v>
      </c>
      <c r="K186" s="32" t="s">
        <v>2027</v>
      </c>
      <c r="L186" s="30" t="s">
        <v>2028</v>
      </c>
      <c r="M186" s="33" t="s">
        <v>2029</v>
      </c>
      <c r="N186" s="39" t="s">
        <v>86</v>
      </c>
      <c r="O186" s="34" t="s">
        <v>62</v>
      </c>
      <c r="P186" s="23" t="s">
        <v>43</v>
      </c>
      <c r="Q186" s="23" t="s">
        <v>175</v>
      </c>
      <c r="R186" s="18">
        <v>3383</v>
      </c>
      <c r="S186" s="17" t="s">
        <v>853</v>
      </c>
      <c r="T186" s="24" t="s">
        <v>2030</v>
      </c>
      <c r="U186" s="25" t="s">
        <v>783</v>
      </c>
      <c r="V186" s="15" t="s">
        <v>2031</v>
      </c>
      <c r="W186" s="15" t="s">
        <v>2032</v>
      </c>
      <c r="X186" s="26" t="s">
        <v>359</v>
      </c>
      <c r="Y186" s="26" t="s">
        <v>71</v>
      </c>
      <c r="Z186" s="29" t="s">
        <v>72</v>
      </c>
      <c r="AA186" s="29" t="s">
        <v>52</v>
      </c>
      <c r="AB186" s="29" t="s">
        <v>114</v>
      </c>
      <c r="AC186" s="32" t="s">
        <v>2033</v>
      </c>
      <c r="AD186" s="41" t="s">
        <v>2034</v>
      </c>
    </row>
    <row r="187" spans="1:30" ht="409.6">
      <c r="A187" s="15" t="s">
        <v>2035</v>
      </c>
      <c r="B187" s="17" t="e">
        <f ca="1">IMAGE("https://acnhcdn.com/latest/NpcIcon/pig03.png")</f>
        <v>#NAME?</v>
      </c>
      <c r="C187" s="28" t="e">
        <f ca="1">IMAGE("https://acnhcdn.com/latest/NpcBromide/NpcNmlPig03.png")</f>
        <v>#NAME?</v>
      </c>
      <c r="D187" s="17" t="e">
        <f ca="1">IMAGE("https://acnhcdn.com/drivesync/render/houses/pig03_302_Hugh.png")</f>
        <v>#NAME?</v>
      </c>
      <c r="E187" s="15" t="s">
        <v>97</v>
      </c>
      <c r="F187" s="29" t="s">
        <v>32</v>
      </c>
      <c r="G187" s="29" t="s">
        <v>119</v>
      </c>
      <c r="H187" s="17" t="s">
        <v>80</v>
      </c>
      <c r="I187" s="30" t="s">
        <v>99</v>
      </c>
      <c r="J187" s="31" t="s">
        <v>2036</v>
      </c>
      <c r="K187" s="32" t="s">
        <v>2037</v>
      </c>
      <c r="L187" s="30" t="s">
        <v>863</v>
      </c>
      <c r="M187" s="33" t="s">
        <v>2038</v>
      </c>
      <c r="N187" s="39" t="s">
        <v>86</v>
      </c>
      <c r="O187" s="21" t="s">
        <v>40</v>
      </c>
      <c r="P187" s="23" t="s">
        <v>529</v>
      </c>
      <c r="Q187" s="23" t="s">
        <v>175</v>
      </c>
      <c r="R187" s="18">
        <v>3257</v>
      </c>
      <c r="S187" s="17" t="s">
        <v>486</v>
      </c>
      <c r="T187" s="24" t="s">
        <v>418</v>
      </c>
      <c r="U187" s="25" t="s">
        <v>727</v>
      </c>
      <c r="V187" s="15" t="s">
        <v>2039</v>
      </c>
      <c r="W187" s="15" t="s">
        <v>2040</v>
      </c>
      <c r="X187" s="26" t="s">
        <v>92</v>
      </c>
      <c r="Y187" s="26" t="s">
        <v>317</v>
      </c>
      <c r="Z187" s="29" t="s">
        <v>72</v>
      </c>
      <c r="AA187" s="29" t="s">
        <v>52</v>
      </c>
      <c r="AB187" s="29" t="s">
        <v>53</v>
      </c>
      <c r="AC187" s="32" t="s">
        <v>2041</v>
      </c>
      <c r="AD187" s="41" t="s">
        <v>2042</v>
      </c>
    </row>
    <row r="188" spans="1:30" ht="345">
      <c r="A188" s="15" t="s">
        <v>2043</v>
      </c>
      <c r="B188" s="17" t="e">
        <f ca="1">IMAGE("https://acnhcdn.com/latest/NpcIcon/pgn11.png")</f>
        <v>#NAME?</v>
      </c>
      <c r="C188" s="28" t="e">
        <f ca="1">IMAGE("https://acnhcdn.com/latest/NpcBromide/NpcNmlPgn11.png")</f>
        <v>#NAME?</v>
      </c>
      <c r="D188" s="17" t="e">
        <f ca="1">IMAGE("https://acnhcdn.com/drivesync/render/houses/pgn11_296_Iggly.png")</f>
        <v>#NAME?</v>
      </c>
      <c r="E188" s="15" t="s">
        <v>375</v>
      </c>
      <c r="F188" s="29" t="s">
        <v>32</v>
      </c>
      <c r="G188" s="29" t="s">
        <v>33</v>
      </c>
      <c r="H188" s="17" t="s">
        <v>80</v>
      </c>
      <c r="I188" s="30" t="s">
        <v>81</v>
      </c>
      <c r="J188" s="31" t="s">
        <v>2044</v>
      </c>
      <c r="K188" s="32" t="s">
        <v>2045</v>
      </c>
      <c r="L188" s="30" t="s">
        <v>338</v>
      </c>
      <c r="M188" s="33" t="s">
        <v>2046</v>
      </c>
      <c r="N188" s="21" t="s">
        <v>40</v>
      </c>
      <c r="O188" s="39" t="s">
        <v>86</v>
      </c>
      <c r="P188" s="23" t="s">
        <v>123</v>
      </c>
      <c r="Q188" s="23" t="s">
        <v>64</v>
      </c>
      <c r="R188" s="18">
        <v>4586</v>
      </c>
      <c r="S188" s="17" t="s">
        <v>223</v>
      </c>
      <c r="T188" s="24" t="s">
        <v>380</v>
      </c>
      <c r="U188" s="25" t="s">
        <v>381</v>
      </c>
      <c r="V188" s="15" t="s">
        <v>2047</v>
      </c>
      <c r="W188" s="15" t="s">
        <v>2048</v>
      </c>
      <c r="X188" s="26" t="s">
        <v>384</v>
      </c>
      <c r="Y188" s="26" t="s">
        <v>164</v>
      </c>
      <c r="Z188" s="29" t="s">
        <v>72</v>
      </c>
      <c r="AA188" s="29" t="s">
        <v>289</v>
      </c>
      <c r="AB188" s="29" t="s">
        <v>290</v>
      </c>
      <c r="AC188" s="32" t="s">
        <v>2049</v>
      </c>
      <c r="AD188" s="41" t="s">
        <v>2050</v>
      </c>
    </row>
    <row r="189" spans="1:30" ht="293">
      <c r="A189" s="15" t="s">
        <v>2051</v>
      </c>
      <c r="B189" s="17" t="e">
        <f ca="1">IMAGE("https://acnhcdn.com/latest/NpcIcon/bea11.png")</f>
        <v>#NAME?</v>
      </c>
      <c r="C189" s="28" t="e">
        <f ca="1">IMAGE("https://acnhcdn.com/latest/NpcBromide/NpcNmlBea11.png")</f>
        <v>#NAME?</v>
      </c>
      <c r="D189" s="17" t="e">
        <f ca="1">IMAGE("https://acnhcdn.com/drivesync/render/houses/bea11_28_Ike.png")</f>
        <v>#NAME?</v>
      </c>
      <c r="E189" s="15" t="s">
        <v>511</v>
      </c>
      <c r="F189" s="29" t="s">
        <v>32</v>
      </c>
      <c r="G189" s="29" t="s">
        <v>57</v>
      </c>
      <c r="H189" s="17" t="s">
        <v>34</v>
      </c>
      <c r="I189" s="30" t="s">
        <v>35</v>
      </c>
      <c r="J189" s="31" t="s">
        <v>2052</v>
      </c>
      <c r="K189" s="32" t="s">
        <v>2053</v>
      </c>
      <c r="L189" s="30" t="s">
        <v>325</v>
      </c>
      <c r="M189" s="33" t="s">
        <v>2054</v>
      </c>
      <c r="N189" s="34" t="s">
        <v>62</v>
      </c>
      <c r="O189" s="34" t="s">
        <v>62</v>
      </c>
      <c r="P189" s="23" t="s">
        <v>43</v>
      </c>
      <c r="Q189" s="23" t="s">
        <v>64</v>
      </c>
      <c r="R189" s="18">
        <v>4402</v>
      </c>
      <c r="S189" s="17" t="s">
        <v>404</v>
      </c>
      <c r="T189" s="24" t="s">
        <v>327</v>
      </c>
      <c r="U189" s="25" t="s">
        <v>632</v>
      </c>
      <c r="V189" s="15" t="s">
        <v>2055</v>
      </c>
      <c r="W189" s="15" t="s">
        <v>2056</v>
      </c>
      <c r="X189" s="26" t="s">
        <v>274</v>
      </c>
      <c r="Y189" s="26" t="s">
        <v>164</v>
      </c>
      <c r="Z189" s="29" t="s">
        <v>72</v>
      </c>
      <c r="AA189" s="29" t="s">
        <v>52</v>
      </c>
      <c r="AB189" s="29" t="s">
        <v>1609</v>
      </c>
      <c r="AC189" s="32" t="s">
        <v>2057</v>
      </c>
      <c r="AD189" s="41" t="s">
        <v>2058</v>
      </c>
    </row>
    <row r="190" spans="1:30" ht="384">
      <c r="A190" s="15" t="s">
        <v>2059</v>
      </c>
      <c r="B190" s="16" t="e">
        <f ca="1">IMAGE("https://acnhcdn.com/latest/NpcIcon/squ21.png")</f>
        <v>#NAME?</v>
      </c>
      <c r="C190" s="16" t="e">
        <f ca="1">IMAGE("https://acnhcdn.com/latest/NpcBromide/NpcNmlSqu21.png")</f>
        <v>#NAME?</v>
      </c>
      <c r="D190" s="16"/>
      <c r="E190" s="15" t="s">
        <v>77</v>
      </c>
      <c r="F190" s="16" t="s">
        <v>78</v>
      </c>
      <c r="G190" s="16" t="s">
        <v>152</v>
      </c>
      <c r="H190" s="17" t="s">
        <v>80</v>
      </c>
      <c r="I190" s="18" t="s">
        <v>169</v>
      </c>
      <c r="J190" s="19" t="s">
        <v>2060</v>
      </c>
      <c r="K190" s="20" t="s">
        <v>2061</v>
      </c>
      <c r="L190" s="18" t="s">
        <v>2062</v>
      </c>
      <c r="M190" s="17" t="s">
        <v>2063</v>
      </c>
      <c r="N190" s="34" t="s">
        <v>62</v>
      </c>
      <c r="O190" s="22" t="s">
        <v>41</v>
      </c>
      <c r="P190" s="23" t="s">
        <v>106</v>
      </c>
      <c r="Q190" s="23" t="s">
        <v>63</v>
      </c>
      <c r="R190" s="18">
        <v>5135</v>
      </c>
      <c r="S190" s="17" t="s">
        <v>206</v>
      </c>
      <c r="T190" s="24" t="s">
        <v>1661</v>
      </c>
      <c r="U190" s="25" t="s">
        <v>1017</v>
      </c>
      <c r="V190" s="15" t="s">
        <v>2064</v>
      </c>
      <c r="W190" s="15" t="s">
        <v>2065</v>
      </c>
      <c r="X190" s="26" t="s">
        <v>92</v>
      </c>
      <c r="Y190" s="26" t="s">
        <v>2066</v>
      </c>
      <c r="Z190" s="16" t="s">
        <v>51</v>
      </c>
      <c r="AA190" s="16" t="s">
        <v>130</v>
      </c>
      <c r="AB190" s="16" t="s">
        <v>452</v>
      </c>
      <c r="AC190" s="20" t="s">
        <v>2067</v>
      </c>
      <c r="AD190" s="27" t="s">
        <v>2068</v>
      </c>
    </row>
    <row r="191" spans="1:30" ht="168">
      <c r="A191" s="35" t="s">
        <v>2069</v>
      </c>
      <c r="B191" s="17" t="e">
        <f ca="1">IMAGE("https://acnhcdn.com/latest/NpcIcon/brd11.png")</f>
        <v>#NAME?</v>
      </c>
      <c r="C191" s="28" t="e">
        <f ca="1">IMAGE("https://acnhcdn.com/latest/NpcBromide/NpcNmlBrd11.png")</f>
        <v>#NAME?</v>
      </c>
      <c r="D191" s="17" t="e">
        <f ca="1">IMAGE("https://acnhcdn.com/drivesync/render/houses/brd11_41_Jakey.png")</f>
        <v>#NAME?</v>
      </c>
      <c r="E191" s="15" t="s">
        <v>31</v>
      </c>
      <c r="F191" s="29" t="s">
        <v>32</v>
      </c>
      <c r="G191" s="29" t="s">
        <v>119</v>
      </c>
      <c r="H191" s="17" t="s">
        <v>34</v>
      </c>
      <c r="I191" s="30" t="s">
        <v>35</v>
      </c>
      <c r="J191" s="31" t="s">
        <v>2070</v>
      </c>
      <c r="K191" s="32" t="s">
        <v>2071</v>
      </c>
      <c r="L191" s="30" t="s">
        <v>484</v>
      </c>
      <c r="M191" s="33" t="s">
        <v>2072</v>
      </c>
      <c r="N191" s="39" t="s">
        <v>86</v>
      </c>
      <c r="O191" s="39" t="s">
        <v>86</v>
      </c>
      <c r="P191" s="23" t="s">
        <v>43</v>
      </c>
      <c r="Q191" s="23" t="s">
        <v>123</v>
      </c>
      <c r="R191" s="18">
        <v>4402</v>
      </c>
      <c r="S191" s="17" t="s">
        <v>1057</v>
      </c>
      <c r="T191" s="24" t="s">
        <v>2073</v>
      </c>
      <c r="U191" s="25" t="s">
        <v>657</v>
      </c>
      <c r="V191" s="15" t="s">
        <v>2074</v>
      </c>
      <c r="W191" s="15" t="s">
        <v>2075</v>
      </c>
      <c r="X191" s="26" t="s">
        <v>359</v>
      </c>
      <c r="Y191" s="26" t="s">
        <v>317</v>
      </c>
      <c r="Z191" s="29" t="s">
        <v>72</v>
      </c>
      <c r="AA191" s="29" t="s">
        <v>289</v>
      </c>
      <c r="AB191" s="29" t="s">
        <v>290</v>
      </c>
      <c r="AC191" s="32" t="s">
        <v>2076</v>
      </c>
      <c r="AD191" s="41" t="s">
        <v>2077</v>
      </c>
    </row>
    <row r="192" spans="1:30" ht="345">
      <c r="A192" s="15" t="s">
        <v>2078</v>
      </c>
      <c r="B192" s="17" t="e">
        <f ca="1">IMAGE("https://acnhcdn.com/latest/NpcIcon/brd16.png")</f>
        <v>#NAME?</v>
      </c>
      <c r="C192" s="28" t="e">
        <f ca="1">IMAGE("https://acnhcdn.com/latest/NpcBromide/NpcNmlBrd16.png")</f>
        <v>#NAME?</v>
      </c>
      <c r="D192" s="17" t="e">
        <f ca="1">IMAGE("https://acnhcdn.com/drivesync/render/houses/brd16_43_Jacques.png")</f>
        <v>#NAME?</v>
      </c>
      <c r="E192" s="15" t="s">
        <v>31</v>
      </c>
      <c r="F192" s="29" t="s">
        <v>32</v>
      </c>
      <c r="G192" s="29" t="s">
        <v>512</v>
      </c>
      <c r="H192" s="17" t="s">
        <v>34</v>
      </c>
      <c r="I192" s="30" t="s">
        <v>187</v>
      </c>
      <c r="J192" s="31" t="s">
        <v>2079</v>
      </c>
      <c r="K192" s="32" t="s">
        <v>2080</v>
      </c>
      <c r="L192" s="30" t="s">
        <v>2081</v>
      </c>
      <c r="M192" s="33" t="s">
        <v>2082</v>
      </c>
      <c r="N192" s="34" t="s">
        <v>62</v>
      </c>
      <c r="O192" s="39" t="s">
        <v>86</v>
      </c>
      <c r="P192" s="23" t="s">
        <v>43</v>
      </c>
      <c r="Q192" s="23" t="s">
        <v>63</v>
      </c>
      <c r="R192" s="18">
        <v>4277</v>
      </c>
      <c r="S192" s="17" t="s">
        <v>486</v>
      </c>
      <c r="T192" s="24" t="s">
        <v>88</v>
      </c>
      <c r="U192" s="25" t="s">
        <v>632</v>
      </c>
      <c r="V192" s="15" t="s">
        <v>2083</v>
      </c>
      <c r="W192" s="15" t="s">
        <v>2084</v>
      </c>
      <c r="X192" s="26" t="s">
        <v>112</v>
      </c>
      <c r="Y192" s="26" t="s">
        <v>164</v>
      </c>
      <c r="Z192" s="29" t="s">
        <v>72</v>
      </c>
      <c r="AA192" s="29" t="s">
        <v>130</v>
      </c>
      <c r="AB192" s="29" t="s">
        <v>795</v>
      </c>
      <c r="AC192" s="32" t="s">
        <v>2085</v>
      </c>
      <c r="AD192" s="41" t="s">
        <v>2086</v>
      </c>
    </row>
    <row r="193" spans="1:30" ht="224">
      <c r="A193" s="15" t="s">
        <v>2087</v>
      </c>
      <c r="B193" s="17" t="e">
        <f ca="1">IMAGE("https://acnhcdn.com/latest/NpcIcon/flg13.png")</f>
        <v>#NAME?</v>
      </c>
      <c r="C193" s="28" t="e">
        <f ca="1">IMAGE("https://acnhcdn.com/latest/NpcBromide/NpcNmlFlg13.png")</f>
        <v>#NAME?</v>
      </c>
      <c r="D193" s="17" t="e">
        <f ca="1">IMAGE("https://acnhcdn.com/drivesync/render/houses/flg13_170_Jambette.png")</f>
        <v>#NAME?</v>
      </c>
      <c r="E193" s="15" t="s">
        <v>919</v>
      </c>
      <c r="F193" s="29" t="s">
        <v>78</v>
      </c>
      <c r="G193" s="29" t="s">
        <v>152</v>
      </c>
      <c r="H193" s="17" t="s">
        <v>80</v>
      </c>
      <c r="I193" s="30" t="s">
        <v>169</v>
      </c>
      <c r="J193" s="31" t="s">
        <v>2088</v>
      </c>
      <c r="K193" s="32" t="s">
        <v>2089</v>
      </c>
      <c r="L193" s="30" t="s">
        <v>445</v>
      </c>
      <c r="M193" s="33" t="s">
        <v>2090</v>
      </c>
      <c r="N193" s="34" t="s">
        <v>62</v>
      </c>
      <c r="O193" s="34" t="s">
        <v>62</v>
      </c>
      <c r="P193" s="23" t="s">
        <v>176</v>
      </c>
      <c r="Q193" s="23" t="s">
        <v>176</v>
      </c>
      <c r="R193" s="18">
        <v>4657</v>
      </c>
      <c r="S193" s="17" t="s">
        <v>1547</v>
      </c>
      <c r="T193" s="24" t="s">
        <v>2091</v>
      </c>
      <c r="U193" s="25" t="s">
        <v>179</v>
      </c>
      <c r="V193" s="15" t="s">
        <v>2092</v>
      </c>
      <c r="W193" s="15" t="s">
        <v>2093</v>
      </c>
      <c r="X193" s="26" t="s">
        <v>112</v>
      </c>
      <c r="Y193" s="26" t="s">
        <v>113</v>
      </c>
      <c r="Z193" s="29" t="s">
        <v>72</v>
      </c>
      <c r="AA193" s="29" t="s">
        <v>52</v>
      </c>
      <c r="AB193" s="29" t="s">
        <v>73</v>
      </c>
      <c r="AC193" s="32" t="s">
        <v>2094</v>
      </c>
      <c r="AD193" s="41" t="s">
        <v>2095</v>
      </c>
    </row>
    <row r="194" spans="1:30" ht="224">
      <c r="A194" s="15" t="s">
        <v>2096</v>
      </c>
      <c r="B194" s="17" t="e">
        <f ca="1">IMAGE("https://acnhcdn.com/latest/NpcIcon/brd00.png")</f>
        <v>#NAME?</v>
      </c>
      <c r="C194" s="28" t="e">
        <f ca="1">IMAGE("https://acnhcdn.com/latest/NpcBromide/NpcNmlBrd00.png")</f>
        <v>#NAME?</v>
      </c>
      <c r="D194" s="17" t="e">
        <f ca="1">IMAGE("https://acnhcdn.com/drivesync/render/houses/brd00_33_Jay.png")</f>
        <v>#NAME?</v>
      </c>
      <c r="E194" s="15" t="s">
        <v>31</v>
      </c>
      <c r="F194" s="29" t="s">
        <v>32</v>
      </c>
      <c r="G194" s="29" t="s">
        <v>33</v>
      </c>
      <c r="H194" s="17" t="s">
        <v>80</v>
      </c>
      <c r="I194" s="30" t="s">
        <v>81</v>
      </c>
      <c r="J194" s="31" t="s">
        <v>2097</v>
      </c>
      <c r="K194" s="32" t="s">
        <v>2098</v>
      </c>
      <c r="L194" s="30" t="s">
        <v>1463</v>
      </c>
      <c r="M194" s="33" t="s">
        <v>2099</v>
      </c>
      <c r="N194" s="21" t="s">
        <v>40</v>
      </c>
      <c r="O194" s="21" t="s">
        <v>40</v>
      </c>
      <c r="P194" s="23" t="s">
        <v>64</v>
      </c>
      <c r="Q194" s="18" t="s">
        <v>42</v>
      </c>
      <c r="R194" s="18">
        <v>3323</v>
      </c>
      <c r="S194" s="17" t="s">
        <v>461</v>
      </c>
      <c r="T194" s="24" t="s">
        <v>2100</v>
      </c>
      <c r="U194" s="25" t="s">
        <v>179</v>
      </c>
      <c r="V194" s="15" t="s">
        <v>2101</v>
      </c>
      <c r="W194" s="15" t="s">
        <v>2102</v>
      </c>
      <c r="X194" s="26" t="s">
        <v>359</v>
      </c>
      <c r="Y194" s="26" t="s">
        <v>146</v>
      </c>
      <c r="Z194" s="29" t="s">
        <v>72</v>
      </c>
      <c r="AA194" s="29" t="s">
        <v>1391</v>
      </c>
      <c r="AB194" s="29" t="s">
        <v>1392</v>
      </c>
      <c r="AC194" s="32" t="s">
        <v>2103</v>
      </c>
      <c r="AD194" s="41" t="s">
        <v>2104</v>
      </c>
    </row>
    <row r="195" spans="1:30" ht="319">
      <c r="A195" s="15" t="s">
        <v>2105</v>
      </c>
      <c r="B195" s="17" t="e">
        <f ca="1">IMAGE("https://acnhcdn.com/latest/NpcIcon/flg07.png")</f>
        <v>#NAME?</v>
      </c>
      <c r="C195" s="28" t="e">
        <f ca="1">IMAGE("https://acnhcdn.com/latest/NpcBromide/NpcNmlFlg07.png")</f>
        <v>#NAME?</v>
      </c>
      <c r="D195" s="17" t="e">
        <f ca="1">IMAGE("https://acnhcdn.com/drivesync/render/houses/flg07_165_Jeremiah.png")</f>
        <v>#NAME?</v>
      </c>
      <c r="E195" s="15" t="s">
        <v>919</v>
      </c>
      <c r="F195" s="29" t="s">
        <v>32</v>
      </c>
      <c r="G195" s="29" t="s">
        <v>119</v>
      </c>
      <c r="H195" s="17" t="s">
        <v>80</v>
      </c>
      <c r="I195" s="30" t="s">
        <v>99</v>
      </c>
      <c r="J195" s="31" t="s">
        <v>2106</v>
      </c>
      <c r="K195" s="32" t="s">
        <v>2107</v>
      </c>
      <c r="L195" s="30" t="s">
        <v>1697</v>
      </c>
      <c r="M195" s="33" t="s">
        <v>2108</v>
      </c>
      <c r="N195" s="39" t="s">
        <v>86</v>
      </c>
      <c r="O195" s="39" t="s">
        <v>86</v>
      </c>
      <c r="P195" s="23" t="s">
        <v>222</v>
      </c>
      <c r="Q195" s="23" t="s">
        <v>175</v>
      </c>
      <c r="R195" s="18">
        <v>8974</v>
      </c>
      <c r="S195" s="17" t="s">
        <v>667</v>
      </c>
      <c r="T195" s="24" t="s">
        <v>418</v>
      </c>
      <c r="U195" s="25" t="s">
        <v>717</v>
      </c>
      <c r="V195" s="15" t="s">
        <v>2109</v>
      </c>
      <c r="W195" s="15" t="s">
        <v>2110</v>
      </c>
      <c r="X195" s="26" t="s">
        <v>436</v>
      </c>
      <c r="Y195" s="26" t="s">
        <v>317</v>
      </c>
      <c r="Z195" s="29" t="s">
        <v>72</v>
      </c>
      <c r="AA195" s="29" t="s">
        <v>52</v>
      </c>
      <c r="AB195" s="29" t="s">
        <v>827</v>
      </c>
      <c r="AC195" s="32" t="s">
        <v>2111</v>
      </c>
      <c r="AD195" s="41" t="s">
        <v>2112</v>
      </c>
    </row>
    <row r="196" spans="1:30" ht="102">
      <c r="A196" s="15" t="s">
        <v>2113</v>
      </c>
      <c r="B196" s="17" t="e">
        <f ca="1">IMAGE("https://acnhcdn.com/latest/NpcIcon/brd04.png")</f>
        <v>#NAME?</v>
      </c>
      <c r="C196" s="28" t="e">
        <f ca="1">IMAGE("https://acnhcdn.com/latest/NpcBromide/NpcNmlBrd04.png")</f>
        <v>#NAME?</v>
      </c>
      <c r="D196" s="17" t="e">
        <f ca="1">IMAGE("https://acnhcdn.com/drivesync/render/houses/brd04_37_Jitters.png")</f>
        <v>#NAME?</v>
      </c>
      <c r="E196" s="15" t="s">
        <v>31</v>
      </c>
      <c r="F196" s="29" t="s">
        <v>32</v>
      </c>
      <c r="G196" s="29" t="s">
        <v>33</v>
      </c>
      <c r="H196" s="17" t="s">
        <v>80</v>
      </c>
      <c r="I196" s="30" t="s">
        <v>81</v>
      </c>
      <c r="J196" s="31" t="s">
        <v>2114</v>
      </c>
      <c r="K196" s="32" t="s">
        <v>2115</v>
      </c>
      <c r="L196" s="30" t="s">
        <v>2116</v>
      </c>
      <c r="M196" s="33" t="s">
        <v>2117</v>
      </c>
      <c r="N196" s="21" t="s">
        <v>40</v>
      </c>
      <c r="O196" s="21" t="s">
        <v>40</v>
      </c>
      <c r="P196" s="23" t="s">
        <v>175</v>
      </c>
      <c r="Q196" s="23" t="s">
        <v>222</v>
      </c>
      <c r="R196" s="18">
        <v>3249</v>
      </c>
      <c r="S196" s="17" t="s">
        <v>1015</v>
      </c>
      <c r="T196" s="24" t="s">
        <v>2118</v>
      </c>
      <c r="U196" s="25" t="s">
        <v>356</v>
      </c>
      <c r="V196" s="15" t="s">
        <v>2119</v>
      </c>
      <c r="W196" s="15" t="s">
        <v>2120</v>
      </c>
      <c r="X196" s="26" t="s">
        <v>316</v>
      </c>
      <c r="Y196" s="26" t="s">
        <v>743</v>
      </c>
      <c r="Z196" s="29" t="s">
        <v>72</v>
      </c>
      <c r="AA196" s="29" t="s">
        <v>259</v>
      </c>
      <c r="AB196" s="29" t="s">
        <v>260</v>
      </c>
      <c r="AC196" s="32" t="s">
        <v>2121</v>
      </c>
      <c r="AD196" s="41" t="s">
        <v>2122</v>
      </c>
    </row>
    <row r="197" spans="1:30" ht="196">
      <c r="A197" s="15" t="s">
        <v>2123</v>
      </c>
      <c r="B197" s="17" t="e">
        <f ca="1">IMAGE("https://acnhcdn.com/latest/NpcIcon/duk01.png")</f>
        <v>#NAME?</v>
      </c>
      <c r="C197" s="28" t="e">
        <f ca="1">IMAGE("https://acnhcdn.com/latest/NpcBromide/NpcNmlDuk01.png")</f>
        <v>#NAME?</v>
      </c>
      <c r="D197" s="17" t="e">
        <f ca="1">IMAGE("https://acnhcdn.com/drivesync/render/houses/duk01_134_Joey.png")</f>
        <v>#NAME?</v>
      </c>
      <c r="E197" s="15" t="s">
        <v>639</v>
      </c>
      <c r="F197" s="29" t="s">
        <v>32</v>
      </c>
      <c r="G197" s="29" t="s">
        <v>119</v>
      </c>
      <c r="H197" s="17" t="s">
        <v>80</v>
      </c>
      <c r="I197" s="30" t="s">
        <v>99</v>
      </c>
      <c r="J197" s="31" t="s">
        <v>2124</v>
      </c>
      <c r="K197" s="32" t="s">
        <v>2125</v>
      </c>
      <c r="L197" s="30" t="s">
        <v>1725</v>
      </c>
      <c r="M197" s="33" t="s">
        <v>2126</v>
      </c>
      <c r="N197" s="39" t="s">
        <v>86</v>
      </c>
      <c r="O197" s="39" t="s">
        <v>86</v>
      </c>
      <c r="P197" s="23" t="s">
        <v>43</v>
      </c>
      <c r="Q197" s="23" t="s">
        <v>64</v>
      </c>
      <c r="R197" s="18">
        <v>8196</v>
      </c>
      <c r="S197" s="17" t="s">
        <v>2127</v>
      </c>
      <c r="T197" s="24" t="s">
        <v>299</v>
      </c>
      <c r="U197" s="25" t="s">
        <v>877</v>
      </c>
      <c r="V197" s="15" t="s">
        <v>2128</v>
      </c>
      <c r="W197" s="15" t="s">
        <v>2129</v>
      </c>
      <c r="X197" s="26" t="s">
        <v>359</v>
      </c>
      <c r="Y197" s="26" t="s">
        <v>164</v>
      </c>
      <c r="Z197" s="29" t="s">
        <v>72</v>
      </c>
      <c r="AA197" s="29" t="s">
        <v>578</v>
      </c>
      <c r="AB197" s="29" t="s">
        <v>579</v>
      </c>
      <c r="AC197" s="32" t="s">
        <v>2130</v>
      </c>
      <c r="AD197" s="41" t="s">
        <v>2131</v>
      </c>
    </row>
    <row r="198" spans="1:30" ht="409.6">
      <c r="A198" s="15" t="s">
        <v>2132</v>
      </c>
      <c r="B198" s="17" t="e">
        <f ca="1">IMAGE("https://acnhcdn.com/latest/NpcIcon/cbr19.png")</f>
        <v>#NAME?</v>
      </c>
      <c r="C198" s="28" t="e">
        <f ca="1">IMAGE("https://acnhcdn.com/latest/NpcBromide/NpcNmlCbr19.png")</f>
        <v>#NAME?</v>
      </c>
      <c r="D198" s="17" t="e">
        <f ca="1">IMAGE("https://acnhcdn.com/drivesync/render/houses/cbr19_88_Judy.png")</f>
        <v>#NAME?</v>
      </c>
      <c r="E198" s="15" t="s">
        <v>481</v>
      </c>
      <c r="F198" s="29" t="s">
        <v>78</v>
      </c>
      <c r="G198" s="29" t="s">
        <v>168</v>
      </c>
      <c r="H198" s="17" t="s">
        <v>34</v>
      </c>
      <c r="I198" s="30" t="s">
        <v>187</v>
      </c>
      <c r="J198" s="31" t="s">
        <v>2133</v>
      </c>
      <c r="K198" s="32" t="s">
        <v>2134</v>
      </c>
      <c r="L198" s="30" t="s">
        <v>1592</v>
      </c>
      <c r="M198" s="33" t="s">
        <v>2135</v>
      </c>
      <c r="N198" s="22" t="s">
        <v>41</v>
      </c>
      <c r="O198" s="42" t="s">
        <v>104</v>
      </c>
      <c r="P198" s="23" t="s">
        <v>105</v>
      </c>
      <c r="Q198" s="23" t="s">
        <v>106</v>
      </c>
      <c r="R198" s="18">
        <v>8869</v>
      </c>
      <c r="S198" s="17" t="s">
        <v>1150</v>
      </c>
      <c r="T198" s="24" t="s">
        <v>312</v>
      </c>
      <c r="U198" s="25" t="s">
        <v>717</v>
      </c>
      <c r="V198" s="15" t="s">
        <v>2136</v>
      </c>
      <c r="W198" s="15" t="s">
        <v>2137</v>
      </c>
      <c r="X198" s="26" t="s">
        <v>566</v>
      </c>
      <c r="Y198" s="26" t="s">
        <v>476</v>
      </c>
      <c r="Z198" s="29" t="s">
        <v>72</v>
      </c>
      <c r="AA198" s="29" t="s">
        <v>1419</v>
      </c>
      <c r="AB198" s="29" t="s">
        <v>1420</v>
      </c>
      <c r="AC198" s="32" t="s">
        <v>2138</v>
      </c>
      <c r="AD198" s="41" t="s">
        <v>2139</v>
      </c>
    </row>
    <row r="199" spans="1:30" ht="345">
      <c r="A199" s="15" t="s">
        <v>2140</v>
      </c>
      <c r="B199" s="17" t="e">
        <f ca="1">IMAGE("https://acnhcdn.com/latest/NpcIcon/ost05.png")</f>
        <v>#NAME?</v>
      </c>
      <c r="C199" s="28" t="e">
        <f ca="1">IMAGE("https://acnhcdn.com/latest/NpcBromide/NpcNmlOst05.png")</f>
        <v>#NAME?</v>
      </c>
      <c r="D199" s="17" t="e">
        <f ca="1">IMAGE("https://acnhcdn.com/drivesync/render/houses/ost05_272_Julia.png")</f>
        <v>#NAME?</v>
      </c>
      <c r="E199" s="15" t="s">
        <v>698</v>
      </c>
      <c r="F199" s="29" t="s">
        <v>78</v>
      </c>
      <c r="G199" s="29" t="s">
        <v>168</v>
      </c>
      <c r="H199" s="17" t="s">
        <v>34</v>
      </c>
      <c r="I199" s="30" t="s">
        <v>153</v>
      </c>
      <c r="J199" s="31" t="s">
        <v>1905</v>
      </c>
      <c r="K199" s="32" t="s">
        <v>2141</v>
      </c>
      <c r="L199" s="30" t="s">
        <v>1959</v>
      </c>
      <c r="M199" s="33" t="s">
        <v>2142</v>
      </c>
      <c r="N199" s="42" t="s">
        <v>104</v>
      </c>
      <c r="O199" s="47" t="s">
        <v>174</v>
      </c>
      <c r="P199" s="23" t="s">
        <v>298</v>
      </c>
      <c r="Q199" s="23" t="s">
        <v>123</v>
      </c>
      <c r="R199" s="18">
        <v>8817</v>
      </c>
      <c r="S199" s="17" t="s">
        <v>471</v>
      </c>
      <c r="T199" s="24" t="s">
        <v>2143</v>
      </c>
      <c r="U199" s="25" t="s">
        <v>1017</v>
      </c>
      <c r="V199" s="15" t="s">
        <v>2144</v>
      </c>
      <c r="W199" s="15" t="s">
        <v>2145</v>
      </c>
      <c r="X199" s="26" t="s">
        <v>384</v>
      </c>
      <c r="Y199" s="26" t="s">
        <v>1608</v>
      </c>
      <c r="Z199" s="29" t="s">
        <v>72</v>
      </c>
      <c r="AA199" s="29" t="s">
        <v>52</v>
      </c>
      <c r="AB199" s="29" t="s">
        <v>73</v>
      </c>
      <c r="AC199" s="32" t="s">
        <v>2146</v>
      </c>
      <c r="AD199" s="41" t="s">
        <v>2147</v>
      </c>
    </row>
    <row r="200" spans="1:30" ht="409.6">
      <c r="A200" s="15" t="s">
        <v>2148</v>
      </c>
      <c r="B200" s="17" t="e">
        <f ca="1">IMAGE("https://acnhcdn.com/latest/NpcIcon/hrs13.png")</f>
        <v>#NAME?</v>
      </c>
      <c r="C200" s="28" t="e">
        <f ca="1">IMAGE("https://acnhcdn.com/latest/NpcBromide/NpcNmlHrs13.png")</f>
        <v>#NAME?</v>
      </c>
      <c r="D200" s="17" t="e">
        <f ca="1">IMAGE("https://acnhcdn.com/drivesync/render/houses/hrs13_218_Julian.png")</f>
        <v>#NAME?</v>
      </c>
      <c r="E200" s="15" t="s">
        <v>294</v>
      </c>
      <c r="F200" s="29" t="s">
        <v>32</v>
      </c>
      <c r="G200" s="29" t="s">
        <v>512</v>
      </c>
      <c r="H200" s="17" t="s">
        <v>34</v>
      </c>
      <c r="I200" s="30" t="s">
        <v>187</v>
      </c>
      <c r="J200" s="31" t="s">
        <v>2149</v>
      </c>
      <c r="K200" s="32" t="s">
        <v>2150</v>
      </c>
      <c r="L200" s="30" t="s">
        <v>1680</v>
      </c>
      <c r="M200" s="33" t="s">
        <v>2151</v>
      </c>
      <c r="N200" s="47" t="s">
        <v>174</v>
      </c>
      <c r="O200" s="34" t="s">
        <v>62</v>
      </c>
      <c r="P200" s="23" t="s">
        <v>298</v>
      </c>
      <c r="Q200" s="23" t="s">
        <v>64</v>
      </c>
      <c r="R200" s="18">
        <v>4418</v>
      </c>
      <c r="S200" s="17" t="s">
        <v>471</v>
      </c>
      <c r="T200" s="24" t="s">
        <v>1661</v>
      </c>
      <c r="U200" s="25" t="s">
        <v>2152</v>
      </c>
      <c r="V200" s="15" t="s">
        <v>2153</v>
      </c>
      <c r="W200" s="15" t="s">
        <v>2154</v>
      </c>
      <c r="X200" s="26" t="s">
        <v>1008</v>
      </c>
      <c r="Y200" s="26" t="s">
        <v>331</v>
      </c>
      <c r="Z200" s="29" t="s">
        <v>72</v>
      </c>
      <c r="AA200" s="29" t="s">
        <v>52</v>
      </c>
      <c r="AB200" s="29" t="s">
        <v>182</v>
      </c>
      <c r="AC200" s="32" t="s">
        <v>2155</v>
      </c>
      <c r="AD200" s="41" t="s">
        <v>2156</v>
      </c>
    </row>
    <row r="201" spans="1:30" ht="112">
      <c r="A201" s="15" t="s">
        <v>2157</v>
      </c>
      <c r="B201" s="17" t="e">
        <f ca="1">IMAGE("https://acnhcdn.com/latest/NpcIcon/cbr13.png")</f>
        <v>#NAME?</v>
      </c>
      <c r="C201" s="28" t="e">
        <f ca="1">IMAGE("https://acnhcdn.com/latest/NpcBromide/NpcNmlCbr13.png")</f>
        <v>#NAME?</v>
      </c>
      <c r="D201" s="17" t="e">
        <f ca="1">IMAGE("https://acnhcdn.com/drivesync/render/houses/cbr13_390_June.png")</f>
        <v>#NAME?</v>
      </c>
      <c r="E201" s="15" t="s">
        <v>481</v>
      </c>
      <c r="F201" s="29" t="s">
        <v>78</v>
      </c>
      <c r="G201" s="29" t="s">
        <v>152</v>
      </c>
      <c r="H201" s="17" t="s">
        <v>34</v>
      </c>
      <c r="I201" s="30" t="s">
        <v>35</v>
      </c>
      <c r="J201" s="31" t="s">
        <v>2158</v>
      </c>
      <c r="K201" s="32" t="s">
        <v>2159</v>
      </c>
      <c r="L201" s="30" t="s">
        <v>367</v>
      </c>
      <c r="M201" s="33" t="s">
        <v>2160</v>
      </c>
      <c r="N201" s="22" t="s">
        <v>41</v>
      </c>
      <c r="O201" s="39" t="s">
        <v>86</v>
      </c>
      <c r="P201" s="23" t="s">
        <v>106</v>
      </c>
      <c r="Q201" s="23" t="s">
        <v>123</v>
      </c>
      <c r="R201" s="18">
        <v>8189</v>
      </c>
      <c r="S201" s="17" t="s">
        <v>667</v>
      </c>
      <c r="T201" s="24" t="s">
        <v>1625</v>
      </c>
      <c r="U201" s="25" t="s">
        <v>935</v>
      </c>
      <c r="V201" s="15" t="s">
        <v>2161</v>
      </c>
      <c r="W201" s="15" t="s">
        <v>2162</v>
      </c>
      <c r="X201" s="26" t="s">
        <v>359</v>
      </c>
      <c r="Y201" s="26" t="s">
        <v>258</v>
      </c>
      <c r="Z201" s="29" t="s">
        <v>72</v>
      </c>
      <c r="AA201" s="29" t="s">
        <v>52</v>
      </c>
      <c r="AB201" s="29" t="s">
        <v>409</v>
      </c>
      <c r="AC201" s="32" t="s">
        <v>2163</v>
      </c>
      <c r="AD201" s="41" t="s">
        <v>2164</v>
      </c>
    </row>
    <row r="202" spans="1:30" ht="182">
      <c r="A202" s="15" t="s">
        <v>2165</v>
      </c>
      <c r="B202" s="17" t="e">
        <f ca="1">IMAGE("https://acnhcdn.com/latest/NpcIcon/cat09.png")</f>
        <v>#NAME?</v>
      </c>
      <c r="C202" s="28" t="e">
        <f ca="1">IMAGE("https://acnhcdn.com/latest/NpcBromide/NpcNmlCat09.png")</f>
        <v>#NAME?</v>
      </c>
      <c r="D202" s="17" t="e">
        <f ca="1">IMAGE("https://acnhcdn.com/drivesync/render/houses/cat09_60_Kabuki.png")</f>
        <v>#NAME?</v>
      </c>
      <c r="E202" s="15" t="s">
        <v>264</v>
      </c>
      <c r="F202" s="29" t="s">
        <v>32</v>
      </c>
      <c r="G202" s="29" t="s">
        <v>57</v>
      </c>
      <c r="H202" s="17" t="s">
        <v>80</v>
      </c>
      <c r="I202" s="30" t="s">
        <v>187</v>
      </c>
      <c r="J202" s="31" t="s">
        <v>2166</v>
      </c>
      <c r="K202" s="32" t="s">
        <v>2167</v>
      </c>
      <c r="L202" s="30" t="s">
        <v>701</v>
      </c>
      <c r="M202" s="33" t="s">
        <v>2168</v>
      </c>
      <c r="N202" s="39" t="s">
        <v>86</v>
      </c>
      <c r="O202" s="39" t="s">
        <v>86</v>
      </c>
      <c r="P202" s="23" t="s">
        <v>298</v>
      </c>
      <c r="Q202" s="23" t="s">
        <v>123</v>
      </c>
      <c r="R202" s="18">
        <v>6024</v>
      </c>
      <c r="S202" s="17" t="s">
        <v>655</v>
      </c>
      <c r="T202" s="24" t="s">
        <v>1476</v>
      </c>
      <c r="U202" s="25" t="s">
        <v>67</v>
      </c>
      <c r="V202" s="15" t="s">
        <v>2169</v>
      </c>
      <c r="W202" s="15" t="s">
        <v>2170</v>
      </c>
      <c r="X202" s="26" t="s">
        <v>359</v>
      </c>
      <c r="Y202" s="26" t="s">
        <v>71</v>
      </c>
      <c r="Z202" s="29" t="s">
        <v>72</v>
      </c>
      <c r="AA202" s="29" t="s">
        <v>289</v>
      </c>
      <c r="AB202" s="29" t="s">
        <v>290</v>
      </c>
      <c r="AC202" s="32" t="s">
        <v>2171</v>
      </c>
      <c r="AD202" s="41" t="s">
        <v>2172</v>
      </c>
    </row>
    <row r="203" spans="1:30" ht="280">
      <c r="A203" s="15" t="s">
        <v>2173</v>
      </c>
      <c r="B203" s="17" t="e">
        <f ca="1">IMAGE("https://acnhcdn.com/latest/NpcIcon/cat21.png")</f>
        <v>#NAME?</v>
      </c>
      <c r="C203" s="28" t="e">
        <f ca="1">IMAGE("https://acnhcdn.com/latest/NpcBromide/NpcNmlCat21.png")</f>
        <v>#NAME?</v>
      </c>
      <c r="D203" s="17" t="e">
        <f ca="1">IMAGE("https://acnhcdn.com/drivesync/render/houses/cat21_72_Katt.png")</f>
        <v>#NAME?</v>
      </c>
      <c r="E203" s="15" t="s">
        <v>264</v>
      </c>
      <c r="F203" s="29" t="s">
        <v>78</v>
      </c>
      <c r="G203" s="29" t="s">
        <v>98</v>
      </c>
      <c r="H203" s="17" t="s">
        <v>34</v>
      </c>
      <c r="I203" s="30" t="s">
        <v>187</v>
      </c>
      <c r="J203" s="31" t="s">
        <v>2174</v>
      </c>
      <c r="K203" s="32" t="s">
        <v>2175</v>
      </c>
      <c r="L203" s="30" t="s">
        <v>677</v>
      </c>
      <c r="M203" s="33" t="s">
        <v>2176</v>
      </c>
      <c r="N203" s="34" t="s">
        <v>62</v>
      </c>
      <c r="O203" s="34" t="s">
        <v>62</v>
      </c>
      <c r="P203" s="23" t="s">
        <v>298</v>
      </c>
      <c r="Q203" s="23" t="s">
        <v>63</v>
      </c>
      <c r="R203" s="18">
        <v>5292</v>
      </c>
      <c r="S203" s="17" t="s">
        <v>192</v>
      </c>
      <c r="T203" s="24" t="s">
        <v>2177</v>
      </c>
      <c r="U203" s="25" t="s">
        <v>632</v>
      </c>
      <c r="V203" s="15" t="s">
        <v>2178</v>
      </c>
      <c r="W203" s="15" t="s">
        <v>2179</v>
      </c>
      <c r="X203" s="26" t="s">
        <v>145</v>
      </c>
      <c r="Y203" s="26" t="s">
        <v>229</v>
      </c>
      <c r="Z203" s="29" t="s">
        <v>72</v>
      </c>
      <c r="AA203" s="29" t="s">
        <v>52</v>
      </c>
      <c r="AB203" s="29" t="s">
        <v>507</v>
      </c>
      <c r="AC203" s="32" t="s">
        <v>2180</v>
      </c>
      <c r="AD203" s="41" t="s">
        <v>2181</v>
      </c>
    </row>
    <row r="204" spans="1:30" ht="293">
      <c r="A204" s="15" t="s">
        <v>2182</v>
      </c>
      <c r="B204" s="17" t="e">
        <f ca="1">IMAGE("https://acnhcdn.com/latest/NpcIcon/pbr08.png")</f>
        <v>#NAME?</v>
      </c>
      <c r="C204" s="28" t="e">
        <f ca="1">IMAGE("https://acnhcdn.com/latest/NpcBromide/NpcNmlPbr08.png")</f>
        <v>#NAME?</v>
      </c>
      <c r="D204" s="17" t="e">
        <f ca="1">IMAGE("https://acnhcdn.com/drivesync/render/houses/pbr08_285_Keaton.png")</f>
        <v>#NAME?</v>
      </c>
      <c r="E204" s="15" t="s">
        <v>186</v>
      </c>
      <c r="F204" s="29" t="s">
        <v>32</v>
      </c>
      <c r="G204" s="29" t="s">
        <v>512</v>
      </c>
      <c r="H204" s="17" t="s">
        <v>34</v>
      </c>
      <c r="I204" s="30" t="s">
        <v>187</v>
      </c>
      <c r="J204" s="31" t="s">
        <v>2183</v>
      </c>
      <c r="K204" s="32" t="s">
        <v>2184</v>
      </c>
      <c r="L204" s="30" t="s">
        <v>500</v>
      </c>
      <c r="M204" s="33" t="s">
        <v>2185</v>
      </c>
      <c r="N204" s="47" t="s">
        <v>174</v>
      </c>
      <c r="O204" s="34" t="s">
        <v>62</v>
      </c>
      <c r="P204" s="23" t="s">
        <v>64</v>
      </c>
      <c r="Q204" s="23" t="s">
        <v>106</v>
      </c>
      <c r="R204" s="18">
        <v>4212</v>
      </c>
      <c r="S204" s="17" t="s">
        <v>1015</v>
      </c>
      <c r="T204" s="24" t="s">
        <v>803</v>
      </c>
      <c r="U204" s="25" t="s">
        <v>905</v>
      </c>
      <c r="V204" s="15" t="s">
        <v>2186</v>
      </c>
      <c r="W204" s="15" t="s">
        <v>2187</v>
      </c>
      <c r="X204" s="26" t="s">
        <v>163</v>
      </c>
      <c r="Y204" s="26" t="s">
        <v>345</v>
      </c>
      <c r="Z204" s="29" t="s">
        <v>72</v>
      </c>
      <c r="AA204" s="29" t="s">
        <v>52</v>
      </c>
      <c r="AB204" s="29" t="s">
        <v>182</v>
      </c>
      <c r="AC204" s="32" t="s">
        <v>2188</v>
      </c>
      <c r="AD204" s="41" t="s">
        <v>2189</v>
      </c>
    </row>
    <row r="205" spans="1:30" ht="210">
      <c r="A205" s="15" t="s">
        <v>2190</v>
      </c>
      <c r="B205" s="17" t="e">
        <f ca="1">IMAGE("https://acnhcdn.com/latest/NpcIcon/chn13.png")</f>
        <v>#NAME?</v>
      </c>
      <c r="C205" s="28" t="e">
        <f ca="1">IMAGE("https://acnhcdn.com/latest/NpcBromide/NpcNmlChn13.png")</f>
        <v>#NAME?</v>
      </c>
      <c r="D205" s="17" t="e">
        <f ca="1">IMAGE("https://acnhcdn.com/drivesync/render/houses/chn13_97_Ken.png")</f>
        <v>#NAME?</v>
      </c>
      <c r="E205" s="15" t="s">
        <v>388</v>
      </c>
      <c r="F205" s="29" t="s">
        <v>32</v>
      </c>
      <c r="G205" s="29" t="s">
        <v>512</v>
      </c>
      <c r="H205" s="17" t="s">
        <v>34</v>
      </c>
      <c r="I205" s="30" t="s">
        <v>153</v>
      </c>
      <c r="J205" s="31" t="s">
        <v>2191</v>
      </c>
      <c r="K205" s="32" t="s">
        <v>2192</v>
      </c>
      <c r="L205" s="30" t="s">
        <v>1669</v>
      </c>
      <c r="M205" s="33" t="s">
        <v>2193</v>
      </c>
      <c r="N205" s="34" t="s">
        <v>62</v>
      </c>
      <c r="O205" s="39" t="s">
        <v>86</v>
      </c>
      <c r="P205" s="23" t="s">
        <v>298</v>
      </c>
      <c r="Q205" s="23" t="s">
        <v>64</v>
      </c>
      <c r="R205" s="18">
        <v>3460</v>
      </c>
      <c r="S205" s="17" t="s">
        <v>655</v>
      </c>
      <c r="T205" s="24" t="s">
        <v>704</v>
      </c>
      <c r="U205" s="25" t="s">
        <v>67</v>
      </c>
      <c r="V205" s="15" t="s">
        <v>2194</v>
      </c>
      <c r="W205" s="15" t="s">
        <v>2195</v>
      </c>
      <c r="X205" s="26" t="s">
        <v>316</v>
      </c>
      <c r="Y205" s="26" t="s">
        <v>71</v>
      </c>
      <c r="Z205" s="29" t="s">
        <v>72</v>
      </c>
      <c r="AA205" s="29" t="s">
        <v>1391</v>
      </c>
      <c r="AB205" s="29" t="s">
        <v>1392</v>
      </c>
      <c r="AC205" s="32" t="s">
        <v>2196</v>
      </c>
      <c r="AD205" s="41" t="s">
        <v>2197</v>
      </c>
    </row>
    <row r="206" spans="1:30" ht="293">
      <c r="A206" s="15" t="s">
        <v>2198</v>
      </c>
      <c r="B206" s="17" t="e">
        <f ca="1">IMAGE("https://acnhcdn.com/latest/NpcIcon/duk13.png")</f>
        <v>#NAME?</v>
      </c>
      <c r="C206" s="28" t="e">
        <f ca="1">IMAGE("https://acnhcdn.com/latest/NpcBromide/NpcNmlDuk13.png")</f>
        <v>#NAME?</v>
      </c>
      <c r="D206" s="17" t="e">
        <f ca="1">IMAGE("https://acnhcdn.com/drivesync/render/houses/duk13_144_Ketchup.png")</f>
        <v>#NAME?</v>
      </c>
      <c r="E206" s="15" t="s">
        <v>639</v>
      </c>
      <c r="F206" s="29" t="s">
        <v>78</v>
      </c>
      <c r="G206" s="29" t="s">
        <v>79</v>
      </c>
      <c r="H206" s="17" t="s">
        <v>34</v>
      </c>
      <c r="I206" s="30" t="s">
        <v>99</v>
      </c>
      <c r="J206" s="31" t="s">
        <v>1580</v>
      </c>
      <c r="K206" s="32" t="s">
        <v>2199</v>
      </c>
      <c r="L206" s="30" t="s">
        <v>250</v>
      </c>
      <c r="M206" s="33" t="s">
        <v>2200</v>
      </c>
      <c r="N206" s="22" t="s">
        <v>41</v>
      </c>
      <c r="O206" s="22" t="s">
        <v>41</v>
      </c>
      <c r="P206" s="18" t="s">
        <v>42</v>
      </c>
      <c r="Q206" s="23" t="s">
        <v>106</v>
      </c>
      <c r="R206" s="18">
        <v>4737</v>
      </c>
      <c r="S206" s="17" t="s">
        <v>206</v>
      </c>
      <c r="T206" s="24" t="s">
        <v>2201</v>
      </c>
      <c r="U206" s="25" t="s">
        <v>356</v>
      </c>
      <c r="V206" s="15" t="s">
        <v>2202</v>
      </c>
      <c r="W206" s="15" t="s">
        <v>2203</v>
      </c>
      <c r="X206" s="26" t="s">
        <v>70</v>
      </c>
      <c r="Y206" s="26" t="s">
        <v>345</v>
      </c>
      <c r="Z206" s="29" t="s">
        <v>72</v>
      </c>
      <c r="AA206" s="29" t="s">
        <v>130</v>
      </c>
      <c r="AB206" s="29" t="s">
        <v>198</v>
      </c>
      <c r="AC206" s="32" t="s">
        <v>2204</v>
      </c>
      <c r="AD206" s="41" t="s">
        <v>2205</v>
      </c>
    </row>
    <row r="207" spans="1:30" ht="266">
      <c r="A207" s="15" t="s">
        <v>2206</v>
      </c>
      <c r="B207" s="17" t="e">
        <f ca="1">IMAGE("https://acnhcdn.com/latest/NpcIcon/pig15.png")</f>
        <v>#NAME?</v>
      </c>
      <c r="C207" s="28" t="e">
        <f ca="1">IMAGE("https://acnhcdn.com/latest/NpcBromide/NpcNmlPig15.png")</f>
        <v>#NAME?</v>
      </c>
      <c r="D207" s="17" t="e">
        <f ca="1">IMAGE("https://acnhcdn.com/drivesync/render/houses/pig15_311_Kevin.png")</f>
        <v>#NAME?</v>
      </c>
      <c r="E207" s="15" t="s">
        <v>97</v>
      </c>
      <c r="F207" s="29" t="s">
        <v>32</v>
      </c>
      <c r="G207" s="29" t="s">
        <v>33</v>
      </c>
      <c r="H207" s="17" t="s">
        <v>34</v>
      </c>
      <c r="I207" s="30" t="s">
        <v>99</v>
      </c>
      <c r="J207" s="31" t="s">
        <v>2207</v>
      </c>
      <c r="K207" s="32" t="s">
        <v>2208</v>
      </c>
      <c r="L207" s="30" t="s">
        <v>1761</v>
      </c>
      <c r="M207" s="33" t="s">
        <v>2209</v>
      </c>
      <c r="N207" s="21" t="s">
        <v>40</v>
      </c>
      <c r="O207" s="39" t="s">
        <v>86</v>
      </c>
      <c r="P207" s="23" t="s">
        <v>63</v>
      </c>
      <c r="Q207" s="23" t="s">
        <v>123</v>
      </c>
      <c r="R207" s="18">
        <v>4366</v>
      </c>
      <c r="S207" s="17" t="s">
        <v>1139</v>
      </c>
      <c r="T207" s="24" t="s">
        <v>1219</v>
      </c>
      <c r="U207" s="25" t="s">
        <v>1220</v>
      </c>
      <c r="V207" s="15" t="s">
        <v>2210</v>
      </c>
      <c r="W207" s="15" t="s">
        <v>2211</v>
      </c>
      <c r="X207" s="26" t="s">
        <v>128</v>
      </c>
      <c r="Y207" s="26" t="s">
        <v>331</v>
      </c>
      <c r="Z207" s="29" t="s">
        <v>72</v>
      </c>
      <c r="AA207" s="29" t="s">
        <v>670</v>
      </c>
      <c r="AB207" s="29" t="s">
        <v>671</v>
      </c>
      <c r="AC207" s="32" t="s">
        <v>2212</v>
      </c>
      <c r="AD207" s="41" t="s">
        <v>2213</v>
      </c>
    </row>
    <row r="208" spans="1:30" ht="196">
      <c r="A208" s="15" t="s">
        <v>2214</v>
      </c>
      <c r="B208" s="17" t="e">
        <f ca="1">IMAGE("https://acnhcdn.com/latest/NpcIcon/cat10.png")</f>
        <v>#NAME?</v>
      </c>
      <c r="C208" s="28" t="e">
        <f ca="1">IMAGE("https://acnhcdn.com/latest/NpcBromide/NpcNmlCat10.png")</f>
        <v>#NAME?</v>
      </c>
      <c r="D208" s="17" t="e">
        <f ca="1">IMAGE("https://acnhcdn.com/drivesync/render/houses/cat10_61_Kid%20Cat.png")</f>
        <v>#NAME?</v>
      </c>
      <c r="E208" s="15" t="s">
        <v>264</v>
      </c>
      <c r="F208" s="29" t="s">
        <v>32</v>
      </c>
      <c r="G208" s="29" t="s">
        <v>33</v>
      </c>
      <c r="H208" s="17" t="s">
        <v>80</v>
      </c>
      <c r="I208" s="30" t="s">
        <v>81</v>
      </c>
      <c r="J208" s="31" t="s">
        <v>2215</v>
      </c>
      <c r="K208" s="32" t="s">
        <v>2216</v>
      </c>
      <c r="L208" s="30" t="s">
        <v>84</v>
      </c>
      <c r="M208" s="33" t="s">
        <v>2217</v>
      </c>
      <c r="N208" s="21" t="s">
        <v>40</v>
      </c>
      <c r="O208" s="39" t="s">
        <v>86</v>
      </c>
      <c r="P208" s="23" t="s">
        <v>123</v>
      </c>
      <c r="Q208" s="23" t="s">
        <v>123</v>
      </c>
      <c r="R208" s="18">
        <v>6888</v>
      </c>
      <c r="S208" s="17" t="s">
        <v>486</v>
      </c>
      <c r="T208" s="24" t="s">
        <v>1210</v>
      </c>
      <c r="U208" s="25" t="s">
        <v>1331</v>
      </c>
      <c r="V208" s="15" t="s">
        <v>2218</v>
      </c>
      <c r="W208" s="15" t="s">
        <v>2219</v>
      </c>
      <c r="X208" s="26" t="s">
        <v>359</v>
      </c>
      <c r="Y208" s="26" t="s">
        <v>345</v>
      </c>
      <c r="Z208" s="29" t="s">
        <v>72</v>
      </c>
      <c r="AA208" s="29" t="s">
        <v>130</v>
      </c>
      <c r="AB208" s="29" t="s">
        <v>198</v>
      </c>
      <c r="AC208" s="32" t="s">
        <v>2220</v>
      </c>
      <c r="AD208" s="41" t="s">
        <v>2221</v>
      </c>
    </row>
    <row r="209" spans="1:30" ht="238">
      <c r="A209" s="15" t="s">
        <v>2222</v>
      </c>
      <c r="B209" s="17" t="e">
        <f ca="1">IMAGE("https://acnhcdn.com/latest/NpcIcon/goa07.png")</f>
        <v>#NAME?</v>
      </c>
      <c r="C209" s="28" t="e">
        <f ca="1">IMAGE("https://acnhcdn.com/latest/NpcBromide/NpcNmlGoa07.png")</f>
        <v>#NAME?</v>
      </c>
      <c r="D209" s="17" t="e">
        <f ca="1">IMAGE("https://acnhcdn.com/drivesync/render/houses/goa07_181_Kidd.png")</f>
        <v>#NAME?</v>
      </c>
      <c r="E209" s="15" t="s">
        <v>651</v>
      </c>
      <c r="F209" s="29" t="s">
        <v>32</v>
      </c>
      <c r="G209" s="29" t="s">
        <v>512</v>
      </c>
      <c r="H209" s="17" t="s">
        <v>80</v>
      </c>
      <c r="I209" s="30" t="s">
        <v>153</v>
      </c>
      <c r="J209" s="31" t="s">
        <v>2223</v>
      </c>
      <c r="K209" s="32" t="s">
        <v>2224</v>
      </c>
      <c r="L209" s="30" t="s">
        <v>2225</v>
      </c>
      <c r="M209" s="33" t="s">
        <v>2226</v>
      </c>
      <c r="N209" s="42" t="s">
        <v>104</v>
      </c>
      <c r="O209" s="34" t="s">
        <v>62</v>
      </c>
      <c r="P209" s="23" t="s">
        <v>393</v>
      </c>
      <c r="Q209" s="23" t="s">
        <v>106</v>
      </c>
      <c r="R209" s="18">
        <v>3474</v>
      </c>
      <c r="S209" s="17" t="s">
        <v>1015</v>
      </c>
      <c r="T209" s="24" t="s">
        <v>108</v>
      </c>
      <c r="U209" s="25" t="s">
        <v>1838</v>
      </c>
      <c r="V209" s="15" t="s">
        <v>2227</v>
      </c>
      <c r="W209" s="15" t="s">
        <v>2228</v>
      </c>
      <c r="X209" s="26" t="s">
        <v>70</v>
      </c>
      <c r="Y209" s="26" t="s">
        <v>1608</v>
      </c>
      <c r="Z209" s="29" t="s">
        <v>72</v>
      </c>
      <c r="AA209" s="29" t="s">
        <v>2229</v>
      </c>
      <c r="AB209" s="29" t="s">
        <v>2230</v>
      </c>
      <c r="AC209" s="32" t="s">
        <v>2231</v>
      </c>
      <c r="AD209" s="41" t="s">
        <v>2232</v>
      </c>
    </row>
    <row r="210" spans="1:30" ht="210">
      <c r="A210" s="15" t="s">
        <v>2233</v>
      </c>
      <c r="B210" s="17" t="e">
        <f ca="1">IMAGE("https://acnhcdn.com/latest/NpcIcon/cat04.png")</f>
        <v>#NAME?</v>
      </c>
      <c r="C210" s="28" t="e">
        <f ca="1">IMAGE("https://acnhcdn.com/latest/NpcBromide/NpcNmlCat04.png")</f>
        <v>#NAME?</v>
      </c>
      <c r="D210" s="17" t="e">
        <f ca="1">IMAGE("https://acnhcdn.com/drivesync/render/houses/cat04_56_Kiki.png")</f>
        <v>#NAME?</v>
      </c>
      <c r="E210" s="15" t="s">
        <v>264</v>
      </c>
      <c r="F210" s="29" t="s">
        <v>78</v>
      </c>
      <c r="G210" s="29" t="s">
        <v>152</v>
      </c>
      <c r="H210" s="17" t="s">
        <v>80</v>
      </c>
      <c r="I210" s="30" t="s">
        <v>153</v>
      </c>
      <c r="J210" s="31" t="s">
        <v>2234</v>
      </c>
      <c r="K210" s="32" t="s">
        <v>2235</v>
      </c>
      <c r="L210" s="30" t="s">
        <v>713</v>
      </c>
      <c r="M210" s="33" t="s">
        <v>2236</v>
      </c>
      <c r="N210" s="39" t="s">
        <v>86</v>
      </c>
      <c r="O210" s="39" t="s">
        <v>86</v>
      </c>
      <c r="P210" s="23" t="s">
        <v>176</v>
      </c>
      <c r="Q210" s="23" t="s">
        <v>529</v>
      </c>
      <c r="R210" s="18">
        <v>3579</v>
      </c>
      <c r="S210" s="17" t="s">
        <v>599</v>
      </c>
      <c r="T210" s="24" t="s">
        <v>2237</v>
      </c>
      <c r="U210" s="25" t="s">
        <v>342</v>
      </c>
      <c r="V210" s="15" t="s">
        <v>2238</v>
      </c>
      <c r="W210" s="15" t="s">
        <v>2239</v>
      </c>
      <c r="X210" s="26" t="s">
        <v>163</v>
      </c>
      <c r="Y210" s="26" t="s">
        <v>360</v>
      </c>
      <c r="Z210" s="29" t="s">
        <v>72</v>
      </c>
      <c r="AA210" s="29" t="s">
        <v>52</v>
      </c>
      <c r="AB210" s="29" t="s">
        <v>114</v>
      </c>
      <c r="AC210" s="32" t="s">
        <v>2240</v>
      </c>
      <c r="AD210" s="41" t="s">
        <v>2241</v>
      </c>
    </row>
    <row r="211" spans="1:30" ht="319">
      <c r="A211" s="15" t="s">
        <v>2242</v>
      </c>
      <c r="B211" s="17" t="e">
        <f ca="1">IMAGE("https://acnhcdn.com/latest/NpcIcon/kgr00.png")</f>
        <v>#NAME?</v>
      </c>
      <c r="C211" s="28" t="e">
        <f ca="1">IMAGE("https://acnhcdn.com/latest/NpcBromide/NpcNmlKgr00.png")</f>
        <v>#NAME?</v>
      </c>
      <c r="D211" s="17" t="e">
        <f ca="1">IMAGE("https://acnhcdn.com/drivesync/render/houses/kgr00_228_Kitt.png")</f>
        <v>#NAME?</v>
      </c>
      <c r="E211" s="15" t="s">
        <v>350</v>
      </c>
      <c r="F211" s="29" t="s">
        <v>78</v>
      </c>
      <c r="G211" s="29" t="s">
        <v>152</v>
      </c>
      <c r="H211" s="17" t="s">
        <v>80</v>
      </c>
      <c r="I211" s="30" t="s">
        <v>153</v>
      </c>
      <c r="J211" s="31" t="s">
        <v>2243</v>
      </c>
      <c r="K211" s="32" t="s">
        <v>2244</v>
      </c>
      <c r="L211" s="30" t="s">
        <v>377</v>
      </c>
      <c r="M211" s="33" t="s">
        <v>2245</v>
      </c>
      <c r="N211" s="42" t="s">
        <v>104</v>
      </c>
      <c r="O211" s="39" t="s">
        <v>86</v>
      </c>
      <c r="P211" s="23" t="s">
        <v>298</v>
      </c>
      <c r="Q211" s="23" t="s">
        <v>123</v>
      </c>
      <c r="R211" s="18">
        <v>4290</v>
      </c>
      <c r="S211" s="17" t="s">
        <v>726</v>
      </c>
      <c r="T211" s="24" t="s">
        <v>691</v>
      </c>
      <c r="U211" s="25" t="s">
        <v>342</v>
      </c>
      <c r="V211" s="15" t="s">
        <v>2246</v>
      </c>
      <c r="W211" s="15" t="s">
        <v>2247</v>
      </c>
      <c r="X211" s="26" t="s">
        <v>384</v>
      </c>
      <c r="Y211" s="26" t="s">
        <v>476</v>
      </c>
      <c r="Z211" s="29" t="s">
        <v>72</v>
      </c>
      <c r="AA211" s="29" t="s">
        <v>52</v>
      </c>
      <c r="AB211" s="29" t="s">
        <v>409</v>
      </c>
      <c r="AC211" s="32" t="s">
        <v>2248</v>
      </c>
      <c r="AD211" s="41" t="s">
        <v>2249</v>
      </c>
    </row>
    <row r="212" spans="1:30" ht="154">
      <c r="A212" s="15" t="s">
        <v>2250</v>
      </c>
      <c r="B212" s="17" t="e">
        <f ca="1">IMAGE("https://acnhcdn.com/latest/NpcIcon/cat14.png")</f>
        <v>#NAME?</v>
      </c>
      <c r="C212" s="28" t="e">
        <f ca="1">IMAGE("https://acnhcdn.com/latest/NpcBromide/NpcNmlCat14.png")</f>
        <v>#NAME?</v>
      </c>
      <c r="D212" s="17" t="e">
        <f ca="1">IMAGE("https://acnhcdn.com/drivesync/render/houses/cat14_65_Kitty.png")</f>
        <v>#NAME?</v>
      </c>
      <c r="E212" s="15" t="s">
        <v>264</v>
      </c>
      <c r="F212" s="29" t="s">
        <v>78</v>
      </c>
      <c r="G212" s="29" t="s">
        <v>168</v>
      </c>
      <c r="H212" s="17" t="s">
        <v>80</v>
      </c>
      <c r="I212" s="30" t="s">
        <v>169</v>
      </c>
      <c r="J212" s="31" t="s">
        <v>2251</v>
      </c>
      <c r="K212" s="32" t="s">
        <v>2252</v>
      </c>
      <c r="L212" s="30" t="s">
        <v>540</v>
      </c>
      <c r="M212" s="33" t="s">
        <v>2253</v>
      </c>
      <c r="N212" s="42" t="s">
        <v>104</v>
      </c>
      <c r="O212" s="47" t="s">
        <v>174</v>
      </c>
      <c r="P212" s="23" t="s">
        <v>43</v>
      </c>
      <c r="Q212" s="23" t="s">
        <v>393</v>
      </c>
      <c r="R212" s="18">
        <v>8954</v>
      </c>
      <c r="S212" s="17" t="s">
        <v>2254</v>
      </c>
      <c r="T212" s="24" t="s">
        <v>2255</v>
      </c>
      <c r="U212" s="25" t="s">
        <v>109</v>
      </c>
      <c r="V212" s="15" t="s">
        <v>2256</v>
      </c>
      <c r="W212" s="15" t="s">
        <v>2257</v>
      </c>
      <c r="X212" s="26" t="s">
        <v>112</v>
      </c>
      <c r="Y212" s="26" t="s">
        <v>1254</v>
      </c>
      <c r="Z212" s="29" t="s">
        <v>72</v>
      </c>
      <c r="AA212" s="29" t="s">
        <v>52</v>
      </c>
      <c r="AB212" s="29" t="s">
        <v>409</v>
      </c>
      <c r="AC212" s="32" t="s">
        <v>2258</v>
      </c>
      <c r="AD212" s="41" t="s">
        <v>2259</v>
      </c>
    </row>
    <row r="213" spans="1:30" ht="210">
      <c r="A213" s="15" t="s">
        <v>2260</v>
      </c>
      <c r="B213" s="17" t="e">
        <f ca="1">IMAGE("https://acnhcdn.com/latest/NpcIcon/bea14.png")</f>
        <v>#NAME?</v>
      </c>
      <c r="C213" s="28" t="e">
        <f ca="1">IMAGE("https://acnhcdn.com/latest/NpcBromide/NpcNmlBea14.png")</f>
        <v>#NAME?</v>
      </c>
      <c r="D213" s="17" t="e">
        <f ca="1">IMAGE("https://acnhcdn.com/drivesync/render/houses/bea14_31_Klaus.png")</f>
        <v>#NAME?</v>
      </c>
      <c r="E213" s="15" t="s">
        <v>511</v>
      </c>
      <c r="F213" s="29" t="s">
        <v>32</v>
      </c>
      <c r="G213" s="29" t="s">
        <v>512</v>
      </c>
      <c r="H213" s="17" t="s">
        <v>34</v>
      </c>
      <c r="I213" s="30" t="s">
        <v>153</v>
      </c>
      <c r="J213" s="31" t="s">
        <v>2261</v>
      </c>
      <c r="K213" s="32" t="s">
        <v>2262</v>
      </c>
      <c r="L213" s="30" t="s">
        <v>1959</v>
      </c>
      <c r="M213" s="33" t="s">
        <v>2263</v>
      </c>
      <c r="N213" s="39" t="s">
        <v>86</v>
      </c>
      <c r="O213" s="39" t="s">
        <v>86</v>
      </c>
      <c r="P213" s="23" t="s">
        <v>393</v>
      </c>
      <c r="Q213" s="23" t="s">
        <v>106</v>
      </c>
      <c r="R213" s="18">
        <v>3570</v>
      </c>
      <c r="S213" s="17" t="s">
        <v>44</v>
      </c>
      <c r="T213" s="24" t="s">
        <v>1801</v>
      </c>
      <c r="U213" s="25" t="s">
        <v>1281</v>
      </c>
      <c r="V213" s="15" t="s">
        <v>2264</v>
      </c>
      <c r="W213" s="15" t="s">
        <v>2265</v>
      </c>
      <c r="X213" s="26" t="s">
        <v>384</v>
      </c>
      <c r="Y213" s="26" t="s">
        <v>1254</v>
      </c>
      <c r="Z213" s="29" t="s">
        <v>72</v>
      </c>
      <c r="AA213" s="29" t="s">
        <v>2266</v>
      </c>
      <c r="AB213" s="29" t="s">
        <v>2267</v>
      </c>
      <c r="AC213" s="32" t="s">
        <v>2268</v>
      </c>
      <c r="AD213" s="41" t="s">
        <v>2269</v>
      </c>
    </row>
    <row r="214" spans="1:30" ht="319">
      <c r="A214" s="15" t="s">
        <v>2270</v>
      </c>
      <c r="B214" s="17" t="e">
        <f ca="1">IMAGE("https://acnhcdn.com/latest/NpcIcon/chn11.png")</f>
        <v>#NAME?</v>
      </c>
      <c r="C214" s="28" t="e">
        <f ca="1">IMAGE("https://acnhcdn.com/latest/NpcBromide/NpcNmlChn11.png")</f>
        <v>#NAME?</v>
      </c>
      <c r="D214" s="17" t="e">
        <f ca="1">IMAGE("https://acnhcdn.com/drivesync/render/houses/chn11_95_Knox.png")</f>
        <v>#NAME?</v>
      </c>
      <c r="E214" s="15" t="s">
        <v>388</v>
      </c>
      <c r="F214" s="29" t="s">
        <v>32</v>
      </c>
      <c r="G214" s="29" t="s">
        <v>57</v>
      </c>
      <c r="H214" s="17" t="s">
        <v>80</v>
      </c>
      <c r="I214" s="30" t="s">
        <v>153</v>
      </c>
      <c r="J214" s="31" t="s">
        <v>2271</v>
      </c>
      <c r="K214" s="32" t="s">
        <v>2272</v>
      </c>
      <c r="L214" s="30" t="s">
        <v>540</v>
      </c>
      <c r="M214" s="33" t="s">
        <v>2273</v>
      </c>
      <c r="N214" s="42" t="s">
        <v>104</v>
      </c>
      <c r="O214" s="47" t="s">
        <v>174</v>
      </c>
      <c r="P214" s="23" t="s">
        <v>176</v>
      </c>
      <c r="Q214" s="23" t="s">
        <v>123</v>
      </c>
      <c r="R214" s="18">
        <v>8229</v>
      </c>
      <c r="S214" s="17" t="s">
        <v>44</v>
      </c>
      <c r="T214" s="24" t="s">
        <v>543</v>
      </c>
      <c r="U214" s="25" t="s">
        <v>544</v>
      </c>
      <c r="V214" s="15" t="s">
        <v>2274</v>
      </c>
      <c r="W214" s="15" t="s">
        <v>2275</v>
      </c>
      <c r="X214" s="26" t="s">
        <v>128</v>
      </c>
      <c r="Y214" s="26" t="s">
        <v>275</v>
      </c>
      <c r="Z214" s="29" t="s">
        <v>72</v>
      </c>
      <c r="AA214" s="29" t="s">
        <v>1131</v>
      </c>
      <c r="AB214" s="29" t="s">
        <v>1132</v>
      </c>
      <c r="AC214" s="32" t="s">
        <v>2276</v>
      </c>
      <c r="AD214" s="41" t="s">
        <v>2277</v>
      </c>
    </row>
    <row r="215" spans="1:30" ht="371">
      <c r="A215" s="15" t="s">
        <v>2278</v>
      </c>
      <c r="B215" s="17" t="e">
        <f ca="1">IMAGE("https://acnhcdn.com/latest/NpcIcon/cbr04.png")</f>
        <v>#NAME?</v>
      </c>
      <c r="C215" s="28" t="e">
        <f ca="1">IMAGE("https://acnhcdn.com/latest/NpcBromide/NpcNmlCbr04.png")</f>
        <v>#NAME?</v>
      </c>
      <c r="D215" s="17" t="e">
        <f ca="1">IMAGE("https://acnhcdn.com/drivesync/render/houses/cbr04_78_Kody.png")</f>
        <v>#NAME?</v>
      </c>
      <c r="E215" s="15" t="s">
        <v>481</v>
      </c>
      <c r="F215" s="29" t="s">
        <v>32</v>
      </c>
      <c r="G215" s="29" t="s">
        <v>33</v>
      </c>
      <c r="H215" s="17" t="s">
        <v>80</v>
      </c>
      <c r="I215" s="30" t="s">
        <v>81</v>
      </c>
      <c r="J215" s="31" t="s">
        <v>2279</v>
      </c>
      <c r="K215" s="32" t="s">
        <v>2280</v>
      </c>
      <c r="L215" s="30" t="s">
        <v>863</v>
      </c>
      <c r="M215" s="33" t="s">
        <v>2281</v>
      </c>
      <c r="N215" s="21" t="s">
        <v>40</v>
      </c>
      <c r="O215" s="39" t="s">
        <v>86</v>
      </c>
      <c r="P215" s="23" t="s">
        <v>221</v>
      </c>
      <c r="Q215" s="23" t="s">
        <v>106</v>
      </c>
      <c r="R215" s="18">
        <v>8477</v>
      </c>
      <c r="S215" s="17" t="s">
        <v>955</v>
      </c>
      <c r="T215" s="24" t="s">
        <v>418</v>
      </c>
      <c r="U215" s="25" t="s">
        <v>717</v>
      </c>
      <c r="V215" s="15" t="s">
        <v>2282</v>
      </c>
      <c r="W215" s="15" t="s">
        <v>2283</v>
      </c>
      <c r="X215" s="26" t="s">
        <v>2284</v>
      </c>
      <c r="Y215" s="26" t="s">
        <v>317</v>
      </c>
      <c r="Z215" s="29" t="s">
        <v>72</v>
      </c>
      <c r="AA215" s="29" t="s">
        <v>52</v>
      </c>
      <c r="AB215" s="29" t="s">
        <v>827</v>
      </c>
      <c r="AC215" s="32" t="s">
        <v>2285</v>
      </c>
      <c r="AD215" s="41" t="s">
        <v>2286</v>
      </c>
    </row>
    <row r="216" spans="1:30" ht="182">
      <c r="A216" s="15" t="s">
        <v>2287</v>
      </c>
      <c r="B216" s="17" t="e">
        <f ca="1">IMAGE("https://acnhcdn.com/latest/NpcIcon/wol10.png")</f>
        <v>#NAME?</v>
      </c>
      <c r="C216" s="28" t="e">
        <f ca="1">IMAGE("https://acnhcdn.com/latest/NpcBromide/NpcNmlWol10.png")</f>
        <v>#NAME?</v>
      </c>
      <c r="D216" s="17" t="e">
        <f ca="1">IMAGE("https://acnhcdn.com/drivesync/render/houses/wol10_386_Kyle.png")</f>
        <v>#NAME?</v>
      </c>
      <c r="E216" s="15" t="s">
        <v>364</v>
      </c>
      <c r="F216" s="29" t="s">
        <v>32</v>
      </c>
      <c r="G216" s="29" t="s">
        <v>512</v>
      </c>
      <c r="H216" s="17" t="s">
        <v>34</v>
      </c>
      <c r="I216" s="30" t="s">
        <v>187</v>
      </c>
      <c r="J216" s="31" t="s">
        <v>2288</v>
      </c>
      <c r="K216" s="32" t="s">
        <v>2289</v>
      </c>
      <c r="L216" s="30" t="s">
        <v>553</v>
      </c>
      <c r="M216" s="33" t="s">
        <v>2290</v>
      </c>
      <c r="N216" s="47" t="s">
        <v>174</v>
      </c>
      <c r="O216" s="34" t="s">
        <v>62</v>
      </c>
      <c r="P216" s="23" t="s">
        <v>63</v>
      </c>
      <c r="Q216" s="23" t="s">
        <v>106</v>
      </c>
      <c r="R216" s="18">
        <v>3676</v>
      </c>
      <c r="S216" s="17" t="s">
        <v>192</v>
      </c>
      <c r="T216" s="24" t="s">
        <v>1219</v>
      </c>
      <c r="U216" s="25" t="s">
        <v>632</v>
      </c>
      <c r="V216" s="15" t="s">
        <v>2291</v>
      </c>
      <c r="W216" s="15" t="s">
        <v>2292</v>
      </c>
      <c r="X216" s="26" t="s">
        <v>128</v>
      </c>
      <c r="Y216" s="26" t="s">
        <v>164</v>
      </c>
      <c r="Z216" s="29" t="s">
        <v>72</v>
      </c>
      <c r="AA216" s="29" t="s">
        <v>52</v>
      </c>
      <c r="AB216" s="29" t="s">
        <v>147</v>
      </c>
      <c r="AC216" s="32" t="s">
        <v>2293</v>
      </c>
      <c r="AD216" s="41" t="s">
        <v>2294</v>
      </c>
    </row>
    <row r="217" spans="1:30" ht="280">
      <c r="A217" s="15" t="s">
        <v>2295</v>
      </c>
      <c r="B217" s="17" t="e">
        <f ca="1">IMAGE("https://acnhcdn.com/latest/NpcIcon/tig04.png")</f>
        <v>#NAME?</v>
      </c>
      <c r="C217" s="28" t="e">
        <f ca="1">IMAGE("https://acnhcdn.com/latest/NpcBromide/NpcNmlTig04.png")</f>
        <v>#NAME?</v>
      </c>
      <c r="D217" s="17" t="e">
        <f ca="1">IMAGE("https://acnhcdn.com/drivesync/render/houses/tig04_374_Leonardo.png")</f>
        <v>#NAME?</v>
      </c>
      <c r="E217" s="15" t="s">
        <v>467</v>
      </c>
      <c r="F217" s="29" t="s">
        <v>32</v>
      </c>
      <c r="G217" s="29" t="s">
        <v>33</v>
      </c>
      <c r="H217" s="17" t="s">
        <v>80</v>
      </c>
      <c r="I217" s="30" t="s">
        <v>81</v>
      </c>
      <c r="J217" s="31" t="s">
        <v>2296</v>
      </c>
      <c r="K217" s="32" t="s">
        <v>2297</v>
      </c>
      <c r="L217" s="30" t="s">
        <v>553</v>
      </c>
      <c r="M217" s="33" t="s">
        <v>2298</v>
      </c>
      <c r="N217" s="21" t="s">
        <v>40</v>
      </c>
      <c r="O217" s="47" t="s">
        <v>174</v>
      </c>
      <c r="P217" s="23" t="s">
        <v>123</v>
      </c>
      <c r="Q217" s="23" t="s">
        <v>64</v>
      </c>
      <c r="R217" s="18">
        <v>4343</v>
      </c>
      <c r="S217" s="17" t="s">
        <v>1465</v>
      </c>
      <c r="T217" s="24" t="s">
        <v>1339</v>
      </c>
      <c r="U217" s="25" t="s">
        <v>611</v>
      </c>
      <c r="V217" s="15" t="s">
        <v>2299</v>
      </c>
      <c r="W217" s="15" t="s">
        <v>2300</v>
      </c>
      <c r="X217" s="26" t="s">
        <v>112</v>
      </c>
      <c r="Y217" s="26" t="s">
        <v>360</v>
      </c>
      <c r="Z217" s="29" t="s">
        <v>72</v>
      </c>
      <c r="AA217" s="29" t="s">
        <v>578</v>
      </c>
      <c r="AB217" s="29" t="s">
        <v>579</v>
      </c>
      <c r="AC217" s="32" t="s">
        <v>2301</v>
      </c>
      <c r="AD217" s="41" t="s">
        <v>2302</v>
      </c>
    </row>
    <row r="218" spans="1:30" ht="319">
      <c r="A218" s="15" t="s">
        <v>2303</v>
      </c>
      <c r="B218" s="17" t="e">
        <f ca="1">IMAGE("https://acnhcdn.com/latest/NpcIcon/lon04.png")</f>
        <v>#NAME?</v>
      </c>
      <c r="C218" s="28" t="e">
        <f ca="1">IMAGE("https://acnhcdn.com/latest/NpcBromide/NpcNmlLon04.png")</f>
        <v>#NAME?</v>
      </c>
      <c r="D218" s="17" t="e">
        <f ca="1">IMAGE("https://acnhcdn.com/drivesync/render/houses/lon04_239_Leopold.png")</f>
        <v>#NAME?</v>
      </c>
      <c r="E218" s="15" t="s">
        <v>873</v>
      </c>
      <c r="F218" s="29" t="s">
        <v>32</v>
      </c>
      <c r="G218" s="29" t="s">
        <v>512</v>
      </c>
      <c r="H218" s="17" t="s">
        <v>34</v>
      </c>
      <c r="I218" s="30" t="s">
        <v>153</v>
      </c>
      <c r="J218" s="31" t="s">
        <v>2304</v>
      </c>
      <c r="K218" s="32" t="s">
        <v>2305</v>
      </c>
      <c r="L218" s="30" t="s">
        <v>572</v>
      </c>
      <c r="M218" s="33" t="s">
        <v>2306</v>
      </c>
      <c r="N218" s="42" t="s">
        <v>104</v>
      </c>
      <c r="O218" s="47" t="s">
        <v>174</v>
      </c>
      <c r="P218" s="23" t="s">
        <v>298</v>
      </c>
      <c r="Q218" s="23" t="s">
        <v>43</v>
      </c>
      <c r="R218" s="18">
        <v>3599</v>
      </c>
      <c r="S218" s="17" t="s">
        <v>1015</v>
      </c>
      <c r="T218" s="24" t="s">
        <v>207</v>
      </c>
      <c r="U218" s="25" t="s">
        <v>1367</v>
      </c>
      <c r="V218" s="15" t="s">
        <v>2307</v>
      </c>
      <c r="W218" s="15" t="s">
        <v>2308</v>
      </c>
      <c r="X218" s="26" t="s">
        <v>316</v>
      </c>
      <c r="Y218" s="26" t="s">
        <v>360</v>
      </c>
      <c r="Z218" s="29" t="s">
        <v>72</v>
      </c>
      <c r="AA218" s="29" t="s">
        <v>52</v>
      </c>
      <c r="AB218" s="29" t="s">
        <v>1236</v>
      </c>
      <c r="AC218" s="32" t="s">
        <v>2309</v>
      </c>
      <c r="AD218" s="41" t="s">
        <v>2310</v>
      </c>
    </row>
    <row r="219" spans="1:30" ht="371">
      <c r="A219" s="15" t="s">
        <v>2311</v>
      </c>
      <c r="B219" s="17" t="e">
        <f ca="1">IMAGE("https://acnhcdn.com/latest/NpcIcon/flg00.png")</f>
        <v>#NAME?</v>
      </c>
      <c r="C219" s="28" t="e">
        <f ca="1">IMAGE("https://acnhcdn.com/latest/NpcBromide/NpcNmlFlg00.png")</f>
        <v>#NAME?</v>
      </c>
      <c r="D219" s="17" t="e">
        <f ca="1">IMAGE("https://acnhcdn.com/drivesync/render/houses/flg00_159_Lily.png")</f>
        <v>#NAME?</v>
      </c>
      <c r="E219" s="15" t="s">
        <v>919</v>
      </c>
      <c r="F219" s="29" t="s">
        <v>78</v>
      </c>
      <c r="G219" s="29" t="s">
        <v>152</v>
      </c>
      <c r="H219" s="17" t="s">
        <v>80</v>
      </c>
      <c r="I219" s="30" t="s">
        <v>153</v>
      </c>
      <c r="J219" s="31" t="s">
        <v>2312</v>
      </c>
      <c r="K219" s="32" t="s">
        <v>2313</v>
      </c>
      <c r="L219" s="30" t="s">
        <v>760</v>
      </c>
      <c r="M219" s="33" t="s">
        <v>2314</v>
      </c>
      <c r="N219" s="22" t="s">
        <v>41</v>
      </c>
      <c r="O219" s="39" t="s">
        <v>86</v>
      </c>
      <c r="P219" s="23" t="s">
        <v>106</v>
      </c>
      <c r="Q219" s="23" t="s">
        <v>175</v>
      </c>
      <c r="R219" s="18">
        <v>9576</v>
      </c>
      <c r="S219" s="17" t="s">
        <v>432</v>
      </c>
      <c r="T219" s="24" t="s">
        <v>2315</v>
      </c>
      <c r="U219" s="25" t="s">
        <v>717</v>
      </c>
      <c r="V219" s="15" t="s">
        <v>2316</v>
      </c>
      <c r="W219" s="15" t="s">
        <v>2317</v>
      </c>
      <c r="X219" s="26" t="s">
        <v>436</v>
      </c>
      <c r="Y219" s="26" t="s">
        <v>258</v>
      </c>
      <c r="Z219" s="29" t="s">
        <v>72</v>
      </c>
      <c r="AA219" s="29" t="s">
        <v>52</v>
      </c>
      <c r="AB219" s="29" t="s">
        <v>438</v>
      </c>
      <c r="AC219" s="32" t="s">
        <v>2318</v>
      </c>
      <c r="AD219" s="41" t="s">
        <v>2319</v>
      </c>
    </row>
    <row r="220" spans="1:30" ht="140">
      <c r="A220" s="15" t="s">
        <v>2320</v>
      </c>
      <c r="B220" s="17" t="e">
        <f ca="1">IMAGE("https://acnhcdn.com/latest/NpcIcon/mus01.png")</f>
        <v>#NAME?</v>
      </c>
      <c r="C220" s="28" t="e">
        <f ca="1">IMAGE("https://acnhcdn.com/latest/NpcBromide/NpcNmlMus01.png")</f>
        <v>#NAME?</v>
      </c>
      <c r="D220" s="17" t="e">
        <f ca="1">IMAGE("https://acnhcdn.com/drivesync/render/houses/mus01_251_Limberg.png")</f>
        <v>#NAME?</v>
      </c>
      <c r="E220" s="15" t="s">
        <v>247</v>
      </c>
      <c r="F220" s="29" t="s">
        <v>32</v>
      </c>
      <c r="G220" s="29" t="s">
        <v>57</v>
      </c>
      <c r="H220" s="17" t="s">
        <v>80</v>
      </c>
      <c r="I220" s="30" t="s">
        <v>153</v>
      </c>
      <c r="J220" s="31" t="s">
        <v>2321</v>
      </c>
      <c r="K220" s="32" t="s">
        <v>2322</v>
      </c>
      <c r="L220" s="30" t="s">
        <v>1289</v>
      </c>
      <c r="M220" s="33" t="s">
        <v>2323</v>
      </c>
      <c r="N220" s="39" t="s">
        <v>86</v>
      </c>
      <c r="O220" s="34" t="s">
        <v>62</v>
      </c>
      <c r="P220" s="23" t="s">
        <v>43</v>
      </c>
      <c r="Q220" s="23" t="s">
        <v>64</v>
      </c>
      <c r="R220" s="18">
        <v>3164</v>
      </c>
      <c r="S220" s="17" t="s">
        <v>65</v>
      </c>
      <c r="T220" s="24" t="s">
        <v>1291</v>
      </c>
      <c r="U220" s="25" t="s">
        <v>1828</v>
      </c>
      <c r="V220" s="15" t="s">
        <v>2324</v>
      </c>
      <c r="W220" s="15" t="s">
        <v>2325</v>
      </c>
      <c r="X220" s="26" t="s">
        <v>359</v>
      </c>
      <c r="Y220" s="26" t="s">
        <v>71</v>
      </c>
      <c r="Z220" s="29" t="s">
        <v>72</v>
      </c>
      <c r="AA220" s="29" t="s">
        <v>670</v>
      </c>
      <c r="AB220" s="29" t="s">
        <v>671</v>
      </c>
      <c r="AC220" s="32" t="s">
        <v>2326</v>
      </c>
      <c r="AD220" s="41" t="s">
        <v>2327</v>
      </c>
    </row>
    <row r="221" spans="1:30" ht="224">
      <c r="A221" s="15" t="s">
        <v>2328</v>
      </c>
      <c r="B221" s="17" t="e">
        <f ca="1">IMAGE("https://acnhcdn.com/latest/NpcIcon/lon08.png")</f>
        <v>#NAME?</v>
      </c>
      <c r="C221" s="28" t="e">
        <f ca="1">IMAGE("https://acnhcdn.com/latest/NpcBromide/NpcNmlLon08.png")</f>
        <v>#NAME?</v>
      </c>
      <c r="D221" s="17" t="e">
        <f ca="1">IMAGE("https://acnhcdn.com/drivesync/render/houses/lon08_242_Lionel.png")</f>
        <v>#NAME?</v>
      </c>
      <c r="E221" s="15" t="s">
        <v>873</v>
      </c>
      <c r="F221" s="29" t="s">
        <v>32</v>
      </c>
      <c r="G221" s="29" t="s">
        <v>512</v>
      </c>
      <c r="H221" s="17" t="s">
        <v>34</v>
      </c>
      <c r="I221" s="30" t="s">
        <v>187</v>
      </c>
      <c r="J221" s="31" t="s">
        <v>2329</v>
      </c>
      <c r="K221" s="32" t="s">
        <v>2330</v>
      </c>
      <c r="L221" s="30" t="s">
        <v>1126</v>
      </c>
      <c r="M221" s="33" t="s">
        <v>2331</v>
      </c>
      <c r="N221" s="47" t="s">
        <v>174</v>
      </c>
      <c r="O221" s="21" t="s">
        <v>40</v>
      </c>
      <c r="P221" s="23" t="s">
        <v>43</v>
      </c>
      <c r="Q221" s="23" t="s">
        <v>393</v>
      </c>
      <c r="R221" s="18">
        <v>3171</v>
      </c>
      <c r="S221" s="17" t="s">
        <v>461</v>
      </c>
      <c r="T221" s="24" t="s">
        <v>1016</v>
      </c>
      <c r="U221" s="25" t="s">
        <v>1017</v>
      </c>
      <c r="V221" s="15" t="s">
        <v>2332</v>
      </c>
      <c r="W221" s="15" t="s">
        <v>2333</v>
      </c>
      <c r="X221" s="26" t="s">
        <v>112</v>
      </c>
      <c r="Y221" s="26" t="s">
        <v>197</v>
      </c>
      <c r="Z221" s="29" t="s">
        <v>72</v>
      </c>
      <c r="AA221" s="29" t="s">
        <v>52</v>
      </c>
      <c r="AB221" s="29" t="s">
        <v>1236</v>
      </c>
      <c r="AC221" s="32" t="s">
        <v>2334</v>
      </c>
      <c r="AD221" s="41" t="s">
        <v>2335</v>
      </c>
    </row>
    <row r="222" spans="1:30" ht="358">
      <c r="A222" s="15" t="s">
        <v>2336</v>
      </c>
      <c r="B222" s="17" t="e">
        <f ca="1">IMAGE("https://acnhcdn.com/latest/NpcIcon/wol01.png")</f>
        <v>#NAME?</v>
      </c>
      <c r="C222" s="28" t="e">
        <f ca="1">IMAGE("https://acnhcdn.com/latest/NpcBromide/NpcNmlWol01.png")</f>
        <v>#NAME?</v>
      </c>
      <c r="D222" s="17" t="e">
        <f ca="1">IMAGE("https://acnhcdn.com/drivesync/render/houses/wol01_378_Lobo.png")</f>
        <v>#NAME?</v>
      </c>
      <c r="E222" s="15" t="s">
        <v>364</v>
      </c>
      <c r="F222" s="29" t="s">
        <v>32</v>
      </c>
      <c r="G222" s="29" t="s">
        <v>57</v>
      </c>
      <c r="H222" s="17" t="s">
        <v>80</v>
      </c>
      <c r="I222" s="30" t="s">
        <v>153</v>
      </c>
      <c r="J222" s="31" t="s">
        <v>2337</v>
      </c>
      <c r="K222" s="32" t="s">
        <v>2338</v>
      </c>
      <c r="L222" s="30" t="s">
        <v>325</v>
      </c>
      <c r="M222" s="33" t="s">
        <v>2339</v>
      </c>
      <c r="N222" s="34" t="s">
        <v>62</v>
      </c>
      <c r="O222" s="21" t="s">
        <v>40</v>
      </c>
      <c r="P222" s="23" t="s">
        <v>63</v>
      </c>
      <c r="Q222" s="23" t="s">
        <v>529</v>
      </c>
      <c r="R222" s="18">
        <v>4401</v>
      </c>
      <c r="S222" s="17" t="s">
        <v>655</v>
      </c>
      <c r="T222" s="24" t="s">
        <v>983</v>
      </c>
      <c r="U222" s="25" t="s">
        <v>179</v>
      </c>
      <c r="V222" s="15" t="s">
        <v>2340</v>
      </c>
      <c r="W222" s="15" t="s">
        <v>2341</v>
      </c>
      <c r="X222" s="26" t="s">
        <v>163</v>
      </c>
      <c r="Y222" s="26" t="s">
        <v>146</v>
      </c>
      <c r="Z222" s="29" t="s">
        <v>72</v>
      </c>
      <c r="AA222" s="29" t="s">
        <v>52</v>
      </c>
      <c r="AB222" s="29" t="s">
        <v>1936</v>
      </c>
      <c r="AC222" s="32" t="s">
        <v>2342</v>
      </c>
      <c r="AD222" s="41" t="s">
        <v>2343</v>
      </c>
    </row>
    <row r="223" spans="1:30" ht="358">
      <c r="A223" s="15" t="s">
        <v>2344</v>
      </c>
      <c r="B223" s="17" t="e">
        <f ca="1">IMAGE("https://acnhcdn.com/latest/NpcIcon/cat18.png")</f>
        <v>#NAME?</v>
      </c>
      <c r="C223" s="28" t="e">
        <f ca="1">IMAGE("https://acnhcdn.com/latest/NpcBromide/NpcNmlCat18.png")</f>
        <v>#NAME?</v>
      </c>
      <c r="D223" s="17" t="e">
        <f ca="1">IMAGE("https://acnhcdn.com/drivesync/render/houses/cat18_69_Lolly.png")</f>
        <v>#NAME?</v>
      </c>
      <c r="E223" s="15" t="s">
        <v>264</v>
      </c>
      <c r="F223" s="29" t="s">
        <v>78</v>
      </c>
      <c r="G223" s="29" t="s">
        <v>152</v>
      </c>
      <c r="H223" s="17" t="s">
        <v>80</v>
      </c>
      <c r="I223" s="30" t="s">
        <v>187</v>
      </c>
      <c r="J223" s="31" t="s">
        <v>2345</v>
      </c>
      <c r="K223" s="32" t="s">
        <v>2346</v>
      </c>
      <c r="L223" s="30" t="s">
        <v>138</v>
      </c>
      <c r="M223" s="33" t="s">
        <v>2347</v>
      </c>
      <c r="N223" s="39" t="s">
        <v>86</v>
      </c>
      <c r="O223" s="39" t="s">
        <v>86</v>
      </c>
      <c r="P223" s="23" t="s">
        <v>393</v>
      </c>
      <c r="Q223" s="23" t="s">
        <v>105</v>
      </c>
      <c r="R223" s="18">
        <v>3631</v>
      </c>
      <c r="S223" s="17" t="s">
        <v>379</v>
      </c>
      <c r="T223" s="24" t="s">
        <v>224</v>
      </c>
      <c r="U223" s="25" t="s">
        <v>866</v>
      </c>
      <c r="V223" s="15" t="s">
        <v>2348</v>
      </c>
      <c r="W223" s="15" t="s">
        <v>2349</v>
      </c>
      <c r="X223" s="26" t="s">
        <v>49</v>
      </c>
      <c r="Y223" s="26" t="s">
        <v>302</v>
      </c>
      <c r="Z223" s="29" t="s">
        <v>72</v>
      </c>
      <c r="AA223" s="29" t="s">
        <v>986</v>
      </c>
      <c r="AB223" s="29" t="s">
        <v>987</v>
      </c>
      <c r="AC223" s="32" t="s">
        <v>2350</v>
      </c>
      <c r="AD223" s="41" t="s">
        <v>2351</v>
      </c>
    </row>
    <row r="224" spans="1:30" ht="397">
      <c r="A224" s="15" t="s">
        <v>2352</v>
      </c>
      <c r="B224" s="17" t="e">
        <f ca="1">IMAGE("https://acnhcdn.com/latest/NpcIcon/der05.png")</f>
        <v>#NAME?</v>
      </c>
      <c r="C224" s="28" t="e">
        <f ca="1">IMAGE("https://acnhcdn.com/latest/NpcBromide/NpcNmlDer05.png")</f>
        <v>#NAME?</v>
      </c>
      <c r="D224" s="17" t="e">
        <f ca="1">IMAGE("https://acnhcdn.com/drivesync/render/houses/der05_113_Lopez.png")</f>
        <v>#NAME?</v>
      </c>
      <c r="E224" s="15" t="s">
        <v>456</v>
      </c>
      <c r="F224" s="29" t="s">
        <v>32</v>
      </c>
      <c r="G224" s="29" t="s">
        <v>512</v>
      </c>
      <c r="H224" s="17" t="s">
        <v>34</v>
      </c>
      <c r="I224" s="30" t="s">
        <v>153</v>
      </c>
      <c r="J224" s="31" t="s">
        <v>2353</v>
      </c>
      <c r="K224" s="32" t="s">
        <v>2354</v>
      </c>
      <c r="L224" s="30" t="s">
        <v>2355</v>
      </c>
      <c r="M224" s="33" t="s">
        <v>2356</v>
      </c>
      <c r="N224" s="47" t="s">
        <v>174</v>
      </c>
      <c r="O224" s="47" t="s">
        <v>174</v>
      </c>
      <c r="P224" s="23" t="s">
        <v>393</v>
      </c>
      <c r="Q224" s="23" t="s">
        <v>393</v>
      </c>
      <c r="R224" s="18">
        <v>4507</v>
      </c>
      <c r="S224" s="17" t="s">
        <v>1057</v>
      </c>
      <c r="T224" s="24" t="s">
        <v>224</v>
      </c>
      <c r="U224" s="25" t="s">
        <v>1988</v>
      </c>
      <c r="V224" s="15" t="s">
        <v>2357</v>
      </c>
      <c r="W224" s="15" t="s">
        <v>2358</v>
      </c>
      <c r="X224" s="26" t="s">
        <v>228</v>
      </c>
      <c r="Y224" s="26" t="s">
        <v>360</v>
      </c>
      <c r="Z224" s="29" t="s">
        <v>72</v>
      </c>
      <c r="AA224" s="29" t="s">
        <v>52</v>
      </c>
      <c r="AB224" s="29" t="s">
        <v>147</v>
      </c>
      <c r="AC224" s="32" t="s">
        <v>2359</v>
      </c>
      <c r="AD224" s="41" t="s">
        <v>2360</v>
      </c>
    </row>
    <row r="225" spans="1:30" ht="409.6">
      <c r="A225" s="15" t="s">
        <v>2361</v>
      </c>
      <c r="B225" s="17" t="e">
        <f ca="1">IMAGE("https://acnhcdn.com/latest/NpcIcon/gor04.png")</f>
        <v>#NAME?</v>
      </c>
      <c r="C225" s="28" t="e">
        <f ca="1">IMAGE("https://acnhcdn.com/latest/NpcBromide/NpcNmlGor04.png")</f>
        <v>#NAME?</v>
      </c>
      <c r="D225" s="17" t="e">
        <f ca="1">IMAGE("https://acnhcdn.com/drivesync/render/houses/gor04_187_Louie.png")</f>
        <v>#NAME?</v>
      </c>
      <c r="E225" s="15" t="s">
        <v>118</v>
      </c>
      <c r="F225" s="29" t="s">
        <v>32</v>
      </c>
      <c r="G225" s="29" t="s">
        <v>33</v>
      </c>
      <c r="H225" s="17" t="s">
        <v>34</v>
      </c>
      <c r="I225" s="30" t="s">
        <v>81</v>
      </c>
      <c r="J225" s="31" t="s">
        <v>1641</v>
      </c>
      <c r="K225" s="32" t="s">
        <v>2362</v>
      </c>
      <c r="L225" s="30" t="s">
        <v>1189</v>
      </c>
      <c r="M225" s="33" t="s">
        <v>2363</v>
      </c>
      <c r="N225" s="21" t="s">
        <v>40</v>
      </c>
      <c r="O225" s="39" t="s">
        <v>86</v>
      </c>
      <c r="P225" s="23" t="s">
        <v>393</v>
      </c>
      <c r="Q225" s="23" t="s">
        <v>123</v>
      </c>
      <c r="R225" s="18">
        <v>4267</v>
      </c>
      <c r="S225" s="17" t="s">
        <v>486</v>
      </c>
      <c r="T225" s="24" t="s">
        <v>2177</v>
      </c>
      <c r="U225" s="25" t="s">
        <v>89</v>
      </c>
      <c r="V225" s="15" t="s">
        <v>2364</v>
      </c>
      <c r="W225" s="15" t="s">
        <v>2365</v>
      </c>
      <c r="X225" s="26" t="s">
        <v>112</v>
      </c>
      <c r="Y225" s="26" t="s">
        <v>164</v>
      </c>
      <c r="Z225" s="29" t="s">
        <v>72</v>
      </c>
      <c r="AA225" s="29" t="s">
        <v>52</v>
      </c>
      <c r="AB225" s="29" t="s">
        <v>230</v>
      </c>
      <c r="AC225" s="32" t="s">
        <v>2366</v>
      </c>
      <c r="AD225" s="41" t="s">
        <v>2367</v>
      </c>
    </row>
    <row r="226" spans="1:30" ht="154">
      <c r="A226" s="15" t="s">
        <v>2368</v>
      </c>
      <c r="B226" s="17" t="e">
        <f ca="1">IMAGE("https://acnhcdn.com/latest/NpcIcon/brd15.png")</f>
        <v>#NAME?</v>
      </c>
      <c r="C226" s="28" t="e">
        <f ca="1">IMAGE("https://acnhcdn.com/latest/NpcBromide/NpcNmlBrd15.png")</f>
        <v>#NAME?</v>
      </c>
      <c r="D226" s="17" t="e">
        <f ca="1">IMAGE("https://acnhcdn.com/drivesync/render/houses/brd15_42_Lucha.png")</f>
        <v>#NAME?</v>
      </c>
      <c r="E226" s="15" t="s">
        <v>31</v>
      </c>
      <c r="F226" s="29" t="s">
        <v>32</v>
      </c>
      <c r="G226" s="29" t="s">
        <v>512</v>
      </c>
      <c r="H226" s="17" t="s">
        <v>34</v>
      </c>
      <c r="I226" s="30" t="s">
        <v>81</v>
      </c>
      <c r="J226" s="31" t="s">
        <v>2369</v>
      </c>
      <c r="K226" s="32" t="s">
        <v>2370</v>
      </c>
      <c r="L226" s="30" t="s">
        <v>894</v>
      </c>
      <c r="M226" s="33" t="s">
        <v>2371</v>
      </c>
      <c r="N226" s="21" t="s">
        <v>40</v>
      </c>
      <c r="O226" s="34" t="s">
        <v>62</v>
      </c>
      <c r="P226" s="23" t="s">
        <v>63</v>
      </c>
      <c r="Q226" s="23" t="s">
        <v>393</v>
      </c>
      <c r="R226" s="18">
        <v>7199</v>
      </c>
      <c r="S226" s="17" t="s">
        <v>404</v>
      </c>
      <c r="T226" s="24" t="s">
        <v>2372</v>
      </c>
      <c r="U226" s="25" t="s">
        <v>1717</v>
      </c>
      <c r="V226" s="15" t="s">
        <v>2373</v>
      </c>
      <c r="W226" s="15" t="s">
        <v>2374</v>
      </c>
      <c r="X226" s="26" t="s">
        <v>163</v>
      </c>
      <c r="Y226" s="26" t="s">
        <v>229</v>
      </c>
      <c r="Z226" s="29" t="s">
        <v>72</v>
      </c>
      <c r="AA226" s="29" t="s">
        <v>130</v>
      </c>
      <c r="AB226" s="29" t="s">
        <v>198</v>
      </c>
      <c r="AC226" s="32" t="s">
        <v>2375</v>
      </c>
      <c r="AD226" s="41" t="s">
        <v>2376</v>
      </c>
    </row>
    <row r="227" spans="1:30" ht="196">
      <c r="A227" s="15" t="s">
        <v>2377</v>
      </c>
      <c r="B227" s="17" t="e">
        <f ca="1">IMAGE("https://acnhcdn.com/latest/NpcIcon/dog02.png")</f>
        <v>#NAME?</v>
      </c>
      <c r="C227" s="28" t="e">
        <f ca="1">IMAGE("https://acnhcdn.com/latest/NpcBromide/NpcNmlDog02.png")</f>
        <v>#NAME?</v>
      </c>
      <c r="D227" s="17" t="e">
        <f ca="1">IMAGE("https://acnhcdn.com/drivesync/render/houses/dog02_120_Lucky.png")</f>
        <v>#NAME?</v>
      </c>
      <c r="E227" s="15" t="s">
        <v>497</v>
      </c>
      <c r="F227" s="29" t="s">
        <v>32</v>
      </c>
      <c r="G227" s="29" t="s">
        <v>119</v>
      </c>
      <c r="H227" s="17" t="s">
        <v>80</v>
      </c>
      <c r="I227" s="30" t="s">
        <v>99</v>
      </c>
      <c r="J227" s="31" t="s">
        <v>2378</v>
      </c>
      <c r="K227" s="32" t="s">
        <v>2379</v>
      </c>
      <c r="L227" s="30" t="s">
        <v>2380</v>
      </c>
      <c r="M227" s="33" t="s">
        <v>2381</v>
      </c>
      <c r="N227" s="39" t="s">
        <v>86</v>
      </c>
      <c r="O227" s="39" t="s">
        <v>86</v>
      </c>
      <c r="P227" s="23" t="s">
        <v>529</v>
      </c>
      <c r="Q227" s="23" t="s">
        <v>106</v>
      </c>
      <c r="R227" s="18">
        <v>4715</v>
      </c>
      <c r="S227" s="17" t="s">
        <v>955</v>
      </c>
      <c r="T227" s="24" t="s">
        <v>1810</v>
      </c>
      <c r="U227" s="25" t="s">
        <v>2382</v>
      </c>
      <c r="V227" s="15" t="s">
        <v>2383</v>
      </c>
      <c r="W227" s="15" t="s">
        <v>2384</v>
      </c>
      <c r="X227" s="26" t="s">
        <v>359</v>
      </c>
      <c r="Y227" s="26" t="s">
        <v>129</v>
      </c>
      <c r="Z227" s="29" t="s">
        <v>72</v>
      </c>
      <c r="AA227" s="29" t="s">
        <v>289</v>
      </c>
      <c r="AB227" s="29" t="s">
        <v>290</v>
      </c>
      <c r="AC227" s="32" t="s">
        <v>2385</v>
      </c>
      <c r="AD227" s="41" t="s">
        <v>2386</v>
      </c>
    </row>
    <row r="228" spans="1:30" ht="280">
      <c r="A228" s="15" t="s">
        <v>2387</v>
      </c>
      <c r="B228" s="17" t="e">
        <f ca="1">IMAGE("https://acnhcdn.com/latest/NpcIcon/pig04.png")</f>
        <v>#NAME?</v>
      </c>
      <c r="C228" s="28" t="e">
        <f ca="1">IMAGE("https://acnhcdn.com/latest/NpcBromide/NpcNmlPig04.png")</f>
        <v>#NAME?</v>
      </c>
      <c r="D228" s="17" t="e">
        <f ca="1">IMAGE("https://acnhcdn.com/drivesync/render/houses/pig04_303_Lucy.png")</f>
        <v>#NAME?</v>
      </c>
      <c r="E228" s="15" t="s">
        <v>97</v>
      </c>
      <c r="F228" s="29" t="s">
        <v>78</v>
      </c>
      <c r="G228" s="29" t="s">
        <v>152</v>
      </c>
      <c r="H228" s="17" t="s">
        <v>80</v>
      </c>
      <c r="I228" s="30" t="s">
        <v>187</v>
      </c>
      <c r="J228" s="31" t="s">
        <v>2388</v>
      </c>
      <c r="K228" s="32" t="s">
        <v>2389</v>
      </c>
      <c r="L228" s="30" t="s">
        <v>1959</v>
      </c>
      <c r="M228" s="33" t="s">
        <v>2390</v>
      </c>
      <c r="N228" s="22" t="s">
        <v>41</v>
      </c>
      <c r="O228" s="42" t="s">
        <v>104</v>
      </c>
      <c r="P228" s="23" t="s">
        <v>105</v>
      </c>
      <c r="Q228" s="23" t="s">
        <v>123</v>
      </c>
      <c r="R228" s="18">
        <v>4403</v>
      </c>
      <c r="S228" s="17" t="s">
        <v>1376</v>
      </c>
      <c r="T228" s="24" t="s">
        <v>1745</v>
      </c>
      <c r="U228" s="25" t="s">
        <v>313</v>
      </c>
      <c r="V228" s="15" t="s">
        <v>2391</v>
      </c>
      <c r="W228" s="15" t="s">
        <v>2392</v>
      </c>
      <c r="X228" s="26" t="s">
        <v>163</v>
      </c>
      <c r="Y228" s="26" t="s">
        <v>243</v>
      </c>
      <c r="Z228" s="29" t="s">
        <v>72</v>
      </c>
      <c r="AA228" s="29" t="s">
        <v>289</v>
      </c>
      <c r="AB228" s="29" t="s">
        <v>290</v>
      </c>
      <c r="AC228" s="32" t="s">
        <v>2393</v>
      </c>
      <c r="AD228" s="41" t="s">
        <v>2394</v>
      </c>
    </row>
    <row r="229" spans="1:30" ht="224">
      <c r="A229" s="15" t="s">
        <v>2395</v>
      </c>
      <c r="B229" s="17" t="e">
        <f ca="1">IMAGE("https://acnhcdn.com/latest/NpcIcon/kal09.png")</f>
        <v>#NAME?</v>
      </c>
      <c r="C229" s="28" t="e">
        <f ca="1">IMAGE("https://acnhcdn.com/latest/NpcBromide/NpcNmlKal09.png")</f>
        <v>#NAME?</v>
      </c>
      <c r="D229" s="17" t="e">
        <f ca="1">IMAGE("https://acnhcdn.com/drivesync/render/houses/kal09_226_Lyman.png")</f>
        <v>#NAME?</v>
      </c>
      <c r="E229" s="15" t="s">
        <v>151</v>
      </c>
      <c r="F229" s="29" t="s">
        <v>32</v>
      </c>
      <c r="G229" s="29" t="s">
        <v>33</v>
      </c>
      <c r="H229" s="17" t="s">
        <v>34</v>
      </c>
      <c r="I229" s="30" t="s">
        <v>99</v>
      </c>
      <c r="J229" s="31" t="s">
        <v>2396</v>
      </c>
      <c r="K229" s="32" t="s">
        <v>2397</v>
      </c>
      <c r="L229" s="30" t="s">
        <v>922</v>
      </c>
      <c r="M229" s="33" t="s">
        <v>2398</v>
      </c>
      <c r="N229" s="39" t="s">
        <v>86</v>
      </c>
      <c r="O229" s="21" t="s">
        <v>40</v>
      </c>
      <c r="P229" s="18" t="s">
        <v>42</v>
      </c>
      <c r="Q229" s="23" t="s">
        <v>175</v>
      </c>
      <c r="R229" s="18">
        <v>3677</v>
      </c>
      <c r="S229" s="17" t="s">
        <v>517</v>
      </c>
      <c r="T229" s="24" t="s">
        <v>924</v>
      </c>
      <c r="U229" s="25" t="s">
        <v>160</v>
      </c>
      <c r="V229" s="15" t="s">
        <v>2399</v>
      </c>
      <c r="W229" s="15" t="s">
        <v>2400</v>
      </c>
      <c r="X229" s="26" t="s">
        <v>112</v>
      </c>
      <c r="Y229" s="26" t="s">
        <v>197</v>
      </c>
      <c r="Z229" s="29" t="s">
        <v>72</v>
      </c>
      <c r="AA229" s="29" t="s">
        <v>1223</v>
      </c>
      <c r="AB229" s="29" t="s">
        <v>1224</v>
      </c>
      <c r="AC229" s="32" t="s">
        <v>2401</v>
      </c>
      <c r="AD229" s="41" t="s">
        <v>2402</v>
      </c>
    </row>
    <row r="230" spans="1:30" ht="210">
      <c r="A230" s="15" t="s">
        <v>2403</v>
      </c>
      <c r="B230" s="17" t="e">
        <f ca="1">IMAGE("https://acnhcdn.com/latest/NpcIcon/dog14.png")</f>
        <v>#NAME?</v>
      </c>
      <c r="C230" s="28" t="e">
        <f ca="1">IMAGE("https://acnhcdn.com/latest/NpcBromide/NpcNmlDog14.png")</f>
        <v>#NAME?</v>
      </c>
      <c r="D230" s="17" t="e">
        <f ca="1">IMAGE("https://acnhcdn.com/drivesync/render/houses/dog14_1_Mac.png")</f>
        <v>#NAME?</v>
      </c>
      <c r="E230" s="15" t="s">
        <v>497</v>
      </c>
      <c r="F230" s="29" t="s">
        <v>32</v>
      </c>
      <c r="G230" s="29" t="s">
        <v>33</v>
      </c>
      <c r="H230" s="17" t="s">
        <v>80</v>
      </c>
      <c r="I230" s="30" t="s">
        <v>81</v>
      </c>
      <c r="J230" s="31" t="s">
        <v>2404</v>
      </c>
      <c r="K230" s="32" t="s">
        <v>2405</v>
      </c>
      <c r="L230" s="30" t="s">
        <v>863</v>
      </c>
      <c r="M230" s="33" t="s">
        <v>2406</v>
      </c>
      <c r="N230" s="21" t="s">
        <v>40</v>
      </c>
      <c r="O230" s="34" t="s">
        <v>62</v>
      </c>
      <c r="P230" s="23" t="s">
        <v>123</v>
      </c>
      <c r="Q230" s="23" t="s">
        <v>63</v>
      </c>
      <c r="R230" s="18">
        <v>2674</v>
      </c>
      <c r="S230" s="17" t="s">
        <v>404</v>
      </c>
      <c r="T230" s="24" t="s">
        <v>2201</v>
      </c>
      <c r="U230" s="25" t="s">
        <v>1331</v>
      </c>
      <c r="V230" s="15" t="s">
        <v>2407</v>
      </c>
      <c r="W230" s="15" t="s">
        <v>2408</v>
      </c>
      <c r="X230" s="26" t="s">
        <v>359</v>
      </c>
      <c r="Y230" s="26" t="s">
        <v>197</v>
      </c>
      <c r="Z230" s="29" t="s">
        <v>72</v>
      </c>
      <c r="AA230" s="29" t="s">
        <v>52</v>
      </c>
      <c r="AB230" s="29" t="s">
        <v>147</v>
      </c>
      <c r="AC230" s="32" t="s">
        <v>2409</v>
      </c>
      <c r="AD230" s="41" t="s">
        <v>2410</v>
      </c>
    </row>
    <row r="231" spans="1:30" ht="280">
      <c r="A231" s="15" t="s">
        <v>2411</v>
      </c>
      <c r="B231" s="17" t="e">
        <f ca="1">IMAGE("https://acnhcdn.com/latest/NpcIcon/dog09.png")</f>
        <v>#NAME?</v>
      </c>
      <c r="C231" s="28" t="e">
        <f ca="1">IMAGE("https://acnhcdn.com/latest/NpcBromide/NpcNmlDog09.png")</f>
        <v>#NAME?</v>
      </c>
      <c r="D231" s="17" t="e">
        <f ca="1">IMAGE("https://acnhcdn.com/drivesync/render/houses/dog09_127_Maddie.png")</f>
        <v>#NAME?</v>
      </c>
      <c r="E231" s="15" t="s">
        <v>497</v>
      </c>
      <c r="F231" s="29" t="s">
        <v>78</v>
      </c>
      <c r="G231" s="29" t="s">
        <v>79</v>
      </c>
      <c r="H231" s="17" t="s">
        <v>34</v>
      </c>
      <c r="I231" s="30" t="s">
        <v>99</v>
      </c>
      <c r="J231" s="31" t="s">
        <v>2412</v>
      </c>
      <c r="K231" s="32" t="s">
        <v>2413</v>
      </c>
      <c r="L231" s="30" t="s">
        <v>851</v>
      </c>
      <c r="M231" s="33" t="s">
        <v>2414</v>
      </c>
      <c r="N231" s="39" t="s">
        <v>86</v>
      </c>
      <c r="O231" s="22" t="s">
        <v>41</v>
      </c>
      <c r="P231" s="23" t="s">
        <v>298</v>
      </c>
      <c r="Q231" s="23" t="s">
        <v>105</v>
      </c>
      <c r="R231" s="18">
        <v>8378</v>
      </c>
      <c r="S231" s="17" t="s">
        <v>588</v>
      </c>
      <c r="T231" s="24" t="s">
        <v>531</v>
      </c>
      <c r="U231" s="25" t="s">
        <v>2415</v>
      </c>
      <c r="V231" s="15" t="s">
        <v>2416</v>
      </c>
      <c r="W231" s="15" t="s">
        <v>2417</v>
      </c>
      <c r="X231" s="26" t="s">
        <v>359</v>
      </c>
      <c r="Y231" s="26" t="s">
        <v>164</v>
      </c>
      <c r="Z231" s="29" t="s">
        <v>72</v>
      </c>
      <c r="AA231" s="29" t="s">
        <v>52</v>
      </c>
      <c r="AB231" s="29" t="s">
        <v>147</v>
      </c>
      <c r="AC231" s="32" t="s">
        <v>2418</v>
      </c>
      <c r="AD231" s="41" t="s">
        <v>2419</v>
      </c>
    </row>
    <row r="232" spans="1:30" ht="358">
      <c r="A232" s="15" t="s">
        <v>2420</v>
      </c>
      <c r="B232" s="17" t="e">
        <f ca="1">IMAGE("https://acnhcdn.com/latest/NpcIcon/duk03.png")</f>
        <v>#NAME?</v>
      </c>
      <c r="C232" s="28" t="e">
        <f ca="1">IMAGE("https://acnhcdn.com/latest/NpcBromide/NpcNmlDuk03.png")</f>
        <v>#NAME?</v>
      </c>
      <c r="D232" s="17" t="e">
        <f ca="1">IMAGE("https://acnhcdn.com/drivesync/render/houses/duk03_136_Maelle.png")</f>
        <v>#NAME?</v>
      </c>
      <c r="E232" s="15" t="s">
        <v>639</v>
      </c>
      <c r="F232" s="29" t="s">
        <v>78</v>
      </c>
      <c r="G232" s="29" t="s">
        <v>168</v>
      </c>
      <c r="H232" s="17" t="s">
        <v>80</v>
      </c>
      <c r="I232" s="30" t="s">
        <v>169</v>
      </c>
      <c r="J232" s="31" t="s">
        <v>2421</v>
      </c>
      <c r="K232" s="32" t="s">
        <v>2422</v>
      </c>
      <c r="L232" s="30" t="s">
        <v>2423</v>
      </c>
      <c r="M232" s="33" t="s">
        <v>2424</v>
      </c>
      <c r="N232" s="34" t="s">
        <v>62</v>
      </c>
      <c r="O232" s="39" t="s">
        <v>86</v>
      </c>
      <c r="P232" s="23" t="s">
        <v>105</v>
      </c>
      <c r="Q232" s="23" t="s">
        <v>106</v>
      </c>
      <c r="R232" s="18">
        <v>3597</v>
      </c>
      <c r="S232" s="17" t="s">
        <v>340</v>
      </c>
      <c r="T232" s="24" t="s">
        <v>803</v>
      </c>
      <c r="U232" s="25" t="s">
        <v>804</v>
      </c>
      <c r="V232" s="15" t="s">
        <v>2425</v>
      </c>
      <c r="W232" s="15" t="s">
        <v>2426</v>
      </c>
      <c r="X232" s="26" t="s">
        <v>112</v>
      </c>
      <c r="Y232" s="26" t="s">
        <v>197</v>
      </c>
      <c r="Z232" s="29" t="s">
        <v>72</v>
      </c>
      <c r="AA232" s="29" t="s">
        <v>578</v>
      </c>
      <c r="AB232" s="29" t="s">
        <v>579</v>
      </c>
      <c r="AC232" s="32" t="s">
        <v>2427</v>
      </c>
      <c r="AD232" s="41" t="s">
        <v>2428</v>
      </c>
    </row>
    <row r="233" spans="1:30" ht="238">
      <c r="A233" s="15" t="s">
        <v>2429</v>
      </c>
      <c r="B233" s="17" t="e">
        <f ca="1">IMAGE("https://acnhcdn.com/latest/NpcIcon/pig10.png")</f>
        <v>#NAME?</v>
      </c>
      <c r="C233" s="28" t="e">
        <f ca="1">IMAGE("https://acnhcdn.com/latest/NpcBromide/NpcNmlPig10.png")</f>
        <v>#NAME?</v>
      </c>
      <c r="D233" s="17" t="e">
        <f ca="1">IMAGE("https://acnhcdn.com/drivesync/render/houses/pig10_307_Maggie.png")</f>
        <v>#NAME?</v>
      </c>
      <c r="E233" s="15" t="s">
        <v>97</v>
      </c>
      <c r="F233" s="29" t="s">
        <v>78</v>
      </c>
      <c r="G233" s="29" t="s">
        <v>152</v>
      </c>
      <c r="H233" s="17" t="s">
        <v>34</v>
      </c>
      <c r="I233" s="30" t="s">
        <v>35</v>
      </c>
      <c r="J233" s="31" t="s">
        <v>2430</v>
      </c>
      <c r="K233" s="32" t="s">
        <v>2431</v>
      </c>
      <c r="L233" s="30" t="s">
        <v>500</v>
      </c>
      <c r="M233" s="33" t="s">
        <v>2432</v>
      </c>
      <c r="N233" s="22" t="s">
        <v>41</v>
      </c>
      <c r="O233" s="42" t="s">
        <v>104</v>
      </c>
      <c r="P233" s="23" t="s">
        <v>43</v>
      </c>
      <c r="Q233" s="23" t="s">
        <v>175</v>
      </c>
      <c r="R233" s="18">
        <v>8886</v>
      </c>
      <c r="S233" s="17" t="s">
        <v>432</v>
      </c>
      <c r="T233" s="24" t="s">
        <v>355</v>
      </c>
      <c r="U233" s="25" t="s">
        <v>2433</v>
      </c>
      <c r="V233" s="15" t="s">
        <v>2434</v>
      </c>
      <c r="W233" s="15" t="s">
        <v>2435</v>
      </c>
      <c r="X233" s="26" t="s">
        <v>145</v>
      </c>
      <c r="Y233" s="26" t="s">
        <v>476</v>
      </c>
      <c r="Z233" s="29" t="s">
        <v>72</v>
      </c>
      <c r="AA233" s="29" t="s">
        <v>578</v>
      </c>
      <c r="AB233" s="29" t="s">
        <v>579</v>
      </c>
      <c r="AC233" s="32" t="s">
        <v>2436</v>
      </c>
      <c r="AD233" s="41" t="s">
        <v>2437</v>
      </c>
    </row>
    <row r="234" spans="1:30" ht="238">
      <c r="A234" s="15" t="s">
        <v>2438</v>
      </c>
      <c r="B234" s="17" t="e">
        <f ca="1">IMAGE("https://acnhcdn.com/latest/NpcIcon/duk06.png")</f>
        <v>#NAME?</v>
      </c>
      <c r="C234" s="28" t="e">
        <f ca="1">IMAGE("https://acnhcdn.com/latest/NpcBromide/NpcNmlDuk06.png")</f>
        <v>#NAME?</v>
      </c>
      <c r="D234" s="17" t="e">
        <f ca="1">IMAGE("https://acnhcdn.com/drivesync/render/houses/duk06_139_Mallary.png")</f>
        <v>#NAME?</v>
      </c>
      <c r="E234" s="15" t="s">
        <v>639</v>
      </c>
      <c r="F234" s="29" t="s">
        <v>78</v>
      </c>
      <c r="G234" s="29" t="s">
        <v>168</v>
      </c>
      <c r="H234" s="17" t="s">
        <v>80</v>
      </c>
      <c r="I234" s="30" t="s">
        <v>169</v>
      </c>
      <c r="J234" s="31" t="s">
        <v>2439</v>
      </c>
      <c r="K234" s="32" t="s">
        <v>2440</v>
      </c>
      <c r="L234" s="30" t="s">
        <v>689</v>
      </c>
      <c r="M234" s="33" t="s">
        <v>2441</v>
      </c>
      <c r="N234" s="34" t="s">
        <v>62</v>
      </c>
      <c r="O234" s="47" t="s">
        <v>174</v>
      </c>
      <c r="P234" s="23" t="s">
        <v>64</v>
      </c>
      <c r="Q234" s="23" t="s">
        <v>106</v>
      </c>
      <c r="R234" s="18">
        <v>2655</v>
      </c>
      <c r="S234" s="17" t="s">
        <v>2254</v>
      </c>
      <c r="T234" s="24" t="s">
        <v>2442</v>
      </c>
      <c r="U234" s="25" t="s">
        <v>356</v>
      </c>
      <c r="V234" s="15" t="s">
        <v>2443</v>
      </c>
      <c r="W234" s="15" t="s">
        <v>2444</v>
      </c>
      <c r="X234" s="26" t="s">
        <v>163</v>
      </c>
      <c r="Y234" s="26" t="s">
        <v>275</v>
      </c>
      <c r="Z234" s="29" t="s">
        <v>72</v>
      </c>
      <c r="AA234" s="29" t="s">
        <v>52</v>
      </c>
      <c r="AB234" s="29" t="s">
        <v>547</v>
      </c>
      <c r="AC234" s="32" t="s">
        <v>2445</v>
      </c>
      <c r="AD234" s="41" t="s">
        <v>2446</v>
      </c>
    </row>
    <row r="235" spans="1:30" ht="371">
      <c r="A235" s="15" t="s">
        <v>2447</v>
      </c>
      <c r="B235" s="17" t="e">
        <f ca="1">IMAGE("https://acnhcdn.com/latest/NpcIcon/cbr01.png")</f>
        <v>#NAME?</v>
      </c>
      <c r="C235" s="28" t="e">
        <f ca="1">IMAGE("https://acnhcdn.com/latest/NpcBromide/NpcNmlCbr01.png")</f>
        <v>#NAME?</v>
      </c>
      <c r="D235" s="17" t="e">
        <f ca="1">IMAGE("https://acnhcdn.com/drivesync/render/houses/cbr01_75_Maple.png")</f>
        <v>#NAME?</v>
      </c>
      <c r="E235" s="15" t="s">
        <v>481</v>
      </c>
      <c r="F235" s="29" t="s">
        <v>78</v>
      </c>
      <c r="G235" s="29" t="s">
        <v>152</v>
      </c>
      <c r="H235" s="17" t="s">
        <v>80</v>
      </c>
      <c r="I235" s="30" t="s">
        <v>153</v>
      </c>
      <c r="J235" s="31" t="s">
        <v>2448</v>
      </c>
      <c r="K235" s="32" t="s">
        <v>2449</v>
      </c>
      <c r="L235" s="30" t="s">
        <v>138</v>
      </c>
      <c r="M235" s="33" t="s">
        <v>2450</v>
      </c>
      <c r="N235" s="39" t="s">
        <v>86</v>
      </c>
      <c r="O235" s="22" t="s">
        <v>41</v>
      </c>
      <c r="P235" s="23" t="s">
        <v>529</v>
      </c>
      <c r="Q235" s="23" t="s">
        <v>43</v>
      </c>
      <c r="R235" s="18">
        <v>8194</v>
      </c>
      <c r="S235" s="17" t="s">
        <v>1067</v>
      </c>
      <c r="T235" s="24" t="s">
        <v>2451</v>
      </c>
      <c r="U235" s="25" t="s">
        <v>313</v>
      </c>
      <c r="V235" s="15" t="s">
        <v>2452</v>
      </c>
      <c r="W235" s="15" t="s">
        <v>2453</v>
      </c>
      <c r="X235" s="26" t="s">
        <v>384</v>
      </c>
      <c r="Y235" s="26" t="s">
        <v>258</v>
      </c>
      <c r="Z235" s="29" t="s">
        <v>72</v>
      </c>
      <c r="AA235" s="29" t="s">
        <v>52</v>
      </c>
      <c r="AB235" s="29" t="s">
        <v>507</v>
      </c>
      <c r="AC235" s="32" t="s">
        <v>2454</v>
      </c>
      <c r="AD235" s="41" t="s">
        <v>2455</v>
      </c>
    </row>
    <row r="236" spans="1:30" ht="293">
      <c r="A236" s="15" t="s">
        <v>2456</v>
      </c>
      <c r="B236" s="17" t="e">
        <f ca="1">IMAGE("https://acnhcdn.com/latest/NpcIcon/dog15.png")</f>
        <v>#NAME?</v>
      </c>
      <c r="C236" s="28" t="e">
        <f ca="1">IMAGE("https://acnhcdn.com/latest/NpcBromide/NpcNmlDog15.png")</f>
        <v>#NAME?</v>
      </c>
      <c r="D236" s="17" t="e">
        <f ca="1">IMAGE("https://acnhcdn.com/drivesync/render/houses/dog15_129_Marcel.png")</f>
        <v>#NAME?</v>
      </c>
      <c r="E236" s="15" t="s">
        <v>497</v>
      </c>
      <c r="F236" s="29" t="s">
        <v>32</v>
      </c>
      <c r="G236" s="29" t="s">
        <v>119</v>
      </c>
      <c r="H236" s="17" t="s">
        <v>80</v>
      </c>
      <c r="I236" s="30" t="s">
        <v>99</v>
      </c>
      <c r="J236" s="31" t="s">
        <v>2457</v>
      </c>
      <c r="K236" s="32" t="s">
        <v>2458</v>
      </c>
      <c r="L236" s="30" t="s">
        <v>1329</v>
      </c>
      <c r="M236" s="33" t="s">
        <v>2459</v>
      </c>
      <c r="N236" s="39" t="s">
        <v>86</v>
      </c>
      <c r="O236" s="34" t="s">
        <v>62</v>
      </c>
      <c r="P236" s="23" t="s">
        <v>43</v>
      </c>
      <c r="Q236" s="23" t="s">
        <v>64</v>
      </c>
      <c r="R236" s="18">
        <v>4407</v>
      </c>
      <c r="S236" s="17" t="s">
        <v>655</v>
      </c>
      <c r="T236" s="24" t="s">
        <v>1899</v>
      </c>
      <c r="U236" s="25" t="s">
        <v>1952</v>
      </c>
      <c r="V236" s="15" t="s">
        <v>2460</v>
      </c>
      <c r="W236" s="35" t="s">
        <v>2461</v>
      </c>
      <c r="X236" s="26" t="s">
        <v>163</v>
      </c>
      <c r="Y236" s="26" t="s">
        <v>71</v>
      </c>
      <c r="Z236" s="29" t="s">
        <v>72</v>
      </c>
      <c r="AA236" s="29" t="s">
        <v>289</v>
      </c>
      <c r="AB236" s="29" t="s">
        <v>290</v>
      </c>
      <c r="AC236" s="32" t="s">
        <v>2462</v>
      </c>
      <c r="AD236" s="41" t="s">
        <v>2463</v>
      </c>
    </row>
    <row r="237" spans="1:30" ht="358">
      <c r="A237" s="15" t="s">
        <v>2464</v>
      </c>
      <c r="B237" s="17" t="e">
        <f ca="1">IMAGE("https://acnhcdn.com/latest/NpcIcon/kgr10.png")</f>
        <v>#NAME?</v>
      </c>
      <c r="C237" s="28" t="e">
        <f ca="1">IMAGE("https://acnhcdn.com/latest/NpcBromide/NpcNmlKgr10.png")</f>
        <v>#NAME?</v>
      </c>
      <c r="D237" s="17" t="e">
        <f ca="1">IMAGE("https://acnhcdn.com/drivesync/render/houses/kgr10_235_Marcie.png")</f>
        <v>#NAME?</v>
      </c>
      <c r="E237" s="15" t="s">
        <v>350</v>
      </c>
      <c r="F237" s="29" t="s">
        <v>78</v>
      </c>
      <c r="G237" s="29" t="s">
        <v>152</v>
      </c>
      <c r="H237" s="17" t="s">
        <v>34</v>
      </c>
      <c r="I237" s="30" t="s">
        <v>35</v>
      </c>
      <c r="J237" s="31" t="s">
        <v>2465</v>
      </c>
      <c r="K237" s="32" t="s">
        <v>2466</v>
      </c>
      <c r="L237" s="30" t="s">
        <v>2467</v>
      </c>
      <c r="M237" s="33" t="s">
        <v>2468</v>
      </c>
      <c r="N237" s="22" t="s">
        <v>41</v>
      </c>
      <c r="O237" s="42" t="s">
        <v>104</v>
      </c>
      <c r="P237" s="23" t="s">
        <v>105</v>
      </c>
      <c r="Q237" s="23" t="s">
        <v>529</v>
      </c>
      <c r="R237" s="18">
        <v>4429</v>
      </c>
      <c r="S237" s="17" t="s">
        <v>1547</v>
      </c>
      <c r="T237" s="24" t="s">
        <v>1261</v>
      </c>
      <c r="U237" s="25" t="s">
        <v>855</v>
      </c>
      <c r="V237" s="15" t="s">
        <v>2469</v>
      </c>
      <c r="W237" s="15" t="s">
        <v>2470</v>
      </c>
      <c r="X237" s="26" t="s">
        <v>635</v>
      </c>
      <c r="Y237" s="26" t="s">
        <v>1254</v>
      </c>
      <c r="Z237" s="29" t="s">
        <v>72</v>
      </c>
      <c r="AA237" s="29" t="s">
        <v>52</v>
      </c>
      <c r="AB237" s="29" t="s">
        <v>683</v>
      </c>
      <c r="AC237" s="32" t="s">
        <v>2471</v>
      </c>
      <c r="AD237" s="41" t="s">
        <v>2472</v>
      </c>
    </row>
    <row r="238" spans="1:30" ht="306">
      <c r="A238" s="15" t="s">
        <v>2473</v>
      </c>
      <c r="B238" s="17" t="e">
        <f ca="1">IMAGE("https://acnhcdn.com/latest/NpcIcon/elp04.png")</f>
        <v>#NAME?</v>
      </c>
      <c r="C238" s="28" t="e">
        <f ca="1">IMAGE("https://acnhcdn.com/latest/NpcBromide/NpcNmlElp04.png")</f>
        <v>#NAME?</v>
      </c>
      <c r="D238" s="17" t="e">
        <f ca="1">IMAGE("https://acnhcdn.com/drivesync/render/houses/elp04_152_Margie.png")</f>
        <v>#NAME?</v>
      </c>
      <c r="E238" s="15" t="s">
        <v>413</v>
      </c>
      <c r="F238" s="29" t="s">
        <v>78</v>
      </c>
      <c r="G238" s="29" t="s">
        <v>152</v>
      </c>
      <c r="H238" s="17" t="s">
        <v>80</v>
      </c>
      <c r="I238" s="30" t="s">
        <v>153</v>
      </c>
      <c r="J238" s="31" t="s">
        <v>2474</v>
      </c>
      <c r="K238" s="32" t="s">
        <v>2475</v>
      </c>
      <c r="L238" s="30" t="s">
        <v>2476</v>
      </c>
      <c r="M238" s="33" t="s">
        <v>2477</v>
      </c>
      <c r="N238" s="42" t="s">
        <v>104</v>
      </c>
      <c r="O238" s="22" t="s">
        <v>41</v>
      </c>
      <c r="P238" s="23" t="s">
        <v>105</v>
      </c>
      <c r="Q238" s="23" t="s">
        <v>123</v>
      </c>
      <c r="R238" s="18">
        <v>3248</v>
      </c>
      <c r="S238" s="17" t="s">
        <v>158</v>
      </c>
      <c r="T238" s="24" t="s">
        <v>2478</v>
      </c>
      <c r="U238" s="25" t="s">
        <v>645</v>
      </c>
      <c r="V238" s="15" t="s">
        <v>2479</v>
      </c>
      <c r="W238" s="15" t="s">
        <v>2480</v>
      </c>
      <c r="X238" s="26" t="s">
        <v>163</v>
      </c>
      <c r="Y238" s="26" t="s">
        <v>258</v>
      </c>
      <c r="Z238" s="29" t="s">
        <v>72</v>
      </c>
      <c r="AA238" s="29" t="s">
        <v>289</v>
      </c>
      <c r="AB238" s="29" t="s">
        <v>290</v>
      </c>
      <c r="AC238" s="32" t="s">
        <v>2481</v>
      </c>
      <c r="AD238" s="41" t="s">
        <v>2482</v>
      </c>
    </row>
    <row r="239" spans="1:30" ht="182">
      <c r="A239" s="15" t="s">
        <v>2483</v>
      </c>
      <c r="B239" s="17" t="e">
        <f ca="1">IMAGE("https://acnhcdn.com/latest/NpcIcon/ocp01.png")</f>
        <v>#NAME?</v>
      </c>
      <c r="C239" s="28" t="e">
        <f ca="1">IMAGE("https://acnhcdn.com/latest/NpcBromide/NpcNmlOcp01.png")</f>
        <v>#NAME?</v>
      </c>
      <c r="D239" s="17" t="e">
        <f ca="1">IMAGE("https://acnhcdn.com/drivesync/render/houses/ocp01_266_Marina.png")</f>
        <v>#NAME?</v>
      </c>
      <c r="E239" s="15" t="s">
        <v>999</v>
      </c>
      <c r="F239" s="29" t="s">
        <v>78</v>
      </c>
      <c r="G239" s="29" t="s">
        <v>152</v>
      </c>
      <c r="H239" s="17" t="s">
        <v>80</v>
      </c>
      <c r="I239" s="30" t="s">
        <v>187</v>
      </c>
      <c r="J239" s="31" t="s">
        <v>2484</v>
      </c>
      <c r="K239" s="32" t="s">
        <v>2485</v>
      </c>
      <c r="L239" s="30" t="s">
        <v>2486</v>
      </c>
      <c r="M239" s="33" t="s">
        <v>2487</v>
      </c>
      <c r="N239" s="22" t="s">
        <v>41</v>
      </c>
      <c r="O239" s="22" t="s">
        <v>41</v>
      </c>
      <c r="P239" s="23" t="s">
        <v>105</v>
      </c>
      <c r="Q239" s="23" t="s">
        <v>123</v>
      </c>
      <c r="R239" s="18">
        <v>3635</v>
      </c>
      <c r="S239" s="17" t="s">
        <v>1067</v>
      </c>
      <c r="T239" s="24" t="s">
        <v>2488</v>
      </c>
      <c r="U239" s="25" t="s">
        <v>2489</v>
      </c>
      <c r="V239" s="15" t="s">
        <v>2490</v>
      </c>
      <c r="W239" s="15" t="s">
        <v>2491</v>
      </c>
      <c r="X239" s="26" t="s">
        <v>211</v>
      </c>
      <c r="Y239" s="26" t="s">
        <v>258</v>
      </c>
      <c r="Z239" s="29" t="s">
        <v>72</v>
      </c>
      <c r="AA239" s="29" t="s">
        <v>52</v>
      </c>
      <c r="AB239" s="29" t="s">
        <v>683</v>
      </c>
      <c r="AC239" s="32" t="s">
        <v>2492</v>
      </c>
      <c r="AD239" s="41" t="s">
        <v>2493</v>
      </c>
    </row>
    <row r="240" spans="1:30" ht="196">
      <c r="A240" s="15" t="s">
        <v>2494</v>
      </c>
      <c r="B240" s="16" t="e">
        <f ca="1">IMAGE("https://acnhcdn.com/latest/NpcIcon/ham09.png")</f>
        <v>#NAME?</v>
      </c>
      <c r="C240" s="16" t="e">
        <f ca="1">IMAGE("https://acnhcdn.com/latest/NpcBromide/NpcNmlHam09.png")</f>
        <v>#NAME?</v>
      </c>
      <c r="D240" s="16"/>
      <c r="E240" s="15" t="s">
        <v>335</v>
      </c>
      <c r="F240" s="16" t="s">
        <v>32</v>
      </c>
      <c r="G240" s="16" t="s">
        <v>57</v>
      </c>
      <c r="H240" s="17" t="s">
        <v>80</v>
      </c>
      <c r="I240" s="18" t="s">
        <v>153</v>
      </c>
      <c r="J240" s="19" t="s">
        <v>2484</v>
      </c>
      <c r="K240" s="20" t="s">
        <v>2495</v>
      </c>
      <c r="L240" s="18" t="s">
        <v>2496</v>
      </c>
      <c r="M240" s="17" t="s">
        <v>2497</v>
      </c>
      <c r="N240" s="34" t="s">
        <v>62</v>
      </c>
      <c r="O240" s="47" t="s">
        <v>174</v>
      </c>
      <c r="P240" s="23" t="s">
        <v>63</v>
      </c>
      <c r="Q240" s="23" t="s">
        <v>176</v>
      </c>
      <c r="R240" s="18">
        <v>6029</v>
      </c>
      <c r="S240" s="17" t="s">
        <v>65</v>
      </c>
      <c r="T240" s="24" t="s">
        <v>1016</v>
      </c>
      <c r="U240" s="25" t="s">
        <v>1281</v>
      </c>
      <c r="V240" s="15" t="s">
        <v>2498</v>
      </c>
      <c r="W240" s="15" t="s">
        <v>2499</v>
      </c>
      <c r="X240" s="26" t="s">
        <v>491</v>
      </c>
      <c r="Y240" s="26">
        <v>3615</v>
      </c>
      <c r="Z240" s="16" t="s">
        <v>51</v>
      </c>
      <c r="AA240" s="16" t="s">
        <v>52</v>
      </c>
      <c r="AB240" s="16" t="s">
        <v>114</v>
      </c>
      <c r="AC240" s="20" t="s">
        <v>2500</v>
      </c>
      <c r="AD240" s="27" t="s">
        <v>2501</v>
      </c>
    </row>
    <row r="241" spans="1:30" ht="409.6">
      <c r="A241" s="15" t="s">
        <v>2502</v>
      </c>
      <c r="B241" s="17" t="e">
        <f ca="1">IMAGE("https://acnhcdn.com/latest/NpcIcon/squ17.png")</f>
        <v>#NAME?</v>
      </c>
      <c r="C241" s="28" t="e">
        <f ca="1">IMAGE("https://acnhcdn.com/latest/NpcBromide/NpcNmlSqu17.png")</f>
        <v>#NAME?</v>
      </c>
      <c r="D241" s="17" t="e">
        <f ca="1">IMAGE("https://acnhcdn.com/drivesync/render/houses/squ17_368_Marshal.png")</f>
        <v>#NAME?</v>
      </c>
      <c r="E241" s="15" t="s">
        <v>77</v>
      </c>
      <c r="F241" s="29" t="s">
        <v>32</v>
      </c>
      <c r="G241" s="29" t="s">
        <v>512</v>
      </c>
      <c r="H241" s="17" t="s">
        <v>34</v>
      </c>
      <c r="I241" s="30" t="s">
        <v>187</v>
      </c>
      <c r="J241" s="31" t="s">
        <v>2503</v>
      </c>
      <c r="K241" s="32" t="s">
        <v>2504</v>
      </c>
      <c r="L241" s="30" t="s">
        <v>689</v>
      </c>
      <c r="M241" s="33" t="s">
        <v>2505</v>
      </c>
      <c r="N241" s="42" t="s">
        <v>104</v>
      </c>
      <c r="O241" s="34" t="s">
        <v>62</v>
      </c>
      <c r="P241" s="18" t="s">
        <v>42</v>
      </c>
      <c r="Q241" s="23" t="s">
        <v>64</v>
      </c>
      <c r="R241" s="18">
        <v>4277</v>
      </c>
      <c r="S241" s="17" t="s">
        <v>1015</v>
      </c>
      <c r="T241" s="24" t="s">
        <v>1520</v>
      </c>
      <c r="U241" s="25" t="s">
        <v>1988</v>
      </c>
      <c r="V241" s="15" t="s">
        <v>2506</v>
      </c>
      <c r="W241" s="15" t="s">
        <v>2507</v>
      </c>
      <c r="X241" s="26" t="s">
        <v>112</v>
      </c>
      <c r="Y241" s="26" t="s">
        <v>164</v>
      </c>
      <c r="Z241" s="29" t="s">
        <v>72</v>
      </c>
      <c r="AA241" s="29" t="s">
        <v>289</v>
      </c>
      <c r="AB241" s="29" t="s">
        <v>290</v>
      </c>
      <c r="AC241" s="32" t="s">
        <v>2508</v>
      </c>
      <c r="AD241" s="41" t="s">
        <v>2509</v>
      </c>
    </row>
    <row r="242" spans="1:30" ht="306">
      <c r="A242" s="15" t="s">
        <v>2510</v>
      </c>
      <c r="B242" s="17" t="e">
        <f ca="1">IMAGE("https://acnhcdn.com/latest/NpcIcon/cbr18.png")</f>
        <v>#NAME?</v>
      </c>
      <c r="C242" s="28" t="e">
        <f ca="1">IMAGE("https://acnhcdn.com/latest/NpcBromide/NpcNmlCbr18.png")</f>
        <v>#NAME?</v>
      </c>
      <c r="D242" s="17" t="e">
        <f ca="1">IMAGE("https://acnhcdn.com/drivesync/render/houses/cbr18_Marty.png")</f>
        <v>#NAME?</v>
      </c>
      <c r="E242" s="15" t="s">
        <v>481</v>
      </c>
      <c r="F242" s="29" t="s">
        <v>32</v>
      </c>
      <c r="G242" s="29" t="s">
        <v>119</v>
      </c>
      <c r="H242" s="17" t="s">
        <v>34</v>
      </c>
      <c r="I242" s="30" t="s">
        <v>99</v>
      </c>
      <c r="J242" s="31" t="s">
        <v>2511</v>
      </c>
      <c r="K242" s="29" t="s">
        <v>2512</v>
      </c>
      <c r="L242" s="15" t="s">
        <v>863</v>
      </c>
      <c r="M242" s="33" t="s">
        <v>2513</v>
      </c>
      <c r="N242" s="22" t="s">
        <v>41</v>
      </c>
      <c r="O242" s="42" t="s">
        <v>104</v>
      </c>
      <c r="P242" s="18" t="s">
        <v>176</v>
      </c>
      <c r="Q242" s="18" t="s">
        <v>175</v>
      </c>
      <c r="R242" s="18">
        <v>13176</v>
      </c>
      <c r="S242" s="17" t="s">
        <v>502</v>
      </c>
      <c r="T242" s="24" t="s">
        <v>2514</v>
      </c>
      <c r="U242" s="17" t="s">
        <v>2515</v>
      </c>
      <c r="V242" s="15" t="s">
        <v>2516</v>
      </c>
      <c r="W242" s="15" t="s">
        <v>2517</v>
      </c>
      <c r="X242" s="26" t="s">
        <v>742</v>
      </c>
      <c r="Y242" s="26" t="s">
        <v>476</v>
      </c>
      <c r="Z242" s="29" t="s">
        <v>1048</v>
      </c>
      <c r="AA242" s="29" t="s">
        <v>2518</v>
      </c>
      <c r="AB242" s="29" t="s">
        <v>2519</v>
      </c>
      <c r="AC242" s="29" t="s">
        <v>2520</v>
      </c>
      <c r="AD242" s="41" t="s">
        <v>2521</v>
      </c>
    </row>
    <row r="243" spans="1:30" ht="306">
      <c r="A243" s="15" t="s">
        <v>2522</v>
      </c>
      <c r="B243" s="17" t="e">
        <f ca="1">IMAGE("https://acnhcdn.com/latest/NpcIcon/kgr01.png")</f>
        <v>#NAME?</v>
      </c>
      <c r="C243" s="28" t="e">
        <f ca="1">IMAGE("https://acnhcdn.com/latest/NpcBromide/NpcNmlKgr01.png")</f>
        <v>#NAME?</v>
      </c>
      <c r="D243" s="17" t="e">
        <f ca="1">IMAGE("https://acnhcdn.com/drivesync/render/houses/kgr01_229_Mathilda.png")</f>
        <v>#NAME?</v>
      </c>
      <c r="E243" s="15" t="s">
        <v>350</v>
      </c>
      <c r="F243" s="29" t="s">
        <v>78</v>
      </c>
      <c r="G243" s="29" t="s">
        <v>168</v>
      </c>
      <c r="H243" s="17" t="s">
        <v>80</v>
      </c>
      <c r="I243" s="30" t="s">
        <v>81</v>
      </c>
      <c r="J243" s="31" t="s">
        <v>2523</v>
      </c>
      <c r="K243" s="32" t="s">
        <v>2524</v>
      </c>
      <c r="L243" s="30" t="s">
        <v>540</v>
      </c>
      <c r="M243" s="33" t="s">
        <v>2525</v>
      </c>
      <c r="N243" s="34" t="s">
        <v>62</v>
      </c>
      <c r="O243" s="47" t="s">
        <v>174</v>
      </c>
      <c r="P243" s="23" t="s">
        <v>106</v>
      </c>
      <c r="Q243" s="23" t="s">
        <v>123</v>
      </c>
      <c r="R243" s="18">
        <v>3261</v>
      </c>
      <c r="S243" s="17" t="s">
        <v>177</v>
      </c>
      <c r="T243" s="24" t="s">
        <v>1520</v>
      </c>
      <c r="U243" s="25" t="s">
        <v>109</v>
      </c>
      <c r="V243" s="15" t="s">
        <v>2526</v>
      </c>
      <c r="W243" s="15" t="s">
        <v>2527</v>
      </c>
      <c r="X243" s="26" t="s">
        <v>112</v>
      </c>
      <c r="Y243" s="26" t="s">
        <v>164</v>
      </c>
      <c r="Z243" s="29" t="s">
        <v>72</v>
      </c>
      <c r="AA243" s="29" t="s">
        <v>52</v>
      </c>
      <c r="AB243" s="29" t="s">
        <v>114</v>
      </c>
      <c r="AC243" s="32" t="s">
        <v>2528</v>
      </c>
      <c r="AD243" s="41" t="s">
        <v>2529</v>
      </c>
    </row>
    <row r="244" spans="1:30" ht="358">
      <c r="A244" s="15" t="s">
        <v>2530</v>
      </c>
      <c r="B244" s="17" t="e">
        <f ca="1">IMAGE("https://acnhcdn.com/latest/NpcIcon/bea15.png")</f>
        <v>#NAME?</v>
      </c>
      <c r="C244" s="28" t="e">
        <f ca="1">IMAGE("https://acnhcdn.com/latest/NpcBromide/NpcNmlBea15.png")</f>
        <v>#NAME?</v>
      </c>
      <c r="D244" s="17" t="e">
        <f ca="1">IMAGE("https://acnhcdn.com/drivesync/render/houses/bea15_32_Megan.png")</f>
        <v>#NAME?</v>
      </c>
      <c r="E244" s="15" t="s">
        <v>511</v>
      </c>
      <c r="F244" s="29" t="s">
        <v>78</v>
      </c>
      <c r="G244" s="29" t="s">
        <v>152</v>
      </c>
      <c r="H244" s="17" t="s">
        <v>34</v>
      </c>
      <c r="I244" s="30" t="s">
        <v>35</v>
      </c>
      <c r="J244" s="31" t="s">
        <v>2531</v>
      </c>
      <c r="K244" s="32" t="s">
        <v>2532</v>
      </c>
      <c r="L244" s="30" t="s">
        <v>138</v>
      </c>
      <c r="M244" s="33" t="s">
        <v>2533</v>
      </c>
      <c r="N244" s="22" t="s">
        <v>41</v>
      </c>
      <c r="O244" s="39" t="s">
        <v>86</v>
      </c>
      <c r="P244" s="23" t="s">
        <v>175</v>
      </c>
      <c r="Q244" s="18" t="s">
        <v>42</v>
      </c>
      <c r="R244" s="18">
        <v>4406</v>
      </c>
      <c r="S244" s="17" t="s">
        <v>447</v>
      </c>
      <c r="T244" s="24" t="s">
        <v>2534</v>
      </c>
      <c r="U244" s="25" t="s">
        <v>1312</v>
      </c>
      <c r="V244" s="15" t="s">
        <v>2535</v>
      </c>
      <c r="W244" s="15" t="s">
        <v>2536</v>
      </c>
      <c r="X244" s="26" t="s">
        <v>2537</v>
      </c>
      <c r="Y244" s="26" t="s">
        <v>258</v>
      </c>
      <c r="Z244" s="29" t="s">
        <v>72</v>
      </c>
      <c r="AA244" s="29" t="s">
        <v>52</v>
      </c>
      <c r="AB244" s="29" t="s">
        <v>1172</v>
      </c>
      <c r="AC244" s="32" t="s">
        <v>2538</v>
      </c>
      <c r="AD244" s="41" t="s">
        <v>2539</v>
      </c>
    </row>
    <row r="245" spans="1:30" ht="371">
      <c r="A245" s="15" t="s">
        <v>2540</v>
      </c>
      <c r="B245" s="17" t="e">
        <f ca="1">IMAGE("https://acnhcdn.com/latest/NpcIcon/kal02.png")</f>
        <v>#NAME?</v>
      </c>
      <c r="C245" s="28" t="e">
        <f ca="1">IMAGE("https://acnhcdn.com/latest/NpcBromide/NpcNmlKal02.png")</f>
        <v>#NAME?</v>
      </c>
      <c r="D245" s="17" t="e">
        <f ca="1">IMAGE("https://acnhcdn.com/drivesync/render/houses/kal02_222_Melba.png")</f>
        <v>#NAME?</v>
      </c>
      <c r="E245" s="15" t="s">
        <v>151</v>
      </c>
      <c r="F245" s="29" t="s">
        <v>78</v>
      </c>
      <c r="G245" s="29" t="s">
        <v>152</v>
      </c>
      <c r="H245" s="17" t="s">
        <v>80</v>
      </c>
      <c r="I245" s="30" t="s">
        <v>153</v>
      </c>
      <c r="J245" s="31" t="s">
        <v>2541</v>
      </c>
      <c r="K245" s="32" t="s">
        <v>2542</v>
      </c>
      <c r="L245" s="30" t="s">
        <v>851</v>
      </c>
      <c r="M245" s="33" t="s">
        <v>2543</v>
      </c>
      <c r="N245" s="22" t="s">
        <v>41</v>
      </c>
      <c r="O245" s="22" t="s">
        <v>41</v>
      </c>
      <c r="P245" s="23" t="s">
        <v>106</v>
      </c>
      <c r="Q245" s="23" t="s">
        <v>43</v>
      </c>
      <c r="R245" s="18">
        <v>4399</v>
      </c>
      <c r="S245" s="17" t="s">
        <v>715</v>
      </c>
      <c r="T245" s="24" t="s">
        <v>1358</v>
      </c>
      <c r="U245" s="25" t="s">
        <v>46</v>
      </c>
      <c r="V245" s="15" t="s">
        <v>2544</v>
      </c>
      <c r="W245" s="15" t="s">
        <v>2545</v>
      </c>
      <c r="X245" s="26" t="s">
        <v>384</v>
      </c>
      <c r="Y245" s="26" t="s">
        <v>258</v>
      </c>
      <c r="Z245" s="29" t="s">
        <v>72</v>
      </c>
      <c r="AA245" s="29" t="s">
        <v>52</v>
      </c>
      <c r="AB245" s="29" t="s">
        <v>1236</v>
      </c>
      <c r="AC245" s="32" t="s">
        <v>2546</v>
      </c>
      <c r="AD245" s="41" t="s">
        <v>2547</v>
      </c>
    </row>
    <row r="246" spans="1:30" ht="319">
      <c r="A246" s="15" t="s">
        <v>2548</v>
      </c>
      <c r="B246" s="17" t="e">
        <f ca="1">IMAGE("https://acnhcdn.com/latest/NpcIcon/rhn07.png")</f>
        <v>#NAME?</v>
      </c>
      <c r="C246" s="28" t="e">
        <f ca="1">IMAGE("https://acnhcdn.com/latest/NpcBromide/NpcNmlRhn07.png")</f>
        <v>#NAME?</v>
      </c>
      <c r="D246" s="17" t="e">
        <f ca="1">IMAGE("https://acnhcdn.com/drivesync/render/houses/rhn07_338_Merengue.png")</f>
        <v>#NAME?</v>
      </c>
      <c r="E246" s="15" t="s">
        <v>427</v>
      </c>
      <c r="F246" s="29" t="s">
        <v>78</v>
      </c>
      <c r="G246" s="29" t="s">
        <v>152</v>
      </c>
      <c r="H246" s="17" t="s">
        <v>34</v>
      </c>
      <c r="I246" s="30" t="s">
        <v>35</v>
      </c>
      <c r="J246" s="31" t="s">
        <v>2549</v>
      </c>
      <c r="K246" s="32" t="s">
        <v>2550</v>
      </c>
      <c r="L246" s="30" t="s">
        <v>1518</v>
      </c>
      <c r="M246" s="33" t="s">
        <v>2551</v>
      </c>
      <c r="N246" s="22" t="s">
        <v>41</v>
      </c>
      <c r="O246" s="39" t="s">
        <v>86</v>
      </c>
      <c r="P246" s="23" t="s">
        <v>106</v>
      </c>
      <c r="Q246" s="23" t="s">
        <v>123</v>
      </c>
      <c r="R246" s="18">
        <v>3177</v>
      </c>
      <c r="S246" s="17" t="s">
        <v>813</v>
      </c>
      <c r="T246" s="24" t="s">
        <v>865</v>
      </c>
      <c r="U246" s="25" t="s">
        <v>946</v>
      </c>
      <c r="V246" s="15" t="s">
        <v>2552</v>
      </c>
      <c r="W246" s="15" t="s">
        <v>2553</v>
      </c>
      <c r="X246" s="26" t="s">
        <v>211</v>
      </c>
      <c r="Y246" s="26" t="s">
        <v>1111</v>
      </c>
      <c r="Z246" s="29" t="s">
        <v>72</v>
      </c>
      <c r="AA246" s="29" t="s">
        <v>1142</v>
      </c>
      <c r="AB246" s="29" t="s">
        <v>1143</v>
      </c>
      <c r="AC246" s="32" t="s">
        <v>2554</v>
      </c>
      <c r="AD246" s="41" t="s">
        <v>2555</v>
      </c>
    </row>
    <row r="247" spans="1:30" ht="182">
      <c r="A247" s="15" t="s">
        <v>2556</v>
      </c>
      <c r="B247" s="17" t="e">
        <f ca="1">IMAGE("https://acnhcdn.com/latest/NpcIcon/cat16.png")</f>
        <v>#NAME?</v>
      </c>
      <c r="C247" s="28" t="e">
        <f ca="1">IMAGE("https://acnhcdn.com/latest/NpcBromide/NpcNmlCat16.png")</f>
        <v>#NAME?</v>
      </c>
      <c r="D247" s="17" t="e">
        <f ca="1">IMAGE("https://acnhcdn.com/drivesync/render/houses/cat16_67_Merry.png")</f>
        <v>#NAME?</v>
      </c>
      <c r="E247" s="15" t="s">
        <v>264</v>
      </c>
      <c r="F247" s="29" t="s">
        <v>78</v>
      </c>
      <c r="G247" s="29" t="s">
        <v>79</v>
      </c>
      <c r="H247" s="17" t="s">
        <v>80</v>
      </c>
      <c r="I247" s="30" t="s">
        <v>169</v>
      </c>
      <c r="J247" s="31" t="s">
        <v>2557</v>
      </c>
      <c r="K247" s="32" t="s">
        <v>2558</v>
      </c>
      <c r="L247" s="30" t="s">
        <v>250</v>
      </c>
      <c r="M247" s="33" t="s">
        <v>2559</v>
      </c>
      <c r="N247" s="22" t="s">
        <v>41</v>
      </c>
      <c r="O247" s="22" t="s">
        <v>41</v>
      </c>
      <c r="P247" s="23" t="s">
        <v>105</v>
      </c>
      <c r="Q247" s="18" t="s">
        <v>42</v>
      </c>
      <c r="R247" s="18">
        <v>3635</v>
      </c>
      <c r="S247" s="17" t="s">
        <v>206</v>
      </c>
      <c r="T247" s="24" t="s">
        <v>253</v>
      </c>
      <c r="U247" s="25" t="s">
        <v>1792</v>
      </c>
      <c r="V247" s="15" t="s">
        <v>2560</v>
      </c>
      <c r="W247" s="15" t="s">
        <v>2561</v>
      </c>
      <c r="X247" s="26" t="s">
        <v>257</v>
      </c>
      <c r="Y247" s="26" t="s">
        <v>1608</v>
      </c>
      <c r="Z247" s="29" t="s">
        <v>72</v>
      </c>
      <c r="AA247" s="29" t="s">
        <v>318</v>
      </c>
      <c r="AB247" s="29" t="s">
        <v>319</v>
      </c>
      <c r="AC247" s="32" t="s">
        <v>2562</v>
      </c>
      <c r="AD247" s="41" t="s">
        <v>2563</v>
      </c>
    </row>
    <row r="248" spans="1:30" ht="238">
      <c r="A248" s="15" t="s">
        <v>2564</v>
      </c>
      <c r="B248" s="17" t="e">
        <f ca="1">IMAGE("https://acnhcdn.com/latest/NpcIcon/brd08.png")</f>
        <v>#NAME?</v>
      </c>
      <c r="C248" s="28" t="e">
        <f ca="1">IMAGE("https://acnhcdn.com/latest/NpcBromide/NpcNmlBrd08.png")</f>
        <v>#NAME?</v>
      </c>
      <c r="D248" s="17" t="e">
        <f ca="1">IMAGE("https://acnhcdn.com/drivesync/render/houses/brd08_40_Midge.png")</f>
        <v>#NAME?</v>
      </c>
      <c r="E248" s="15" t="s">
        <v>31</v>
      </c>
      <c r="F248" s="29" t="s">
        <v>78</v>
      </c>
      <c r="G248" s="29" t="s">
        <v>152</v>
      </c>
      <c r="H248" s="17" t="s">
        <v>80</v>
      </c>
      <c r="I248" s="30" t="s">
        <v>153</v>
      </c>
      <c r="J248" s="31" t="s">
        <v>2565</v>
      </c>
      <c r="K248" s="32" t="s">
        <v>2566</v>
      </c>
      <c r="L248" s="30" t="s">
        <v>851</v>
      </c>
      <c r="M248" s="33" t="s">
        <v>2567</v>
      </c>
      <c r="N248" s="22" t="s">
        <v>41</v>
      </c>
      <c r="O248" s="39" t="s">
        <v>86</v>
      </c>
      <c r="P248" s="23" t="s">
        <v>105</v>
      </c>
      <c r="Q248" s="23" t="s">
        <v>105</v>
      </c>
      <c r="R248" s="18">
        <v>9128</v>
      </c>
      <c r="S248" s="17" t="s">
        <v>432</v>
      </c>
      <c r="T248" s="24" t="s">
        <v>2568</v>
      </c>
      <c r="U248" s="25" t="s">
        <v>2569</v>
      </c>
      <c r="V248" s="15" t="s">
        <v>2570</v>
      </c>
      <c r="W248" s="15" t="s">
        <v>2571</v>
      </c>
      <c r="X248" s="26" t="s">
        <v>436</v>
      </c>
      <c r="Y248" s="26" t="s">
        <v>743</v>
      </c>
      <c r="Z248" s="29" t="s">
        <v>72</v>
      </c>
      <c r="AA248" s="29" t="s">
        <v>52</v>
      </c>
      <c r="AB248" s="29" t="s">
        <v>1172</v>
      </c>
      <c r="AC248" s="32" t="s">
        <v>2572</v>
      </c>
      <c r="AD248" s="41" t="s">
        <v>2573</v>
      </c>
    </row>
    <row r="249" spans="1:30" ht="238">
      <c r="A249" s="15" t="s">
        <v>2574</v>
      </c>
      <c r="B249" s="17" t="e">
        <f ca="1">IMAGE("https://acnhcdn.com/latest/NpcIcon/squ09.png")</f>
        <v>#NAME?</v>
      </c>
      <c r="C249" s="28" t="e">
        <f ca="1">IMAGE("https://acnhcdn.com/latest/NpcBromide/NpcNmlSqu09.png")</f>
        <v>#NAME?</v>
      </c>
      <c r="D249" s="17" t="e">
        <f ca="1">IMAGE("https://acnhcdn.com/drivesync/render/houses/squ09_361_Mint.png")</f>
        <v>#NAME?</v>
      </c>
      <c r="E249" s="15" t="s">
        <v>77</v>
      </c>
      <c r="F249" s="29" t="s">
        <v>78</v>
      </c>
      <c r="G249" s="29" t="s">
        <v>168</v>
      </c>
      <c r="H249" s="17" t="s">
        <v>80</v>
      </c>
      <c r="I249" s="30" t="s">
        <v>169</v>
      </c>
      <c r="J249" s="31" t="s">
        <v>2575</v>
      </c>
      <c r="K249" s="32" t="s">
        <v>2576</v>
      </c>
      <c r="L249" s="30" t="s">
        <v>172</v>
      </c>
      <c r="M249" s="33" t="s">
        <v>2577</v>
      </c>
      <c r="N249" s="47" t="s">
        <v>174</v>
      </c>
      <c r="O249" s="22" t="s">
        <v>41</v>
      </c>
      <c r="P249" s="23" t="s">
        <v>105</v>
      </c>
      <c r="Q249" s="23" t="s">
        <v>298</v>
      </c>
      <c r="R249" s="18">
        <v>2686</v>
      </c>
      <c r="S249" s="17" t="s">
        <v>107</v>
      </c>
      <c r="T249" s="24" t="s">
        <v>2578</v>
      </c>
      <c r="U249" s="25" t="s">
        <v>946</v>
      </c>
      <c r="V249" s="15" t="s">
        <v>2579</v>
      </c>
      <c r="W249" s="15" t="s">
        <v>2580</v>
      </c>
      <c r="X249" s="26" t="s">
        <v>384</v>
      </c>
      <c r="Y249" s="26" t="s">
        <v>476</v>
      </c>
      <c r="Z249" s="29" t="s">
        <v>72</v>
      </c>
      <c r="AA249" s="29" t="s">
        <v>1775</v>
      </c>
      <c r="AB249" s="29" t="s">
        <v>1776</v>
      </c>
      <c r="AC249" s="32" t="s">
        <v>2581</v>
      </c>
      <c r="AD249" s="41" t="s">
        <v>2582</v>
      </c>
    </row>
    <row r="250" spans="1:30" ht="409.6">
      <c r="A250" s="15" t="s">
        <v>2583</v>
      </c>
      <c r="B250" s="17" t="e">
        <f ca="1">IMAGE("https://acnhcdn.com/latest/NpcIcon/rbt19.png")</f>
        <v>#NAME?</v>
      </c>
      <c r="C250" s="28" t="e">
        <f ca="1">IMAGE("https://acnhcdn.com/latest/NpcBromide/NpcNmlRbt19.png")</f>
        <v>#NAME?</v>
      </c>
      <c r="D250" s="17" t="e">
        <f ca="1">IMAGE("https://acnhcdn.com/drivesync/render/houses/rbt19_333_Mira.png")</f>
        <v>#NAME?</v>
      </c>
      <c r="E250" s="15" t="s">
        <v>733</v>
      </c>
      <c r="F250" s="29" t="s">
        <v>78</v>
      </c>
      <c r="G250" s="29" t="s">
        <v>98</v>
      </c>
      <c r="H250" s="17" t="s">
        <v>34</v>
      </c>
      <c r="I250" s="30" t="s">
        <v>81</v>
      </c>
      <c r="J250" s="31" t="s">
        <v>2584</v>
      </c>
      <c r="K250" s="32" t="s">
        <v>2585</v>
      </c>
      <c r="L250" s="30" t="s">
        <v>84</v>
      </c>
      <c r="M250" s="33" t="s">
        <v>2586</v>
      </c>
      <c r="N250" s="21" t="s">
        <v>40</v>
      </c>
      <c r="O250" s="34" t="s">
        <v>62</v>
      </c>
      <c r="P250" s="23" t="s">
        <v>123</v>
      </c>
      <c r="Q250" s="23" t="s">
        <v>175</v>
      </c>
      <c r="R250" s="18">
        <v>9483</v>
      </c>
      <c r="S250" s="17" t="s">
        <v>471</v>
      </c>
      <c r="T250" s="24" t="s">
        <v>1745</v>
      </c>
      <c r="U250" s="25" t="s">
        <v>313</v>
      </c>
      <c r="V250" s="15" t="s">
        <v>2587</v>
      </c>
      <c r="W250" s="15" t="s">
        <v>2588</v>
      </c>
      <c r="X250" s="26" t="s">
        <v>316</v>
      </c>
      <c r="Y250" s="26" t="s">
        <v>360</v>
      </c>
      <c r="Z250" s="29" t="s">
        <v>72</v>
      </c>
      <c r="AA250" s="29" t="s">
        <v>276</v>
      </c>
      <c r="AB250" s="29" t="s">
        <v>277</v>
      </c>
      <c r="AC250" s="32" t="s">
        <v>2589</v>
      </c>
      <c r="AD250" s="41" t="s">
        <v>2590</v>
      </c>
    </row>
    <row r="251" spans="1:30" ht="210">
      <c r="A251" s="15" t="s">
        <v>2591</v>
      </c>
      <c r="B251" s="17" t="e">
        <f ca="1">IMAGE("https://acnhcdn.com/latest/NpcIcon/duk12.png")</f>
        <v>#NAME?</v>
      </c>
      <c r="C251" s="28" t="e">
        <f ca="1">IMAGE("https://acnhcdn.com/latest/NpcBromide/NpcNmlDuk12.png")</f>
        <v>#NAME?</v>
      </c>
      <c r="D251" s="17" t="e">
        <f ca="1">IMAGE("https://acnhcdn.com/drivesync/render/houses/duk12_143_Miranda.png")</f>
        <v>#NAME?</v>
      </c>
      <c r="E251" s="15" t="s">
        <v>639</v>
      </c>
      <c r="F251" s="29" t="s">
        <v>78</v>
      </c>
      <c r="G251" s="29" t="s">
        <v>168</v>
      </c>
      <c r="H251" s="17" t="s">
        <v>80</v>
      </c>
      <c r="I251" s="30" t="s">
        <v>169</v>
      </c>
      <c r="J251" s="31" t="s">
        <v>2592</v>
      </c>
      <c r="K251" s="32" t="s">
        <v>2593</v>
      </c>
      <c r="L251" s="30" t="s">
        <v>1959</v>
      </c>
      <c r="M251" s="33" t="s">
        <v>2594</v>
      </c>
      <c r="N251" s="42" t="s">
        <v>104</v>
      </c>
      <c r="O251" s="47" t="s">
        <v>174</v>
      </c>
      <c r="P251" s="23" t="s">
        <v>64</v>
      </c>
      <c r="Q251" s="23" t="s">
        <v>298</v>
      </c>
      <c r="R251" s="18">
        <v>3387</v>
      </c>
      <c r="S251" s="17" t="s">
        <v>813</v>
      </c>
      <c r="T251" s="24" t="s">
        <v>691</v>
      </c>
      <c r="U251" s="25" t="s">
        <v>449</v>
      </c>
      <c r="V251" s="15" t="s">
        <v>2595</v>
      </c>
      <c r="W251" s="15" t="s">
        <v>2596</v>
      </c>
      <c r="X251" s="26" t="s">
        <v>112</v>
      </c>
      <c r="Y251" s="26" t="s">
        <v>1254</v>
      </c>
      <c r="Z251" s="29" t="s">
        <v>72</v>
      </c>
      <c r="AA251" s="29" t="s">
        <v>52</v>
      </c>
      <c r="AB251" s="29" t="s">
        <v>1172</v>
      </c>
      <c r="AC251" s="32" t="s">
        <v>2597</v>
      </c>
      <c r="AD251" s="41" t="s">
        <v>2598</v>
      </c>
    </row>
    <row r="252" spans="1:30" ht="210">
      <c r="A252" s="15" t="s">
        <v>2599</v>
      </c>
      <c r="B252" s="17" t="e">
        <f ca="1">IMAGE("https://acnhcdn.com/latest/NpcIcon/cat01.png")</f>
        <v>#NAME?</v>
      </c>
      <c r="C252" s="28" t="e">
        <f ca="1">IMAGE("https://acnhcdn.com/latest/NpcBromide/NpcNmlCat01.png")</f>
        <v>#NAME?</v>
      </c>
      <c r="D252" s="17" t="e">
        <f ca="1">IMAGE("https://acnhcdn.com/drivesync/render/houses/cat01_53_Mitzi.png")</f>
        <v>#NAME?</v>
      </c>
      <c r="E252" s="15" t="s">
        <v>264</v>
      </c>
      <c r="F252" s="29" t="s">
        <v>78</v>
      </c>
      <c r="G252" s="29" t="s">
        <v>152</v>
      </c>
      <c r="H252" s="17" t="s">
        <v>80</v>
      </c>
      <c r="I252" s="30" t="s">
        <v>153</v>
      </c>
      <c r="J252" s="31" t="s">
        <v>2600</v>
      </c>
      <c r="K252" s="32" t="s">
        <v>2601</v>
      </c>
      <c r="L252" s="30" t="s">
        <v>391</v>
      </c>
      <c r="M252" s="33" t="s">
        <v>2602</v>
      </c>
      <c r="N252" s="39" t="s">
        <v>86</v>
      </c>
      <c r="O252" s="39" t="s">
        <v>86</v>
      </c>
      <c r="P252" s="23" t="s">
        <v>176</v>
      </c>
      <c r="Q252" s="23" t="s">
        <v>529</v>
      </c>
      <c r="R252" s="18">
        <v>2686</v>
      </c>
      <c r="S252" s="17" t="s">
        <v>447</v>
      </c>
      <c r="T252" s="24" t="s">
        <v>2603</v>
      </c>
      <c r="U252" s="25" t="s">
        <v>993</v>
      </c>
      <c r="V252" s="15" t="s">
        <v>2604</v>
      </c>
      <c r="W252" s="15" t="s">
        <v>2605</v>
      </c>
      <c r="X252" s="26" t="s">
        <v>316</v>
      </c>
      <c r="Y252" s="26" t="s">
        <v>331</v>
      </c>
      <c r="Z252" s="29" t="s">
        <v>72</v>
      </c>
      <c r="AA252" s="29" t="s">
        <v>52</v>
      </c>
      <c r="AB252" s="29" t="s">
        <v>1439</v>
      </c>
      <c r="AC252" s="32" t="s">
        <v>2606</v>
      </c>
      <c r="AD252" s="41" t="s">
        <v>2607</v>
      </c>
    </row>
    <row r="253" spans="1:30" ht="306">
      <c r="A253" s="15" t="s">
        <v>2608</v>
      </c>
      <c r="B253" s="17" t="e">
        <f ca="1">IMAGE("https://acnhcdn.com/latest/NpcIcon/cat08.png")</f>
        <v>#NAME?</v>
      </c>
      <c r="C253" s="28" t="e">
        <f ca="1">IMAGE("https://acnhcdn.com/latest/NpcBromide/NpcNmlCat08.png")</f>
        <v>#NAME?</v>
      </c>
      <c r="D253" s="17" t="e">
        <f ca="1">IMAGE("https://acnhcdn.com/drivesync/render/houses/cat08_59_Moe.png")</f>
        <v>#NAME?</v>
      </c>
      <c r="E253" s="15" t="s">
        <v>264</v>
      </c>
      <c r="F253" s="29" t="s">
        <v>32</v>
      </c>
      <c r="G253" s="29" t="s">
        <v>119</v>
      </c>
      <c r="H253" s="17" t="s">
        <v>80</v>
      </c>
      <c r="I253" s="30" t="s">
        <v>99</v>
      </c>
      <c r="J253" s="31" t="s">
        <v>2609</v>
      </c>
      <c r="K253" s="32" t="s">
        <v>2610</v>
      </c>
      <c r="L253" s="30" t="s">
        <v>586</v>
      </c>
      <c r="M253" s="33" t="s">
        <v>2611</v>
      </c>
      <c r="N253" s="21" t="s">
        <v>40</v>
      </c>
      <c r="O253" s="39" t="s">
        <v>86</v>
      </c>
      <c r="P253" s="23" t="s">
        <v>63</v>
      </c>
      <c r="Q253" s="23" t="s">
        <v>393</v>
      </c>
      <c r="R253" s="18">
        <v>7975</v>
      </c>
      <c r="S253" s="17" t="s">
        <v>667</v>
      </c>
      <c r="T253" s="24" t="s">
        <v>2578</v>
      </c>
      <c r="U253" s="25" t="s">
        <v>2612</v>
      </c>
      <c r="V253" s="15" t="s">
        <v>2613</v>
      </c>
      <c r="W253" s="15" t="s">
        <v>2614</v>
      </c>
      <c r="X253" s="26" t="s">
        <v>211</v>
      </c>
      <c r="Y253" s="26" t="s">
        <v>331</v>
      </c>
      <c r="Z253" s="29" t="s">
        <v>72</v>
      </c>
      <c r="AA253" s="29" t="s">
        <v>52</v>
      </c>
      <c r="AB253" s="29" t="s">
        <v>53</v>
      </c>
      <c r="AC253" s="32" t="s">
        <v>2615</v>
      </c>
      <c r="AD253" s="41" t="s">
        <v>2616</v>
      </c>
    </row>
    <row r="254" spans="1:30" ht="306">
      <c r="A254" s="15" t="s">
        <v>2617</v>
      </c>
      <c r="B254" s="17" t="e">
        <f ca="1">IMAGE("https://acnhcdn.com/latest/NpcIcon/duk16.png")</f>
        <v>#NAME?</v>
      </c>
      <c r="C254" s="28" t="e">
        <f ca="1">IMAGE("https://acnhcdn.com/latest/NpcBromide/NpcNmlDuk16.png")</f>
        <v>#NAME?</v>
      </c>
      <c r="D254" s="17" t="e">
        <f ca="1">IMAGE("https://acnhcdn.com/drivesync/render/houses/duk16_146_Molly.png")</f>
        <v>#NAME?</v>
      </c>
      <c r="E254" s="15" t="s">
        <v>639</v>
      </c>
      <c r="F254" s="29" t="s">
        <v>78</v>
      </c>
      <c r="G254" s="29" t="s">
        <v>152</v>
      </c>
      <c r="H254" s="17" t="s">
        <v>34</v>
      </c>
      <c r="I254" s="30" t="s">
        <v>35</v>
      </c>
      <c r="J254" s="31" t="s">
        <v>2618</v>
      </c>
      <c r="K254" s="32" t="s">
        <v>2619</v>
      </c>
      <c r="L254" s="30" t="s">
        <v>1518</v>
      </c>
      <c r="M254" s="33" t="s">
        <v>2620</v>
      </c>
      <c r="N254" s="22" t="s">
        <v>41</v>
      </c>
      <c r="O254" s="39" t="s">
        <v>86</v>
      </c>
      <c r="P254" s="23" t="s">
        <v>175</v>
      </c>
      <c r="Q254" s="23" t="s">
        <v>105</v>
      </c>
      <c r="R254" s="18">
        <v>8885</v>
      </c>
      <c r="S254" s="17" t="s">
        <v>1150</v>
      </c>
      <c r="T254" s="24" t="s">
        <v>1727</v>
      </c>
      <c r="U254" s="25" t="s">
        <v>993</v>
      </c>
      <c r="V254" s="15" t="s">
        <v>2621</v>
      </c>
      <c r="W254" s="15" t="s">
        <v>2622</v>
      </c>
      <c r="X254" s="26" t="s">
        <v>112</v>
      </c>
      <c r="Y254" s="26" t="s">
        <v>360</v>
      </c>
      <c r="Z254" s="29" t="s">
        <v>72</v>
      </c>
      <c r="AA254" s="29" t="s">
        <v>52</v>
      </c>
      <c r="AB254" s="29" t="s">
        <v>147</v>
      </c>
      <c r="AC254" s="32" t="s">
        <v>2623</v>
      </c>
      <c r="AD254" s="41" t="s">
        <v>2624</v>
      </c>
    </row>
    <row r="255" spans="1:30" ht="358">
      <c r="A255" s="15" t="s">
        <v>2625</v>
      </c>
      <c r="B255" s="17" t="e">
        <f ca="1">IMAGE("https://acnhcdn.com/latest/NpcIcon/cat11.png")</f>
        <v>#NAME?</v>
      </c>
      <c r="C255" s="28" t="e">
        <f ca="1">IMAGE("https://acnhcdn.com/latest/NpcBromide/NpcNmlCat11.png")</f>
        <v>#NAME?</v>
      </c>
      <c r="D255" s="17" t="e">
        <f ca="1">IMAGE("https://acnhcdn.com/drivesync/render/houses/cat11_62_Monique.png")</f>
        <v>#NAME?</v>
      </c>
      <c r="E255" s="15" t="s">
        <v>264</v>
      </c>
      <c r="F255" s="29" t="s">
        <v>78</v>
      </c>
      <c r="G255" s="29" t="s">
        <v>168</v>
      </c>
      <c r="H255" s="17" t="s">
        <v>80</v>
      </c>
      <c r="I255" s="30" t="s">
        <v>169</v>
      </c>
      <c r="J255" s="31" t="s">
        <v>2626</v>
      </c>
      <c r="K255" s="32" t="s">
        <v>2627</v>
      </c>
      <c r="L255" s="30" t="s">
        <v>445</v>
      </c>
      <c r="M255" s="33" t="s">
        <v>2628</v>
      </c>
      <c r="N255" s="47" t="s">
        <v>174</v>
      </c>
      <c r="O255" s="42" t="s">
        <v>104</v>
      </c>
      <c r="P255" s="23" t="s">
        <v>298</v>
      </c>
      <c r="Q255" s="23" t="s">
        <v>105</v>
      </c>
      <c r="R255" s="18">
        <v>7887</v>
      </c>
      <c r="S255" s="17" t="s">
        <v>1169</v>
      </c>
      <c r="T255" s="24" t="s">
        <v>2629</v>
      </c>
      <c r="U255" s="25" t="s">
        <v>179</v>
      </c>
      <c r="V255" s="15" t="s">
        <v>2630</v>
      </c>
      <c r="W255" s="15" t="s">
        <v>2631</v>
      </c>
      <c r="X255" s="26" t="s">
        <v>316</v>
      </c>
      <c r="Y255" s="26" t="s">
        <v>1608</v>
      </c>
      <c r="Z255" s="29" t="s">
        <v>72</v>
      </c>
      <c r="AA255" s="29" t="s">
        <v>318</v>
      </c>
      <c r="AB255" s="29" t="s">
        <v>319</v>
      </c>
      <c r="AC255" s="32" t="s">
        <v>2632</v>
      </c>
      <c r="AD255" s="41" t="s">
        <v>2633</v>
      </c>
    </row>
    <row r="256" spans="1:30" ht="182">
      <c r="A256" s="15" t="s">
        <v>2634</v>
      </c>
      <c r="B256" s="17" t="e">
        <f ca="1">IMAGE("https://acnhcdn.com/latest/NpcIcon/mnk04.png")</f>
        <v>#NAME?</v>
      </c>
      <c r="C256" s="28" t="e">
        <f ca="1">IMAGE("https://acnhcdn.com/latest/NpcBromide/NpcNmlMnk04.png")</f>
        <v>#NAME?</v>
      </c>
      <c r="D256" s="17" t="e">
        <f ca="1">IMAGE("https://acnhcdn.com/drivesync/render/houses/mnk04_245_Monty.png")</f>
        <v>#NAME?</v>
      </c>
      <c r="E256" s="15" t="s">
        <v>1396</v>
      </c>
      <c r="F256" s="29" t="s">
        <v>32</v>
      </c>
      <c r="G256" s="29" t="s">
        <v>57</v>
      </c>
      <c r="H256" s="17" t="s">
        <v>80</v>
      </c>
      <c r="I256" s="30" t="s">
        <v>153</v>
      </c>
      <c r="J256" s="31" t="s">
        <v>902</v>
      </c>
      <c r="K256" s="32" t="s">
        <v>2635</v>
      </c>
      <c r="L256" s="30" t="s">
        <v>2028</v>
      </c>
      <c r="M256" s="33" t="s">
        <v>2636</v>
      </c>
      <c r="N256" s="34" t="s">
        <v>62</v>
      </c>
      <c r="O256" s="34" t="s">
        <v>62</v>
      </c>
      <c r="P256" s="23" t="s">
        <v>175</v>
      </c>
      <c r="Q256" s="23" t="s">
        <v>393</v>
      </c>
      <c r="R256" s="18">
        <v>3687</v>
      </c>
      <c r="S256" s="17" t="s">
        <v>404</v>
      </c>
      <c r="T256" s="24" t="s">
        <v>1291</v>
      </c>
      <c r="U256" s="25" t="s">
        <v>2637</v>
      </c>
      <c r="V256" s="15" t="s">
        <v>2638</v>
      </c>
      <c r="W256" s="15" t="s">
        <v>2639</v>
      </c>
      <c r="X256" s="26" t="s">
        <v>359</v>
      </c>
      <c r="Y256" s="26" t="s">
        <v>345</v>
      </c>
      <c r="Z256" s="29" t="s">
        <v>72</v>
      </c>
      <c r="AA256" s="29" t="s">
        <v>2266</v>
      </c>
      <c r="AB256" s="29" t="s">
        <v>2267</v>
      </c>
      <c r="AC256" s="32" t="s">
        <v>2640</v>
      </c>
      <c r="AD256" s="41" t="s">
        <v>2641</v>
      </c>
    </row>
    <row r="257" spans="1:30" ht="154">
      <c r="A257" s="15" t="s">
        <v>2642</v>
      </c>
      <c r="B257" s="17" t="e">
        <f ca="1">IMAGE("https://acnhcdn.com/latest/NpcIcon/mus14.png")</f>
        <v>#NAME?</v>
      </c>
      <c r="C257" s="28" t="e">
        <f ca="1">IMAGE("https://acnhcdn.com/latest/NpcBromide/NpcNmlMus14.png")</f>
        <v>#NAME?</v>
      </c>
      <c r="D257" s="17" t="e">
        <f ca="1">IMAGE("https://acnhcdn.com/drivesync/render/houses/mus14_260_Moose.png")</f>
        <v>#NAME?</v>
      </c>
      <c r="E257" s="15" t="s">
        <v>247</v>
      </c>
      <c r="F257" s="29" t="s">
        <v>32</v>
      </c>
      <c r="G257" s="29" t="s">
        <v>33</v>
      </c>
      <c r="H257" s="17" t="s">
        <v>80</v>
      </c>
      <c r="I257" s="30" t="s">
        <v>81</v>
      </c>
      <c r="J257" s="31" t="s">
        <v>2643</v>
      </c>
      <c r="K257" s="32" t="s">
        <v>2644</v>
      </c>
      <c r="L257" s="30" t="s">
        <v>1761</v>
      </c>
      <c r="M257" s="33" t="s">
        <v>2645</v>
      </c>
      <c r="N257" s="34" t="s">
        <v>62</v>
      </c>
      <c r="O257" s="47" t="s">
        <v>174</v>
      </c>
      <c r="P257" s="23" t="s">
        <v>298</v>
      </c>
      <c r="Q257" s="23" t="s">
        <v>123</v>
      </c>
      <c r="R257" s="18">
        <v>6822</v>
      </c>
      <c r="S257" s="17" t="s">
        <v>1057</v>
      </c>
      <c r="T257" s="24" t="s">
        <v>88</v>
      </c>
      <c r="U257" s="25" t="s">
        <v>2646</v>
      </c>
      <c r="V257" s="15" t="s">
        <v>2647</v>
      </c>
      <c r="W257" s="15" t="s">
        <v>2648</v>
      </c>
      <c r="X257" s="26" t="s">
        <v>128</v>
      </c>
      <c r="Y257" s="26" t="s">
        <v>275</v>
      </c>
      <c r="Z257" s="29" t="s">
        <v>72</v>
      </c>
      <c r="AA257" s="29" t="s">
        <v>52</v>
      </c>
      <c r="AB257" s="29" t="s">
        <v>1439</v>
      </c>
      <c r="AC257" s="32" t="s">
        <v>2649</v>
      </c>
      <c r="AD257" s="41" t="s">
        <v>2650</v>
      </c>
    </row>
    <row r="258" spans="1:30" ht="280">
      <c r="A258" s="15" t="s">
        <v>2651</v>
      </c>
      <c r="B258" s="17" t="e">
        <f ca="1">IMAGE("https://acnhcdn.com/latest/NpcIcon/lon06.png")</f>
        <v>#NAME?</v>
      </c>
      <c r="C258" s="28" t="e">
        <f ca="1">IMAGE("https://acnhcdn.com/latest/NpcBromide/NpcNmlLon06.png")</f>
        <v>#NAME?</v>
      </c>
      <c r="D258" s="17" t="e">
        <f ca="1">IMAGE("https://acnhcdn.com/drivesync/render/houses/lon06_240_Mott.png")</f>
        <v>#NAME?</v>
      </c>
      <c r="E258" s="15" t="s">
        <v>873</v>
      </c>
      <c r="F258" s="29" t="s">
        <v>32</v>
      </c>
      <c r="G258" s="29" t="s">
        <v>33</v>
      </c>
      <c r="H258" s="17" t="s">
        <v>80</v>
      </c>
      <c r="I258" s="30" t="s">
        <v>81</v>
      </c>
      <c r="J258" s="31" t="s">
        <v>2652</v>
      </c>
      <c r="K258" s="32" t="s">
        <v>2653</v>
      </c>
      <c r="L258" s="30" t="s">
        <v>1189</v>
      </c>
      <c r="M258" s="33" t="s">
        <v>2654</v>
      </c>
      <c r="N258" s="21" t="s">
        <v>40</v>
      </c>
      <c r="O258" s="42" t="s">
        <v>104</v>
      </c>
      <c r="P258" s="23" t="s">
        <v>64</v>
      </c>
      <c r="Q258" s="23" t="s">
        <v>43</v>
      </c>
      <c r="R258" s="18">
        <v>4306</v>
      </c>
      <c r="S258" s="17" t="s">
        <v>404</v>
      </c>
      <c r="T258" s="24" t="s">
        <v>2143</v>
      </c>
      <c r="U258" s="25" t="s">
        <v>855</v>
      </c>
      <c r="V258" s="15" t="s">
        <v>2655</v>
      </c>
      <c r="W258" s="15" t="s">
        <v>2656</v>
      </c>
      <c r="X258" s="26" t="s">
        <v>869</v>
      </c>
      <c r="Y258" s="26" t="s">
        <v>197</v>
      </c>
      <c r="Z258" s="29" t="s">
        <v>72</v>
      </c>
      <c r="AA258" s="29" t="s">
        <v>1131</v>
      </c>
      <c r="AB258" s="29" t="s">
        <v>1132</v>
      </c>
      <c r="AC258" s="32" t="s">
        <v>2657</v>
      </c>
      <c r="AD258" s="41" t="s">
        <v>2658</v>
      </c>
    </row>
    <row r="259" spans="1:30" ht="409.6">
      <c r="A259" s="15" t="s">
        <v>2659</v>
      </c>
      <c r="B259" s="17" t="e">
        <f ca="1">IMAGE("https://acnhcdn.com/latest/NpcIcon/shp12.png")</f>
        <v>#NAME?</v>
      </c>
      <c r="C259" s="28" t="e">
        <f ca="1">IMAGE("https://acnhcdn.com/latest/NpcBromide/NpcNmlShp12.png")</f>
        <v>#NAME?</v>
      </c>
      <c r="D259" s="17" t="e">
        <f ca="1">IMAGE("https://acnhcdn.com/drivesync/render/houses/shp12_349_Muffy.png")</f>
        <v>#NAME?</v>
      </c>
      <c r="E259" s="15" t="s">
        <v>442</v>
      </c>
      <c r="F259" s="29" t="s">
        <v>78</v>
      </c>
      <c r="G259" s="29" t="s">
        <v>98</v>
      </c>
      <c r="H259" s="17" t="s">
        <v>34</v>
      </c>
      <c r="I259" s="30" t="s">
        <v>187</v>
      </c>
      <c r="J259" s="31" t="s">
        <v>2660</v>
      </c>
      <c r="K259" s="32" t="s">
        <v>2661</v>
      </c>
      <c r="L259" s="30" t="s">
        <v>1959</v>
      </c>
      <c r="M259" s="33" t="s">
        <v>2662</v>
      </c>
      <c r="N259" s="47" t="s">
        <v>174</v>
      </c>
      <c r="O259" s="42" t="s">
        <v>104</v>
      </c>
      <c r="P259" s="23" t="s">
        <v>63</v>
      </c>
      <c r="Q259" s="23" t="s">
        <v>298</v>
      </c>
      <c r="R259" s="18">
        <v>3385</v>
      </c>
      <c r="S259" s="17" t="s">
        <v>1416</v>
      </c>
      <c r="T259" s="24" t="s">
        <v>2663</v>
      </c>
      <c r="U259" s="25" t="s">
        <v>1838</v>
      </c>
      <c r="V259" s="15" t="s">
        <v>2664</v>
      </c>
      <c r="W259" s="15" t="s">
        <v>2665</v>
      </c>
      <c r="X259" s="26" t="s">
        <v>163</v>
      </c>
      <c r="Y259" s="26" t="s">
        <v>243</v>
      </c>
      <c r="Z259" s="29" t="s">
        <v>72</v>
      </c>
      <c r="AA259" s="29" t="s">
        <v>52</v>
      </c>
      <c r="AB259" s="29" t="s">
        <v>114</v>
      </c>
      <c r="AC259" s="32" t="s">
        <v>2666</v>
      </c>
      <c r="AD259" s="41" t="s">
        <v>2667</v>
      </c>
    </row>
    <row r="260" spans="1:30" ht="182">
      <c r="A260" s="15" t="s">
        <v>2668</v>
      </c>
      <c r="B260" s="17" t="e">
        <f ca="1">IMAGE("https://acnhcdn.com/latest/NpcIcon/cbr07.png")</f>
        <v>#NAME?</v>
      </c>
      <c r="C260" s="28" t="e">
        <f ca="1">IMAGE("https://acnhcdn.com/latest/NpcBromide/NpcNmlCbr07.png")</f>
        <v>#NAME?</v>
      </c>
      <c r="D260" s="17" t="e">
        <f ca="1">IMAGE("https://acnhcdn.com/drivesync/render/houses/cbr07_81_Murphy.png")</f>
        <v>#NAME?</v>
      </c>
      <c r="E260" s="15" t="s">
        <v>481</v>
      </c>
      <c r="F260" s="29" t="s">
        <v>32</v>
      </c>
      <c r="G260" s="29" t="s">
        <v>57</v>
      </c>
      <c r="H260" s="17" t="s">
        <v>34</v>
      </c>
      <c r="I260" s="30" t="s">
        <v>153</v>
      </c>
      <c r="J260" s="31" t="s">
        <v>2669</v>
      </c>
      <c r="K260" s="32" t="s">
        <v>2670</v>
      </c>
      <c r="L260" s="30" t="s">
        <v>922</v>
      </c>
      <c r="M260" s="33" t="s">
        <v>2671</v>
      </c>
      <c r="N260" s="39" t="s">
        <v>86</v>
      </c>
      <c r="O260" s="34" t="s">
        <v>62</v>
      </c>
      <c r="P260" s="23" t="s">
        <v>64</v>
      </c>
      <c r="Q260" s="23" t="s">
        <v>106</v>
      </c>
      <c r="R260" s="18">
        <v>8323</v>
      </c>
      <c r="S260" s="17" t="s">
        <v>1179</v>
      </c>
      <c r="T260" s="24" t="s">
        <v>178</v>
      </c>
      <c r="U260" s="25" t="s">
        <v>2672</v>
      </c>
      <c r="V260" s="15" t="s">
        <v>2673</v>
      </c>
      <c r="W260" s="15" t="s">
        <v>2674</v>
      </c>
      <c r="X260" s="26" t="s">
        <v>359</v>
      </c>
      <c r="Y260" s="26" t="s">
        <v>197</v>
      </c>
      <c r="Z260" s="29" t="s">
        <v>72</v>
      </c>
      <c r="AA260" s="29" t="s">
        <v>259</v>
      </c>
      <c r="AB260" s="29" t="s">
        <v>260</v>
      </c>
      <c r="AC260" s="32" t="s">
        <v>2675</v>
      </c>
      <c r="AD260" s="41" t="s">
        <v>2676</v>
      </c>
    </row>
    <row r="261" spans="1:30" ht="210">
      <c r="A261" s="15" t="s">
        <v>2677</v>
      </c>
      <c r="B261" s="17" t="e">
        <f ca="1">IMAGE("https://acnhcdn.com/latest/NpcIcon/goa01.png")</f>
        <v>#NAME?</v>
      </c>
      <c r="C261" s="28" t="e">
        <f ca="1">IMAGE("https://acnhcdn.com/latest/NpcBromide/NpcNmlGoa01.png")</f>
        <v>#NAME?</v>
      </c>
      <c r="D261" s="17" t="e">
        <f ca="1">IMAGE("https://acnhcdn.com/drivesync/render/houses/goa01_177_Nan.png")</f>
        <v>#NAME?</v>
      </c>
      <c r="E261" s="15" t="s">
        <v>651</v>
      </c>
      <c r="F261" s="29" t="s">
        <v>78</v>
      </c>
      <c r="G261" s="29" t="s">
        <v>152</v>
      </c>
      <c r="H261" s="17" t="s">
        <v>80</v>
      </c>
      <c r="I261" s="30" t="s">
        <v>35</v>
      </c>
      <c r="J261" s="31" t="s">
        <v>2070</v>
      </c>
      <c r="K261" s="32" t="s">
        <v>2678</v>
      </c>
      <c r="L261" s="30" t="s">
        <v>749</v>
      </c>
      <c r="M261" s="33" t="s">
        <v>2679</v>
      </c>
      <c r="N261" s="39" t="s">
        <v>86</v>
      </c>
      <c r="O261" s="42" t="s">
        <v>104</v>
      </c>
      <c r="P261" s="23" t="s">
        <v>222</v>
      </c>
      <c r="Q261" s="23" t="s">
        <v>175</v>
      </c>
      <c r="R261" s="18">
        <v>2677</v>
      </c>
      <c r="S261" s="17" t="s">
        <v>447</v>
      </c>
      <c r="T261" s="24" t="s">
        <v>2663</v>
      </c>
      <c r="U261" s="25" t="s">
        <v>2680</v>
      </c>
      <c r="V261" s="15" t="s">
        <v>2681</v>
      </c>
      <c r="W261" s="15" t="s">
        <v>2682</v>
      </c>
      <c r="X261" s="26" t="s">
        <v>491</v>
      </c>
      <c r="Y261" s="26" t="s">
        <v>1841</v>
      </c>
      <c r="Z261" s="29" t="s">
        <v>72</v>
      </c>
      <c r="AA261" s="29" t="s">
        <v>52</v>
      </c>
      <c r="AB261" s="29" t="s">
        <v>114</v>
      </c>
      <c r="AC261" s="32" t="s">
        <v>2683</v>
      </c>
      <c r="AD261" s="41" t="s">
        <v>2684</v>
      </c>
    </row>
    <row r="262" spans="1:30" ht="252">
      <c r="A262" s="15" t="s">
        <v>2685</v>
      </c>
      <c r="B262" s="17" t="e">
        <f ca="1">IMAGE("https://acnhcdn.com/latest/NpcIcon/mnk01.png")</f>
        <v>#NAME?</v>
      </c>
      <c r="C262" s="28" t="e">
        <f ca="1">IMAGE("https://acnhcdn.com/latest/NpcBromide/NpcNmlMnk01.png")</f>
        <v>#NAME?</v>
      </c>
      <c r="D262" s="17" t="e">
        <f ca="1">IMAGE("https://acnhcdn.com/drivesync/render/houses/mnk01_243_Nana.png")</f>
        <v>#NAME?</v>
      </c>
      <c r="E262" s="15" t="s">
        <v>1396</v>
      </c>
      <c r="F262" s="29" t="s">
        <v>78</v>
      </c>
      <c r="G262" s="29" t="s">
        <v>152</v>
      </c>
      <c r="H262" s="17" t="s">
        <v>80</v>
      </c>
      <c r="I262" s="30" t="s">
        <v>153</v>
      </c>
      <c r="J262" s="31" t="s">
        <v>2686</v>
      </c>
      <c r="K262" s="32" t="s">
        <v>2687</v>
      </c>
      <c r="L262" s="30" t="s">
        <v>1518</v>
      </c>
      <c r="M262" s="33" t="s">
        <v>2688</v>
      </c>
      <c r="N262" s="22" t="s">
        <v>41</v>
      </c>
      <c r="O262" s="22" t="s">
        <v>41</v>
      </c>
      <c r="P262" s="23" t="s">
        <v>105</v>
      </c>
      <c r="Q262" s="23" t="s">
        <v>106</v>
      </c>
      <c r="R262" s="18">
        <v>4766</v>
      </c>
      <c r="S262" s="17" t="s">
        <v>588</v>
      </c>
      <c r="T262" s="24" t="s">
        <v>865</v>
      </c>
      <c r="U262" s="25" t="s">
        <v>504</v>
      </c>
      <c r="V262" s="15" t="s">
        <v>2689</v>
      </c>
      <c r="W262" s="15" t="s">
        <v>2690</v>
      </c>
      <c r="X262" s="26" t="s">
        <v>384</v>
      </c>
      <c r="Y262" s="26" t="s">
        <v>1254</v>
      </c>
      <c r="Z262" s="29" t="s">
        <v>72</v>
      </c>
      <c r="AA262" s="29" t="s">
        <v>52</v>
      </c>
      <c r="AB262" s="29" t="s">
        <v>1172</v>
      </c>
      <c r="AC262" s="32" t="s">
        <v>2691</v>
      </c>
      <c r="AD262" s="41" t="s">
        <v>2692</v>
      </c>
    </row>
    <row r="263" spans="1:30" ht="238">
      <c r="A263" s="15" t="s">
        <v>2693</v>
      </c>
      <c r="B263" s="17" t="e">
        <f ca="1">IMAGE("https://acnhcdn.com/latest/NpcIcon/cow07.png")</f>
        <v>#NAME?</v>
      </c>
      <c r="C263" s="28" t="e">
        <f ca="1">IMAGE("https://acnhcdn.com/latest/NpcBromide/NpcNmlCow07.png")</f>
        <v>#NAME?</v>
      </c>
      <c r="D263" s="17" t="e">
        <f ca="1">IMAGE("https://acnhcdn.com/drivesync/render/houses/cow07_101_Naomi.png")</f>
        <v>#NAME?</v>
      </c>
      <c r="E263" s="15" t="s">
        <v>2694</v>
      </c>
      <c r="F263" s="29" t="s">
        <v>78</v>
      </c>
      <c r="G263" s="29" t="s">
        <v>168</v>
      </c>
      <c r="H263" s="17" t="s">
        <v>34</v>
      </c>
      <c r="I263" s="30" t="s">
        <v>169</v>
      </c>
      <c r="J263" s="31" t="s">
        <v>2695</v>
      </c>
      <c r="K263" s="32" t="s">
        <v>2696</v>
      </c>
      <c r="L263" s="30" t="s">
        <v>515</v>
      </c>
      <c r="M263" s="33" t="s">
        <v>2697</v>
      </c>
      <c r="N263" s="42" t="s">
        <v>104</v>
      </c>
      <c r="O263" s="47" t="s">
        <v>174</v>
      </c>
      <c r="P263" s="23" t="s">
        <v>221</v>
      </c>
      <c r="Q263" s="23" t="s">
        <v>298</v>
      </c>
      <c r="R263" s="18">
        <v>7926</v>
      </c>
      <c r="S263" s="17" t="s">
        <v>192</v>
      </c>
      <c r="T263" s="24" t="s">
        <v>2698</v>
      </c>
      <c r="U263" s="25" t="s">
        <v>680</v>
      </c>
      <c r="V263" s="15" t="s">
        <v>2699</v>
      </c>
      <c r="W263" s="15" t="s">
        <v>2700</v>
      </c>
      <c r="X263" s="26" t="s">
        <v>112</v>
      </c>
      <c r="Y263" s="26" t="s">
        <v>113</v>
      </c>
      <c r="Z263" s="29" t="s">
        <v>72</v>
      </c>
      <c r="AA263" s="29" t="s">
        <v>52</v>
      </c>
      <c r="AB263" s="29" t="s">
        <v>182</v>
      </c>
      <c r="AC263" s="32" t="s">
        <v>2701</v>
      </c>
      <c r="AD263" s="41" t="s">
        <v>2702</v>
      </c>
    </row>
    <row r="264" spans="1:30" ht="182">
      <c r="A264" s="15" t="s">
        <v>2703</v>
      </c>
      <c r="B264" s="17" t="e">
        <f ca="1">IMAGE("https://acnhcdn.com/latest/NpcIcon/bea05.png")</f>
        <v>#NAME?</v>
      </c>
      <c r="C264" s="28" t="e">
        <f ca="1">IMAGE("https://acnhcdn.com/latest/NpcBromide/NpcNmlBea05.png")</f>
        <v>#NAME?</v>
      </c>
      <c r="D264" s="17" t="e">
        <f ca="1">IMAGE("https://acnhcdn.com/drivesync/render/houses/bea05_22_Nate.png")</f>
        <v>#NAME?</v>
      </c>
      <c r="E264" s="15" t="s">
        <v>511</v>
      </c>
      <c r="F264" s="29" t="s">
        <v>32</v>
      </c>
      <c r="G264" s="29" t="s">
        <v>119</v>
      </c>
      <c r="H264" s="17" t="s">
        <v>80</v>
      </c>
      <c r="I264" s="30" t="s">
        <v>99</v>
      </c>
      <c r="J264" s="31" t="s">
        <v>2704</v>
      </c>
      <c r="K264" s="32" t="s">
        <v>2705</v>
      </c>
      <c r="L264" s="30" t="s">
        <v>138</v>
      </c>
      <c r="M264" s="33" t="s">
        <v>2706</v>
      </c>
      <c r="N264" s="39" t="s">
        <v>86</v>
      </c>
      <c r="O264" s="39" t="s">
        <v>86</v>
      </c>
      <c r="P264" s="23" t="s">
        <v>106</v>
      </c>
      <c r="Q264" s="23" t="s">
        <v>43</v>
      </c>
      <c r="R264" s="18">
        <v>4566</v>
      </c>
      <c r="S264" s="17" t="s">
        <v>2707</v>
      </c>
      <c r="T264" s="24" t="s">
        <v>178</v>
      </c>
      <c r="U264" s="25" t="s">
        <v>532</v>
      </c>
      <c r="V264" s="15" t="s">
        <v>2708</v>
      </c>
      <c r="W264" s="15" t="s">
        <v>2709</v>
      </c>
      <c r="X264" s="26" t="s">
        <v>359</v>
      </c>
      <c r="Y264" s="26" t="s">
        <v>146</v>
      </c>
      <c r="Z264" s="29" t="s">
        <v>72</v>
      </c>
      <c r="AA264" s="29" t="s">
        <v>52</v>
      </c>
      <c r="AB264" s="29" t="s">
        <v>147</v>
      </c>
      <c r="AC264" s="32" t="s">
        <v>2710</v>
      </c>
      <c r="AD264" s="41" t="s">
        <v>2711</v>
      </c>
    </row>
    <row r="265" spans="1:30" ht="293">
      <c r="A265" s="15" t="s">
        <v>2712</v>
      </c>
      <c r="B265" s="17" t="e">
        <f ca="1">IMAGE("https://acnhcdn.com/latest/NpcIcon/squ04.png")</f>
        <v>#NAME?</v>
      </c>
      <c r="C265" s="28" t="e">
        <f ca="1">IMAGE("https://acnhcdn.com/latest/NpcBromide/NpcNmlSqu04.png")</f>
        <v>#NAME?</v>
      </c>
      <c r="D265" s="17" t="e">
        <f ca="1">IMAGE("https://acnhcdn.com/drivesync/render/houses/squ04_356_Nibbles.png")</f>
        <v>#NAME?</v>
      </c>
      <c r="E265" s="15" t="s">
        <v>77</v>
      </c>
      <c r="F265" s="29" t="s">
        <v>78</v>
      </c>
      <c r="G265" s="29" t="s">
        <v>79</v>
      </c>
      <c r="H265" s="17" t="s">
        <v>80</v>
      </c>
      <c r="I265" s="30" t="s">
        <v>169</v>
      </c>
      <c r="J265" s="31" t="s">
        <v>2713</v>
      </c>
      <c r="K265" s="32" t="s">
        <v>2714</v>
      </c>
      <c r="L265" s="30" t="s">
        <v>677</v>
      </c>
      <c r="M265" s="33" t="s">
        <v>2715</v>
      </c>
      <c r="N265" s="22" t="s">
        <v>41</v>
      </c>
      <c r="O265" s="21" t="s">
        <v>40</v>
      </c>
      <c r="P265" s="23" t="s">
        <v>123</v>
      </c>
      <c r="Q265" s="23" t="s">
        <v>175</v>
      </c>
      <c r="R265" s="18">
        <v>3287</v>
      </c>
      <c r="S265" s="17" t="s">
        <v>2707</v>
      </c>
      <c r="T265" s="24" t="s">
        <v>2716</v>
      </c>
      <c r="U265" s="25" t="s">
        <v>2717</v>
      </c>
      <c r="V265" s="15" t="s">
        <v>2718</v>
      </c>
      <c r="W265" s="15" t="s">
        <v>2719</v>
      </c>
      <c r="X265" s="26" t="s">
        <v>257</v>
      </c>
      <c r="Y265" s="26" t="s">
        <v>146</v>
      </c>
      <c r="Z265" s="29" t="s">
        <v>72</v>
      </c>
      <c r="AA265" s="29" t="s">
        <v>52</v>
      </c>
      <c r="AB265" s="29" t="s">
        <v>438</v>
      </c>
      <c r="AC265" s="32" t="s">
        <v>2720</v>
      </c>
      <c r="AD265" s="41" t="s">
        <v>2721</v>
      </c>
    </row>
    <row r="266" spans="1:30" ht="154">
      <c r="A266" s="15" t="s">
        <v>2722</v>
      </c>
      <c r="B266" s="17" t="e">
        <f ca="1">IMAGE("https://acnhcdn.com/latest/NpcIcon/cow06.png")</f>
        <v>#NAME?</v>
      </c>
      <c r="C266" s="28" t="e">
        <f ca="1">IMAGE("https://acnhcdn.com/latest/NpcBromide/NpcNmlCow06.png")</f>
        <v>#NAME?</v>
      </c>
      <c r="D266" s="17" t="e">
        <f ca="1">IMAGE("https://acnhcdn.com/drivesync/render/houses/cow06_100_Norma.png")</f>
        <v>#NAME?</v>
      </c>
      <c r="E266" s="15" t="s">
        <v>2694</v>
      </c>
      <c r="F266" s="29" t="s">
        <v>78</v>
      </c>
      <c r="G266" s="29" t="s">
        <v>152</v>
      </c>
      <c r="H266" s="17" t="s">
        <v>34</v>
      </c>
      <c r="I266" s="30" t="s">
        <v>35</v>
      </c>
      <c r="J266" s="31" t="s">
        <v>2723</v>
      </c>
      <c r="K266" s="32" t="s">
        <v>2724</v>
      </c>
      <c r="L266" s="30" t="s">
        <v>527</v>
      </c>
      <c r="M266" s="33" t="s">
        <v>2725</v>
      </c>
      <c r="N266" s="22" t="s">
        <v>41</v>
      </c>
      <c r="O266" s="39" t="s">
        <v>86</v>
      </c>
      <c r="P266" s="23" t="s">
        <v>106</v>
      </c>
      <c r="Q266" s="18" t="s">
        <v>42</v>
      </c>
      <c r="R266" s="18">
        <v>4399</v>
      </c>
      <c r="S266" s="17" t="s">
        <v>1376</v>
      </c>
      <c r="T266" s="24" t="s">
        <v>531</v>
      </c>
      <c r="U266" s="25" t="s">
        <v>532</v>
      </c>
      <c r="V266" s="15" t="s">
        <v>2726</v>
      </c>
      <c r="W266" s="15" t="s">
        <v>2727</v>
      </c>
      <c r="X266" s="26" t="s">
        <v>359</v>
      </c>
      <c r="Y266" s="26" t="s">
        <v>476</v>
      </c>
      <c r="Z266" s="29" t="s">
        <v>72</v>
      </c>
      <c r="AA266" s="29" t="s">
        <v>1142</v>
      </c>
      <c r="AB266" s="29" t="s">
        <v>1143</v>
      </c>
      <c r="AC266" s="32" t="s">
        <v>2728</v>
      </c>
      <c r="AD266" s="41" t="s">
        <v>2729</v>
      </c>
    </row>
    <row r="267" spans="1:30" ht="252">
      <c r="A267" s="15" t="s">
        <v>2730</v>
      </c>
      <c r="B267" s="17" t="e">
        <f ca="1">IMAGE("https://acnhcdn.com/latest/NpcIcon/rbt15.png")</f>
        <v>#NAME?</v>
      </c>
      <c r="C267" s="28" t="e">
        <f ca="1">IMAGE("https://acnhcdn.com/latest/NpcBromide/NpcNmlRbt15.png")</f>
        <v>#NAME?</v>
      </c>
      <c r="D267" s="17" t="e">
        <f ca="1">IMAGE("https://acnhcdn.com/drivesync/render/houses/rbt15_329_O_Hare.png")</f>
        <v>#NAME?</v>
      </c>
      <c r="E267" s="15" t="s">
        <v>733</v>
      </c>
      <c r="F267" s="29" t="s">
        <v>32</v>
      </c>
      <c r="G267" s="29" t="s">
        <v>512</v>
      </c>
      <c r="H267" s="17" t="s">
        <v>80</v>
      </c>
      <c r="I267" s="30" t="s">
        <v>35</v>
      </c>
      <c r="J267" s="31" t="s">
        <v>2731</v>
      </c>
      <c r="K267" s="32" t="s">
        <v>2732</v>
      </c>
      <c r="L267" s="30" t="s">
        <v>367</v>
      </c>
      <c r="M267" s="33" t="s">
        <v>2733</v>
      </c>
      <c r="N267" s="21" t="s">
        <v>40</v>
      </c>
      <c r="O267" s="34" t="s">
        <v>62</v>
      </c>
      <c r="P267" s="23" t="s">
        <v>64</v>
      </c>
      <c r="Q267" s="18" t="s">
        <v>42</v>
      </c>
      <c r="R267" s="18">
        <v>3237</v>
      </c>
      <c r="S267" s="17" t="s">
        <v>1057</v>
      </c>
      <c r="T267" s="24" t="s">
        <v>1625</v>
      </c>
      <c r="U267" s="25" t="s">
        <v>2734</v>
      </c>
      <c r="V267" s="15" t="s">
        <v>2735</v>
      </c>
      <c r="W267" s="35" t="s">
        <v>2736</v>
      </c>
      <c r="X267" s="26" t="s">
        <v>359</v>
      </c>
      <c r="Y267" s="26" t="s">
        <v>164</v>
      </c>
      <c r="Z267" s="29" t="s">
        <v>72</v>
      </c>
      <c r="AA267" s="29" t="s">
        <v>52</v>
      </c>
      <c r="AB267" s="29" t="s">
        <v>477</v>
      </c>
      <c r="AC267" s="32" t="s">
        <v>2737</v>
      </c>
      <c r="AD267" s="41" t="s">
        <v>2738</v>
      </c>
    </row>
    <row r="268" spans="1:30" ht="98">
      <c r="A268" s="15" t="s">
        <v>2739</v>
      </c>
      <c r="B268" s="17" t="e">
        <f ca="1">IMAGE("https://acnhcdn.com/latest/NpcIcon/ocp00.png")</f>
        <v>#NAME?</v>
      </c>
      <c r="C268" s="28" t="e">
        <f ca="1">IMAGE("https://acnhcdn.com/latest/NpcBromide/NpcNmlOcp00.png")</f>
        <v>#NAME?</v>
      </c>
      <c r="D268" s="17" t="e">
        <f ca="1">IMAGE("https://acnhcdn.com/drivesync/render/houses/ocp00_265_Octavian.png")</f>
        <v>#NAME?</v>
      </c>
      <c r="E268" s="15" t="s">
        <v>999</v>
      </c>
      <c r="F268" s="29" t="s">
        <v>32</v>
      </c>
      <c r="G268" s="29" t="s">
        <v>57</v>
      </c>
      <c r="H268" s="17" t="s">
        <v>80</v>
      </c>
      <c r="I268" s="30" t="s">
        <v>99</v>
      </c>
      <c r="J268" s="31" t="s">
        <v>2723</v>
      </c>
      <c r="K268" s="32" t="s">
        <v>2740</v>
      </c>
      <c r="L268" s="30" t="s">
        <v>1090</v>
      </c>
      <c r="M268" s="33" t="s">
        <v>2741</v>
      </c>
      <c r="N268" s="34" t="s">
        <v>62</v>
      </c>
      <c r="O268" s="39" t="s">
        <v>86</v>
      </c>
      <c r="P268" s="23" t="s">
        <v>63</v>
      </c>
      <c r="Q268" s="23" t="s">
        <v>106</v>
      </c>
      <c r="R268" s="18">
        <v>4327</v>
      </c>
      <c r="S268" s="17" t="s">
        <v>486</v>
      </c>
      <c r="T268" s="24" t="s">
        <v>1661</v>
      </c>
      <c r="U268" s="25" t="s">
        <v>2742</v>
      </c>
      <c r="V268" s="15" t="s">
        <v>2743</v>
      </c>
      <c r="W268" s="15" t="s">
        <v>2744</v>
      </c>
      <c r="X268" s="26" t="s">
        <v>359</v>
      </c>
      <c r="Y268" s="26" t="s">
        <v>164</v>
      </c>
      <c r="Z268" s="29" t="s">
        <v>72</v>
      </c>
      <c r="AA268" s="29" t="s">
        <v>130</v>
      </c>
      <c r="AB268" s="29" t="s">
        <v>198</v>
      </c>
      <c r="AC268" s="32" t="s">
        <v>2745</v>
      </c>
      <c r="AD268" s="41" t="s">
        <v>2746</v>
      </c>
    </row>
    <row r="269" spans="1:30" ht="238">
      <c r="A269" s="15" t="s">
        <v>2747</v>
      </c>
      <c r="B269" s="17" t="e">
        <f ca="1">IMAGE("https://acnhcdn.com/latest/NpcIcon/ant09.png")</f>
        <v>#NAME?</v>
      </c>
      <c r="C269" s="28" t="e">
        <f ca="1">IMAGE("https://acnhcdn.com/latest/NpcBromide/NpcNmlAnt09.png")</f>
        <v>#NAME?</v>
      </c>
      <c r="D269" s="17" t="e">
        <f ca="1">IMAGE("https://acnhcdn.com/drivesync/render/houses/ant09_18_Olaf.png")</f>
        <v>#NAME?</v>
      </c>
      <c r="E269" s="15" t="s">
        <v>202</v>
      </c>
      <c r="F269" s="29" t="s">
        <v>32</v>
      </c>
      <c r="G269" s="29" t="s">
        <v>512</v>
      </c>
      <c r="H269" s="17" t="s">
        <v>34</v>
      </c>
      <c r="I269" s="30" t="s">
        <v>153</v>
      </c>
      <c r="J269" s="31" t="s">
        <v>2748</v>
      </c>
      <c r="K269" s="32" t="s">
        <v>2749</v>
      </c>
      <c r="L269" s="30" t="s">
        <v>515</v>
      </c>
      <c r="M269" s="33" t="s">
        <v>2750</v>
      </c>
      <c r="N269" s="42" t="s">
        <v>104</v>
      </c>
      <c r="O269" s="47" t="s">
        <v>174</v>
      </c>
      <c r="P269" s="23" t="s">
        <v>123</v>
      </c>
      <c r="Q269" s="23" t="s">
        <v>63</v>
      </c>
      <c r="R269" s="18">
        <v>3613</v>
      </c>
      <c r="S269" s="17" t="s">
        <v>192</v>
      </c>
      <c r="T269" s="24" t="s">
        <v>2751</v>
      </c>
      <c r="U269" s="25" t="s">
        <v>225</v>
      </c>
      <c r="V269" s="15" t="s">
        <v>2752</v>
      </c>
      <c r="W269" s="15" t="s">
        <v>2753</v>
      </c>
      <c r="X269" s="26" t="s">
        <v>163</v>
      </c>
      <c r="Y269" s="26" t="s">
        <v>243</v>
      </c>
      <c r="Z269" s="29" t="s">
        <v>72</v>
      </c>
      <c r="AA269" s="29" t="s">
        <v>212</v>
      </c>
      <c r="AB269" s="29" t="s">
        <v>213</v>
      </c>
      <c r="AC269" s="32" t="s">
        <v>2754</v>
      </c>
      <c r="AD269" s="41" t="s">
        <v>2755</v>
      </c>
    </row>
    <row r="270" spans="1:30" ht="371">
      <c r="A270" s="15" t="s">
        <v>2756</v>
      </c>
      <c r="B270" s="17" t="e">
        <f ca="1">IMAGE("https://acnhcdn.com/latest/NpcIcon/cbr09.png")</f>
        <v>#NAME?</v>
      </c>
      <c r="C270" s="28" t="e">
        <f ca="1">IMAGE("https://acnhcdn.com/latest/NpcBromide/NpcNmlCbr09.png")</f>
        <v>#NAME?</v>
      </c>
      <c r="D270" s="17" t="e">
        <f ca="1">IMAGE("https://acnhcdn.com/drivesync/render/houses/cbr09_82_Olive.png")</f>
        <v>#NAME?</v>
      </c>
      <c r="E270" s="15" t="s">
        <v>481</v>
      </c>
      <c r="F270" s="29" t="s">
        <v>78</v>
      </c>
      <c r="G270" s="29" t="s">
        <v>152</v>
      </c>
      <c r="H270" s="17" t="s">
        <v>34</v>
      </c>
      <c r="I270" s="30" t="s">
        <v>35</v>
      </c>
      <c r="J270" s="31" t="s">
        <v>2757</v>
      </c>
      <c r="K270" s="32" t="s">
        <v>2758</v>
      </c>
      <c r="L270" s="30" t="s">
        <v>250</v>
      </c>
      <c r="M270" s="33" t="s">
        <v>2759</v>
      </c>
      <c r="N270" s="39" t="s">
        <v>86</v>
      </c>
      <c r="O270" s="39" t="s">
        <v>86</v>
      </c>
      <c r="P270" s="23" t="s">
        <v>176</v>
      </c>
      <c r="Q270" s="23" t="s">
        <v>175</v>
      </c>
      <c r="R270" s="18">
        <v>3128</v>
      </c>
      <c r="S270" s="17" t="s">
        <v>124</v>
      </c>
      <c r="T270" s="24" t="s">
        <v>2760</v>
      </c>
      <c r="U270" s="25" t="s">
        <v>946</v>
      </c>
      <c r="V270" s="15" t="s">
        <v>2761</v>
      </c>
      <c r="W270" s="15" t="s">
        <v>2762</v>
      </c>
      <c r="X270" s="26" t="s">
        <v>145</v>
      </c>
      <c r="Y270" s="26" t="s">
        <v>397</v>
      </c>
      <c r="Z270" s="29" t="s">
        <v>72</v>
      </c>
      <c r="AA270" s="29" t="s">
        <v>492</v>
      </c>
      <c r="AB270" s="29" t="s">
        <v>493</v>
      </c>
      <c r="AC270" s="32" t="s">
        <v>2763</v>
      </c>
      <c r="AD270" s="41" t="s">
        <v>2764</v>
      </c>
    </row>
    <row r="271" spans="1:30" ht="182">
      <c r="A271" s="15" t="s">
        <v>2765</v>
      </c>
      <c r="B271" s="17" t="e">
        <f ca="1">IMAGE("https://acnhcdn.com/latest/NpcIcon/cat03.png")</f>
        <v>#NAME?</v>
      </c>
      <c r="C271" s="28" t="e">
        <f ca="1">IMAGE("https://acnhcdn.com/latest/NpcBromide/NpcNmlCat03.png")</f>
        <v>#NAME?</v>
      </c>
      <c r="D271" s="17" t="e">
        <f ca="1">IMAGE("https://acnhcdn.com/drivesync/render/houses/cat03_55_Olivia.png")</f>
        <v>#NAME?</v>
      </c>
      <c r="E271" s="15" t="s">
        <v>264</v>
      </c>
      <c r="F271" s="29" t="s">
        <v>78</v>
      </c>
      <c r="G271" s="29" t="s">
        <v>168</v>
      </c>
      <c r="H271" s="17" t="s">
        <v>80</v>
      </c>
      <c r="I271" s="30" t="s">
        <v>187</v>
      </c>
      <c r="J271" s="31" t="s">
        <v>2766</v>
      </c>
      <c r="K271" s="32" t="s">
        <v>2767</v>
      </c>
      <c r="L271" s="30" t="s">
        <v>1959</v>
      </c>
      <c r="M271" s="33" t="s">
        <v>2768</v>
      </c>
      <c r="N271" s="34" t="s">
        <v>62</v>
      </c>
      <c r="O271" s="42" t="s">
        <v>104</v>
      </c>
      <c r="P271" s="23" t="s">
        <v>106</v>
      </c>
      <c r="Q271" s="23" t="s">
        <v>63</v>
      </c>
      <c r="R271" s="18">
        <v>3696</v>
      </c>
      <c r="S271" s="17" t="s">
        <v>1416</v>
      </c>
      <c r="T271" s="24" t="s">
        <v>1837</v>
      </c>
      <c r="U271" s="25" t="s">
        <v>1017</v>
      </c>
      <c r="V271" s="15" t="s">
        <v>2769</v>
      </c>
      <c r="W271" s="15" t="s">
        <v>2770</v>
      </c>
      <c r="X271" s="26" t="s">
        <v>163</v>
      </c>
      <c r="Y271" s="26" t="s">
        <v>1608</v>
      </c>
      <c r="Z271" s="29" t="s">
        <v>72</v>
      </c>
      <c r="AA271" s="29" t="s">
        <v>289</v>
      </c>
      <c r="AB271" s="29" t="s">
        <v>290</v>
      </c>
      <c r="AC271" s="32" t="s">
        <v>2771</v>
      </c>
      <c r="AD271" s="41" t="s">
        <v>2772</v>
      </c>
    </row>
    <row r="272" spans="1:30" ht="358">
      <c r="A272" s="15" t="s">
        <v>2773</v>
      </c>
      <c r="B272" s="17" t="e">
        <f ca="1">IMAGE("https://acnhcdn.com/latest/NpcIcon/elp00.png")</f>
        <v>#NAME?</v>
      </c>
      <c r="C272" s="28" t="e">
        <f ca="1">IMAGE("https://acnhcdn.com/latest/NpcBromide/NpcNmlElp00.png")</f>
        <v>#NAME?</v>
      </c>
      <c r="D272" s="17" t="e">
        <f ca="1">IMAGE("https://acnhcdn.com/drivesync/render/houses/elp00_148_Opal.png")</f>
        <v>#NAME?</v>
      </c>
      <c r="E272" s="15" t="s">
        <v>413</v>
      </c>
      <c r="F272" s="29" t="s">
        <v>78</v>
      </c>
      <c r="G272" s="29" t="s">
        <v>168</v>
      </c>
      <c r="H272" s="17" t="s">
        <v>80</v>
      </c>
      <c r="I272" s="30" t="s">
        <v>169</v>
      </c>
      <c r="J272" s="31" t="s">
        <v>2774</v>
      </c>
      <c r="K272" s="32" t="s">
        <v>2775</v>
      </c>
      <c r="L272" s="30" t="s">
        <v>445</v>
      </c>
      <c r="M272" s="33" t="s">
        <v>2776</v>
      </c>
      <c r="N272" s="42" t="s">
        <v>104</v>
      </c>
      <c r="O272" s="34" t="s">
        <v>62</v>
      </c>
      <c r="P272" s="23" t="s">
        <v>63</v>
      </c>
      <c r="Q272" s="23" t="s">
        <v>222</v>
      </c>
      <c r="R272" s="18">
        <v>4320</v>
      </c>
      <c r="S272" s="17" t="s">
        <v>2254</v>
      </c>
      <c r="T272" s="24" t="s">
        <v>2777</v>
      </c>
      <c r="U272" s="25" t="s">
        <v>2717</v>
      </c>
      <c r="V272" s="15" t="s">
        <v>2778</v>
      </c>
      <c r="W272" s="15" t="s">
        <v>2779</v>
      </c>
      <c r="X272" s="26" t="s">
        <v>112</v>
      </c>
      <c r="Y272" s="26" t="s">
        <v>197</v>
      </c>
      <c r="Z272" s="29" t="s">
        <v>72</v>
      </c>
      <c r="AA272" s="29" t="s">
        <v>1775</v>
      </c>
      <c r="AB272" s="29" t="s">
        <v>1776</v>
      </c>
      <c r="AC272" s="32" t="s">
        <v>2780</v>
      </c>
      <c r="AD272" s="41" t="s">
        <v>2781</v>
      </c>
    </row>
    <row r="273" spans="1:30" ht="409.6">
      <c r="A273" s="15" t="s">
        <v>2782</v>
      </c>
      <c r="B273" s="17" t="e">
        <f ca="1">IMAGE("https://acnhcdn.com/latest/NpcIcon/kal05.png")</f>
        <v>#NAME?</v>
      </c>
      <c r="C273" s="28" t="e">
        <f ca="1">IMAGE("https://acnhcdn.com/latest/NpcBromide/NpcNmlKal05.png")</f>
        <v>#NAME?</v>
      </c>
      <c r="D273" s="17" t="e">
        <f ca="1">IMAGE("https://acnhcdn.com/drivesync/render/houses/kal05_224_Ozzie.png")</f>
        <v>#NAME?</v>
      </c>
      <c r="E273" s="15" t="s">
        <v>151</v>
      </c>
      <c r="F273" s="29" t="s">
        <v>32</v>
      </c>
      <c r="G273" s="29" t="s">
        <v>119</v>
      </c>
      <c r="H273" s="17" t="s">
        <v>80</v>
      </c>
      <c r="I273" s="30" t="s">
        <v>99</v>
      </c>
      <c r="J273" s="31" t="s">
        <v>2783</v>
      </c>
      <c r="K273" s="32" t="s">
        <v>2784</v>
      </c>
      <c r="L273" s="30" t="s">
        <v>572</v>
      </c>
      <c r="M273" s="33" t="s">
        <v>2785</v>
      </c>
      <c r="N273" s="39" t="s">
        <v>86</v>
      </c>
      <c r="O273" s="22" t="s">
        <v>41</v>
      </c>
      <c r="P273" s="23" t="s">
        <v>175</v>
      </c>
      <c r="Q273" s="23" t="s">
        <v>222</v>
      </c>
      <c r="R273" s="18">
        <v>5262</v>
      </c>
      <c r="S273" s="17" t="s">
        <v>502</v>
      </c>
      <c r="T273" s="24" t="s">
        <v>2177</v>
      </c>
      <c r="U273" s="25" t="s">
        <v>504</v>
      </c>
      <c r="V273" s="15" t="s">
        <v>2786</v>
      </c>
      <c r="W273" s="15" t="s">
        <v>2787</v>
      </c>
      <c r="X273" s="26" t="s">
        <v>384</v>
      </c>
      <c r="Y273" s="26" t="s">
        <v>476</v>
      </c>
      <c r="Z273" s="29" t="s">
        <v>72</v>
      </c>
      <c r="AA273" s="29" t="s">
        <v>492</v>
      </c>
      <c r="AB273" s="29" t="s">
        <v>493</v>
      </c>
      <c r="AC273" s="32" t="s">
        <v>2788</v>
      </c>
      <c r="AD273" s="41" t="s">
        <v>2789</v>
      </c>
    </row>
    <row r="274" spans="1:30" ht="358">
      <c r="A274" s="15" t="s">
        <v>2790</v>
      </c>
      <c r="B274" s="17" t="e">
        <f ca="1">IMAGE("https://acnhcdn.com/latest/NpcIcon/pig16.png")</f>
        <v>#NAME?</v>
      </c>
      <c r="C274" s="28" t="e">
        <f ca="1">IMAGE("https://acnhcdn.com/latest/NpcBromide/NpcNmlPig16.png")</f>
        <v>#NAME?</v>
      </c>
      <c r="D274" s="17" t="e">
        <f ca="1">IMAGE("https://acnhcdn.com/drivesync/render/houses/pig16_312_Pancetti.png")</f>
        <v>#NAME?</v>
      </c>
      <c r="E274" s="15" t="s">
        <v>97</v>
      </c>
      <c r="F274" s="29" t="s">
        <v>78</v>
      </c>
      <c r="G274" s="29" t="s">
        <v>168</v>
      </c>
      <c r="H274" s="17" t="s">
        <v>34</v>
      </c>
      <c r="I274" s="30" t="s">
        <v>187</v>
      </c>
      <c r="J274" s="31" t="s">
        <v>2791</v>
      </c>
      <c r="K274" s="32" t="s">
        <v>2792</v>
      </c>
      <c r="L274" s="30" t="s">
        <v>445</v>
      </c>
      <c r="M274" s="33" t="s">
        <v>2793</v>
      </c>
      <c r="N274" s="22" t="s">
        <v>41</v>
      </c>
      <c r="O274" s="47" t="s">
        <v>174</v>
      </c>
      <c r="P274" s="23" t="s">
        <v>123</v>
      </c>
      <c r="Q274" s="23" t="s">
        <v>175</v>
      </c>
      <c r="R274" s="18">
        <v>4406</v>
      </c>
      <c r="S274" s="17" t="s">
        <v>2794</v>
      </c>
      <c r="T274" s="24" t="s">
        <v>159</v>
      </c>
      <c r="U274" s="25" t="s">
        <v>208</v>
      </c>
      <c r="V274" s="15" t="s">
        <v>2795</v>
      </c>
      <c r="W274" s="15" t="s">
        <v>2796</v>
      </c>
      <c r="X274" s="26" t="s">
        <v>384</v>
      </c>
      <c r="Y274" s="26" t="s">
        <v>1111</v>
      </c>
      <c r="Z274" s="29" t="s">
        <v>72</v>
      </c>
      <c r="AA274" s="29" t="s">
        <v>52</v>
      </c>
      <c r="AB274" s="29" t="s">
        <v>2797</v>
      </c>
      <c r="AC274" s="32" t="s">
        <v>2798</v>
      </c>
      <c r="AD274" s="41" t="s">
        <v>2799</v>
      </c>
    </row>
    <row r="275" spans="1:30" ht="196">
      <c r="A275" s="15" t="s">
        <v>2800</v>
      </c>
      <c r="B275" s="17" t="e">
        <f ca="1">IMAGE("https://acnhcdn.com/latest/NpcIcon/ant02.png")</f>
        <v>#NAME?</v>
      </c>
      <c r="C275" s="28" t="e">
        <f ca="1">IMAGE("https://acnhcdn.com/latest/NpcBromide/NpcNmlAnt02.png")</f>
        <v>#NAME?</v>
      </c>
      <c r="D275" s="17" t="e">
        <f ca="1">IMAGE("https://acnhcdn.com/drivesync/render/houses/ant02_14_Pango.png")</f>
        <v>#NAME?</v>
      </c>
      <c r="E275" s="15" t="s">
        <v>202</v>
      </c>
      <c r="F275" s="29" t="s">
        <v>78</v>
      </c>
      <c r="G275" s="29" t="s">
        <v>79</v>
      </c>
      <c r="H275" s="17" t="s">
        <v>80</v>
      </c>
      <c r="I275" s="30" t="s">
        <v>169</v>
      </c>
      <c r="J275" s="31" t="s">
        <v>2801</v>
      </c>
      <c r="K275" s="32" t="s">
        <v>2802</v>
      </c>
      <c r="L275" s="30" t="s">
        <v>791</v>
      </c>
      <c r="M275" s="33" t="s">
        <v>2803</v>
      </c>
      <c r="N275" s="42" t="s">
        <v>104</v>
      </c>
      <c r="O275" s="34" t="s">
        <v>62</v>
      </c>
      <c r="P275" s="23" t="s">
        <v>222</v>
      </c>
      <c r="Q275" s="23" t="s">
        <v>298</v>
      </c>
      <c r="R275" s="18">
        <v>7920</v>
      </c>
      <c r="S275" s="17" t="s">
        <v>599</v>
      </c>
      <c r="T275" s="24" t="s">
        <v>1495</v>
      </c>
      <c r="U275" s="25" t="s">
        <v>692</v>
      </c>
      <c r="V275" s="15" t="s">
        <v>2804</v>
      </c>
      <c r="W275" s="15" t="s">
        <v>2805</v>
      </c>
      <c r="X275" s="26" t="s">
        <v>163</v>
      </c>
      <c r="Y275" s="26" t="s">
        <v>229</v>
      </c>
      <c r="Z275" s="29" t="s">
        <v>72</v>
      </c>
      <c r="AA275" s="29" t="s">
        <v>52</v>
      </c>
      <c r="AB275" s="29" t="s">
        <v>438</v>
      </c>
      <c r="AC275" s="32" t="s">
        <v>2806</v>
      </c>
      <c r="AD275" s="41" t="s">
        <v>2807</v>
      </c>
    </row>
    <row r="276" spans="1:30" ht="306">
      <c r="A276" s="15" t="s">
        <v>2808</v>
      </c>
      <c r="B276" s="17" t="e">
        <f ca="1">IMAGE("https://acnhcdn.com/latest/NpcIcon/elp05.png")</f>
        <v>#NAME?</v>
      </c>
      <c r="C276" s="28" t="e">
        <f ca="1">IMAGE("https://acnhcdn.com/latest/NpcBromide/NpcNmlElp05.png")</f>
        <v>#NAME?</v>
      </c>
      <c r="D276" s="17" t="e">
        <f ca="1">IMAGE("https://acnhcdn.com/drivesync/render/houses/elp05_153_Paolo.png")</f>
        <v>#NAME?</v>
      </c>
      <c r="E276" s="15" t="s">
        <v>413</v>
      </c>
      <c r="F276" s="29" t="s">
        <v>32</v>
      </c>
      <c r="G276" s="29" t="s">
        <v>119</v>
      </c>
      <c r="H276" s="17" t="s">
        <v>34</v>
      </c>
      <c r="I276" s="30" t="s">
        <v>35</v>
      </c>
      <c r="J276" s="31" t="s">
        <v>2809</v>
      </c>
      <c r="K276" s="32" t="s">
        <v>2810</v>
      </c>
      <c r="L276" s="30" t="s">
        <v>2028</v>
      </c>
      <c r="M276" s="33" t="s">
        <v>2811</v>
      </c>
      <c r="N276" s="39" t="s">
        <v>86</v>
      </c>
      <c r="O276" s="42" t="s">
        <v>104</v>
      </c>
      <c r="P276" s="23" t="s">
        <v>393</v>
      </c>
      <c r="Q276" s="18" t="s">
        <v>42</v>
      </c>
      <c r="R276" s="18">
        <v>3056</v>
      </c>
      <c r="S276" s="17" t="s">
        <v>87</v>
      </c>
      <c r="T276" s="24" t="s">
        <v>2812</v>
      </c>
      <c r="U276" s="25" t="s">
        <v>2813</v>
      </c>
      <c r="V276" s="15" t="s">
        <v>2814</v>
      </c>
      <c r="W276" s="15" t="s">
        <v>2815</v>
      </c>
      <c r="X276" s="26" t="s">
        <v>316</v>
      </c>
      <c r="Y276" s="26" t="s">
        <v>164</v>
      </c>
      <c r="Z276" s="29" t="s">
        <v>72</v>
      </c>
      <c r="AA276" s="29" t="s">
        <v>52</v>
      </c>
      <c r="AB276" s="29" t="s">
        <v>683</v>
      </c>
      <c r="AC276" s="32" t="s">
        <v>2816</v>
      </c>
      <c r="AD276" s="41" t="s">
        <v>2817</v>
      </c>
    </row>
    <row r="277" spans="1:30" ht="266">
      <c r="A277" s="15" t="s">
        <v>2818</v>
      </c>
      <c r="B277" s="17" t="e">
        <f ca="1">IMAGE("https://acnhcdn.com/latest/NpcIcon/hrs12.png")</f>
        <v>#NAME?</v>
      </c>
      <c r="C277" s="28" t="e">
        <f ca="1">IMAGE("https://acnhcdn.com/latest/NpcBromide/NpcNmlHrs12.png")</f>
        <v>#NAME?</v>
      </c>
      <c r="D277" s="17" t="e">
        <f ca="1">IMAGE("https://acnhcdn.com/drivesync/render/houses/hrs12_217_Papi.png")</f>
        <v>#NAME?</v>
      </c>
      <c r="E277" s="15" t="s">
        <v>294</v>
      </c>
      <c r="F277" s="29" t="s">
        <v>32</v>
      </c>
      <c r="G277" s="29" t="s">
        <v>119</v>
      </c>
      <c r="H277" s="17" t="s">
        <v>34</v>
      </c>
      <c r="I277" s="30" t="s">
        <v>35</v>
      </c>
      <c r="J277" s="31" t="s">
        <v>2819</v>
      </c>
      <c r="K277" s="32" t="s">
        <v>2820</v>
      </c>
      <c r="L277" s="30" t="s">
        <v>1697</v>
      </c>
      <c r="M277" s="33" t="s">
        <v>2821</v>
      </c>
      <c r="N277" s="39" t="s">
        <v>86</v>
      </c>
      <c r="O277" s="39" t="s">
        <v>86</v>
      </c>
      <c r="P277" s="23" t="s">
        <v>222</v>
      </c>
      <c r="Q277" s="18" t="s">
        <v>42</v>
      </c>
      <c r="R277" s="18">
        <v>4613</v>
      </c>
      <c r="S277" s="17" t="s">
        <v>461</v>
      </c>
      <c r="T277" s="24" t="s">
        <v>2822</v>
      </c>
      <c r="U277" s="25" t="s">
        <v>2823</v>
      </c>
      <c r="V277" s="15" t="s">
        <v>2824</v>
      </c>
      <c r="W277" s="15" t="s">
        <v>2825</v>
      </c>
      <c r="X277" s="26" t="s">
        <v>145</v>
      </c>
      <c r="Y277" s="26" t="s">
        <v>476</v>
      </c>
      <c r="Z277" s="29" t="s">
        <v>72</v>
      </c>
      <c r="AA277" s="29" t="s">
        <v>52</v>
      </c>
      <c r="AB277" s="29" t="s">
        <v>230</v>
      </c>
      <c r="AC277" s="32" t="s">
        <v>2826</v>
      </c>
      <c r="AD277" s="41" t="s">
        <v>2827</v>
      </c>
    </row>
    <row r="278" spans="1:30" ht="210">
      <c r="A278" s="15" t="s">
        <v>2828</v>
      </c>
      <c r="B278" s="17" t="e">
        <f ca="1">IMAGE("https://acnhcdn.com/latest/NpcIcon/goa08.png")</f>
        <v>#NAME?</v>
      </c>
      <c r="C278" s="28" t="e">
        <f ca="1">IMAGE("https://acnhcdn.com/latest/NpcBromide/NpcNmlGoa08.png")</f>
        <v>#NAME?</v>
      </c>
      <c r="D278" s="17" t="e">
        <f ca="1">IMAGE("https://acnhcdn.com/drivesync/render/houses/goa08_182_Pashmina.png")</f>
        <v>#NAME?</v>
      </c>
      <c r="E278" s="15" t="s">
        <v>651</v>
      </c>
      <c r="F278" s="29" t="s">
        <v>78</v>
      </c>
      <c r="G278" s="29" t="s">
        <v>98</v>
      </c>
      <c r="H278" s="17" t="s">
        <v>34</v>
      </c>
      <c r="I278" s="30" t="s">
        <v>187</v>
      </c>
      <c r="J278" s="31" t="s">
        <v>2829</v>
      </c>
      <c r="K278" s="32" t="s">
        <v>2830</v>
      </c>
      <c r="L278" s="30" t="s">
        <v>677</v>
      </c>
      <c r="M278" s="33" t="s">
        <v>2831</v>
      </c>
      <c r="N278" s="34" t="s">
        <v>62</v>
      </c>
      <c r="O278" s="42" t="s">
        <v>104</v>
      </c>
      <c r="P278" s="23" t="s">
        <v>123</v>
      </c>
      <c r="Q278" s="23" t="s">
        <v>221</v>
      </c>
      <c r="R278" s="18">
        <v>4595</v>
      </c>
      <c r="S278" s="17" t="s">
        <v>517</v>
      </c>
      <c r="T278" s="24" t="s">
        <v>2832</v>
      </c>
      <c r="U278" s="25" t="s">
        <v>2569</v>
      </c>
      <c r="V278" s="15" t="s">
        <v>2833</v>
      </c>
      <c r="W278" s="15" t="s">
        <v>2834</v>
      </c>
      <c r="X278" s="26" t="s">
        <v>163</v>
      </c>
      <c r="Y278" s="26" t="s">
        <v>229</v>
      </c>
      <c r="Z278" s="29" t="s">
        <v>72</v>
      </c>
      <c r="AA278" s="29" t="s">
        <v>52</v>
      </c>
      <c r="AB278" s="29" t="s">
        <v>2797</v>
      </c>
      <c r="AC278" s="32" t="s">
        <v>2835</v>
      </c>
      <c r="AD278" s="41" t="s">
        <v>2836</v>
      </c>
    </row>
    <row r="279" spans="1:30" ht="332">
      <c r="A279" s="15" t="s">
        <v>2837</v>
      </c>
      <c r="B279" s="17" t="e">
        <f ca="1">IMAGE("https://acnhcdn.com/latest/NpcIcon/duk02.png")</f>
        <v>#NAME?</v>
      </c>
      <c r="C279" s="28" t="e">
        <f ca="1">IMAGE("https://acnhcdn.com/latest/NpcBromide/NpcNmlDuk02.png")</f>
        <v>#NAME?</v>
      </c>
      <c r="D279" s="17" t="e">
        <f ca="1">IMAGE("https://acnhcdn.com/drivesync/render/houses/duk02_135_Pate.png")</f>
        <v>#NAME?</v>
      </c>
      <c r="E279" s="15" t="s">
        <v>639</v>
      </c>
      <c r="F279" s="29" t="s">
        <v>78</v>
      </c>
      <c r="G279" s="29" t="s">
        <v>79</v>
      </c>
      <c r="H279" s="17" t="s">
        <v>80</v>
      </c>
      <c r="I279" s="30" t="s">
        <v>169</v>
      </c>
      <c r="J279" s="31" t="s">
        <v>2838</v>
      </c>
      <c r="K279" s="32" t="s">
        <v>2839</v>
      </c>
      <c r="L279" s="30" t="s">
        <v>172</v>
      </c>
      <c r="M279" s="33" t="s">
        <v>2840</v>
      </c>
      <c r="N279" s="39" t="s">
        <v>86</v>
      </c>
      <c r="O279" s="22" t="s">
        <v>41</v>
      </c>
      <c r="P279" s="23" t="s">
        <v>175</v>
      </c>
      <c r="Q279" s="23" t="s">
        <v>106</v>
      </c>
      <c r="R279" s="18">
        <v>4432</v>
      </c>
      <c r="S279" s="17" t="s">
        <v>1376</v>
      </c>
      <c r="T279" s="24" t="s">
        <v>2578</v>
      </c>
      <c r="U279" s="25" t="s">
        <v>2841</v>
      </c>
      <c r="V279" s="15" t="s">
        <v>2842</v>
      </c>
      <c r="W279" s="15" t="s">
        <v>2843</v>
      </c>
      <c r="X279" s="26" t="s">
        <v>384</v>
      </c>
      <c r="Y279" s="26" t="s">
        <v>258</v>
      </c>
      <c r="Z279" s="29" t="s">
        <v>72</v>
      </c>
      <c r="AA279" s="29" t="s">
        <v>130</v>
      </c>
      <c r="AB279" s="29" t="s">
        <v>452</v>
      </c>
      <c r="AC279" s="32" t="s">
        <v>2844</v>
      </c>
      <c r="AD279" s="41" t="s">
        <v>2845</v>
      </c>
    </row>
    <row r="280" spans="1:30" ht="154">
      <c r="A280" s="15" t="s">
        <v>2846</v>
      </c>
      <c r="B280" s="17" t="e">
        <f ca="1">IMAGE("https://acnhcdn.com/latest/NpcIcon/cow00.png")</f>
        <v>#NAME?</v>
      </c>
      <c r="C280" s="28" t="e">
        <f ca="1">IMAGE("https://acnhcdn.com/latest/NpcBromide/NpcNmlCow00.png")</f>
        <v>#NAME?</v>
      </c>
      <c r="D280" s="17" t="e">
        <f ca="1">IMAGE("https://acnhcdn.com/drivesync/render/houses/cow00_98_Patty.png")</f>
        <v>#NAME?</v>
      </c>
      <c r="E280" s="15" t="s">
        <v>2694</v>
      </c>
      <c r="F280" s="29" t="s">
        <v>78</v>
      </c>
      <c r="G280" s="29" t="s">
        <v>79</v>
      </c>
      <c r="H280" s="17" t="s">
        <v>80</v>
      </c>
      <c r="I280" s="30" t="s">
        <v>169</v>
      </c>
      <c r="J280" s="31" t="s">
        <v>2847</v>
      </c>
      <c r="K280" s="32" t="s">
        <v>2848</v>
      </c>
      <c r="L280" s="30" t="s">
        <v>237</v>
      </c>
      <c r="M280" s="33" t="s">
        <v>2849</v>
      </c>
      <c r="N280" s="39" t="s">
        <v>86</v>
      </c>
      <c r="O280" s="22" t="s">
        <v>41</v>
      </c>
      <c r="P280" s="23" t="s">
        <v>222</v>
      </c>
      <c r="Q280" s="23" t="s">
        <v>123</v>
      </c>
      <c r="R280" s="18">
        <v>3288</v>
      </c>
      <c r="S280" s="17" t="s">
        <v>140</v>
      </c>
      <c r="T280" s="24" t="s">
        <v>355</v>
      </c>
      <c r="U280" s="25" t="s">
        <v>2415</v>
      </c>
      <c r="V280" s="15" t="s">
        <v>2850</v>
      </c>
      <c r="W280" s="15" t="s">
        <v>2851</v>
      </c>
      <c r="X280" s="26" t="s">
        <v>359</v>
      </c>
      <c r="Y280" s="26" t="s">
        <v>146</v>
      </c>
      <c r="Z280" s="29" t="s">
        <v>72</v>
      </c>
      <c r="AA280" s="29" t="s">
        <v>52</v>
      </c>
      <c r="AB280" s="29" t="s">
        <v>477</v>
      </c>
      <c r="AC280" s="32" t="s">
        <v>2852</v>
      </c>
      <c r="AD280" s="41" t="s">
        <v>2853</v>
      </c>
    </row>
    <row r="281" spans="1:30" ht="224">
      <c r="A281" s="15" t="s">
        <v>2854</v>
      </c>
      <c r="B281" s="17" t="e">
        <f ca="1">IMAGE("https://acnhcdn.com/latest/NpcIcon/bea10.png")</f>
        <v>#NAME?</v>
      </c>
      <c r="C281" s="28" t="e">
        <f ca="1">IMAGE("https://acnhcdn.com/latest/NpcBromide/NpcNmlBea10.png")</f>
        <v>#NAME?</v>
      </c>
      <c r="D281" s="17" t="e">
        <f ca="1">IMAGE("https://acnhcdn.com/drivesync/render/houses/bea10_27_Paula.png")</f>
        <v>#NAME?</v>
      </c>
      <c r="E281" s="15" t="s">
        <v>511</v>
      </c>
      <c r="F281" s="29" t="s">
        <v>78</v>
      </c>
      <c r="G281" s="29" t="s">
        <v>98</v>
      </c>
      <c r="H281" s="17" t="s">
        <v>80</v>
      </c>
      <c r="I281" s="30" t="s">
        <v>81</v>
      </c>
      <c r="J281" s="31" t="s">
        <v>2855</v>
      </c>
      <c r="K281" s="32" t="s">
        <v>2856</v>
      </c>
      <c r="L281" s="30" t="s">
        <v>677</v>
      </c>
      <c r="M281" s="33" t="s">
        <v>2857</v>
      </c>
      <c r="N281" s="22" t="s">
        <v>41</v>
      </c>
      <c r="O281" s="21" t="s">
        <v>40</v>
      </c>
      <c r="P281" s="23" t="s">
        <v>222</v>
      </c>
      <c r="Q281" s="23" t="s">
        <v>43</v>
      </c>
      <c r="R281" s="18">
        <v>4616</v>
      </c>
      <c r="S281" s="17" t="s">
        <v>471</v>
      </c>
      <c r="T281" s="24" t="s">
        <v>312</v>
      </c>
      <c r="U281" s="25" t="s">
        <v>2489</v>
      </c>
      <c r="V281" s="15" t="s">
        <v>2858</v>
      </c>
      <c r="W281" s="15" t="s">
        <v>2859</v>
      </c>
      <c r="X281" s="26" t="s">
        <v>436</v>
      </c>
      <c r="Y281" s="26" t="s">
        <v>397</v>
      </c>
      <c r="Z281" s="29" t="s">
        <v>72</v>
      </c>
      <c r="AA281" s="29" t="s">
        <v>52</v>
      </c>
      <c r="AB281" s="29" t="s">
        <v>147</v>
      </c>
      <c r="AC281" s="32" t="s">
        <v>2860</v>
      </c>
      <c r="AD281" s="41" t="s">
        <v>2861</v>
      </c>
    </row>
    <row r="282" spans="1:30" ht="224">
      <c r="A282" s="15" t="s">
        <v>2862</v>
      </c>
      <c r="B282" s="17" t="e">
        <f ca="1">IMAGE("https://acnhcdn.com/latest/NpcIcon/hrs08.png")</f>
        <v>#NAME?</v>
      </c>
      <c r="C282" s="28" t="e">
        <f ca="1">IMAGE("https://acnhcdn.com/latest/NpcBromide/NpcNmlHrs08.png")</f>
        <v>#NAME?</v>
      </c>
      <c r="D282" s="17" t="e">
        <f ca="1">IMAGE("https://acnhcdn.com/drivesync/render/houses/hrs08_213_Peaches.png")</f>
        <v>#NAME?</v>
      </c>
      <c r="E282" s="15" t="s">
        <v>294</v>
      </c>
      <c r="F282" s="29" t="s">
        <v>78</v>
      </c>
      <c r="G282" s="29" t="s">
        <v>152</v>
      </c>
      <c r="H282" s="17" t="s">
        <v>80</v>
      </c>
      <c r="I282" s="30" t="s">
        <v>153</v>
      </c>
      <c r="J282" s="31" t="s">
        <v>2863</v>
      </c>
      <c r="K282" s="32" t="s">
        <v>2864</v>
      </c>
      <c r="L282" s="30" t="s">
        <v>138</v>
      </c>
      <c r="M282" s="33" t="s">
        <v>2865</v>
      </c>
      <c r="N282" s="22" t="s">
        <v>41</v>
      </c>
      <c r="O282" s="39" t="s">
        <v>86</v>
      </c>
      <c r="P282" s="23" t="s">
        <v>221</v>
      </c>
      <c r="Q282" s="18" t="s">
        <v>42</v>
      </c>
      <c r="R282" s="18">
        <v>4555</v>
      </c>
      <c r="S282" s="17" t="s">
        <v>1301</v>
      </c>
      <c r="T282" s="24" t="s">
        <v>772</v>
      </c>
      <c r="U282" s="25" t="s">
        <v>783</v>
      </c>
      <c r="V282" s="15" t="s">
        <v>2866</v>
      </c>
      <c r="W282" s="15" t="s">
        <v>2867</v>
      </c>
      <c r="X282" s="26" t="s">
        <v>359</v>
      </c>
      <c r="Y282" s="26" t="s">
        <v>345</v>
      </c>
      <c r="Z282" s="29" t="s">
        <v>72</v>
      </c>
      <c r="AA282" s="29" t="s">
        <v>52</v>
      </c>
      <c r="AB282" s="29" t="s">
        <v>683</v>
      </c>
      <c r="AC282" s="32" t="s">
        <v>2868</v>
      </c>
      <c r="AD282" s="41" t="s">
        <v>2869</v>
      </c>
    </row>
    <row r="283" spans="1:30" ht="266">
      <c r="A283" s="15" t="s">
        <v>2870</v>
      </c>
      <c r="B283" s="17" t="e">
        <f ca="1">IMAGE("https://acnhcdn.com/latest/NpcIcon/squ00.png")</f>
        <v>#NAME?</v>
      </c>
      <c r="C283" s="28" t="e">
        <f ca="1">IMAGE("https://acnhcdn.com/latest/NpcBromide/NpcNmlSqu00.png")</f>
        <v>#NAME?</v>
      </c>
      <c r="D283" s="17" t="e">
        <f ca="1">IMAGE("https://acnhcdn.com/drivesync/render/houses/squ00_352_Peanut.png")</f>
        <v>#NAME?</v>
      </c>
      <c r="E283" s="15" t="s">
        <v>77</v>
      </c>
      <c r="F283" s="29" t="s">
        <v>78</v>
      </c>
      <c r="G283" s="29" t="s">
        <v>79</v>
      </c>
      <c r="H283" s="17" t="s">
        <v>80</v>
      </c>
      <c r="I283" s="30" t="s">
        <v>169</v>
      </c>
      <c r="J283" s="31" t="s">
        <v>2871</v>
      </c>
      <c r="K283" s="32" t="s">
        <v>2872</v>
      </c>
      <c r="L283" s="30" t="s">
        <v>138</v>
      </c>
      <c r="M283" s="33" t="s">
        <v>2873</v>
      </c>
      <c r="N283" s="22" t="s">
        <v>41</v>
      </c>
      <c r="O283" s="22" t="s">
        <v>41</v>
      </c>
      <c r="P283" s="23" t="s">
        <v>123</v>
      </c>
      <c r="Q283" s="23" t="s">
        <v>221</v>
      </c>
      <c r="R283" s="18">
        <v>7784</v>
      </c>
      <c r="S283" s="17" t="s">
        <v>1376</v>
      </c>
      <c r="T283" s="24" t="s">
        <v>2832</v>
      </c>
      <c r="U283" s="25" t="s">
        <v>2569</v>
      </c>
      <c r="V283" s="15" t="s">
        <v>2874</v>
      </c>
      <c r="W283" s="15" t="s">
        <v>2875</v>
      </c>
      <c r="X283" s="26" t="s">
        <v>211</v>
      </c>
      <c r="Y283" s="26" t="s">
        <v>258</v>
      </c>
      <c r="Z283" s="29" t="s">
        <v>72</v>
      </c>
      <c r="AA283" s="29" t="s">
        <v>52</v>
      </c>
      <c r="AB283" s="29" t="s">
        <v>1172</v>
      </c>
      <c r="AC283" s="32" t="s">
        <v>2876</v>
      </c>
      <c r="AD283" s="41" t="s">
        <v>2877</v>
      </c>
    </row>
    <row r="284" spans="1:30" ht="332">
      <c r="A284" s="15" t="s">
        <v>2878</v>
      </c>
      <c r="B284" s="17" t="e">
        <f ca="1">IMAGE("https://acnhcdn.com/latest/NpcIcon/squ03.png")</f>
        <v>#NAME?</v>
      </c>
      <c r="C284" s="28" t="e">
        <f ca="1">IMAGE("https://acnhcdn.com/latest/NpcBromide/NpcNmlSqu03.png")</f>
        <v>#NAME?</v>
      </c>
      <c r="D284" s="17" t="e">
        <f ca="1">IMAGE("https://acnhcdn.com/drivesync/render/houses/squ03_355_Pecan.png")</f>
        <v>#NAME?</v>
      </c>
      <c r="E284" s="15" t="s">
        <v>77</v>
      </c>
      <c r="F284" s="29" t="s">
        <v>78</v>
      </c>
      <c r="G284" s="29" t="s">
        <v>168</v>
      </c>
      <c r="H284" s="17" t="s">
        <v>80</v>
      </c>
      <c r="I284" s="30" t="s">
        <v>169</v>
      </c>
      <c r="J284" s="31" t="s">
        <v>2879</v>
      </c>
      <c r="K284" s="32" t="s">
        <v>2880</v>
      </c>
      <c r="L284" s="30" t="s">
        <v>391</v>
      </c>
      <c r="M284" s="33" t="s">
        <v>2881</v>
      </c>
      <c r="N284" s="42" t="s">
        <v>104</v>
      </c>
      <c r="O284" s="47" t="s">
        <v>174</v>
      </c>
      <c r="P284" s="23" t="s">
        <v>298</v>
      </c>
      <c r="Q284" s="23" t="s">
        <v>529</v>
      </c>
      <c r="R284" s="18">
        <v>3614</v>
      </c>
      <c r="S284" s="17" t="s">
        <v>813</v>
      </c>
      <c r="T284" s="24" t="s">
        <v>1548</v>
      </c>
      <c r="U284" s="25" t="s">
        <v>342</v>
      </c>
      <c r="V284" s="15" t="s">
        <v>2882</v>
      </c>
      <c r="W284" s="15" t="s">
        <v>2883</v>
      </c>
      <c r="X284" s="26" t="s">
        <v>112</v>
      </c>
      <c r="Y284" s="26" t="s">
        <v>197</v>
      </c>
      <c r="Z284" s="29" t="s">
        <v>72</v>
      </c>
      <c r="AA284" s="29" t="s">
        <v>52</v>
      </c>
      <c r="AB284" s="29" t="s">
        <v>477</v>
      </c>
      <c r="AC284" s="32" t="s">
        <v>2884</v>
      </c>
      <c r="AD284" s="41" t="s">
        <v>2885</v>
      </c>
    </row>
    <row r="285" spans="1:30" ht="319">
      <c r="A285" s="15" t="s">
        <v>2886</v>
      </c>
      <c r="B285" s="17" t="e">
        <f ca="1">IMAGE("https://acnhcdn.com/latest/NpcIcon/brd17.png")</f>
        <v>#NAME?</v>
      </c>
      <c r="C285" s="28" t="e">
        <f ca="1">IMAGE("https://acnhcdn.com/latest/NpcBromide/NpcNmlBrd17.png")</f>
        <v>#NAME?</v>
      </c>
      <c r="D285" s="17" t="e">
        <f ca="1">IMAGE("https://acnhcdn.com/drivesync/render/houses/brd17_44_Peck.png")</f>
        <v>#NAME?</v>
      </c>
      <c r="E285" s="15" t="s">
        <v>31</v>
      </c>
      <c r="F285" s="29" t="s">
        <v>32</v>
      </c>
      <c r="G285" s="29" t="s">
        <v>33</v>
      </c>
      <c r="H285" s="17" t="s">
        <v>34</v>
      </c>
      <c r="I285" s="30" t="s">
        <v>99</v>
      </c>
      <c r="J285" s="31" t="s">
        <v>2887</v>
      </c>
      <c r="K285" s="32" t="s">
        <v>2888</v>
      </c>
      <c r="L285" s="30" t="s">
        <v>863</v>
      </c>
      <c r="M285" s="33" t="s">
        <v>2889</v>
      </c>
      <c r="N285" s="39" t="s">
        <v>86</v>
      </c>
      <c r="O285" s="21" t="s">
        <v>40</v>
      </c>
      <c r="P285" s="23" t="s">
        <v>529</v>
      </c>
      <c r="Q285" s="23" t="s">
        <v>123</v>
      </c>
      <c r="R285" s="18">
        <v>2674</v>
      </c>
      <c r="S285" s="17" t="s">
        <v>955</v>
      </c>
      <c r="T285" s="24" t="s">
        <v>2890</v>
      </c>
      <c r="U285" s="25" t="s">
        <v>2891</v>
      </c>
      <c r="V285" s="15" t="s">
        <v>2892</v>
      </c>
      <c r="W285" s="15" t="s">
        <v>2893</v>
      </c>
      <c r="X285" s="26" t="s">
        <v>869</v>
      </c>
      <c r="Y285" s="26" t="s">
        <v>197</v>
      </c>
      <c r="Z285" s="29" t="s">
        <v>72</v>
      </c>
      <c r="AA285" s="29" t="s">
        <v>52</v>
      </c>
      <c r="AB285" s="29" t="s">
        <v>1609</v>
      </c>
      <c r="AC285" s="32" t="s">
        <v>2894</v>
      </c>
      <c r="AD285" s="41" t="s">
        <v>2895</v>
      </c>
    </row>
    <row r="286" spans="1:30" ht="306">
      <c r="A286" s="15" t="s">
        <v>2896</v>
      </c>
      <c r="B286" s="17" t="e">
        <f ca="1">IMAGE("https://acnhcdn.com/latest/NpcIcon/gor01.png")</f>
        <v>#NAME?</v>
      </c>
      <c r="C286" s="28" t="e">
        <f ca="1">IMAGE("https://acnhcdn.com/latest/NpcBromide/NpcNmlGor01.png")</f>
        <v>#NAME?</v>
      </c>
      <c r="D286" s="17" t="e">
        <f ca="1">IMAGE("https://acnhcdn.com/drivesync/render/houses/gor01_185_Peewee.png")</f>
        <v>#NAME?</v>
      </c>
      <c r="E286" s="15" t="s">
        <v>118</v>
      </c>
      <c r="F286" s="29" t="s">
        <v>32</v>
      </c>
      <c r="G286" s="29" t="s">
        <v>57</v>
      </c>
      <c r="H286" s="17" t="s">
        <v>80</v>
      </c>
      <c r="I286" s="30" t="s">
        <v>81</v>
      </c>
      <c r="J286" s="31" t="s">
        <v>2060</v>
      </c>
      <c r="K286" s="32" t="s">
        <v>2897</v>
      </c>
      <c r="L286" s="30" t="s">
        <v>325</v>
      </c>
      <c r="M286" s="33" t="s">
        <v>2898</v>
      </c>
      <c r="N286" s="21" t="s">
        <v>40</v>
      </c>
      <c r="O286" s="34" t="s">
        <v>62</v>
      </c>
      <c r="P286" s="23" t="s">
        <v>222</v>
      </c>
      <c r="Q286" s="23" t="s">
        <v>64</v>
      </c>
      <c r="R286" s="18">
        <v>3322</v>
      </c>
      <c r="S286" s="17" t="s">
        <v>65</v>
      </c>
      <c r="T286" s="24" t="s">
        <v>2899</v>
      </c>
      <c r="U286" s="25" t="s">
        <v>1220</v>
      </c>
      <c r="V286" s="15" t="s">
        <v>2900</v>
      </c>
      <c r="W286" s="15" t="s">
        <v>2901</v>
      </c>
      <c r="X286" s="26" t="s">
        <v>491</v>
      </c>
      <c r="Y286" s="26" t="s">
        <v>129</v>
      </c>
      <c r="Z286" s="29" t="s">
        <v>72</v>
      </c>
      <c r="AA286" s="29" t="s">
        <v>52</v>
      </c>
      <c r="AB286" s="29" t="s">
        <v>1439</v>
      </c>
      <c r="AC286" s="32" t="s">
        <v>2902</v>
      </c>
      <c r="AD286" s="41" t="s">
        <v>2903</v>
      </c>
    </row>
    <row r="287" spans="1:30" ht="280">
      <c r="A287" s="15" t="s">
        <v>2904</v>
      </c>
      <c r="B287" s="17" t="e">
        <f ca="1">IMAGE("https://acnhcdn.com/latest/NpcIcon/pig11.png")</f>
        <v>#NAME?</v>
      </c>
      <c r="C287" s="28" t="e">
        <f ca="1">IMAGE("https://acnhcdn.com/latest/NpcBromide/NpcNmlPig11.png")</f>
        <v>#NAME?</v>
      </c>
      <c r="D287" s="17" t="e">
        <f ca="1">IMAGE("https://acnhcdn.com/drivesync/render/houses/pig11_308_Peggy.png")</f>
        <v>#NAME?</v>
      </c>
      <c r="E287" s="15" t="s">
        <v>97</v>
      </c>
      <c r="F287" s="29" t="s">
        <v>78</v>
      </c>
      <c r="G287" s="29" t="s">
        <v>79</v>
      </c>
      <c r="H287" s="17" t="s">
        <v>80</v>
      </c>
      <c r="I287" s="30" t="s">
        <v>169</v>
      </c>
      <c r="J287" s="31" t="s">
        <v>2905</v>
      </c>
      <c r="K287" s="32" t="s">
        <v>2906</v>
      </c>
      <c r="L287" s="30" t="s">
        <v>689</v>
      </c>
      <c r="M287" s="33" t="s">
        <v>2907</v>
      </c>
      <c r="N287" s="22" t="s">
        <v>41</v>
      </c>
      <c r="O287" s="21" t="s">
        <v>40</v>
      </c>
      <c r="P287" s="23" t="s">
        <v>64</v>
      </c>
      <c r="Q287" s="23" t="s">
        <v>123</v>
      </c>
      <c r="R287" s="18">
        <v>3633</v>
      </c>
      <c r="S287" s="17" t="s">
        <v>252</v>
      </c>
      <c r="T287" s="24" t="s">
        <v>2908</v>
      </c>
      <c r="U287" s="25" t="s">
        <v>600</v>
      </c>
      <c r="V287" s="15" t="s">
        <v>2909</v>
      </c>
      <c r="W287" s="15" t="s">
        <v>2910</v>
      </c>
      <c r="X287" s="26" t="s">
        <v>1083</v>
      </c>
      <c r="Y287" s="26" t="s">
        <v>258</v>
      </c>
      <c r="Z287" s="29" t="s">
        <v>72</v>
      </c>
      <c r="AA287" s="29" t="s">
        <v>52</v>
      </c>
      <c r="AB287" s="29" t="s">
        <v>1236</v>
      </c>
      <c r="AC287" s="32" t="s">
        <v>2911</v>
      </c>
      <c r="AD287" s="41" t="s">
        <v>2912</v>
      </c>
    </row>
    <row r="288" spans="1:30" ht="280">
      <c r="A288" s="15" t="s">
        <v>2913</v>
      </c>
      <c r="B288" s="17" t="e">
        <f ca="1">IMAGE("https://acnhcdn.com/latest/NpcIcon/cbr14.png")</f>
        <v>#NAME?</v>
      </c>
      <c r="C288" s="28" t="e">
        <f ca="1">IMAGE("https://acnhcdn.com/latest/NpcBromide/NpcNmlCbr14.png")</f>
        <v>#NAME?</v>
      </c>
      <c r="D288" s="17" t="e">
        <f ca="1">IMAGE("https://acnhcdn.com/drivesync/render/houses/cbr14_84_Pekoe.png")</f>
        <v>#NAME?</v>
      </c>
      <c r="E288" s="15" t="s">
        <v>481</v>
      </c>
      <c r="F288" s="29" t="s">
        <v>78</v>
      </c>
      <c r="G288" s="29" t="s">
        <v>152</v>
      </c>
      <c r="H288" s="17" t="s">
        <v>80</v>
      </c>
      <c r="I288" s="30" t="s">
        <v>35</v>
      </c>
      <c r="J288" s="31" t="s">
        <v>2914</v>
      </c>
      <c r="K288" s="32" t="s">
        <v>2915</v>
      </c>
      <c r="L288" s="30" t="s">
        <v>642</v>
      </c>
      <c r="M288" s="33" t="s">
        <v>2916</v>
      </c>
      <c r="N288" s="42" t="s">
        <v>104</v>
      </c>
      <c r="O288" s="22" t="s">
        <v>41</v>
      </c>
      <c r="P288" s="23" t="s">
        <v>123</v>
      </c>
      <c r="Q288" s="23" t="s">
        <v>529</v>
      </c>
      <c r="R288" s="18">
        <v>5131</v>
      </c>
      <c r="S288" s="17" t="s">
        <v>982</v>
      </c>
      <c r="T288" s="24" t="s">
        <v>1270</v>
      </c>
      <c r="U288" s="25" t="s">
        <v>645</v>
      </c>
      <c r="V288" s="15" t="s">
        <v>2917</v>
      </c>
      <c r="W288" s="15" t="s">
        <v>2918</v>
      </c>
      <c r="X288" s="26" t="s">
        <v>163</v>
      </c>
      <c r="Y288" s="26" t="s">
        <v>345</v>
      </c>
      <c r="Z288" s="29" t="s">
        <v>72</v>
      </c>
      <c r="AA288" s="29" t="s">
        <v>289</v>
      </c>
      <c r="AB288" s="29" t="s">
        <v>290</v>
      </c>
      <c r="AC288" s="32" t="s">
        <v>2919</v>
      </c>
      <c r="AD288" s="41" t="s">
        <v>2920</v>
      </c>
    </row>
    <row r="289" spans="1:30" ht="280">
      <c r="A289" s="15" t="s">
        <v>2921</v>
      </c>
      <c r="B289" s="17" t="e">
        <f ca="1">IMAGE("https://acnhcdn.com/latest/NpcIcon/mus17.png")</f>
        <v>#NAME?</v>
      </c>
      <c r="C289" s="28" t="e">
        <f ca="1">IMAGE("https://acnhcdn.com/latest/NpcBromide/NpcNmlMus17.png")</f>
        <v>#NAME?</v>
      </c>
      <c r="D289" s="17" t="e">
        <f ca="1">IMAGE("https://acnhcdn.com/drivesync/render/houses/mus17_263_Penelope.png")</f>
        <v>#NAME?</v>
      </c>
      <c r="E289" s="15" t="s">
        <v>247</v>
      </c>
      <c r="F289" s="29" t="s">
        <v>78</v>
      </c>
      <c r="G289" s="29" t="s">
        <v>79</v>
      </c>
      <c r="H289" s="17" t="s">
        <v>34</v>
      </c>
      <c r="I289" s="30" t="s">
        <v>169</v>
      </c>
      <c r="J289" s="31" t="s">
        <v>2922</v>
      </c>
      <c r="K289" s="32" t="s">
        <v>2923</v>
      </c>
      <c r="L289" s="30" t="s">
        <v>736</v>
      </c>
      <c r="M289" s="33" t="s">
        <v>2924</v>
      </c>
      <c r="N289" s="22" t="s">
        <v>41</v>
      </c>
      <c r="O289" s="47" t="s">
        <v>174</v>
      </c>
      <c r="P289" s="23" t="s">
        <v>105</v>
      </c>
      <c r="Q289" s="23" t="s">
        <v>123</v>
      </c>
      <c r="R289" s="18">
        <v>4556</v>
      </c>
      <c r="S289" s="17" t="s">
        <v>609</v>
      </c>
      <c r="T289" s="24" t="s">
        <v>2832</v>
      </c>
      <c r="U289" s="25" t="s">
        <v>2925</v>
      </c>
      <c r="V289" s="15" t="s">
        <v>2926</v>
      </c>
      <c r="W289" s="15" t="s">
        <v>2927</v>
      </c>
      <c r="X289" s="26" t="s">
        <v>211</v>
      </c>
      <c r="Y289" s="26" t="s">
        <v>476</v>
      </c>
      <c r="Z289" s="29" t="s">
        <v>72</v>
      </c>
      <c r="AA289" s="29" t="s">
        <v>52</v>
      </c>
      <c r="AB289" s="29" t="s">
        <v>409</v>
      </c>
      <c r="AC289" s="32" t="s">
        <v>2928</v>
      </c>
      <c r="AD289" s="41" t="s">
        <v>2929</v>
      </c>
    </row>
    <row r="290" spans="1:30" ht="252">
      <c r="A290" s="15" t="s">
        <v>2930</v>
      </c>
      <c r="B290" s="16" t="e">
        <f ca="1">IMAGE("https://acnhcdn.com/latest/NpcIcon/mus19.png")</f>
        <v>#NAME?</v>
      </c>
      <c r="C290" s="16" t="e">
        <f ca="1">IMAGE("https://acnhcdn.com/latest/NpcBromide/NpcNmlMus19.png")</f>
        <v>#NAME?</v>
      </c>
      <c r="D290" s="16"/>
      <c r="E290" s="15" t="s">
        <v>247</v>
      </c>
      <c r="F290" s="16" t="s">
        <v>78</v>
      </c>
      <c r="G290" s="16" t="s">
        <v>168</v>
      </c>
      <c r="H290" s="17" t="s">
        <v>34</v>
      </c>
      <c r="I290" s="18" t="s">
        <v>153</v>
      </c>
      <c r="J290" s="19" t="s">
        <v>1914</v>
      </c>
      <c r="K290" s="20" t="s">
        <v>2931</v>
      </c>
      <c r="L290" s="18" t="s">
        <v>964</v>
      </c>
      <c r="M290" s="17" t="s">
        <v>2932</v>
      </c>
      <c r="N290" s="39" t="s">
        <v>86</v>
      </c>
      <c r="O290" s="34" t="s">
        <v>62</v>
      </c>
      <c r="P290" s="23" t="s">
        <v>106</v>
      </c>
      <c r="Q290" s="23" t="s">
        <v>393</v>
      </c>
      <c r="R290" s="18">
        <v>7794</v>
      </c>
      <c r="S290" s="17" t="s">
        <v>158</v>
      </c>
      <c r="T290" s="24" t="s">
        <v>2933</v>
      </c>
      <c r="U290" s="25" t="s">
        <v>125</v>
      </c>
      <c r="V290" s="15" t="s">
        <v>2934</v>
      </c>
      <c r="W290" s="15" t="s">
        <v>2935</v>
      </c>
      <c r="X290" s="26" t="s">
        <v>128</v>
      </c>
      <c r="Y290" s="26" t="s">
        <v>2936</v>
      </c>
      <c r="Z290" s="16" t="s">
        <v>51</v>
      </c>
      <c r="AA290" s="16" t="s">
        <v>1419</v>
      </c>
      <c r="AB290" s="16" t="s">
        <v>1420</v>
      </c>
      <c r="AC290" s="20" t="s">
        <v>2937</v>
      </c>
      <c r="AD290" s="27" t="s">
        <v>2938</v>
      </c>
    </row>
    <row r="291" spans="1:30" ht="384">
      <c r="A291" s="15" t="s">
        <v>2939</v>
      </c>
      <c r="B291" s="17" t="e">
        <f ca="1">IMAGE("https://acnhcdn.com/latest/NpcIcon/ost07.png")</f>
        <v>#NAME?</v>
      </c>
      <c r="C291" s="28" t="e">
        <f ca="1">IMAGE("https://acnhcdn.com/latest/NpcBromide/NpcNmlOst07.png")</f>
        <v>#NAME?</v>
      </c>
      <c r="D291" s="17" t="e">
        <f ca="1">IMAGE("https://acnhcdn.com/drivesync/render/houses/ost07_274_Phil.png")</f>
        <v>#NAME?</v>
      </c>
      <c r="E291" s="15" t="s">
        <v>698</v>
      </c>
      <c r="F291" s="29" t="s">
        <v>32</v>
      </c>
      <c r="G291" s="29" t="s">
        <v>512</v>
      </c>
      <c r="H291" s="17" t="s">
        <v>34</v>
      </c>
      <c r="I291" s="30" t="s">
        <v>187</v>
      </c>
      <c r="J291" s="31" t="s">
        <v>2940</v>
      </c>
      <c r="K291" s="32" t="s">
        <v>2941</v>
      </c>
      <c r="L291" s="30" t="s">
        <v>1126</v>
      </c>
      <c r="M291" s="33" t="s">
        <v>2942</v>
      </c>
      <c r="N291" s="42" t="s">
        <v>104</v>
      </c>
      <c r="O291" s="34" t="s">
        <v>62</v>
      </c>
      <c r="P291" s="23" t="s">
        <v>43</v>
      </c>
      <c r="Q291" s="23" t="s">
        <v>123</v>
      </c>
      <c r="R291" s="18">
        <v>5658</v>
      </c>
      <c r="S291" s="17" t="s">
        <v>1465</v>
      </c>
      <c r="T291" s="24" t="s">
        <v>2698</v>
      </c>
      <c r="U291" s="25" t="s">
        <v>225</v>
      </c>
      <c r="V291" s="15" t="s">
        <v>2943</v>
      </c>
      <c r="W291" s="15" t="s">
        <v>2944</v>
      </c>
      <c r="X291" s="26" t="s">
        <v>491</v>
      </c>
      <c r="Y291" s="26" t="s">
        <v>243</v>
      </c>
      <c r="Z291" s="29" t="s">
        <v>72</v>
      </c>
      <c r="AA291" s="29" t="s">
        <v>52</v>
      </c>
      <c r="AB291" s="29" t="s">
        <v>1936</v>
      </c>
      <c r="AC291" s="32" t="s">
        <v>2945</v>
      </c>
      <c r="AD291" s="41" t="s">
        <v>2946</v>
      </c>
    </row>
    <row r="292" spans="1:30" ht="154">
      <c r="A292" s="15" t="s">
        <v>2947</v>
      </c>
      <c r="B292" s="17" t="e">
        <f ca="1">IMAGE("https://acnhcdn.com/latest/NpcIcon/ost10.png")</f>
        <v>#NAME?</v>
      </c>
      <c r="C292" s="28" t="e">
        <f ca="1">IMAGE("https://acnhcdn.com/latest/NpcBromide/NpcNmlOst10.png")</f>
        <v>#NAME?</v>
      </c>
      <c r="D292" s="17" t="e">
        <f ca="1">IMAGE("https://acnhcdn.com/drivesync/render/houses/ost10_277_Phoebe.png")</f>
        <v>#NAME?</v>
      </c>
      <c r="E292" s="15" t="s">
        <v>698</v>
      </c>
      <c r="F292" s="29" t="s">
        <v>78</v>
      </c>
      <c r="G292" s="29" t="s">
        <v>98</v>
      </c>
      <c r="H292" s="17" t="s">
        <v>34</v>
      </c>
      <c r="I292" s="30" t="s">
        <v>81</v>
      </c>
      <c r="J292" s="31" t="s">
        <v>2948</v>
      </c>
      <c r="K292" s="32" t="s">
        <v>2949</v>
      </c>
      <c r="L292" s="30" t="s">
        <v>833</v>
      </c>
      <c r="M292" s="33" t="s">
        <v>2950</v>
      </c>
      <c r="N292" s="47" t="s">
        <v>174</v>
      </c>
      <c r="O292" s="34" t="s">
        <v>62</v>
      </c>
      <c r="P292" s="23" t="s">
        <v>63</v>
      </c>
      <c r="Q292" s="23" t="s">
        <v>123</v>
      </c>
      <c r="R292" s="18">
        <v>4320</v>
      </c>
      <c r="S292" s="17" t="s">
        <v>192</v>
      </c>
      <c r="T292" s="24" t="s">
        <v>2951</v>
      </c>
      <c r="U292" s="25" t="s">
        <v>2952</v>
      </c>
      <c r="V292" s="15" t="s">
        <v>2953</v>
      </c>
      <c r="W292" s="15" t="s">
        <v>2954</v>
      </c>
      <c r="X292" s="26" t="s">
        <v>359</v>
      </c>
      <c r="Y292" s="26" t="s">
        <v>71</v>
      </c>
      <c r="Z292" s="29" t="s">
        <v>72</v>
      </c>
      <c r="AA292" s="29" t="s">
        <v>212</v>
      </c>
      <c r="AB292" s="29" t="s">
        <v>213</v>
      </c>
      <c r="AC292" s="32" t="s">
        <v>2955</v>
      </c>
      <c r="AD292" s="41" t="s">
        <v>2956</v>
      </c>
    </row>
    <row r="293" spans="1:30" ht="306">
      <c r="A293" s="15" t="s">
        <v>2957</v>
      </c>
      <c r="B293" s="17" t="e">
        <f ca="1">IMAGE("https://acnhcdn.com/latest/NpcIcon/pbr02.png")</f>
        <v>#NAME?</v>
      </c>
      <c r="C293" s="28" t="e">
        <f ca="1">IMAGE("https://acnhcdn.com/latest/NpcBromide/NpcNmlPbr02.png")</f>
        <v>#NAME?</v>
      </c>
      <c r="D293" s="17" t="e">
        <f ca="1">IMAGE("https://acnhcdn.com/drivesync/render/houses/pbr02_280_Pierce.png")</f>
        <v>#NAME?</v>
      </c>
      <c r="E293" s="15" t="s">
        <v>186</v>
      </c>
      <c r="F293" s="29" t="s">
        <v>32</v>
      </c>
      <c r="G293" s="29" t="s">
        <v>33</v>
      </c>
      <c r="H293" s="17" t="s">
        <v>80</v>
      </c>
      <c r="I293" s="30" t="s">
        <v>81</v>
      </c>
      <c r="J293" s="31" t="s">
        <v>2958</v>
      </c>
      <c r="K293" s="32" t="s">
        <v>2959</v>
      </c>
      <c r="L293" s="30" t="s">
        <v>353</v>
      </c>
      <c r="M293" s="33" t="s">
        <v>2960</v>
      </c>
      <c r="N293" s="42" t="s">
        <v>104</v>
      </c>
      <c r="O293" s="21" t="s">
        <v>40</v>
      </c>
      <c r="P293" s="23" t="s">
        <v>222</v>
      </c>
      <c r="Q293" s="23" t="s">
        <v>175</v>
      </c>
      <c r="R293" s="18">
        <v>3599</v>
      </c>
      <c r="S293" s="17" t="s">
        <v>87</v>
      </c>
      <c r="T293" s="24" t="s">
        <v>2961</v>
      </c>
      <c r="U293" s="25" t="s">
        <v>1017</v>
      </c>
      <c r="V293" s="15" t="s">
        <v>2962</v>
      </c>
      <c r="W293" s="15" t="s">
        <v>2963</v>
      </c>
      <c r="X293" s="26" t="s">
        <v>422</v>
      </c>
      <c r="Y293" s="26" t="s">
        <v>317</v>
      </c>
      <c r="Z293" s="29" t="s">
        <v>72</v>
      </c>
      <c r="AA293" s="29" t="s">
        <v>52</v>
      </c>
      <c r="AB293" s="29" t="s">
        <v>827</v>
      </c>
      <c r="AC293" s="32" t="s">
        <v>2964</v>
      </c>
      <c r="AD293" s="41" t="s">
        <v>2965</v>
      </c>
    </row>
    <row r="294" spans="1:30" ht="210">
      <c r="A294" s="15" t="s">
        <v>2966</v>
      </c>
      <c r="B294" s="17" t="e">
        <f ca="1">IMAGE("https://acnhcdn.com/latest/NpcIcon/shp13.png")</f>
        <v>#NAME?</v>
      </c>
      <c r="C294" s="28" t="e">
        <f ca="1">IMAGE("https://acnhcdn.com/latest/NpcBromide/NpcNmlShp13.png")</f>
        <v>#NAME?</v>
      </c>
      <c r="D294" s="17" t="e">
        <f ca="1">IMAGE("https://acnhcdn.com/drivesync/render/houses/shp13_350_Pietro.png")</f>
        <v>#NAME?</v>
      </c>
      <c r="E294" s="15" t="s">
        <v>442</v>
      </c>
      <c r="F294" s="29" t="s">
        <v>32</v>
      </c>
      <c r="G294" s="29" t="s">
        <v>512</v>
      </c>
      <c r="H294" s="17" t="s">
        <v>34</v>
      </c>
      <c r="I294" s="30" t="s">
        <v>187</v>
      </c>
      <c r="J294" s="31" t="s">
        <v>2967</v>
      </c>
      <c r="K294" s="32" t="s">
        <v>2968</v>
      </c>
      <c r="L294" s="30" t="s">
        <v>2969</v>
      </c>
      <c r="M294" s="33" t="s">
        <v>2970</v>
      </c>
      <c r="N294" s="47" t="s">
        <v>174</v>
      </c>
      <c r="O294" s="39" t="s">
        <v>86</v>
      </c>
      <c r="P294" s="23" t="s">
        <v>221</v>
      </c>
      <c r="Q294" s="23" t="s">
        <v>123</v>
      </c>
      <c r="R294" s="18">
        <v>3450</v>
      </c>
      <c r="S294" s="17" t="s">
        <v>471</v>
      </c>
      <c r="T294" s="24" t="s">
        <v>2971</v>
      </c>
      <c r="U294" s="25" t="s">
        <v>2152</v>
      </c>
      <c r="V294" s="15" t="s">
        <v>2972</v>
      </c>
      <c r="W294" s="15" t="s">
        <v>2973</v>
      </c>
      <c r="X294" s="26" t="s">
        <v>436</v>
      </c>
      <c r="Y294" s="26" t="s">
        <v>331</v>
      </c>
      <c r="Z294" s="29" t="s">
        <v>72</v>
      </c>
      <c r="AA294" s="29" t="s">
        <v>130</v>
      </c>
      <c r="AB294" s="29" t="s">
        <v>198</v>
      </c>
      <c r="AC294" s="32" t="s">
        <v>2974</v>
      </c>
      <c r="AD294" s="41" t="s">
        <v>2975</v>
      </c>
    </row>
    <row r="295" spans="1:30" ht="266">
      <c r="A295" s="15" t="s">
        <v>2976</v>
      </c>
      <c r="B295" s="17" t="e">
        <f ca="1">IMAGE("https://acnhcdn.com/latest/NpcIcon/bea01.png")</f>
        <v>#NAME?</v>
      </c>
      <c r="C295" s="28" t="e">
        <f ca="1">IMAGE("https://acnhcdn.com/latest/NpcBromide/NpcNmlBea01.png")</f>
        <v>#NAME?</v>
      </c>
      <c r="D295" s="17" t="e">
        <f ca="1">IMAGE("https://acnhcdn.com/drivesync/render/houses/bea01_20_Pinky.png")</f>
        <v>#NAME?</v>
      </c>
      <c r="E295" s="15" t="s">
        <v>511</v>
      </c>
      <c r="F295" s="29" t="s">
        <v>78</v>
      </c>
      <c r="G295" s="29" t="s">
        <v>79</v>
      </c>
      <c r="H295" s="17" t="s">
        <v>80</v>
      </c>
      <c r="I295" s="30" t="s">
        <v>169</v>
      </c>
      <c r="J295" s="31" t="s">
        <v>2977</v>
      </c>
      <c r="K295" s="32" t="s">
        <v>2978</v>
      </c>
      <c r="L295" s="30" t="s">
        <v>642</v>
      </c>
      <c r="M295" s="33" t="s">
        <v>2979</v>
      </c>
      <c r="N295" s="22" t="s">
        <v>41</v>
      </c>
      <c r="O295" s="39" t="s">
        <v>86</v>
      </c>
      <c r="P295" s="23" t="s">
        <v>123</v>
      </c>
      <c r="Q295" s="23" t="s">
        <v>105</v>
      </c>
      <c r="R295" s="18">
        <v>3248</v>
      </c>
      <c r="S295" s="17" t="s">
        <v>982</v>
      </c>
      <c r="T295" s="24" t="s">
        <v>2980</v>
      </c>
      <c r="U295" s="25" t="s">
        <v>1233</v>
      </c>
      <c r="V295" s="15" t="s">
        <v>2981</v>
      </c>
      <c r="W295" s="15" t="s">
        <v>2982</v>
      </c>
      <c r="X295" s="26" t="s">
        <v>869</v>
      </c>
      <c r="Y295" s="26" t="s">
        <v>275</v>
      </c>
      <c r="Z295" s="29" t="s">
        <v>72</v>
      </c>
      <c r="AA295" s="29" t="s">
        <v>318</v>
      </c>
      <c r="AB295" s="29" t="s">
        <v>319</v>
      </c>
      <c r="AC295" s="32" t="s">
        <v>2983</v>
      </c>
      <c r="AD295" s="41" t="s">
        <v>2984</v>
      </c>
    </row>
    <row r="296" spans="1:30" ht="252">
      <c r="A296" s="15" t="s">
        <v>2985</v>
      </c>
      <c r="B296" s="17" t="e">
        <f ca="1">IMAGE("https://acnhcdn.com/latest/NpcIcon/brd05.png")</f>
        <v>#NAME?</v>
      </c>
      <c r="C296" s="28" t="e">
        <f ca="1">IMAGE("https://acnhcdn.com/latest/NpcBromide/NpcNmlBrd05.png")</f>
        <v>#NAME?</v>
      </c>
      <c r="D296" s="17" t="e">
        <f ca="1">IMAGE("https://acnhcdn.com/drivesync/render/houses/brd05_38_Piper.png")</f>
        <v>#NAME?</v>
      </c>
      <c r="E296" s="15" t="s">
        <v>31</v>
      </c>
      <c r="F296" s="29" t="s">
        <v>78</v>
      </c>
      <c r="G296" s="29" t="s">
        <v>79</v>
      </c>
      <c r="H296" s="17" t="s">
        <v>34</v>
      </c>
      <c r="I296" s="30" t="s">
        <v>99</v>
      </c>
      <c r="J296" s="31" t="s">
        <v>2986</v>
      </c>
      <c r="K296" s="32" t="s">
        <v>2987</v>
      </c>
      <c r="L296" s="30" t="s">
        <v>1167</v>
      </c>
      <c r="M296" s="33" t="s">
        <v>2988</v>
      </c>
      <c r="N296" s="42" t="s">
        <v>104</v>
      </c>
      <c r="O296" s="47" t="s">
        <v>174</v>
      </c>
      <c r="P296" s="23" t="s">
        <v>63</v>
      </c>
      <c r="Q296" s="23" t="s">
        <v>106</v>
      </c>
      <c r="R296" s="18">
        <v>3811</v>
      </c>
      <c r="S296" s="17" t="s">
        <v>1169</v>
      </c>
      <c r="T296" s="24" t="s">
        <v>1016</v>
      </c>
      <c r="U296" s="25" t="s">
        <v>488</v>
      </c>
      <c r="V296" s="15" t="s">
        <v>2989</v>
      </c>
      <c r="W296" s="15" t="s">
        <v>2990</v>
      </c>
      <c r="X296" s="26" t="s">
        <v>112</v>
      </c>
      <c r="Y296" s="26" t="s">
        <v>243</v>
      </c>
      <c r="Z296" s="29" t="s">
        <v>72</v>
      </c>
      <c r="AA296" s="29" t="s">
        <v>289</v>
      </c>
      <c r="AB296" s="29" t="s">
        <v>290</v>
      </c>
      <c r="AC296" s="32" t="s">
        <v>2991</v>
      </c>
      <c r="AD296" s="41" t="s">
        <v>2992</v>
      </c>
    </row>
    <row r="297" spans="1:30" ht="306">
      <c r="A297" s="15" t="s">
        <v>2993</v>
      </c>
      <c r="B297" s="17" t="e">
        <f ca="1">IMAGE("https://acnhcdn.com/latest/NpcIcon/rbt06.png")</f>
        <v>#NAME?</v>
      </c>
      <c r="C297" s="28" t="e">
        <f ca="1">IMAGE("https://acnhcdn.com/latest/NpcBromide/NpcNmlRbt06.png")</f>
        <v>#NAME?</v>
      </c>
      <c r="D297" s="17" t="e">
        <f ca="1">IMAGE("https://acnhcdn.com/drivesync/render/houses/rbt06_320_Pippy.png")</f>
        <v>#NAME?</v>
      </c>
      <c r="E297" s="15" t="s">
        <v>733</v>
      </c>
      <c r="F297" s="29" t="s">
        <v>78</v>
      </c>
      <c r="G297" s="29" t="s">
        <v>79</v>
      </c>
      <c r="H297" s="17" t="s">
        <v>80</v>
      </c>
      <c r="I297" s="30" t="s">
        <v>169</v>
      </c>
      <c r="J297" s="31" t="s">
        <v>2994</v>
      </c>
      <c r="K297" s="32" t="s">
        <v>2995</v>
      </c>
      <c r="L297" s="30" t="s">
        <v>500</v>
      </c>
      <c r="M297" s="33" t="s">
        <v>2996</v>
      </c>
      <c r="N297" s="22" t="s">
        <v>41</v>
      </c>
      <c r="O297" s="39" t="s">
        <v>86</v>
      </c>
      <c r="P297" s="23" t="s">
        <v>43</v>
      </c>
      <c r="Q297" s="23" t="s">
        <v>176</v>
      </c>
      <c r="R297" s="18">
        <v>9012</v>
      </c>
      <c r="S297" s="17" t="s">
        <v>502</v>
      </c>
      <c r="T297" s="24" t="s">
        <v>2237</v>
      </c>
      <c r="U297" s="25" t="s">
        <v>2891</v>
      </c>
      <c r="V297" s="15" t="s">
        <v>2997</v>
      </c>
      <c r="W297" s="15" t="s">
        <v>2998</v>
      </c>
      <c r="X297" s="26" t="s">
        <v>1008</v>
      </c>
      <c r="Y297" s="26" t="s">
        <v>360</v>
      </c>
      <c r="Z297" s="29" t="s">
        <v>72</v>
      </c>
      <c r="AA297" s="29" t="s">
        <v>318</v>
      </c>
      <c r="AB297" s="29" t="s">
        <v>319</v>
      </c>
      <c r="AC297" s="32" t="s">
        <v>2999</v>
      </c>
      <c r="AD297" s="41" t="s">
        <v>3000</v>
      </c>
    </row>
    <row r="298" spans="1:30" ht="266">
      <c r="A298" s="15" t="s">
        <v>3001</v>
      </c>
      <c r="B298" s="17" t="e">
        <f ca="1">IMAGE("https://acnhcdn.com/latest/NpcIcon/chn10.png")</f>
        <v>#NAME?</v>
      </c>
      <c r="C298" s="28" t="e">
        <f ca="1">IMAGE("https://acnhcdn.com/latest/NpcBromide/NpcNmlChn10.png")</f>
        <v>#NAME?</v>
      </c>
      <c r="D298" s="17" t="e">
        <f ca="1">IMAGE("https://acnhcdn.com/drivesync/render/houses/chn10_94_Plucky.png")</f>
        <v>#NAME?</v>
      </c>
      <c r="E298" s="15" t="s">
        <v>388</v>
      </c>
      <c r="F298" s="29" t="s">
        <v>78</v>
      </c>
      <c r="G298" s="29" t="s">
        <v>98</v>
      </c>
      <c r="H298" s="17" t="s">
        <v>34</v>
      </c>
      <c r="I298" s="30" t="s">
        <v>99</v>
      </c>
      <c r="J298" s="31" t="s">
        <v>2396</v>
      </c>
      <c r="K298" s="32" t="s">
        <v>3002</v>
      </c>
      <c r="L298" s="30" t="s">
        <v>367</v>
      </c>
      <c r="M298" s="33" t="s">
        <v>3003</v>
      </c>
      <c r="N298" s="34" t="s">
        <v>62</v>
      </c>
      <c r="O298" s="39" t="s">
        <v>86</v>
      </c>
      <c r="P298" s="18" t="s">
        <v>42</v>
      </c>
      <c r="Q298" s="23" t="s">
        <v>175</v>
      </c>
      <c r="R298" s="18">
        <v>8604</v>
      </c>
      <c r="S298" s="17" t="s">
        <v>955</v>
      </c>
      <c r="T298" s="24" t="s">
        <v>299</v>
      </c>
      <c r="U298" s="25" t="s">
        <v>935</v>
      </c>
      <c r="V298" s="15" t="s">
        <v>3004</v>
      </c>
      <c r="W298" s="15" t="s">
        <v>3005</v>
      </c>
      <c r="X298" s="26" t="s">
        <v>384</v>
      </c>
      <c r="Y298" s="26" t="s">
        <v>146</v>
      </c>
      <c r="Z298" s="29" t="s">
        <v>72</v>
      </c>
      <c r="AA298" s="29" t="s">
        <v>303</v>
      </c>
      <c r="AB298" s="29" t="s">
        <v>304</v>
      </c>
      <c r="AC298" s="32" t="s">
        <v>3006</v>
      </c>
      <c r="AD298" s="41" t="s">
        <v>3007</v>
      </c>
    </row>
    <row r="299" spans="1:30" ht="293">
      <c r="A299" s="15" t="s">
        <v>3008</v>
      </c>
      <c r="B299" s="17" t="e">
        <f ca="1">IMAGE("https://acnhcdn.com/latest/NpcIcon/duk05.png")</f>
        <v>#NAME?</v>
      </c>
      <c r="C299" s="28" t="e">
        <f ca="1">IMAGE("https://acnhcdn.com/latest/NpcBromide/NpcNmlDuk05.png")</f>
        <v>#NAME?</v>
      </c>
      <c r="D299" s="17" t="e">
        <f ca="1">IMAGE("https://acnhcdn.com/drivesync/render/houses/duk05_138_Pompom.png")</f>
        <v>#NAME?</v>
      </c>
      <c r="E299" s="15" t="s">
        <v>639</v>
      </c>
      <c r="F299" s="29" t="s">
        <v>78</v>
      </c>
      <c r="G299" s="29" t="s">
        <v>79</v>
      </c>
      <c r="H299" s="17" t="s">
        <v>80</v>
      </c>
      <c r="I299" s="30" t="s">
        <v>187</v>
      </c>
      <c r="J299" s="31" t="s">
        <v>3009</v>
      </c>
      <c r="K299" s="32" t="s">
        <v>3010</v>
      </c>
      <c r="L299" s="30" t="s">
        <v>172</v>
      </c>
      <c r="M299" s="33" t="s">
        <v>3011</v>
      </c>
      <c r="N299" s="22" t="s">
        <v>41</v>
      </c>
      <c r="O299" s="39" t="s">
        <v>86</v>
      </c>
      <c r="P299" s="23" t="s">
        <v>105</v>
      </c>
      <c r="Q299" s="18" t="s">
        <v>42</v>
      </c>
      <c r="R299" s="18">
        <v>4163</v>
      </c>
      <c r="S299" s="17" t="s">
        <v>107</v>
      </c>
      <c r="T299" s="24" t="s">
        <v>253</v>
      </c>
      <c r="U299" s="25" t="s">
        <v>3012</v>
      </c>
      <c r="V299" s="15" t="s">
        <v>3013</v>
      </c>
      <c r="W299" s="15" t="s">
        <v>3014</v>
      </c>
      <c r="X299" s="26" t="s">
        <v>384</v>
      </c>
      <c r="Y299" s="26" t="s">
        <v>258</v>
      </c>
      <c r="Z299" s="29" t="s">
        <v>72</v>
      </c>
      <c r="AA299" s="29" t="s">
        <v>289</v>
      </c>
      <c r="AB299" s="29" t="s">
        <v>290</v>
      </c>
      <c r="AC299" s="32" t="s">
        <v>3015</v>
      </c>
      <c r="AD299" s="41" t="s">
        <v>3016</v>
      </c>
    </row>
    <row r="300" spans="1:30" ht="409.6">
      <c r="A300" s="15" t="s">
        <v>3017</v>
      </c>
      <c r="B300" s="17" t="e">
        <f ca="1">IMAGE("https://acnhcdn.com/latest/NpcIcon/cbr02.png")</f>
        <v>#NAME?</v>
      </c>
      <c r="C300" s="28" t="e">
        <f ca="1">IMAGE("https://acnhcdn.com/latest/NpcBromide/NpcNmlCbr02.png")</f>
        <v>#NAME?</v>
      </c>
      <c r="D300" s="17" t="e">
        <f ca="1">IMAGE("https://acnhcdn.com/drivesync/render/houses/cbr02_76_Poncho.png")</f>
        <v>#NAME?</v>
      </c>
      <c r="E300" s="15" t="s">
        <v>481</v>
      </c>
      <c r="F300" s="29" t="s">
        <v>32</v>
      </c>
      <c r="G300" s="29" t="s">
        <v>33</v>
      </c>
      <c r="H300" s="17" t="s">
        <v>80</v>
      </c>
      <c r="I300" s="30" t="s">
        <v>81</v>
      </c>
      <c r="J300" s="31" t="s">
        <v>3018</v>
      </c>
      <c r="K300" s="32" t="s">
        <v>3019</v>
      </c>
      <c r="L300" s="30" t="s">
        <v>459</v>
      </c>
      <c r="M300" s="33" t="s">
        <v>3020</v>
      </c>
      <c r="N300" s="39" t="s">
        <v>86</v>
      </c>
      <c r="O300" s="39" t="s">
        <v>86</v>
      </c>
      <c r="P300" s="23" t="s">
        <v>222</v>
      </c>
      <c r="Q300" s="23" t="s">
        <v>175</v>
      </c>
      <c r="R300" s="18">
        <v>5262</v>
      </c>
      <c r="S300" s="17" t="s">
        <v>223</v>
      </c>
      <c r="T300" s="24" t="s">
        <v>716</v>
      </c>
      <c r="U300" s="25" t="s">
        <v>2891</v>
      </c>
      <c r="V300" s="15" t="s">
        <v>3021</v>
      </c>
      <c r="W300" s="15" t="s">
        <v>3022</v>
      </c>
      <c r="X300" s="26" t="s">
        <v>422</v>
      </c>
      <c r="Y300" s="26" t="s">
        <v>317</v>
      </c>
      <c r="Z300" s="29" t="s">
        <v>72</v>
      </c>
      <c r="AA300" s="29" t="s">
        <v>130</v>
      </c>
      <c r="AB300" s="29" t="s">
        <v>795</v>
      </c>
      <c r="AC300" s="32" t="s">
        <v>3023</v>
      </c>
      <c r="AD300" s="41" t="s">
        <v>3024</v>
      </c>
    </row>
    <row r="301" spans="1:30" ht="280">
      <c r="A301" s="15" t="s">
        <v>3025</v>
      </c>
      <c r="B301" s="17" t="e">
        <f ca="1">IMAGE("https://acnhcdn.com/latest/NpcIcon/squ15.png")</f>
        <v>#NAME?</v>
      </c>
      <c r="C301" s="28" t="e">
        <f ca="1">IMAGE("https://acnhcdn.com/latest/NpcBromide/NpcNmlSqu15.png")</f>
        <v>#NAME?</v>
      </c>
      <c r="D301" s="17" t="e">
        <f ca="1">IMAGE("https://acnhcdn.com/drivesync/render/houses/squ15_366_Poppy.png")</f>
        <v>#NAME?</v>
      </c>
      <c r="E301" s="15" t="s">
        <v>77</v>
      </c>
      <c r="F301" s="29" t="s">
        <v>78</v>
      </c>
      <c r="G301" s="29" t="s">
        <v>152</v>
      </c>
      <c r="H301" s="17" t="s">
        <v>80</v>
      </c>
      <c r="I301" s="30" t="s">
        <v>153</v>
      </c>
      <c r="J301" s="31" t="s">
        <v>3026</v>
      </c>
      <c r="K301" s="32" t="s">
        <v>3027</v>
      </c>
      <c r="L301" s="30" t="s">
        <v>138</v>
      </c>
      <c r="M301" s="33" t="s">
        <v>3028</v>
      </c>
      <c r="N301" s="22" t="s">
        <v>41</v>
      </c>
      <c r="O301" s="42" t="s">
        <v>104</v>
      </c>
      <c r="P301" s="23" t="s">
        <v>43</v>
      </c>
      <c r="Q301" s="23" t="s">
        <v>175</v>
      </c>
      <c r="R301" s="18">
        <v>3168</v>
      </c>
      <c r="S301" s="17" t="s">
        <v>609</v>
      </c>
      <c r="T301" s="24" t="s">
        <v>1291</v>
      </c>
      <c r="U301" s="25" t="s">
        <v>1292</v>
      </c>
      <c r="V301" s="15" t="s">
        <v>3029</v>
      </c>
      <c r="W301" s="15" t="s">
        <v>3030</v>
      </c>
      <c r="X301" s="26" t="s">
        <v>359</v>
      </c>
      <c r="Y301" s="26" t="s">
        <v>360</v>
      </c>
      <c r="Z301" s="29" t="s">
        <v>72</v>
      </c>
      <c r="AA301" s="29" t="s">
        <v>52</v>
      </c>
      <c r="AB301" s="29" t="s">
        <v>1084</v>
      </c>
      <c r="AC301" s="32" t="s">
        <v>3031</v>
      </c>
      <c r="AD301" s="41" t="s">
        <v>3032</v>
      </c>
    </row>
    <row r="302" spans="1:30" ht="358">
      <c r="A302" s="15" t="s">
        <v>3033</v>
      </c>
      <c r="B302" s="17" t="e">
        <f ca="1">IMAGE("https://acnhcdn.com/latest/NpcIcon/dog05.png")</f>
        <v>#NAME?</v>
      </c>
      <c r="C302" s="28" t="e">
        <f ca="1">IMAGE("https://acnhcdn.com/latest/NpcBromide/NpcNmlDog05.png")</f>
        <v>#NAME?</v>
      </c>
      <c r="D302" s="17" t="e">
        <f ca="1">IMAGE("https://acnhcdn.com/drivesync/render/houses/dog05_123_Portia.png")</f>
        <v>#NAME?</v>
      </c>
      <c r="E302" s="15" t="s">
        <v>497</v>
      </c>
      <c r="F302" s="29" t="s">
        <v>78</v>
      </c>
      <c r="G302" s="29" t="s">
        <v>168</v>
      </c>
      <c r="H302" s="17" t="s">
        <v>80</v>
      </c>
      <c r="I302" s="30" t="s">
        <v>169</v>
      </c>
      <c r="J302" s="31" t="s">
        <v>3034</v>
      </c>
      <c r="K302" s="32" t="s">
        <v>3035</v>
      </c>
      <c r="L302" s="30" t="s">
        <v>677</v>
      </c>
      <c r="M302" s="33" t="s">
        <v>3036</v>
      </c>
      <c r="N302" s="42" t="s">
        <v>104</v>
      </c>
      <c r="O302" s="47" t="s">
        <v>174</v>
      </c>
      <c r="P302" s="23" t="s">
        <v>298</v>
      </c>
      <c r="Q302" s="23" t="s">
        <v>63</v>
      </c>
      <c r="R302" s="18">
        <v>7902</v>
      </c>
      <c r="S302" s="17" t="s">
        <v>1427</v>
      </c>
      <c r="T302" s="24" t="s">
        <v>2812</v>
      </c>
      <c r="U302" s="25" t="s">
        <v>179</v>
      </c>
      <c r="V302" s="15" t="s">
        <v>3037</v>
      </c>
      <c r="W302" s="15" t="s">
        <v>3038</v>
      </c>
      <c r="X302" s="26" t="s">
        <v>112</v>
      </c>
      <c r="Y302" s="26" t="s">
        <v>1841</v>
      </c>
      <c r="Z302" s="29" t="s">
        <v>72</v>
      </c>
      <c r="AA302" s="29" t="s">
        <v>289</v>
      </c>
      <c r="AB302" s="29" t="s">
        <v>290</v>
      </c>
      <c r="AC302" s="32" t="s">
        <v>3039</v>
      </c>
      <c r="AD302" s="41" t="s">
        <v>3040</v>
      </c>
    </row>
    <row r="303" spans="1:30" ht="168">
      <c r="A303" s="15" t="s">
        <v>3041</v>
      </c>
      <c r="B303" s="17" t="e">
        <f ca="1">IMAGE("https://acnhcdn.com/latest/NpcIcon/flg12.png")</f>
        <v>#NAME?</v>
      </c>
      <c r="C303" s="28" t="e">
        <f ca="1">IMAGE("https://acnhcdn.com/latest/NpcBromide/NpcNmlFlg12.png")</f>
        <v>#NAME?</v>
      </c>
      <c r="D303" s="17" t="e">
        <f ca="1">IMAGE("https://acnhcdn.com/drivesync/render/houses/flg12_169_Prince.png")</f>
        <v>#NAME?</v>
      </c>
      <c r="E303" s="15" t="s">
        <v>919</v>
      </c>
      <c r="F303" s="29" t="s">
        <v>32</v>
      </c>
      <c r="G303" s="29" t="s">
        <v>119</v>
      </c>
      <c r="H303" s="17" t="s">
        <v>80</v>
      </c>
      <c r="I303" s="30" t="s">
        <v>99</v>
      </c>
      <c r="J303" s="31" t="s">
        <v>3042</v>
      </c>
      <c r="K303" s="32" t="s">
        <v>3043</v>
      </c>
      <c r="L303" s="30" t="s">
        <v>713</v>
      </c>
      <c r="M303" s="33" t="s">
        <v>3044</v>
      </c>
      <c r="N303" s="39" t="s">
        <v>86</v>
      </c>
      <c r="O303" s="21" t="s">
        <v>40</v>
      </c>
      <c r="P303" s="23" t="s">
        <v>175</v>
      </c>
      <c r="Q303" s="23" t="s">
        <v>106</v>
      </c>
      <c r="R303" s="18">
        <v>4147</v>
      </c>
      <c r="S303" s="17" t="s">
        <v>1057</v>
      </c>
      <c r="T303" s="24" t="s">
        <v>1661</v>
      </c>
      <c r="U303" s="25" t="s">
        <v>532</v>
      </c>
      <c r="V303" s="15" t="s">
        <v>3045</v>
      </c>
      <c r="W303" s="15" t="s">
        <v>3046</v>
      </c>
      <c r="X303" s="26" t="s">
        <v>359</v>
      </c>
      <c r="Y303" s="26" t="s">
        <v>146</v>
      </c>
      <c r="Z303" s="29" t="s">
        <v>72</v>
      </c>
      <c r="AA303" s="29" t="s">
        <v>259</v>
      </c>
      <c r="AB303" s="29" t="s">
        <v>260</v>
      </c>
      <c r="AC303" s="32" t="s">
        <v>3047</v>
      </c>
      <c r="AD303" s="41" t="s">
        <v>3048</v>
      </c>
    </row>
    <row r="304" spans="1:30" ht="238">
      <c r="A304" s="15" t="s">
        <v>3049</v>
      </c>
      <c r="B304" s="17" t="e">
        <f ca="1">IMAGE("https://acnhcdn.com/latest/NpcIcon/pgn06.png")</f>
        <v>#NAME?</v>
      </c>
      <c r="C304" s="28" t="e">
        <f ca="1">IMAGE("https://acnhcdn.com/latest/NpcBromide/NpcNmlPgn06.png")</f>
        <v>#NAME?</v>
      </c>
      <c r="D304" s="17" t="e">
        <f ca="1">IMAGE("https://acnhcdn.com/drivesync/render/houses/pgn06_293_Puck.png")</f>
        <v>#NAME?</v>
      </c>
      <c r="E304" s="15" t="s">
        <v>375</v>
      </c>
      <c r="F304" s="29" t="s">
        <v>32</v>
      </c>
      <c r="G304" s="29" t="s">
        <v>119</v>
      </c>
      <c r="H304" s="17" t="s">
        <v>80</v>
      </c>
      <c r="I304" s="30" t="s">
        <v>81</v>
      </c>
      <c r="J304" s="31" t="s">
        <v>3050</v>
      </c>
      <c r="K304" s="32" t="s">
        <v>3051</v>
      </c>
      <c r="L304" s="30" t="s">
        <v>3052</v>
      </c>
      <c r="M304" s="33" t="s">
        <v>3053</v>
      </c>
      <c r="N304" s="21" t="s">
        <v>40</v>
      </c>
      <c r="O304" s="39" t="s">
        <v>86</v>
      </c>
      <c r="P304" s="23" t="s">
        <v>64</v>
      </c>
      <c r="Q304" s="23" t="s">
        <v>123</v>
      </c>
      <c r="R304" s="18">
        <v>5831</v>
      </c>
      <c r="S304" s="17" t="s">
        <v>269</v>
      </c>
      <c r="T304" s="24" t="s">
        <v>380</v>
      </c>
      <c r="U304" s="25" t="s">
        <v>381</v>
      </c>
      <c r="V304" s="15" t="s">
        <v>3054</v>
      </c>
      <c r="W304" s="15" t="s">
        <v>3055</v>
      </c>
      <c r="X304" s="26" t="s">
        <v>635</v>
      </c>
      <c r="Y304" s="26" t="s">
        <v>146</v>
      </c>
      <c r="Z304" s="29" t="s">
        <v>72</v>
      </c>
      <c r="AA304" s="29" t="s">
        <v>52</v>
      </c>
      <c r="AB304" s="29" t="s">
        <v>53</v>
      </c>
      <c r="AC304" s="32" t="s">
        <v>3056</v>
      </c>
      <c r="AD304" s="41" t="s">
        <v>3057</v>
      </c>
    </row>
    <row r="305" spans="1:30" ht="224">
      <c r="A305" s="15" t="s">
        <v>3058</v>
      </c>
      <c r="B305" s="17" t="e">
        <f ca="1">IMAGE("https://acnhcdn.com/latest/NpcIcon/flg06.png")</f>
        <v>#NAME?</v>
      </c>
      <c r="C305" s="28" t="e">
        <f ca="1">IMAGE("https://acnhcdn.com/latest/NpcBromide/NpcNmlFlg06.png")</f>
        <v>#NAME?</v>
      </c>
      <c r="D305" s="17" t="e">
        <f ca="1">IMAGE("https://acnhcdn.com/drivesync/render/houses/flg06_164_Puddles.png")</f>
        <v>#NAME?</v>
      </c>
      <c r="E305" s="15" t="s">
        <v>919</v>
      </c>
      <c r="F305" s="29" t="s">
        <v>78</v>
      </c>
      <c r="G305" s="29" t="s">
        <v>79</v>
      </c>
      <c r="H305" s="17" t="s">
        <v>80</v>
      </c>
      <c r="I305" s="30" t="s">
        <v>169</v>
      </c>
      <c r="J305" s="31" t="s">
        <v>3059</v>
      </c>
      <c r="K305" s="32" t="s">
        <v>3060</v>
      </c>
      <c r="L305" s="30" t="s">
        <v>677</v>
      </c>
      <c r="M305" s="33" t="s">
        <v>3061</v>
      </c>
      <c r="N305" s="22" t="s">
        <v>41</v>
      </c>
      <c r="O305" s="47" t="s">
        <v>174</v>
      </c>
      <c r="P305" s="23" t="s">
        <v>43</v>
      </c>
      <c r="Q305" s="23" t="s">
        <v>105</v>
      </c>
      <c r="R305" s="18">
        <v>2706</v>
      </c>
      <c r="S305" s="17" t="s">
        <v>1067</v>
      </c>
      <c r="T305" s="24" t="s">
        <v>2578</v>
      </c>
      <c r="U305" s="25" t="s">
        <v>946</v>
      </c>
      <c r="V305" s="15" t="s">
        <v>3062</v>
      </c>
      <c r="W305" s="15" t="s">
        <v>3063</v>
      </c>
      <c r="X305" s="26" t="s">
        <v>384</v>
      </c>
      <c r="Y305" s="26" t="s">
        <v>258</v>
      </c>
      <c r="Z305" s="29" t="s">
        <v>72</v>
      </c>
      <c r="AA305" s="29" t="s">
        <v>52</v>
      </c>
      <c r="AB305" s="29" t="s">
        <v>346</v>
      </c>
      <c r="AC305" s="32" t="s">
        <v>3064</v>
      </c>
      <c r="AD305" s="41" t="s">
        <v>3065</v>
      </c>
    </row>
    <row r="306" spans="1:30" ht="266">
      <c r="A306" s="15" t="s">
        <v>3066</v>
      </c>
      <c r="B306" s="17" t="e">
        <f ca="1">IMAGE("https://acnhcdn.com/latest/NpcIcon/cbr03.png")</f>
        <v>#NAME?</v>
      </c>
      <c r="C306" s="28" t="e">
        <f ca="1">IMAGE("https://acnhcdn.com/latest/NpcBromide/NpcNmlCbr03.png")</f>
        <v>#NAME?</v>
      </c>
      <c r="D306" s="17" t="e">
        <f ca="1">IMAGE("https://acnhcdn.com/drivesync/render/houses/cbr03_77_Pudge.png")</f>
        <v>#NAME?</v>
      </c>
      <c r="E306" s="15" t="s">
        <v>481</v>
      </c>
      <c r="F306" s="29" t="s">
        <v>32</v>
      </c>
      <c r="G306" s="29" t="s">
        <v>119</v>
      </c>
      <c r="H306" s="17" t="s">
        <v>80</v>
      </c>
      <c r="I306" s="30" t="s">
        <v>99</v>
      </c>
      <c r="J306" s="31" t="s">
        <v>3067</v>
      </c>
      <c r="K306" s="60" t="s">
        <v>3068</v>
      </c>
      <c r="L306" s="30" t="s">
        <v>851</v>
      </c>
      <c r="M306" s="33" t="s">
        <v>3069</v>
      </c>
      <c r="N306" s="39" t="s">
        <v>86</v>
      </c>
      <c r="O306" s="39" t="s">
        <v>86</v>
      </c>
      <c r="P306" s="23" t="s">
        <v>43</v>
      </c>
      <c r="Q306" s="23" t="s">
        <v>64</v>
      </c>
      <c r="R306" s="18">
        <v>8306</v>
      </c>
      <c r="S306" s="17" t="s">
        <v>823</v>
      </c>
      <c r="T306" s="24" t="s">
        <v>1772</v>
      </c>
      <c r="U306" s="25" t="s">
        <v>727</v>
      </c>
      <c r="V306" s="15" t="s">
        <v>3070</v>
      </c>
      <c r="W306" s="15" t="s">
        <v>3071</v>
      </c>
      <c r="X306" s="26" t="s">
        <v>2284</v>
      </c>
      <c r="Y306" s="26" t="s">
        <v>129</v>
      </c>
      <c r="Z306" s="29" t="s">
        <v>72</v>
      </c>
      <c r="AA306" s="29" t="s">
        <v>212</v>
      </c>
      <c r="AB306" s="29" t="s">
        <v>213</v>
      </c>
      <c r="AC306" s="32" t="s">
        <v>3072</v>
      </c>
      <c r="AD306" s="41" t="s">
        <v>3073</v>
      </c>
    </row>
    <row r="307" spans="1:30" ht="224">
      <c r="A307" s="15" t="s">
        <v>3074</v>
      </c>
      <c r="B307" s="17" t="e">
        <f ca="1">IMAGE("https://acnhcdn.com/latest/NpcIcon/cat06.png")</f>
        <v>#NAME?</v>
      </c>
      <c r="C307" s="28" t="e">
        <f ca="1">IMAGE("https://acnhcdn.com/latest/NpcBromide/NpcNmlCat06.png")</f>
        <v>#NAME?</v>
      </c>
      <c r="D307" s="17" t="e">
        <f ca="1">IMAGE("https://acnhcdn.com/drivesync/render/houses/cat06_389_Punchy.png")</f>
        <v>#NAME?</v>
      </c>
      <c r="E307" s="15" t="s">
        <v>264</v>
      </c>
      <c r="F307" s="29" t="s">
        <v>32</v>
      </c>
      <c r="G307" s="29" t="s">
        <v>119</v>
      </c>
      <c r="H307" s="17" t="s">
        <v>80</v>
      </c>
      <c r="I307" s="30" t="s">
        <v>99</v>
      </c>
      <c r="J307" s="31" t="s">
        <v>3075</v>
      </c>
      <c r="K307" s="32" t="s">
        <v>3076</v>
      </c>
      <c r="L307" s="30" t="s">
        <v>138</v>
      </c>
      <c r="M307" s="33" t="s">
        <v>3077</v>
      </c>
      <c r="N307" s="39" t="s">
        <v>86</v>
      </c>
      <c r="O307" s="39" t="s">
        <v>86</v>
      </c>
      <c r="P307" s="23" t="s">
        <v>64</v>
      </c>
      <c r="Q307" s="18" t="s">
        <v>42</v>
      </c>
      <c r="R307" s="18">
        <v>8967</v>
      </c>
      <c r="S307" s="17" t="s">
        <v>823</v>
      </c>
      <c r="T307" s="24" t="s">
        <v>716</v>
      </c>
      <c r="U307" s="25" t="s">
        <v>2823</v>
      </c>
      <c r="V307" s="15" t="s">
        <v>3078</v>
      </c>
      <c r="W307" s="15" t="s">
        <v>3079</v>
      </c>
      <c r="X307" s="26" t="s">
        <v>211</v>
      </c>
      <c r="Y307" s="26" t="s">
        <v>317</v>
      </c>
      <c r="Z307" s="29" t="s">
        <v>72</v>
      </c>
      <c r="AA307" s="29" t="s">
        <v>289</v>
      </c>
      <c r="AB307" s="29" t="s">
        <v>290</v>
      </c>
      <c r="AC307" s="32" t="s">
        <v>3080</v>
      </c>
      <c r="AD307" s="41" t="s">
        <v>3081</v>
      </c>
    </row>
    <row r="308" spans="1:30" ht="238">
      <c r="A308" s="15" t="s">
        <v>3082</v>
      </c>
      <c r="B308" s="17" t="e">
        <f ca="1">IMAGE("https://acnhcdn.com/latest/NpcIcon/cat07.png")</f>
        <v>#NAME?</v>
      </c>
      <c r="C308" s="28" t="e">
        <f ca="1">IMAGE("https://acnhcdn.com/latest/NpcBromide/NpcNmlCat07.png")</f>
        <v>#NAME?</v>
      </c>
      <c r="D308" s="17" t="e">
        <f ca="1">IMAGE("https://acnhcdn.com/drivesync/render/houses/cat07_58_Purrl.png")</f>
        <v>#NAME?</v>
      </c>
      <c r="E308" s="15" t="s">
        <v>264</v>
      </c>
      <c r="F308" s="29" t="s">
        <v>78</v>
      </c>
      <c r="G308" s="29" t="s">
        <v>168</v>
      </c>
      <c r="H308" s="17" t="s">
        <v>80</v>
      </c>
      <c r="I308" s="30" t="s">
        <v>169</v>
      </c>
      <c r="J308" s="31" t="s">
        <v>3083</v>
      </c>
      <c r="K308" s="32" t="s">
        <v>3084</v>
      </c>
      <c r="L308" s="30" t="s">
        <v>540</v>
      </c>
      <c r="M308" s="33" t="s">
        <v>3085</v>
      </c>
      <c r="N308" s="34" t="s">
        <v>62</v>
      </c>
      <c r="O308" s="42" t="s">
        <v>104</v>
      </c>
      <c r="P308" s="23" t="s">
        <v>393</v>
      </c>
      <c r="Q308" s="23" t="s">
        <v>64</v>
      </c>
      <c r="R308" s="18">
        <v>2781</v>
      </c>
      <c r="S308" s="17" t="s">
        <v>158</v>
      </c>
      <c r="T308" s="24" t="s">
        <v>691</v>
      </c>
      <c r="U308" s="25" t="s">
        <v>1312</v>
      </c>
      <c r="V308" s="15" t="s">
        <v>3086</v>
      </c>
      <c r="W308" s="15" t="s">
        <v>3087</v>
      </c>
      <c r="X308" s="26" t="s">
        <v>163</v>
      </c>
      <c r="Y308" s="26" t="s">
        <v>146</v>
      </c>
      <c r="Z308" s="29" t="s">
        <v>72</v>
      </c>
      <c r="AA308" s="29" t="s">
        <v>289</v>
      </c>
      <c r="AB308" s="29" t="s">
        <v>290</v>
      </c>
      <c r="AC308" s="32" t="s">
        <v>3088</v>
      </c>
      <c r="AD308" s="41" t="s">
        <v>3089</v>
      </c>
    </row>
    <row r="309" spans="1:30" ht="280">
      <c r="A309" s="15" t="s">
        <v>3090</v>
      </c>
      <c r="B309" s="17" t="e">
        <f ca="1">IMAGE("https://acnhcdn.com/latest/NpcIcon/ost00.png")</f>
        <v>#NAME?</v>
      </c>
      <c r="C309" s="28" t="e">
        <f ca="1">IMAGE("https://acnhcdn.com/latest/NpcBromide/NpcNmlOst00.png")</f>
        <v>#NAME?</v>
      </c>
      <c r="D309" s="17" t="e">
        <f ca="1">IMAGE("https://acnhcdn.com/drivesync/render/houses/ost00_268_Queenie.png")</f>
        <v>#NAME?</v>
      </c>
      <c r="E309" s="15" t="s">
        <v>698</v>
      </c>
      <c r="F309" s="29" t="s">
        <v>78</v>
      </c>
      <c r="G309" s="29" t="s">
        <v>168</v>
      </c>
      <c r="H309" s="17" t="s">
        <v>80</v>
      </c>
      <c r="I309" s="30" t="s">
        <v>169</v>
      </c>
      <c r="J309" s="31" t="s">
        <v>3091</v>
      </c>
      <c r="K309" s="32" t="s">
        <v>3092</v>
      </c>
      <c r="L309" s="30" t="s">
        <v>353</v>
      </c>
      <c r="M309" s="33" t="s">
        <v>3093</v>
      </c>
      <c r="N309" s="47" t="s">
        <v>174</v>
      </c>
      <c r="O309" s="42" t="s">
        <v>104</v>
      </c>
      <c r="P309" s="23" t="s">
        <v>63</v>
      </c>
      <c r="Q309" s="23" t="s">
        <v>393</v>
      </c>
      <c r="R309" s="18">
        <v>3386</v>
      </c>
      <c r="S309" s="17" t="s">
        <v>703</v>
      </c>
      <c r="T309" s="24" t="s">
        <v>1538</v>
      </c>
      <c r="U309" s="25" t="s">
        <v>3094</v>
      </c>
      <c r="V309" s="15" t="s">
        <v>3095</v>
      </c>
      <c r="W309" s="15" t="s">
        <v>3096</v>
      </c>
      <c r="X309" s="26" t="s">
        <v>228</v>
      </c>
      <c r="Y309" s="26" t="s">
        <v>360</v>
      </c>
      <c r="Z309" s="29" t="s">
        <v>72</v>
      </c>
      <c r="AA309" s="29" t="s">
        <v>52</v>
      </c>
      <c r="AB309" s="29" t="s">
        <v>547</v>
      </c>
      <c r="AC309" s="32" t="s">
        <v>3097</v>
      </c>
      <c r="AD309" s="41" t="s">
        <v>3098</v>
      </c>
    </row>
    <row r="310" spans="1:30" ht="182">
      <c r="A310" s="15" t="s">
        <v>3099</v>
      </c>
      <c r="B310" s="17" t="e">
        <f ca="1">IMAGE("https://acnhcdn.com/latest/NpcIcon/duk17.png")</f>
        <v>#NAME?</v>
      </c>
      <c r="C310" s="28" t="e">
        <f ca="1">IMAGE("https://acnhcdn.com/latest/NpcBromide/NpcNmlDuk17.png")</f>
        <v>#NAME?</v>
      </c>
      <c r="D310" s="17" t="e">
        <f ca="1">IMAGE("https://acnhcdn.com/drivesync/render/houses/duk17_147_Quillson.png")</f>
        <v>#NAME?</v>
      </c>
      <c r="E310" s="15" t="s">
        <v>639</v>
      </c>
      <c r="F310" s="29" t="s">
        <v>32</v>
      </c>
      <c r="G310" s="29" t="s">
        <v>512</v>
      </c>
      <c r="H310" s="17" t="s">
        <v>34</v>
      </c>
      <c r="I310" s="30" t="s">
        <v>187</v>
      </c>
      <c r="J310" s="31" t="s">
        <v>3100</v>
      </c>
      <c r="K310" s="32" t="s">
        <v>3101</v>
      </c>
      <c r="L310" s="30" t="s">
        <v>801</v>
      </c>
      <c r="M310" s="33" t="s">
        <v>3102</v>
      </c>
      <c r="N310" s="42" t="s">
        <v>104</v>
      </c>
      <c r="O310" s="34" t="s">
        <v>62</v>
      </c>
      <c r="P310" s="23" t="s">
        <v>529</v>
      </c>
      <c r="Q310" s="23" t="s">
        <v>222</v>
      </c>
      <c r="R310" s="18">
        <v>4553</v>
      </c>
      <c r="S310" s="17" t="s">
        <v>517</v>
      </c>
      <c r="T310" s="24" t="s">
        <v>3103</v>
      </c>
      <c r="U310" s="25" t="s">
        <v>519</v>
      </c>
      <c r="V310" s="15" t="s">
        <v>3104</v>
      </c>
      <c r="W310" s="35" t="s">
        <v>3105</v>
      </c>
      <c r="X310" s="26" t="s">
        <v>112</v>
      </c>
      <c r="Y310" s="26" t="s">
        <v>113</v>
      </c>
      <c r="Z310" s="29" t="s">
        <v>72</v>
      </c>
      <c r="AA310" s="29" t="s">
        <v>52</v>
      </c>
      <c r="AB310" s="29" t="s">
        <v>928</v>
      </c>
      <c r="AC310" s="32" t="s">
        <v>3106</v>
      </c>
      <c r="AD310" s="41" t="s">
        <v>3107</v>
      </c>
    </row>
    <row r="311" spans="1:30" ht="293">
      <c r="A311" s="15" t="s">
        <v>3108</v>
      </c>
      <c r="B311" s="16" t="e">
        <f ca="1">IMAGE("https://acnhcdn.com/latest/NpcIcon/pbr10.png")</f>
        <v>#NAME?</v>
      </c>
      <c r="C311" s="16" t="e">
        <f ca="1">IMAGE("https://acnhcdn.com/latest/NpcBromide/NpcNmlPbr10.png")</f>
        <v>#NAME?</v>
      </c>
      <c r="D311" s="16"/>
      <c r="E311" s="15" t="s">
        <v>186</v>
      </c>
      <c r="F311" s="16" t="s">
        <v>78</v>
      </c>
      <c r="G311" s="16" t="s">
        <v>98</v>
      </c>
      <c r="H311" s="17" t="s">
        <v>34</v>
      </c>
      <c r="I311" s="18" t="s">
        <v>153</v>
      </c>
      <c r="J311" s="19" t="s">
        <v>2774</v>
      </c>
      <c r="K311" s="20" t="s">
        <v>3109</v>
      </c>
      <c r="L311" s="18" t="s">
        <v>3110</v>
      </c>
      <c r="M311" s="17" t="s">
        <v>3111</v>
      </c>
      <c r="N311" s="34" t="s">
        <v>62</v>
      </c>
      <c r="O311" s="42" t="s">
        <v>104</v>
      </c>
      <c r="P311" s="23" t="s">
        <v>63</v>
      </c>
      <c r="Q311" s="23" t="s">
        <v>106</v>
      </c>
      <c r="R311" s="18">
        <v>3690</v>
      </c>
      <c r="S311" s="17" t="s">
        <v>1416</v>
      </c>
      <c r="T311" s="24" t="s">
        <v>1280</v>
      </c>
      <c r="U311" s="25" t="s">
        <v>1108</v>
      </c>
      <c r="V311" s="15" t="s">
        <v>3112</v>
      </c>
      <c r="W311" s="15" t="s">
        <v>3113</v>
      </c>
      <c r="X311" s="26" t="s">
        <v>112</v>
      </c>
      <c r="Y311" s="26" t="s">
        <v>197</v>
      </c>
      <c r="Z311" s="16" t="s">
        <v>51</v>
      </c>
      <c r="AA311" s="16" t="s">
        <v>2229</v>
      </c>
      <c r="AB311" s="16" t="s">
        <v>2230</v>
      </c>
      <c r="AC311" s="20" t="s">
        <v>3114</v>
      </c>
      <c r="AD311" s="27" t="s">
        <v>3115</v>
      </c>
    </row>
    <row r="312" spans="1:30" ht="319">
      <c r="A312" s="15" t="s">
        <v>3116</v>
      </c>
      <c r="B312" s="17" t="e">
        <f ca="1">IMAGE("https://acnhcdn.com/latest/NpcIcon/flg15.png")</f>
        <v>#NAME?</v>
      </c>
      <c r="C312" s="28" t="e">
        <f ca="1">IMAGE("https://acnhcdn.com/latest/NpcBromide/NpcNmlFlg15.png")</f>
        <v>#NAME?</v>
      </c>
      <c r="D312" s="17" t="e">
        <f ca="1">IMAGE("https://acnhcdn.com/drivesync/render/houses/flg15_171_Raddle.png")</f>
        <v>#NAME?</v>
      </c>
      <c r="E312" s="15" t="s">
        <v>919</v>
      </c>
      <c r="F312" s="29" t="s">
        <v>32</v>
      </c>
      <c r="G312" s="29" t="s">
        <v>119</v>
      </c>
      <c r="H312" s="17" t="s">
        <v>34</v>
      </c>
      <c r="I312" s="30" t="s">
        <v>35</v>
      </c>
      <c r="J312" s="31" t="s">
        <v>3117</v>
      </c>
      <c r="K312" s="32" t="s">
        <v>3118</v>
      </c>
      <c r="L312" s="30" t="s">
        <v>572</v>
      </c>
      <c r="M312" s="33" t="s">
        <v>3119</v>
      </c>
      <c r="N312" s="42" t="s">
        <v>104</v>
      </c>
      <c r="O312" s="39" t="s">
        <v>86</v>
      </c>
      <c r="P312" s="23" t="s">
        <v>106</v>
      </c>
      <c r="Q312" s="23" t="s">
        <v>393</v>
      </c>
      <c r="R312" s="18">
        <v>7794</v>
      </c>
      <c r="S312" s="17" t="s">
        <v>1139</v>
      </c>
      <c r="T312" s="24" t="s">
        <v>2760</v>
      </c>
      <c r="U312" s="25" t="s">
        <v>125</v>
      </c>
      <c r="V312" s="15" t="s">
        <v>3120</v>
      </c>
      <c r="W312" s="15" t="s">
        <v>3121</v>
      </c>
      <c r="X312" s="26" t="s">
        <v>384</v>
      </c>
      <c r="Y312" s="26" t="s">
        <v>331</v>
      </c>
      <c r="Z312" s="29" t="s">
        <v>72</v>
      </c>
      <c r="AA312" s="29" t="s">
        <v>52</v>
      </c>
      <c r="AB312" s="29" t="s">
        <v>114</v>
      </c>
      <c r="AC312" s="32" t="s">
        <v>3122</v>
      </c>
      <c r="AD312" s="41" t="s">
        <v>3123</v>
      </c>
    </row>
    <row r="313" spans="1:30" ht="238">
      <c r="A313" s="15" t="s">
        <v>3124</v>
      </c>
      <c r="B313" s="17" t="e">
        <f ca="1">IMAGE("https://acnhcdn.com/latest/NpcIcon/pig02.png")</f>
        <v>#NAME?</v>
      </c>
      <c r="C313" s="28" t="e">
        <f ca="1">IMAGE("https://acnhcdn.com/latest/NpcBromide/NpcNmlPig02.png")</f>
        <v>#NAME?</v>
      </c>
      <c r="D313" s="17" t="e">
        <f ca="1">IMAGE("https://acnhcdn.com/drivesync/render/houses/pig02_301_Rasher.png")</f>
        <v>#NAME?</v>
      </c>
      <c r="E313" s="15" t="s">
        <v>97</v>
      </c>
      <c r="F313" s="29" t="s">
        <v>32</v>
      </c>
      <c r="G313" s="29" t="s">
        <v>57</v>
      </c>
      <c r="H313" s="17" t="s">
        <v>80</v>
      </c>
      <c r="I313" s="30" t="s">
        <v>187</v>
      </c>
      <c r="J313" s="31" t="s">
        <v>3125</v>
      </c>
      <c r="K313" s="32" t="s">
        <v>3126</v>
      </c>
      <c r="L313" s="30" t="s">
        <v>1761</v>
      </c>
      <c r="M313" s="33" t="s">
        <v>3127</v>
      </c>
      <c r="N313" s="34" t="s">
        <v>62</v>
      </c>
      <c r="O313" s="39" t="s">
        <v>86</v>
      </c>
      <c r="P313" s="23" t="s">
        <v>64</v>
      </c>
      <c r="Q313" s="23" t="s">
        <v>63</v>
      </c>
      <c r="R313" s="18">
        <v>3237</v>
      </c>
      <c r="S313" s="17" t="s">
        <v>65</v>
      </c>
      <c r="T313" s="24" t="s">
        <v>1210</v>
      </c>
      <c r="U313" s="25" t="s">
        <v>905</v>
      </c>
      <c r="V313" s="15" t="s">
        <v>3128</v>
      </c>
      <c r="W313" s="15" t="s">
        <v>3129</v>
      </c>
      <c r="X313" s="26" t="s">
        <v>128</v>
      </c>
      <c r="Y313" s="26" t="s">
        <v>129</v>
      </c>
      <c r="Z313" s="29" t="s">
        <v>72</v>
      </c>
      <c r="AA313" s="29" t="s">
        <v>130</v>
      </c>
      <c r="AB313" s="29" t="s">
        <v>3130</v>
      </c>
      <c r="AC313" s="32" t="s">
        <v>3131</v>
      </c>
      <c r="AD313" s="41" t="s">
        <v>3132</v>
      </c>
    </row>
    <row r="314" spans="1:30" ht="306">
      <c r="A314" s="15" t="s">
        <v>3133</v>
      </c>
      <c r="B314" s="17" t="e">
        <f ca="1">IMAGE("https://acnhcdn.com/latest/NpcIcon/cat23.png")</f>
        <v>#NAME?</v>
      </c>
      <c r="C314" s="28" t="e">
        <f ca="1">IMAGE("https://acnhcdn.com/latest/NpcBromide/NpcNmlCat23.png")</f>
        <v>#NAME?</v>
      </c>
      <c r="D314" s="17" t="e">
        <f ca="1">IMAGE("https://acnhcdn.com/drivesync/render/houses/cat23_73_Raymond.png")</f>
        <v>#NAME?</v>
      </c>
      <c r="E314" s="15" t="s">
        <v>264</v>
      </c>
      <c r="F314" s="29" t="s">
        <v>32</v>
      </c>
      <c r="G314" s="29" t="s">
        <v>512</v>
      </c>
      <c r="H314" s="17" t="s">
        <v>80</v>
      </c>
      <c r="I314" s="30" t="s">
        <v>35</v>
      </c>
      <c r="J314" s="31" t="s">
        <v>799</v>
      </c>
      <c r="K314" s="32" t="s">
        <v>3134</v>
      </c>
      <c r="L314" s="30" t="s">
        <v>445</v>
      </c>
      <c r="M314" s="33" t="s">
        <v>3135</v>
      </c>
      <c r="N314" s="42" t="s">
        <v>104</v>
      </c>
      <c r="O314" s="34" t="s">
        <v>62</v>
      </c>
      <c r="P314" s="23" t="s">
        <v>63</v>
      </c>
      <c r="Q314" s="23" t="s">
        <v>393</v>
      </c>
      <c r="R314" s="18">
        <v>3339</v>
      </c>
      <c r="S314" s="17" t="s">
        <v>65</v>
      </c>
      <c r="T314" s="24" t="s">
        <v>1191</v>
      </c>
      <c r="U314" s="25" t="s">
        <v>488</v>
      </c>
      <c r="V314" s="15" t="s">
        <v>3136</v>
      </c>
      <c r="W314" s="15" t="s">
        <v>3137</v>
      </c>
      <c r="X314" s="26" t="s">
        <v>228</v>
      </c>
      <c r="Y314" s="26" t="s">
        <v>243</v>
      </c>
      <c r="Z314" s="29" t="s">
        <v>72</v>
      </c>
      <c r="AA314" s="29" t="s">
        <v>2266</v>
      </c>
      <c r="AB314" s="29" t="s">
        <v>2267</v>
      </c>
      <c r="AC314" s="32" t="s">
        <v>3138</v>
      </c>
      <c r="AD314" s="41" t="s">
        <v>3139</v>
      </c>
    </row>
    <row r="315" spans="1:30" ht="196">
      <c r="A315" s="15" t="s">
        <v>3140</v>
      </c>
      <c r="B315" s="17" t="e">
        <f ca="1">IMAGE("https://acnhcdn.com/latest/NpcIcon/rhn08.png")</f>
        <v>#NAME?</v>
      </c>
      <c r="C315" s="28" t="e">
        <f ca="1">IMAGE("https://acnhcdn.com/latest/NpcBromide/NpcNmlRhn08.png")</f>
        <v>#NAME?</v>
      </c>
      <c r="D315" s="17" t="e">
        <f ca="1">IMAGE("https://acnhcdn.com/drivesync/render/houses/rhn08_339_Ren�e.png")</f>
        <v>#NAME?</v>
      </c>
      <c r="E315" s="15" t="s">
        <v>427</v>
      </c>
      <c r="F315" s="29" t="s">
        <v>78</v>
      </c>
      <c r="G315" s="29" t="s">
        <v>98</v>
      </c>
      <c r="H315" s="17" t="s">
        <v>34</v>
      </c>
      <c r="I315" s="30" t="s">
        <v>187</v>
      </c>
      <c r="J315" s="31" t="s">
        <v>3141</v>
      </c>
      <c r="K315" s="32" t="s">
        <v>3142</v>
      </c>
      <c r="L315" s="30" t="s">
        <v>1871</v>
      </c>
      <c r="M315" s="33" t="s">
        <v>3143</v>
      </c>
      <c r="N315" s="34" t="s">
        <v>62</v>
      </c>
      <c r="O315" s="21" t="s">
        <v>40</v>
      </c>
      <c r="P315" s="23" t="s">
        <v>298</v>
      </c>
      <c r="Q315" s="23" t="s">
        <v>175</v>
      </c>
      <c r="R315" s="18">
        <v>3055</v>
      </c>
      <c r="S315" s="17" t="s">
        <v>486</v>
      </c>
      <c r="T315" s="24" t="s">
        <v>1339</v>
      </c>
      <c r="U315" s="25" t="s">
        <v>3144</v>
      </c>
      <c r="V315" s="15" t="s">
        <v>3145</v>
      </c>
      <c r="W315" s="15" t="s">
        <v>3146</v>
      </c>
      <c r="X315" s="26" t="s">
        <v>566</v>
      </c>
      <c r="Y315" s="26" t="s">
        <v>113</v>
      </c>
      <c r="Z315" s="29" t="s">
        <v>72</v>
      </c>
      <c r="AA315" s="29" t="s">
        <v>52</v>
      </c>
      <c r="AB315" s="29" t="s">
        <v>1172</v>
      </c>
      <c r="AC315" s="32" t="s">
        <v>3147</v>
      </c>
      <c r="AD315" s="41" t="s">
        <v>3148</v>
      </c>
    </row>
    <row r="316" spans="1:30" ht="306">
      <c r="A316" s="15" t="s">
        <v>3149</v>
      </c>
      <c r="B316" s="17" t="e">
        <f ca="1">IMAGE("https://acnhcdn.com/latest/NpcIcon/hrs16.png")</f>
        <v>#NAME?</v>
      </c>
      <c r="C316" s="28" t="e">
        <f ca="1">IMAGE("https://acnhcdn.com/latest/NpcBromide/NpcNmlHrs16.png")</f>
        <v>#NAME?</v>
      </c>
      <c r="D316" s="17" t="e">
        <f ca="1">IMAGE("https://acnhcdn.com/drivesync/render/houses/hrs16_219_Reneigh.png")</f>
        <v>#NAME?</v>
      </c>
      <c r="E316" s="15" t="s">
        <v>294</v>
      </c>
      <c r="F316" s="29" t="s">
        <v>78</v>
      </c>
      <c r="G316" s="29" t="s">
        <v>98</v>
      </c>
      <c r="H316" s="17" t="s">
        <v>34</v>
      </c>
      <c r="I316" s="30" t="s">
        <v>99</v>
      </c>
      <c r="J316" s="31" t="s">
        <v>3150</v>
      </c>
      <c r="K316" s="32" t="s">
        <v>3151</v>
      </c>
      <c r="L316" s="30" t="s">
        <v>1167</v>
      </c>
      <c r="M316" s="33" t="s">
        <v>3152</v>
      </c>
      <c r="N316" s="34" t="s">
        <v>62</v>
      </c>
      <c r="O316" s="47" t="s">
        <v>174</v>
      </c>
      <c r="P316" s="23" t="s">
        <v>63</v>
      </c>
      <c r="Q316" s="23" t="s">
        <v>298</v>
      </c>
      <c r="R316" s="18">
        <v>4616</v>
      </c>
      <c r="S316" s="17" t="s">
        <v>703</v>
      </c>
      <c r="T316" s="24" t="s">
        <v>2091</v>
      </c>
      <c r="U316" s="25" t="s">
        <v>1565</v>
      </c>
      <c r="V316" s="15" t="s">
        <v>3153</v>
      </c>
      <c r="W316" s="15" t="s">
        <v>3154</v>
      </c>
      <c r="X316" s="26" t="s">
        <v>163</v>
      </c>
      <c r="Y316" s="26" t="s">
        <v>258</v>
      </c>
      <c r="Z316" s="29" t="s">
        <v>72</v>
      </c>
      <c r="AA316" s="29" t="s">
        <v>52</v>
      </c>
      <c r="AB316" s="29" t="s">
        <v>3155</v>
      </c>
      <c r="AC316" s="32" t="s">
        <v>3156</v>
      </c>
      <c r="AD316" s="41" t="s">
        <v>3157</v>
      </c>
    </row>
    <row r="317" spans="1:30" ht="182">
      <c r="A317" s="15" t="s">
        <v>3158</v>
      </c>
      <c r="B317" s="17" t="e">
        <f ca="1">IMAGE("https://acnhcdn.com/latest/NpcIcon/lon02.png")</f>
        <v>#NAME?</v>
      </c>
      <c r="C317" s="28" t="e">
        <f ca="1">IMAGE("https://acnhcdn.com/latest/NpcBromide/NpcNmlLon02.png")</f>
        <v>#NAME?</v>
      </c>
      <c r="D317" s="17" t="e">
        <f ca="1">IMAGE("https://acnhcdn.com/drivesync/render/houses/lon02_238_Rex.png")</f>
        <v>#NAME?</v>
      </c>
      <c r="E317" s="15" t="s">
        <v>873</v>
      </c>
      <c r="F317" s="29" t="s">
        <v>32</v>
      </c>
      <c r="G317" s="29" t="s">
        <v>119</v>
      </c>
      <c r="H317" s="17" t="s">
        <v>34</v>
      </c>
      <c r="I317" s="30" t="s">
        <v>35</v>
      </c>
      <c r="J317" s="31" t="s">
        <v>2731</v>
      </c>
      <c r="K317" s="32" t="s">
        <v>3159</v>
      </c>
      <c r="L317" s="30" t="s">
        <v>780</v>
      </c>
      <c r="M317" s="33" t="s">
        <v>3160</v>
      </c>
      <c r="N317" s="39" t="s">
        <v>86</v>
      </c>
      <c r="O317" s="22" t="s">
        <v>41</v>
      </c>
      <c r="P317" s="23" t="s">
        <v>64</v>
      </c>
      <c r="Q317" s="18" t="s">
        <v>42</v>
      </c>
      <c r="R317" s="18">
        <v>2655</v>
      </c>
      <c r="S317" s="17" t="s">
        <v>2707</v>
      </c>
      <c r="T317" s="24" t="s">
        <v>193</v>
      </c>
      <c r="U317" s="25" t="s">
        <v>532</v>
      </c>
      <c r="V317" s="15" t="s">
        <v>3161</v>
      </c>
      <c r="W317" s="15" t="s">
        <v>3162</v>
      </c>
      <c r="X317" s="26" t="s">
        <v>359</v>
      </c>
      <c r="Y317" s="26" t="s">
        <v>146</v>
      </c>
      <c r="Z317" s="29" t="s">
        <v>72</v>
      </c>
      <c r="AA317" s="29" t="s">
        <v>670</v>
      </c>
      <c r="AB317" s="29" t="s">
        <v>671</v>
      </c>
      <c r="AC317" s="32" t="s">
        <v>3163</v>
      </c>
      <c r="AD317" s="41" t="s">
        <v>3164</v>
      </c>
    </row>
    <row r="318" spans="1:30" ht="196">
      <c r="A318" s="15" t="s">
        <v>3165</v>
      </c>
      <c r="B318" s="17" t="e">
        <f ca="1">IMAGE("https://acnhcdn.com/latest/NpcIcon/rhn01.png")</f>
        <v>#NAME?</v>
      </c>
      <c r="C318" s="28" t="e">
        <f ca="1">IMAGE("https://acnhcdn.com/latest/NpcBromide/NpcNmlRhn01.png")</f>
        <v>#NAME?</v>
      </c>
      <c r="D318" s="17" t="e">
        <f ca="1">IMAGE("https://acnhcdn.com/drivesync/render/houses/rhn01_335_Rhonda.png")</f>
        <v>#NAME?</v>
      </c>
      <c r="E318" s="15" t="s">
        <v>427</v>
      </c>
      <c r="F318" s="29" t="s">
        <v>78</v>
      </c>
      <c r="G318" s="29" t="s">
        <v>152</v>
      </c>
      <c r="H318" s="17" t="s">
        <v>80</v>
      </c>
      <c r="I318" s="30" t="s">
        <v>187</v>
      </c>
      <c r="J318" s="31" t="s">
        <v>3166</v>
      </c>
      <c r="K318" s="32" t="s">
        <v>3167</v>
      </c>
      <c r="L318" s="30" t="s">
        <v>1518</v>
      </c>
      <c r="M318" s="33" t="s">
        <v>3168</v>
      </c>
      <c r="N318" s="42" t="s">
        <v>104</v>
      </c>
      <c r="O318" s="47" t="s">
        <v>174</v>
      </c>
      <c r="P318" s="23" t="s">
        <v>298</v>
      </c>
      <c r="Q318" s="23" t="s">
        <v>63</v>
      </c>
      <c r="R318" s="18">
        <v>3385</v>
      </c>
      <c r="S318" s="17" t="s">
        <v>703</v>
      </c>
      <c r="T318" s="24" t="s">
        <v>835</v>
      </c>
      <c r="U318" s="25" t="s">
        <v>519</v>
      </c>
      <c r="V318" s="15" t="s">
        <v>3169</v>
      </c>
      <c r="W318" s="15" t="s">
        <v>3170</v>
      </c>
      <c r="X318" s="26" t="s">
        <v>436</v>
      </c>
      <c r="Y318" s="26" t="s">
        <v>258</v>
      </c>
      <c r="Z318" s="29" t="s">
        <v>72</v>
      </c>
      <c r="AA318" s="29" t="s">
        <v>289</v>
      </c>
      <c r="AB318" s="29" t="s">
        <v>290</v>
      </c>
      <c r="AC318" s="32" t="s">
        <v>3171</v>
      </c>
      <c r="AD318" s="41" t="s">
        <v>3172</v>
      </c>
    </row>
    <row r="319" spans="1:30" ht="280">
      <c r="A319" s="15" t="s">
        <v>3173</v>
      </c>
      <c r="B319" s="17" t="e">
        <f ca="1">IMAGE("https://acnhcdn.com/latest/NpcIcon/flg01.png")</f>
        <v>#NAME?</v>
      </c>
      <c r="C319" s="28" t="e">
        <f ca="1">IMAGE("https://acnhcdn.com/latest/NpcBromide/NpcNmlFlg01.png")</f>
        <v>#NAME?</v>
      </c>
      <c r="D319" s="17" t="e">
        <f ca="1">IMAGE("https://acnhcdn.com/drivesync/render/houses/flg01_160_Ribbot.png")</f>
        <v>#NAME?</v>
      </c>
      <c r="E319" s="15" t="s">
        <v>919</v>
      </c>
      <c r="F319" s="29" t="s">
        <v>32</v>
      </c>
      <c r="G319" s="29" t="s">
        <v>33</v>
      </c>
      <c r="H319" s="17" t="s">
        <v>80</v>
      </c>
      <c r="I319" s="30" t="s">
        <v>81</v>
      </c>
      <c r="J319" s="31" t="s">
        <v>3174</v>
      </c>
      <c r="K319" s="32" t="s">
        <v>3175</v>
      </c>
      <c r="L319" s="30" t="s">
        <v>2081</v>
      </c>
      <c r="M319" s="33" t="s">
        <v>3176</v>
      </c>
      <c r="N319" s="39" t="s">
        <v>86</v>
      </c>
      <c r="O319" s="21" t="s">
        <v>40</v>
      </c>
      <c r="P319" s="23" t="s">
        <v>64</v>
      </c>
      <c r="Q319" s="18" t="s">
        <v>42</v>
      </c>
      <c r="R319" s="18">
        <v>7974</v>
      </c>
      <c r="S319" s="17" t="s">
        <v>65</v>
      </c>
      <c r="T319" s="24" t="s">
        <v>3177</v>
      </c>
      <c r="U319" s="25" t="s">
        <v>3178</v>
      </c>
      <c r="V319" s="15" t="s">
        <v>3179</v>
      </c>
      <c r="W319" s="15" t="s">
        <v>3180</v>
      </c>
      <c r="X319" s="26" t="s">
        <v>128</v>
      </c>
      <c r="Y319" s="26" t="s">
        <v>275</v>
      </c>
      <c r="Z319" s="29" t="s">
        <v>72</v>
      </c>
      <c r="AA319" s="29" t="s">
        <v>492</v>
      </c>
      <c r="AB319" s="29" t="s">
        <v>493</v>
      </c>
      <c r="AC319" s="32" t="s">
        <v>3181</v>
      </c>
      <c r="AD319" s="41" t="s">
        <v>3182</v>
      </c>
    </row>
    <row r="320" spans="1:30" ht="306">
      <c r="A320" s="15" t="s">
        <v>3183</v>
      </c>
      <c r="B320" s="17" t="e">
        <f ca="1">IMAGE("https://acnhcdn.com/latest/NpcIcon/squ10.png")</f>
        <v>#NAME?</v>
      </c>
      <c r="C320" s="28" t="e">
        <f ca="1">IMAGE("https://acnhcdn.com/latest/NpcBromide/NpcNmlSqu10.png")</f>
        <v>#NAME?</v>
      </c>
      <c r="D320" s="17" t="e">
        <f ca="1">IMAGE("https://acnhcdn.com/drivesync/render/houses/squ10_362_Ricky.png")</f>
        <v>#NAME?</v>
      </c>
      <c r="E320" s="15" t="s">
        <v>77</v>
      </c>
      <c r="F320" s="29" t="s">
        <v>32</v>
      </c>
      <c r="G320" s="29" t="s">
        <v>57</v>
      </c>
      <c r="H320" s="17" t="s">
        <v>80</v>
      </c>
      <c r="I320" s="30" t="s">
        <v>153</v>
      </c>
      <c r="J320" s="31" t="s">
        <v>3184</v>
      </c>
      <c r="K320" s="32" t="s">
        <v>3185</v>
      </c>
      <c r="L320" s="30" t="s">
        <v>922</v>
      </c>
      <c r="M320" s="33" t="s">
        <v>3186</v>
      </c>
      <c r="N320" s="34" t="s">
        <v>62</v>
      </c>
      <c r="O320" s="39" t="s">
        <v>86</v>
      </c>
      <c r="P320" s="23" t="s">
        <v>64</v>
      </c>
      <c r="Q320" s="23" t="s">
        <v>123</v>
      </c>
      <c r="R320" s="18">
        <v>2498</v>
      </c>
      <c r="S320" s="17" t="s">
        <v>65</v>
      </c>
      <c r="T320" s="24" t="s">
        <v>178</v>
      </c>
      <c r="U320" s="25" t="s">
        <v>2382</v>
      </c>
      <c r="V320" s="15" t="s">
        <v>3187</v>
      </c>
      <c r="W320" s="15" t="s">
        <v>3188</v>
      </c>
      <c r="X320" s="26" t="s">
        <v>359</v>
      </c>
      <c r="Y320" s="26" t="s">
        <v>71</v>
      </c>
      <c r="Z320" s="29" t="s">
        <v>72</v>
      </c>
      <c r="AA320" s="29" t="s">
        <v>578</v>
      </c>
      <c r="AB320" s="29" t="s">
        <v>579</v>
      </c>
      <c r="AC320" s="32" t="s">
        <v>3189</v>
      </c>
      <c r="AD320" s="41" t="s">
        <v>3190</v>
      </c>
    </row>
    <row r="321" spans="1:30" ht="238">
      <c r="A321" s="15" t="s">
        <v>3191</v>
      </c>
      <c r="B321" s="17" t="e">
        <f ca="1">IMAGE("https://acnhcdn.com/latest/NpcIcon/gor11.png")</f>
        <v>#NAME?</v>
      </c>
      <c r="C321" s="28" t="e">
        <f ca="1">IMAGE("https://acnhcdn.com/latest/NpcBromide/NpcNmlGor11.png")</f>
        <v>#NAME?</v>
      </c>
      <c r="D321" s="17" t="e">
        <f ca="1">IMAGE("https://acnhcdn.com/drivesync/render/houses/gor11_Rilla.png")</f>
        <v>#NAME?</v>
      </c>
      <c r="E321" s="15" t="s">
        <v>118</v>
      </c>
      <c r="F321" s="29" t="s">
        <v>78</v>
      </c>
      <c r="G321" s="29" t="s">
        <v>79</v>
      </c>
      <c r="H321" s="17" t="s">
        <v>34</v>
      </c>
      <c r="I321" s="30" t="s">
        <v>35</v>
      </c>
      <c r="J321" s="31" t="s">
        <v>892</v>
      </c>
      <c r="K321" s="29" t="s">
        <v>3192</v>
      </c>
      <c r="L321" s="15" t="s">
        <v>736</v>
      </c>
      <c r="M321" s="33" t="s">
        <v>3193</v>
      </c>
      <c r="N321" s="22" t="s">
        <v>41</v>
      </c>
      <c r="O321" s="42" t="s">
        <v>104</v>
      </c>
      <c r="P321" s="18" t="s">
        <v>123</v>
      </c>
      <c r="Q321" s="18" t="s">
        <v>64</v>
      </c>
      <c r="R321" s="18">
        <v>13166</v>
      </c>
      <c r="S321" s="17" t="s">
        <v>340</v>
      </c>
      <c r="T321" s="24" t="s">
        <v>3194</v>
      </c>
      <c r="U321" s="17" t="s">
        <v>3195</v>
      </c>
      <c r="V321" s="15" t="s">
        <v>3196</v>
      </c>
      <c r="W321" s="15" t="s">
        <v>3197</v>
      </c>
      <c r="X321" s="26" t="s">
        <v>1083</v>
      </c>
      <c r="Y321" s="26" t="s">
        <v>258</v>
      </c>
      <c r="Z321" s="29" t="s">
        <v>1048</v>
      </c>
      <c r="AA321" s="29" t="s">
        <v>3198</v>
      </c>
      <c r="AB321" s="29" t="s">
        <v>3199</v>
      </c>
      <c r="AC321" s="29" t="s">
        <v>3200</v>
      </c>
      <c r="AD321" s="41" t="s">
        <v>3201</v>
      </c>
    </row>
    <row r="322" spans="1:30" ht="332">
      <c r="A322" s="15" t="s">
        <v>3202</v>
      </c>
      <c r="B322" s="16" t="e">
        <f ca="1">IMAGE("https://acnhcdn.com/latest/NpcIcon/ost04.png")</f>
        <v>#NAME?</v>
      </c>
      <c r="C322" s="16" t="e">
        <f ca="1">IMAGE("https://acnhcdn.com/latest/NpcBromide/NpcNmlOst04.png")</f>
        <v>#NAME?</v>
      </c>
      <c r="D322" s="16"/>
      <c r="E322" s="15" t="s">
        <v>698</v>
      </c>
      <c r="F322" s="16" t="s">
        <v>78</v>
      </c>
      <c r="G322" s="16" t="s">
        <v>79</v>
      </c>
      <c r="H322" s="17" t="s">
        <v>80</v>
      </c>
      <c r="I322" s="18" t="s">
        <v>187</v>
      </c>
      <c r="J322" s="19" t="s">
        <v>2879</v>
      </c>
      <c r="K322" s="20" t="s">
        <v>3203</v>
      </c>
      <c r="L322" s="18" t="s">
        <v>3204</v>
      </c>
      <c r="M322" s="17" t="s">
        <v>3205</v>
      </c>
      <c r="N322" s="34" t="s">
        <v>62</v>
      </c>
      <c r="O322" s="22" t="s">
        <v>41</v>
      </c>
      <c r="P322" s="23" t="s">
        <v>222</v>
      </c>
      <c r="Q322" s="23" t="s">
        <v>43</v>
      </c>
      <c r="R322" s="18">
        <v>8816</v>
      </c>
      <c r="S322" s="17" t="s">
        <v>223</v>
      </c>
      <c r="T322" s="24" t="s">
        <v>3206</v>
      </c>
      <c r="U322" s="25" t="s">
        <v>179</v>
      </c>
      <c r="V322" s="15" t="s">
        <v>3207</v>
      </c>
      <c r="W322" s="15" t="s">
        <v>3208</v>
      </c>
      <c r="X322" s="26" t="s">
        <v>566</v>
      </c>
      <c r="Y322" s="26" t="s">
        <v>229</v>
      </c>
      <c r="Z322" s="16" t="s">
        <v>51</v>
      </c>
      <c r="AA322" s="16" t="s">
        <v>130</v>
      </c>
      <c r="AB322" s="16" t="s">
        <v>198</v>
      </c>
      <c r="AC322" s="20" t="s">
        <v>3209</v>
      </c>
      <c r="AD322" s="27" t="s">
        <v>3210</v>
      </c>
    </row>
    <row r="323" spans="1:30" ht="224">
      <c r="A323" s="15" t="s">
        <v>3211</v>
      </c>
      <c r="B323" s="17" t="e">
        <f ca="1">IMAGE("https://acnhcdn.com/latest/NpcIcon/mus09.png")</f>
        <v>#NAME?</v>
      </c>
      <c r="C323" s="28" t="e">
        <f ca="1">IMAGE("https://acnhcdn.com/latest/NpcBromide/NpcNmlMus09.png")</f>
        <v>#NAME?</v>
      </c>
      <c r="D323" s="17" t="e">
        <f ca="1">IMAGE("https://acnhcdn.com/drivesync/render/houses/mus09_257_Rizzo.png")</f>
        <v>#NAME?</v>
      </c>
      <c r="E323" s="15" t="s">
        <v>247</v>
      </c>
      <c r="F323" s="29" t="s">
        <v>32</v>
      </c>
      <c r="G323" s="29" t="s">
        <v>57</v>
      </c>
      <c r="H323" s="17" t="s">
        <v>80</v>
      </c>
      <c r="I323" s="30" t="s">
        <v>153</v>
      </c>
      <c r="J323" s="31" t="s">
        <v>3212</v>
      </c>
      <c r="K323" s="32" t="s">
        <v>3213</v>
      </c>
      <c r="L323" s="30" t="s">
        <v>1289</v>
      </c>
      <c r="M323" s="33" t="s">
        <v>3214</v>
      </c>
      <c r="N323" s="39" t="s">
        <v>86</v>
      </c>
      <c r="O323" s="34" t="s">
        <v>62</v>
      </c>
      <c r="P323" s="23" t="s">
        <v>63</v>
      </c>
      <c r="Q323" s="23" t="s">
        <v>393</v>
      </c>
      <c r="R323" s="18">
        <v>3460</v>
      </c>
      <c r="S323" s="17" t="s">
        <v>655</v>
      </c>
      <c r="T323" s="24" t="s">
        <v>3215</v>
      </c>
      <c r="U323" s="25" t="s">
        <v>783</v>
      </c>
      <c r="V323" s="15" t="s">
        <v>3216</v>
      </c>
      <c r="W323" s="15" t="s">
        <v>3217</v>
      </c>
      <c r="X323" s="26" t="s">
        <v>359</v>
      </c>
      <c r="Y323" s="26" t="s">
        <v>71</v>
      </c>
      <c r="Z323" s="29" t="s">
        <v>72</v>
      </c>
      <c r="AA323" s="29" t="s">
        <v>130</v>
      </c>
      <c r="AB323" s="29" t="s">
        <v>452</v>
      </c>
      <c r="AC323" s="32" t="s">
        <v>3218</v>
      </c>
      <c r="AD323" s="41" t="s">
        <v>3219</v>
      </c>
    </row>
    <row r="324" spans="1:30" ht="182">
      <c r="A324" s="15" t="s">
        <v>3220</v>
      </c>
      <c r="B324" s="17" t="e">
        <f ca="1">IMAGE("https://acnhcdn.com/latest/NpcIcon/pgn01.png")</f>
        <v>#NAME?</v>
      </c>
      <c r="C324" s="28" t="e">
        <f ca="1">IMAGE("https://acnhcdn.com/latest/NpcBromide/NpcNmlPgn01.png")</f>
        <v>#NAME?</v>
      </c>
      <c r="D324" s="17" t="e">
        <f ca="1">IMAGE("https://acnhcdn.com/drivesync/render/houses/pgn01_288_Roald.png")</f>
        <v>#NAME?</v>
      </c>
      <c r="E324" s="15" t="s">
        <v>375</v>
      </c>
      <c r="F324" s="29" t="s">
        <v>32</v>
      </c>
      <c r="G324" s="29" t="s">
        <v>33</v>
      </c>
      <c r="H324" s="17" t="s">
        <v>80</v>
      </c>
      <c r="I324" s="30" t="s">
        <v>81</v>
      </c>
      <c r="J324" s="31" t="s">
        <v>3221</v>
      </c>
      <c r="K324" s="32" t="s">
        <v>3222</v>
      </c>
      <c r="L324" s="30" t="s">
        <v>3052</v>
      </c>
      <c r="M324" s="33" t="s">
        <v>3223</v>
      </c>
      <c r="N324" s="21" t="s">
        <v>40</v>
      </c>
      <c r="O324" s="39" t="s">
        <v>86</v>
      </c>
      <c r="P324" s="23" t="s">
        <v>123</v>
      </c>
      <c r="Q324" s="23" t="s">
        <v>175</v>
      </c>
      <c r="R324" s="18">
        <v>3225</v>
      </c>
      <c r="S324" s="17" t="s">
        <v>44</v>
      </c>
      <c r="T324" s="24" t="s">
        <v>762</v>
      </c>
      <c r="U324" s="25" t="s">
        <v>763</v>
      </c>
      <c r="V324" s="15" t="s">
        <v>3224</v>
      </c>
      <c r="W324" s="15" t="s">
        <v>3225</v>
      </c>
      <c r="X324" s="26" t="s">
        <v>384</v>
      </c>
      <c r="Y324" s="26" t="s">
        <v>476</v>
      </c>
      <c r="Z324" s="29" t="s">
        <v>72</v>
      </c>
      <c r="AA324" s="29" t="s">
        <v>130</v>
      </c>
      <c r="AB324" s="29" t="s">
        <v>795</v>
      </c>
      <c r="AC324" s="32" t="s">
        <v>3226</v>
      </c>
      <c r="AD324" s="41" t="s">
        <v>3227</v>
      </c>
    </row>
    <row r="325" spans="1:30" ht="319">
      <c r="A325" s="15" t="s">
        <v>3228</v>
      </c>
      <c r="B325" s="17" t="e">
        <f ca="1">IMAGE("https://acnhcdn.com/latest/NpcIcon/brd01.png")</f>
        <v>#NAME?</v>
      </c>
      <c r="C325" s="28" t="e">
        <f ca="1">IMAGE("https://acnhcdn.com/latest/NpcBromide/NpcNmlBrd01.png")</f>
        <v>#NAME?</v>
      </c>
      <c r="D325" s="17" t="e">
        <f ca="1">IMAGE("https://acnhcdn.com/drivesync/render/houses/brd01_34_Robin.png")</f>
        <v>#NAME?</v>
      </c>
      <c r="E325" s="15" t="s">
        <v>31</v>
      </c>
      <c r="F325" s="29" t="s">
        <v>78</v>
      </c>
      <c r="G325" s="29" t="s">
        <v>168</v>
      </c>
      <c r="H325" s="17" t="s">
        <v>80</v>
      </c>
      <c r="I325" s="30" t="s">
        <v>169</v>
      </c>
      <c r="J325" s="31" t="s">
        <v>3229</v>
      </c>
      <c r="K325" s="32" t="s">
        <v>3230</v>
      </c>
      <c r="L325" s="30" t="s">
        <v>445</v>
      </c>
      <c r="M325" s="33" t="s">
        <v>3231</v>
      </c>
      <c r="N325" s="42" t="s">
        <v>104</v>
      </c>
      <c r="O325" s="34" t="s">
        <v>62</v>
      </c>
      <c r="P325" s="18" t="s">
        <v>42</v>
      </c>
      <c r="Q325" s="23" t="s">
        <v>298</v>
      </c>
      <c r="R325" s="18">
        <v>4320</v>
      </c>
      <c r="S325" s="17" t="s">
        <v>158</v>
      </c>
      <c r="T325" s="24" t="s">
        <v>2777</v>
      </c>
      <c r="U325" s="25" t="s">
        <v>3232</v>
      </c>
      <c r="V325" s="15" t="s">
        <v>3233</v>
      </c>
      <c r="W325" s="15" t="s">
        <v>3234</v>
      </c>
      <c r="X325" s="26" t="s">
        <v>112</v>
      </c>
      <c r="Y325" s="26" t="s">
        <v>113</v>
      </c>
      <c r="Z325" s="29" t="s">
        <v>72</v>
      </c>
      <c r="AA325" s="29" t="s">
        <v>1391</v>
      </c>
      <c r="AB325" s="29" t="s">
        <v>1392</v>
      </c>
      <c r="AC325" s="32" t="s">
        <v>3235</v>
      </c>
      <c r="AD325" s="41" t="s">
        <v>3236</v>
      </c>
    </row>
    <row r="326" spans="1:30" ht="266">
      <c r="A326" s="15" t="s">
        <v>3237</v>
      </c>
      <c r="B326" s="17" t="e">
        <f ca="1">IMAGE("https://acnhcdn.com/latest/NpcIcon/hip00.png")</f>
        <v>#NAME?</v>
      </c>
      <c r="C326" s="28" t="e">
        <f ca="1">IMAGE("https://acnhcdn.com/latest/NpcBromide/NpcNmlHip00.png")</f>
        <v>#NAME?</v>
      </c>
      <c r="D326" s="17" t="e">
        <f ca="1">IMAGE("https://acnhcdn.com/drivesync/render/houses/hip00_200_Rocco.png")</f>
        <v>#NAME?</v>
      </c>
      <c r="E326" s="15" t="s">
        <v>583</v>
      </c>
      <c r="F326" s="29" t="s">
        <v>32</v>
      </c>
      <c r="G326" s="29" t="s">
        <v>57</v>
      </c>
      <c r="H326" s="17" t="s">
        <v>80</v>
      </c>
      <c r="I326" s="30" t="s">
        <v>153</v>
      </c>
      <c r="J326" s="31" t="s">
        <v>3238</v>
      </c>
      <c r="K326" s="32" t="s">
        <v>3239</v>
      </c>
      <c r="L326" s="30" t="s">
        <v>1347</v>
      </c>
      <c r="M326" s="33" t="s">
        <v>3240</v>
      </c>
      <c r="N326" s="39" t="s">
        <v>86</v>
      </c>
      <c r="O326" s="34" t="s">
        <v>62</v>
      </c>
      <c r="P326" s="23" t="s">
        <v>175</v>
      </c>
      <c r="Q326" s="23" t="s">
        <v>63</v>
      </c>
      <c r="R326" s="18">
        <v>8192</v>
      </c>
      <c r="S326" s="17" t="s">
        <v>44</v>
      </c>
      <c r="T326" s="24" t="s">
        <v>631</v>
      </c>
      <c r="U326" s="25" t="s">
        <v>3241</v>
      </c>
      <c r="V326" s="15" t="s">
        <v>3242</v>
      </c>
      <c r="W326" s="35" t="s">
        <v>3243</v>
      </c>
      <c r="X326" s="26" t="s">
        <v>112</v>
      </c>
      <c r="Y326" s="26" t="s">
        <v>197</v>
      </c>
      <c r="Z326" s="29" t="s">
        <v>72</v>
      </c>
      <c r="AA326" s="29" t="s">
        <v>1775</v>
      </c>
      <c r="AB326" s="29" t="s">
        <v>1776</v>
      </c>
      <c r="AC326" s="32" t="s">
        <v>3244</v>
      </c>
      <c r="AD326" s="41" t="s">
        <v>3245</v>
      </c>
    </row>
    <row r="327" spans="1:30" ht="306">
      <c r="A327" s="15" t="s">
        <v>3246</v>
      </c>
      <c r="B327" s="17" t="e">
        <f ca="1">IMAGE("https://acnhcdn.com/latest/NpcIcon/gor09.png")</f>
        <v>#NAME?</v>
      </c>
      <c r="C327" s="28" t="e">
        <f ca="1">IMAGE("https://acnhcdn.com/latest/NpcBromide/NpcNmlGor09.png")</f>
        <v>#NAME?</v>
      </c>
      <c r="D327" s="17" t="e">
        <f ca="1">IMAGE("https://acnhcdn.com/drivesync/render/houses/gor09_191_Rocket.png")</f>
        <v>#NAME?</v>
      </c>
      <c r="E327" s="15" t="s">
        <v>118</v>
      </c>
      <c r="F327" s="29" t="s">
        <v>78</v>
      </c>
      <c r="G327" s="29" t="s">
        <v>98</v>
      </c>
      <c r="H327" s="17" t="s">
        <v>80</v>
      </c>
      <c r="I327" s="30" t="s">
        <v>81</v>
      </c>
      <c r="J327" s="31" t="s">
        <v>3247</v>
      </c>
      <c r="K327" s="32" t="s">
        <v>3248</v>
      </c>
      <c r="L327" s="30" t="s">
        <v>2116</v>
      </c>
      <c r="M327" s="33" t="s">
        <v>3249</v>
      </c>
      <c r="N327" s="21" t="s">
        <v>40</v>
      </c>
      <c r="O327" s="34" t="s">
        <v>62</v>
      </c>
      <c r="P327" s="23" t="s">
        <v>105</v>
      </c>
      <c r="Q327" s="23" t="s">
        <v>123</v>
      </c>
      <c r="R327" s="18">
        <v>12038</v>
      </c>
      <c r="S327" s="17" t="s">
        <v>486</v>
      </c>
      <c r="T327" s="24" t="s">
        <v>3250</v>
      </c>
      <c r="U327" s="25" t="s">
        <v>488</v>
      </c>
      <c r="V327" s="15" t="s">
        <v>3251</v>
      </c>
      <c r="W327" s="15" t="s">
        <v>3252</v>
      </c>
      <c r="X327" s="26" t="s">
        <v>566</v>
      </c>
      <c r="Y327" s="26" t="s">
        <v>229</v>
      </c>
      <c r="Z327" s="29" t="s">
        <v>72</v>
      </c>
      <c r="AA327" s="29" t="s">
        <v>52</v>
      </c>
      <c r="AB327" s="29" t="s">
        <v>683</v>
      </c>
      <c r="AC327" s="32" t="s">
        <v>3253</v>
      </c>
      <c r="AD327" s="41" t="s">
        <v>3254</v>
      </c>
    </row>
    <row r="328" spans="1:30" ht="98">
      <c r="A328" s="15" t="s">
        <v>3255</v>
      </c>
      <c r="B328" s="17" t="e">
        <f ca="1">IMAGE("https://acnhcdn.com/latest/NpcIcon/mus05.png")</f>
        <v>#NAME?</v>
      </c>
      <c r="C328" s="28" t="e">
        <f ca="1">IMAGE("https://acnhcdn.com/latest/NpcBromide/NpcNmlMus05.png")</f>
        <v>#NAME?</v>
      </c>
      <c r="D328" s="17" t="e">
        <f ca="1">IMAGE("https://acnhcdn.com/drivesync/render/houses/mus05_255_Rod.png")</f>
        <v>#NAME?</v>
      </c>
      <c r="E328" s="15" t="s">
        <v>247</v>
      </c>
      <c r="F328" s="29" t="s">
        <v>32</v>
      </c>
      <c r="G328" s="29" t="s">
        <v>33</v>
      </c>
      <c r="H328" s="17" t="s">
        <v>80</v>
      </c>
      <c r="I328" s="30" t="s">
        <v>81</v>
      </c>
      <c r="J328" s="31" t="s">
        <v>2304</v>
      </c>
      <c r="K328" s="32" t="s">
        <v>37</v>
      </c>
      <c r="L328" s="30" t="s">
        <v>3052</v>
      </c>
      <c r="M328" s="33" t="s">
        <v>3256</v>
      </c>
      <c r="N328" s="21" t="s">
        <v>40</v>
      </c>
      <c r="O328" s="34" t="s">
        <v>62</v>
      </c>
      <c r="P328" s="23" t="s">
        <v>64</v>
      </c>
      <c r="Q328" s="18" t="s">
        <v>42</v>
      </c>
      <c r="R328" s="18">
        <v>7763</v>
      </c>
      <c r="S328" s="17" t="s">
        <v>44</v>
      </c>
      <c r="T328" s="24" t="s">
        <v>3257</v>
      </c>
      <c r="U328" s="25" t="s">
        <v>1388</v>
      </c>
      <c r="V328" s="15" t="s">
        <v>3258</v>
      </c>
      <c r="W328" s="15" t="s">
        <v>3259</v>
      </c>
      <c r="X328" s="26" t="s">
        <v>316</v>
      </c>
      <c r="Y328" s="26" t="s">
        <v>197</v>
      </c>
      <c r="Z328" s="29" t="s">
        <v>72</v>
      </c>
      <c r="AA328" s="29" t="s">
        <v>52</v>
      </c>
      <c r="AB328" s="29" t="s">
        <v>1172</v>
      </c>
      <c r="AC328" s="32" t="s">
        <v>3260</v>
      </c>
      <c r="AD328" s="41" t="s">
        <v>3261</v>
      </c>
    </row>
    <row r="329" spans="1:30" ht="196">
      <c r="A329" s="15" t="s">
        <v>3262</v>
      </c>
      <c r="B329" s="17" t="e">
        <f ca="1">IMAGE("https://acnhcdn.com/latest/NpcIcon/bul01.png")</f>
        <v>#NAME?</v>
      </c>
      <c r="C329" s="28" t="e">
        <f ca="1">IMAGE("https://acnhcdn.com/latest/NpcBromide/NpcNmlBul01.png")</f>
        <v>#NAME?</v>
      </c>
      <c r="D329" s="17" t="e">
        <f ca="1">IMAGE("https://acnhcdn.com/drivesync/render/houses/bul01_47_Rodeo.png")</f>
        <v>#NAME?</v>
      </c>
      <c r="E329" s="15" t="s">
        <v>234</v>
      </c>
      <c r="F329" s="29" t="s">
        <v>32</v>
      </c>
      <c r="G329" s="29" t="s">
        <v>119</v>
      </c>
      <c r="H329" s="17" t="s">
        <v>80</v>
      </c>
      <c r="I329" s="30" t="s">
        <v>81</v>
      </c>
      <c r="J329" s="31" t="s">
        <v>3263</v>
      </c>
      <c r="K329" s="32" t="s">
        <v>3264</v>
      </c>
      <c r="L329" s="30" t="s">
        <v>2081</v>
      </c>
      <c r="M329" s="33" t="s">
        <v>3265</v>
      </c>
      <c r="N329" s="39" t="s">
        <v>86</v>
      </c>
      <c r="O329" s="34" t="s">
        <v>62</v>
      </c>
      <c r="P329" s="23" t="s">
        <v>63</v>
      </c>
      <c r="Q329" s="23" t="s">
        <v>123</v>
      </c>
      <c r="R329" s="18">
        <v>3140</v>
      </c>
      <c r="S329" s="17" t="s">
        <v>269</v>
      </c>
      <c r="T329" s="24" t="s">
        <v>88</v>
      </c>
      <c r="U329" s="25" t="s">
        <v>488</v>
      </c>
      <c r="V329" s="15" t="s">
        <v>3266</v>
      </c>
      <c r="W329" s="15" t="s">
        <v>3267</v>
      </c>
      <c r="X329" s="26" t="s">
        <v>491</v>
      </c>
      <c r="Y329" s="26" t="s">
        <v>243</v>
      </c>
      <c r="Z329" s="29" t="s">
        <v>72</v>
      </c>
      <c r="AA329" s="29" t="s">
        <v>52</v>
      </c>
      <c r="AB329" s="29" t="s">
        <v>114</v>
      </c>
      <c r="AC329" s="32" t="s">
        <v>3268</v>
      </c>
      <c r="AD329" s="41" t="s">
        <v>3269</v>
      </c>
    </row>
    <row r="330" spans="1:30" ht="210">
      <c r="A330" s="15" t="s">
        <v>3270</v>
      </c>
      <c r="B330" s="17" t="e">
        <f ca="1">IMAGE("https://acnhcdn.com/latest/NpcIcon/ham03.png")</f>
        <v>#NAME?</v>
      </c>
      <c r="C330" s="28" t="e">
        <f ca="1">IMAGE("https://acnhcdn.com/latest/NpcBromide/NpcNmlHam03.png")</f>
        <v>#NAME?</v>
      </c>
      <c r="D330" s="17" t="e">
        <f ca="1">IMAGE("https://acnhcdn.com/drivesync/render/houses/ham03_196_Rodney.png")</f>
        <v>#NAME?</v>
      </c>
      <c r="E330" s="15" t="s">
        <v>335</v>
      </c>
      <c r="F330" s="29" t="s">
        <v>32</v>
      </c>
      <c r="G330" s="29" t="s">
        <v>512</v>
      </c>
      <c r="H330" s="17" t="s">
        <v>34</v>
      </c>
      <c r="I330" s="30" t="s">
        <v>187</v>
      </c>
      <c r="J330" s="31" t="s">
        <v>3271</v>
      </c>
      <c r="K330" s="32" t="s">
        <v>3272</v>
      </c>
      <c r="L330" s="30" t="s">
        <v>1761</v>
      </c>
      <c r="M330" s="33" t="s">
        <v>3273</v>
      </c>
      <c r="N330" s="47" t="s">
        <v>174</v>
      </c>
      <c r="O330" s="34" t="s">
        <v>62</v>
      </c>
      <c r="P330" s="23" t="s">
        <v>105</v>
      </c>
      <c r="Q330" s="23" t="s">
        <v>221</v>
      </c>
      <c r="R330" s="18">
        <v>7768</v>
      </c>
      <c r="S330" s="17" t="s">
        <v>124</v>
      </c>
      <c r="T330" s="24" t="s">
        <v>3274</v>
      </c>
      <c r="U330" s="25" t="s">
        <v>866</v>
      </c>
      <c r="V330" s="15" t="s">
        <v>3275</v>
      </c>
      <c r="W330" s="15" t="s">
        <v>3276</v>
      </c>
      <c r="X330" s="26" t="s">
        <v>163</v>
      </c>
      <c r="Y330" s="26" t="s">
        <v>129</v>
      </c>
      <c r="Z330" s="29" t="s">
        <v>72</v>
      </c>
      <c r="AA330" s="29" t="s">
        <v>52</v>
      </c>
      <c r="AB330" s="29" t="s">
        <v>423</v>
      </c>
      <c r="AC330" s="32" t="s">
        <v>3277</v>
      </c>
      <c r="AD330" s="41" t="s">
        <v>3278</v>
      </c>
    </row>
    <row r="331" spans="1:30" ht="210">
      <c r="A331" s="15" t="s">
        <v>3279</v>
      </c>
      <c r="B331" s="17" t="e">
        <f ca="1">IMAGE("https://acnhcdn.com/latest/NpcIcon/tig00.png")</f>
        <v>#NAME?</v>
      </c>
      <c r="C331" s="28" t="e">
        <f ca="1">IMAGE("https://acnhcdn.com/latest/NpcBromide/NpcNmlTig00.png")</f>
        <v>#NAME?</v>
      </c>
      <c r="D331" s="17" t="e">
        <f ca="1">IMAGE("https://acnhcdn.com/drivesync/render/houses/tig00_370_Rolf.png")</f>
        <v>#NAME?</v>
      </c>
      <c r="E331" s="15" t="s">
        <v>467</v>
      </c>
      <c r="F331" s="29" t="s">
        <v>32</v>
      </c>
      <c r="G331" s="29" t="s">
        <v>57</v>
      </c>
      <c r="H331" s="17" t="s">
        <v>80</v>
      </c>
      <c r="I331" s="30" t="s">
        <v>81</v>
      </c>
      <c r="J331" s="31" t="s">
        <v>3280</v>
      </c>
      <c r="K331" s="32" t="s">
        <v>3281</v>
      </c>
      <c r="L331" s="30" t="s">
        <v>190</v>
      </c>
      <c r="M331" s="33" t="s">
        <v>3282</v>
      </c>
      <c r="N331" s="34" t="s">
        <v>62</v>
      </c>
      <c r="O331" s="21" t="s">
        <v>40</v>
      </c>
      <c r="P331" s="23" t="s">
        <v>64</v>
      </c>
      <c r="Q331" s="23" t="s">
        <v>63</v>
      </c>
      <c r="R331" s="18">
        <v>2778</v>
      </c>
      <c r="S331" s="17" t="s">
        <v>379</v>
      </c>
      <c r="T331" s="24" t="s">
        <v>193</v>
      </c>
      <c r="U331" s="25" t="s">
        <v>3283</v>
      </c>
      <c r="V331" s="15" t="s">
        <v>3284</v>
      </c>
      <c r="W331" s="15" t="s">
        <v>3285</v>
      </c>
      <c r="X331" s="26" t="s">
        <v>359</v>
      </c>
      <c r="Y331" s="26" t="s">
        <v>71</v>
      </c>
      <c r="Z331" s="29" t="s">
        <v>72</v>
      </c>
      <c r="AA331" s="29" t="s">
        <v>289</v>
      </c>
      <c r="AB331" s="29" t="s">
        <v>290</v>
      </c>
      <c r="AC331" s="32" t="s">
        <v>3286</v>
      </c>
      <c r="AD331" s="41" t="s">
        <v>3287</v>
      </c>
    </row>
    <row r="332" spans="1:30" ht="266">
      <c r="A332" s="15" t="s">
        <v>3288</v>
      </c>
      <c r="B332" s="17" t="e">
        <f ca="1">IMAGE("https://acnhcdn.com/latest/NpcIcon/kgr09.png")</f>
        <v>#NAME?</v>
      </c>
      <c r="C332" s="28" t="e">
        <f ca="1">IMAGE("https://acnhcdn.com/latest/NpcBromide/NpcNmlKgr09.png")</f>
        <v>#NAME?</v>
      </c>
      <c r="D332" s="17" t="e">
        <f ca="1">IMAGE("https://acnhcdn.com/drivesync/render/houses/kgr09_234_Rooney.png")</f>
        <v>#NAME?</v>
      </c>
      <c r="E332" s="15" t="s">
        <v>350</v>
      </c>
      <c r="F332" s="29" t="s">
        <v>32</v>
      </c>
      <c r="G332" s="29" t="s">
        <v>57</v>
      </c>
      <c r="H332" s="17" t="s">
        <v>34</v>
      </c>
      <c r="I332" s="30" t="s">
        <v>81</v>
      </c>
      <c r="J332" s="31" t="s">
        <v>3289</v>
      </c>
      <c r="K332" s="32" t="s">
        <v>3290</v>
      </c>
      <c r="L332" s="30" t="s">
        <v>2116</v>
      </c>
      <c r="M332" s="33" t="s">
        <v>3291</v>
      </c>
      <c r="N332" s="21" t="s">
        <v>40</v>
      </c>
      <c r="O332" s="21" t="s">
        <v>40</v>
      </c>
      <c r="P332" s="23" t="s">
        <v>393</v>
      </c>
      <c r="Q332" s="23" t="s">
        <v>63</v>
      </c>
      <c r="R332" s="18">
        <v>7994</v>
      </c>
      <c r="S332" s="17" t="s">
        <v>486</v>
      </c>
      <c r="T332" s="24" t="s">
        <v>1219</v>
      </c>
      <c r="U332" s="25" t="s">
        <v>632</v>
      </c>
      <c r="V332" s="15" t="s">
        <v>3292</v>
      </c>
      <c r="W332" s="15" t="s">
        <v>3293</v>
      </c>
      <c r="X332" s="26" t="s">
        <v>128</v>
      </c>
      <c r="Y332" s="26" t="s">
        <v>331</v>
      </c>
      <c r="Z332" s="29" t="s">
        <v>72</v>
      </c>
      <c r="AA332" s="29" t="s">
        <v>52</v>
      </c>
      <c r="AB332" s="29" t="s">
        <v>182</v>
      </c>
      <c r="AC332" s="32" t="s">
        <v>3294</v>
      </c>
      <c r="AD332" s="41" t="s">
        <v>3295</v>
      </c>
    </row>
    <row r="333" spans="1:30" ht="168">
      <c r="A333" s="15" t="s">
        <v>3296</v>
      </c>
      <c r="B333" s="17" t="e">
        <f ca="1">IMAGE("https://acnhcdn.com/latest/NpcIcon/lon07.png")</f>
        <v>#NAME?</v>
      </c>
      <c r="C333" s="28" t="e">
        <f ca="1">IMAGE("https://acnhcdn.com/latest/NpcBromide/NpcNmlLon07.png")</f>
        <v>#NAME?</v>
      </c>
      <c r="D333" s="17" t="e">
        <f ca="1">IMAGE("https://acnhcdn.com/drivesync/render/houses/lon07_241_Rory.png")</f>
        <v>#NAME?</v>
      </c>
      <c r="E333" s="15" t="s">
        <v>873</v>
      </c>
      <c r="F333" s="29" t="s">
        <v>32</v>
      </c>
      <c r="G333" s="29" t="s">
        <v>33</v>
      </c>
      <c r="H333" s="17" t="s">
        <v>34</v>
      </c>
      <c r="I333" s="30" t="s">
        <v>187</v>
      </c>
      <c r="J333" s="31" t="s">
        <v>778</v>
      </c>
      <c r="K333" s="32" t="s">
        <v>3297</v>
      </c>
      <c r="L333" s="30" t="s">
        <v>1242</v>
      </c>
      <c r="M333" s="33" t="s">
        <v>3298</v>
      </c>
      <c r="N333" s="39" t="s">
        <v>86</v>
      </c>
      <c r="O333" s="21" t="s">
        <v>40</v>
      </c>
      <c r="P333" s="23" t="s">
        <v>64</v>
      </c>
      <c r="Q333" s="23" t="s">
        <v>123</v>
      </c>
      <c r="R333" s="18">
        <v>9218</v>
      </c>
      <c r="S333" s="17" t="s">
        <v>311</v>
      </c>
      <c r="T333" s="24" t="s">
        <v>3299</v>
      </c>
      <c r="U333" s="25" t="s">
        <v>935</v>
      </c>
      <c r="V333" s="15" t="s">
        <v>3300</v>
      </c>
      <c r="W333" s="15" t="s">
        <v>3301</v>
      </c>
      <c r="X333" s="26" t="s">
        <v>359</v>
      </c>
      <c r="Y333" s="26" t="s">
        <v>345</v>
      </c>
      <c r="Z333" s="29" t="s">
        <v>72</v>
      </c>
      <c r="AA333" s="29" t="s">
        <v>212</v>
      </c>
      <c r="AB333" s="29" t="s">
        <v>213</v>
      </c>
      <c r="AC333" s="32" t="s">
        <v>3302</v>
      </c>
      <c r="AD333" s="41" t="s">
        <v>3303</v>
      </c>
    </row>
    <row r="334" spans="1:30" ht="332">
      <c r="A334" s="15" t="s">
        <v>3304</v>
      </c>
      <c r="B334" s="17" t="e">
        <f ca="1">IMAGE("https://acnhcdn.com/latest/NpcIcon/hrs04.png")</f>
        <v>#NAME?</v>
      </c>
      <c r="C334" s="28" t="e">
        <f ca="1">IMAGE("https://acnhcdn.com/latest/NpcBromide/NpcNmlHrs04.png")</f>
        <v>#NAME?</v>
      </c>
      <c r="D334" s="17" t="e">
        <f ca="1">IMAGE("https://acnhcdn.com/drivesync/render/houses/hrs04_210_Roscoe.png")</f>
        <v>#NAME?</v>
      </c>
      <c r="E334" s="15" t="s">
        <v>294</v>
      </c>
      <c r="F334" s="29" t="s">
        <v>32</v>
      </c>
      <c r="G334" s="29" t="s">
        <v>57</v>
      </c>
      <c r="H334" s="17" t="s">
        <v>80</v>
      </c>
      <c r="I334" s="30" t="s">
        <v>187</v>
      </c>
      <c r="J334" s="31" t="s">
        <v>3305</v>
      </c>
      <c r="K334" s="32" t="s">
        <v>3306</v>
      </c>
      <c r="L334" s="30" t="s">
        <v>1090</v>
      </c>
      <c r="M334" s="33" t="s">
        <v>3307</v>
      </c>
      <c r="N334" s="34" t="s">
        <v>62</v>
      </c>
      <c r="O334" s="47" t="s">
        <v>174</v>
      </c>
      <c r="P334" s="23" t="s">
        <v>63</v>
      </c>
      <c r="Q334" s="23" t="s">
        <v>393</v>
      </c>
      <c r="R334" s="18">
        <v>3198</v>
      </c>
      <c r="S334" s="17" t="s">
        <v>65</v>
      </c>
      <c r="T334" s="24" t="s">
        <v>1128</v>
      </c>
      <c r="U334" s="25" t="s">
        <v>488</v>
      </c>
      <c r="V334" s="15" t="s">
        <v>3308</v>
      </c>
      <c r="W334" s="15" t="s">
        <v>3309</v>
      </c>
      <c r="X334" s="26" t="s">
        <v>145</v>
      </c>
      <c r="Y334" s="26" t="s">
        <v>243</v>
      </c>
      <c r="Z334" s="29" t="s">
        <v>72</v>
      </c>
      <c r="AA334" s="29" t="s">
        <v>52</v>
      </c>
      <c r="AB334" s="29" t="s">
        <v>114</v>
      </c>
      <c r="AC334" s="32" t="s">
        <v>3310</v>
      </c>
      <c r="AD334" s="41" t="s">
        <v>3311</v>
      </c>
    </row>
    <row r="335" spans="1:30" ht="319">
      <c r="A335" s="15" t="s">
        <v>3312</v>
      </c>
      <c r="B335" s="17" t="e">
        <f ca="1">IMAGE("https://acnhcdn.com/latest/NpcIcon/cat02.png")</f>
        <v>#NAME?</v>
      </c>
      <c r="C335" s="28" t="e">
        <f ca="1">IMAGE("https://acnhcdn.com/latest/NpcBromide/NpcNmlCat02.png")</f>
        <v>#NAME?</v>
      </c>
      <c r="D335" s="17" t="e">
        <f ca="1">IMAGE("https://acnhcdn.com/drivesync/render/houses/cat02_54_Rosie.png")</f>
        <v>#NAME?</v>
      </c>
      <c r="E335" s="15" t="s">
        <v>264</v>
      </c>
      <c r="F335" s="29" t="s">
        <v>78</v>
      </c>
      <c r="G335" s="29" t="s">
        <v>79</v>
      </c>
      <c r="H335" s="17" t="s">
        <v>34</v>
      </c>
      <c r="I335" s="30" t="s">
        <v>187</v>
      </c>
      <c r="J335" s="31" t="s">
        <v>3313</v>
      </c>
      <c r="K335" s="32" t="s">
        <v>3314</v>
      </c>
      <c r="L335" s="30" t="s">
        <v>736</v>
      </c>
      <c r="M335" s="33" t="s">
        <v>3315</v>
      </c>
      <c r="N335" s="22" t="s">
        <v>41</v>
      </c>
      <c r="O335" s="22" t="s">
        <v>41</v>
      </c>
      <c r="P335" s="23" t="s">
        <v>105</v>
      </c>
      <c r="Q335" s="23" t="s">
        <v>123</v>
      </c>
      <c r="R335" s="18">
        <v>2783</v>
      </c>
      <c r="S335" s="17" t="s">
        <v>1067</v>
      </c>
      <c r="T335" s="24" t="s">
        <v>886</v>
      </c>
      <c r="U335" s="25" t="s">
        <v>2891</v>
      </c>
      <c r="V335" s="15" t="s">
        <v>3316</v>
      </c>
      <c r="W335" s="15" t="s">
        <v>3317</v>
      </c>
      <c r="X335" s="26" t="s">
        <v>211</v>
      </c>
      <c r="Y335" s="26" t="s">
        <v>258</v>
      </c>
      <c r="Z335" s="29" t="s">
        <v>72</v>
      </c>
      <c r="AA335" s="29" t="s">
        <v>52</v>
      </c>
      <c r="AB335" s="29" t="s">
        <v>1439</v>
      </c>
      <c r="AC335" s="32" t="s">
        <v>3318</v>
      </c>
      <c r="AD335" s="41" t="s">
        <v>3319</v>
      </c>
    </row>
    <row r="336" spans="1:30" ht="332">
      <c r="A336" s="15" t="s">
        <v>3320</v>
      </c>
      <c r="B336" s="16" t="e">
        <f ca="1">IMAGE("https://acnhcdn.com/latest/NpcIcon/crd05.png")</f>
        <v>#NAME?</v>
      </c>
      <c r="C336" s="16" t="e">
        <f ca="1">IMAGE("https://acnhcdn.com/latest/NpcBromide/NpcNmlCrd05.png")</f>
        <v>#NAME?</v>
      </c>
      <c r="D336" s="16"/>
      <c r="E336" s="15" t="s">
        <v>135</v>
      </c>
      <c r="F336" s="16" t="s">
        <v>32</v>
      </c>
      <c r="G336" s="16" t="s">
        <v>512</v>
      </c>
      <c r="H336" s="17" t="s">
        <v>34</v>
      </c>
      <c r="I336" s="18" t="s">
        <v>35</v>
      </c>
      <c r="J336" s="19" t="s">
        <v>2575</v>
      </c>
      <c r="K336" s="20" t="s">
        <v>3321</v>
      </c>
      <c r="L336" s="18" t="s">
        <v>3322</v>
      </c>
      <c r="M336" s="17" t="s">
        <v>3323</v>
      </c>
      <c r="N336" s="39" t="s">
        <v>86</v>
      </c>
      <c r="O336" s="42" t="s">
        <v>104</v>
      </c>
      <c r="P336" s="23" t="s">
        <v>529</v>
      </c>
      <c r="Q336" s="23" t="s">
        <v>176</v>
      </c>
      <c r="R336" s="18">
        <v>3237</v>
      </c>
      <c r="S336" s="17" t="s">
        <v>87</v>
      </c>
      <c r="T336" s="24" t="s">
        <v>1210</v>
      </c>
      <c r="U336" s="25" t="s">
        <v>1331</v>
      </c>
      <c r="V336" s="15" t="s">
        <v>3324</v>
      </c>
      <c r="W336" s="15" t="s">
        <v>3325</v>
      </c>
      <c r="X336" s="26" t="s">
        <v>491</v>
      </c>
      <c r="Y336" s="26" t="s">
        <v>3326</v>
      </c>
      <c r="Z336" s="16" t="s">
        <v>51</v>
      </c>
      <c r="AA336" s="16" t="s">
        <v>52</v>
      </c>
      <c r="AB336" s="16" t="s">
        <v>1609</v>
      </c>
      <c r="AC336" s="20" t="s">
        <v>3327</v>
      </c>
      <c r="AD336" s="27" t="s">
        <v>3328</v>
      </c>
    </row>
    <row r="337" spans="1:30" ht="252">
      <c r="A337" s="15" t="s">
        <v>3329</v>
      </c>
      <c r="B337" s="17" t="e">
        <f ca="1">IMAGE("https://acnhcdn.com/latest/NpcIcon/tig01.png")</f>
        <v>#NAME?</v>
      </c>
      <c r="C337" s="28" t="e">
        <f ca="1">IMAGE("https://acnhcdn.com/latest/NpcBromide/NpcNmlTig01.png")</f>
        <v>#NAME?</v>
      </c>
      <c r="D337" s="17" t="e">
        <f ca="1">IMAGE("https://acnhcdn.com/drivesync/render/houses/tig01_371_Rowan.png")</f>
        <v>#NAME?</v>
      </c>
      <c r="E337" s="15" t="s">
        <v>467</v>
      </c>
      <c r="F337" s="29" t="s">
        <v>32</v>
      </c>
      <c r="G337" s="29" t="s">
        <v>33</v>
      </c>
      <c r="H337" s="17" t="s">
        <v>80</v>
      </c>
      <c r="I337" s="30" t="s">
        <v>81</v>
      </c>
      <c r="J337" s="31" t="s">
        <v>3330</v>
      </c>
      <c r="K337" s="32" t="s">
        <v>3331</v>
      </c>
      <c r="L337" s="30" t="s">
        <v>1871</v>
      </c>
      <c r="M337" s="33" t="s">
        <v>3332</v>
      </c>
      <c r="N337" s="21" t="s">
        <v>40</v>
      </c>
      <c r="O337" s="39" t="s">
        <v>86</v>
      </c>
      <c r="P337" s="18" t="s">
        <v>42</v>
      </c>
      <c r="Q337" s="23" t="s">
        <v>393</v>
      </c>
      <c r="R337" s="18">
        <v>9498</v>
      </c>
      <c r="S337" s="17" t="s">
        <v>574</v>
      </c>
      <c r="T337" s="24" t="s">
        <v>2980</v>
      </c>
      <c r="U337" s="25" t="s">
        <v>3144</v>
      </c>
      <c r="V337" s="15" t="s">
        <v>3333</v>
      </c>
      <c r="W337" s="15" t="s">
        <v>3334</v>
      </c>
      <c r="X337" s="26" t="s">
        <v>163</v>
      </c>
      <c r="Y337" s="26" t="s">
        <v>360</v>
      </c>
      <c r="Z337" s="29" t="s">
        <v>72</v>
      </c>
      <c r="AA337" s="29" t="s">
        <v>212</v>
      </c>
      <c r="AB337" s="29" t="s">
        <v>213</v>
      </c>
      <c r="AC337" s="32" t="s">
        <v>3335</v>
      </c>
      <c r="AD337" s="41" t="s">
        <v>3336</v>
      </c>
    </row>
    <row r="338" spans="1:30" ht="126">
      <c r="A338" s="15" t="s">
        <v>3337</v>
      </c>
      <c r="B338" s="17" t="e">
        <f ca="1">IMAGE("https://acnhcdn.com/latest/NpcIcon/rbt09.png")</f>
        <v>#NAME?</v>
      </c>
      <c r="C338" s="28" t="e">
        <f ca="1">IMAGE("https://acnhcdn.com/latest/NpcBromide/NpcNmlRbt09.png")</f>
        <v>#NAME?</v>
      </c>
      <c r="D338" s="17" t="e">
        <f ca="1">IMAGE("https://acnhcdn.com/drivesync/render/houses/rbt09_323_Ruby.png")</f>
        <v>#NAME?</v>
      </c>
      <c r="E338" s="15" t="s">
        <v>733</v>
      </c>
      <c r="F338" s="29" t="s">
        <v>78</v>
      </c>
      <c r="G338" s="29" t="s">
        <v>79</v>
      </c>
      <c r="H338" s="17" t="s">
        <v>80</v>
      </c>
      <c r="I338" s="30" t="s">
        <v>35</v>
      </c>
      <c r="J338" s="31" t="s">
        <v>1590</v>
      </c>
      <c r="K338" s="32" t="s">
        <v>3338</v>
      </c>
      <c r="L338" s="30" t="s">
        <v>377</v>
      </c>
      <c r="M338" s="33" t="s">
        <v>3339</v>
      </c>
      <c r="N338" s="22" t="s">
        <v>41</v>
      </c>
      <c r="O338" s="21" t="s">
        <v>40</v>
      </c>
      <c r="P338" s="18" t="s">
        <v>42</v>
      </c>
      <c r="Q338" s="23" t="s">
        <v>105</v>
      </c>
      <c r="R338" s="18">
        <v>8197</v>
      </c>
      <c r="S338" s="17" t="s">
        <v>1200</v>
      </c>
      <c r="T338" s="24" t="s">
        <v>1661</v>
      </c>
      <c r="U338" s="25" t="s">
        <v>2742</v>
      </c>
      <c r="V338" s="15" t="s">
        <v>3340</v>
      </c>
      <c r="W338" s="15" t="s">
        <v>3341</v>
      </c>
      <c r="X338" s="26" t="s">
        <v>359</v>
      </c>
      <c r="Y338" s="26" t="s">
        <v>164</v>
      </c>
      <c r="Z338" s="29" t="s">
        <v>72</v>
      </c>
      <c r="AA338" s="29" t="s">
        <v>289</v>
      </c>
      <c r="AB338" s="29" t="s">
        <v>290</v>
      </c>
      <c r="AC338" s="32" t="s">
        <v>3342</v>
      </c>
      <c r="AD338" s="41" t="s">
        <v>3343</v>
      </c>
    </row>
    <row r="339" spans="1:30" ht="280">
      <c r="A339" s="15" t="s">
        <v>3344</v>
      </c>
      <c r="B339" s="17" t="e">
        <f ca="1">IMAGE("https://acnhcdn.com/latest/NpcIcon/cat20.png")</f>
        <v>#NAME?</v>
      </c>
      <c r="C339" s="28" t="e">
        <f ca="1">IMAGE("https://acnhcdn.com/latest/NpcBromide/NpcNmlCat20.png")</f>
        <v>#NAME?</v>
      </c>
      <c r="D339" s="17" t="e">
        <f ca="1">IMAGE("https://acnhcdn.com/drivesync/render/houses/cat20_71_Rudy.png")</f>
        <v>#NAME?</v>
      </c>
      <c r="E339" s="15" t="s">
        <v>264</v>
      </c>
      <c r="F339" s="29" t="s">
        <v>32</v>
      </c>
      <c r="G339" s="29" t="s">
        <v>33</v>
      </c>
      <c r="H339" s="17" t="s">
        <v>34</v>
      </c>
      <c r="I339" s="30" t="s">
        <v>99</v>
      </c>
      <c r="J339" s="31" t="s">
        <v>3345</v>
      </c>
      <c r="K339" s="32" t="s">
        <v>3346</v>
      </c>
      <c r="L339" s="30" t="s">
        <v>459</v>
      </c>
      <c r="M339" s="33" t="s">
        <v>3347</v>
      </c>
      <c r="N339" s="21" t="s">
        <v>40</v>
      </c>
      <c r="O339" s="39" t="s">
        <v>86</v>
      </c>
      <c r="P339" s="23" t="s">
        <v>175</v>
      </c>
      <c r="Q339" s="23" t="s">
        <v>529</v>
      </c>
      <c r="R339" s="18">
        <v>7972</v>
      </c>
      <c r="S339" s="17" t="s">
        <v>44</v>
      </c>
      <c r="T339" s="24" t="s">
        <v>1772</v>
      </c>
      <c r="U339" s="25" t="s">
        <v>855</v>
      </c>
      <c r="V339" s="15" t="s">
        <v>3348</v>
      </c>
      <c r="W339" s="15" t="s">
        <v>3349</v>
      </c>
      <c r="X339" s="26" t="s">
        <v>257</v>
      </c>
      <c r="Y339" s="26" t="s">
        <v>331</v>
      </c>
      <c r="Z339" s="29" t="s">
        <v>72</v>
      </c>
      <c r="AA339" s="29" t="s">
        <v>52</v>
      </c>
      <c r="AB339" s="29" t="s">
        <v>477</v>
      </c>
      <c r="AC339" s="32" t="s">
        <v>3350</v>
      </c>
      <c r="AD339" s="41" t="s">
        <v>3351</v>
      </c>
    </row>
    <row r="340" spans="1:30" ht="409.6">
      <c r="A340" s="15" t="s">
        <v>3352</v>
      </c>
      <c r="B340" s="17" t="e">
        <f ca="1">IMAGE("https://acnhcdn.com/latest/NpcIcon/squ07.png")</f>
        <v>#NAME?</v>
      </c>
      <c r="C340" s="28" t="e">
        <f ca="1">IMAGE("https://acnhcdn.com/latest/NpcBromide/NpcNmlSqu07.png")</f>
        <v>#NAME?</v>
      </c>
      <c r="D340" s="17" t="e">
        <f ca="1">IMAGE("https://acnhcdn.com/drivesync/render/houses/squ07_359_Sally.png")</f>
        <v>#NAME?</v>
      </c>
      <c r="E340" s="15" t="s">
        <v>77</v>
      </c>
      <c r="F340" s="29" t="s">
        <v>78</v>
      </c>
      <c r="G340" s="29" t="s">
        <v>152</v>
      </c>
      <c r="H340" s="17" t="s">
        <v>80</v>
      </c>
      <c r="I340" s="30" t="s">
        <v>187</v>
      </c>
      <c r="J340" s="31" t="s">
        <v>3353</v>
      </c>
      <c r="K340" s="32" t="s">
        <v>3354</v>
      </c>
      <c r="L340" s="30" t="s">
        <v>713</v>
      </c>
      <c r="M340" s="33" t="s">
        <v>3355</v>
      </c>
      <c r="N340" s="39" t="s">
        <v>86</v>
      </c>
      <c r="O340" s="42" t="s">
        <v>104</v>
      </c>
      <c r="P340" s="23" t="s">
        <v>106</v>
      </c>
      <c r="Q340" s="23" t="s">
        <v>529</v>
      </c>
      <c r="R340" s="18">
        <v>3631</v>
      </c>
      <c r="S340" s="17" t="s">
        <v>447</v>
      </c>
      <c r="T340" s="24" t="s">
        <v>472</v>
      </c>
      <c r="U340" s="25" t="s">
        <v>3094</v>
      </c>
      <c r="V340" s="15" t="s">
        <v>3356</v>
      </c>
      <c r="W340" s="15" t="s">
        <v>3357</v>
      </c>
      <c r="X340" s="26" t="s">
        <v>3358</v>
      </c>
      <c r="Y340" s="26" t="s">
        <v>345</v>
      </c>
      <c r="Z340" s="29" t="s">
        <v>72</v>
      </c>
      <c r="AA340" s="29" t="s">
        <v>212</v>
      </c>
      <c r="AB340" s="29" t="s">
        <v>213</v>
      </c>
      <c r="AC340" s="32" t="s">
        <v>3359</v>
      </c>
      <c r="AD340" s="41" t="s">
        <v>3360</v>
      </c>
    </row>
    <row r="341" spans="1:30" ht="224">
      <c r="A341" s="15" t="s">
        <v>3361</v>
      </c>
      <c r="B341" s="17" t="e">
        <f ca="1">IMAGE("https://acnhcdn.com/latest/NpcIcon/mus04.png")</f>
        <v>#NAME?</v>
      </c>
      <c r="C341" s="28" t="e">
        <f ca="1">IMAGE("https://acnhcdn.com/latest/NpcBromide/NpcNmlMus04.png")</f>
        <v>#NAME?</v>
      </c>
      <c r="D341" s="17" t="e">
        <f ca="1">IMAGE("https://acnhcdn.com/drivesync/render/houses/mus04_254_Samson.png")</f>
        <v>#NAME?</v>
      </c>
      <c r="E341" s="15" t="s">
        <v>247</v>
      </c>
      <c r="F341" s="29" t="s">
        <v>32</v>
      </c>
      <c r="G341" s="29" t="s">
        <v>33</v>
      </c>
      <c r="H341" s="17" t="s">
        <v>80</v>
      </c>
      <c r="I341" s="30" t="s">
        <v>81</v>
      </c>
      <c r="J341" s="31" t="s">
        <v>3362</v>
      </c>
      <c r="K341" s="32" t="s">
        <v>3363</v>
      </c>
      <c r="L341" s="30" t="s">
        <v>1117</v>
      </c>
      <c r="M341" s="33" t="s">
        <v>3364</v>
      </c>
      <c r="N341" s="39" t="s">
        <v>86</v>
      </c>
      <c r="O341" s="21" t="s">
        <v>40</v>
      </c>
      <c r="P341" s="23" t="s">
        <v>123</v>
      </c>
      <c r="Q341" s="23" t="s">
        <v>175</v>
      </c>
      <c r="R341" s="18">
        <v>8426</v>
      </c>
      <c r="S341" s="17" t="s">
        <v>1231</v>
      </c>
      <c r="T341" s="24" t="s">
        <v>2578</v>
      </c>
      <c r="U341" s="25" t="s">
        <v>3365</v>
      </c>
      <c r="V341" s="15" t="s">
        <v>3366</v>
      </c>
      <c r="W341" s="15" t="s">
        <v>3367</v>
      </c>
      <c r="X341" s="26" t="s">
        <v>49</v>
      </c>
      <c r="Y341" s="26" t="s">
        <v>258</v>
      </c>
      <c r="Z341" s="29" t="s">
        <v>72</v>
      </c>
      <c r="AA341" s="29" t="s">
        <v>2266</v>
      </c>
      <c r="AB341" s="29" t="s">
        <v>2267</v>
      </c>
      <c r="AC341" s="32" t="s">
        <v>3368</v>
      </c>
      <c r="AD341" s="41" t="s">
        <v>3369</v>
      </c>
    </row>
    <row r="342" spans="1:30" ht="409.6">
      <c r="A342" s="15" t="s">
        <v>3370</v>
      </c>
      <c r="B342" s="17" t="e">
        <f ca="1">IMAGE("https://acnhcdn.com/latest/NpcIcon/ost02.png")</f>
        <v>#NAME?</v>
      </c>
      <c r="C342" s="28" t="e">
        <f ca="1">IMAGE("https://acnhcdn.com/latest/NpcBromide/NpcNmlOst02.png")</f>
        <v>#NAME?</v>
      </c>
      <c r="D342" s="17" t="e">
        <f ca="1">IMAGE("https://acnhcdn.com/drivesync/render/houses/ost02_270_Sandy.png")</f>
        <v>#NAME?</v>
      </c>
      <c r="E342" s="15" t="s">
        <v>698</v>
      </c>
      <c r="F342" s="29" t="s">
        <v>78</v>
      </c>
      <c r="G342" s="29" t="s">
        <v>152</v>
      </c>
      <c r="H342" s="17" t="s">
        <v>34</v>
      </c>
      <c r="I342" s="30" t="s">
        <v>35</v>
      </c>
      <c r="J342" s="31" t="s">
        <v>3371</v>
      </c>
      <c r="K342" s="32" t="s">
        <v>3372</v>
      </c>
      <c r="L342" s="30" t="s">
        <v>172</v>
      </c>
      <c r="M342" s="33" t="s">
        <v>3373</v>
      </c>
      <c r="N342" s="39" t="s">
        <v>86</v>
      </c>
      <c r="O342" s="34" t="s">
        <v>62</v>
      </c>
      <c r="P342" s="18" t="s">
        <v>42</v>
      </c>
      <c r="Q342" s="23" t="s">
        <v>106</v>
      </c>
      <c r="R342" s="18">
        <v>7763</v>
      </c>
      <c r="S342" s="17" t="s">
        <v>206</v>
      </c>
      <c r="T342" s="24" t="s">
        <v>503</v>
      </c>
      <c r="U342" s="25" t="s">
        <v>179</v>
      </c>
      <c r="V342" s="15" t="s">
        <v>3374</v>
      </c>
      <c r="W342" s="15" t="s">
        <v>3375</v>
      </c>
      <c r="X342" s="26" t="s">
        <v>384</v>
      </c>
      <c r="Y342" s="26" t="s">
        <v>164</v>
      </c>
      <c r="Z342" s="29" t="s">
        <v>72</v>
      </c>
      <c r="AA342" s="29" t="s">
        <v>212</v>
      </c>
      <c r="AB342" s="29" t="s">
        <v>213</v>
      </c>
      <c r="AC342" s="32" t="s">
        <v>3376</v>
      </c>
      <c r="AD342" s="41" t="s">
        <v>3377</v>
      </c>
    </row>
    <row r="343" spans="1:30" ht="409.6">
      <c r="A343" s="15" t="s">
        <v>3378</v>
      </c>
      <c r="B343" s="16" t="e">
        <f ca="1">IMAGE("https://acnhcdn.com/latest/NpcIcon/rbt21.png")</f>
        <v>#NAME?</v>
      </c>
      <c r="C343" s="16" t="e">
        <f ca="1">IMAGE("https://acnhcdn.com/latest/NpcBromide/NpcNmlRbt21.png")</f>
        <v>#NAME?</v>
      </c>
      <c r="D343" s="16"/>
      <c r="E343" s="15" t="s">
        <v>733</v>
      </c>
      <c r="F343" s="16" t="s">
        <v>32</v>
      </c>
      <c r="G343" s="16" t="s">
        <v>119</v>
      </c>
      <c r="H343" s="17" t="s">
        <v>80</v>
      </c>
      <c r="I343" s="18" t="s">
        <v>169</v>
      </c>
      <c r="J343" s="19" t="s">
        <v>2748</v>
      </c>
      <c r="K343" s="20" t="s">
        <v>3379</v>
      </c>
      <c r="L343" s="18" t="s">
        <v>430</v>
      </c>
      <c r="M343" s="17" t="s">
        <v>3380</v>
      </c>
      <c r="N343" s="39" t="s">
        <v>86</v>
      </c>
      <c r="O343" s="22" t="s">
        <v>41</v>
      </c>
      <c r="P343" s="23" t="s">
        <v>64</v>
      </c>
      <c r="Q343" s="23" t="s">
        <v>106</v>
      </c>
      <c r="R343" s="18">
        <v>2401</v>
      </c>
      <c r="S343" s="17" t="s">
        <v>177</v>
      </c>
      <c r="T343" s="24" t="s">
        <v>945</v>
      </c>
      <c r="U343" s="25" t="s">
        <v>717</v>
      </c>
      <c r="V343" s="15" t="s">
        <v>3381</v>
      </c>
      <c r="W343" s="15" t="s">
        <v>3382</v>
      </c>
      <c r="X343" s="26" t="s">
        <v>49</v>
      </c>
      <c r="Y343" s="26" t="s">
        <v>258</v>
      </c>
      <c r="Z343" s="16" t="s">
        <v>51</v>
      </c>
      <c r="AA343" s="16" t="s">
        <v>52</v>
      </c>
      <c r="AB343" s="16" t="s">
        <v>438</v>
      </c>
      <c r="AC343" s="20" t="s">
        <v>3383</v>
      </c>
      <c r="AD343" s="27" t="s">
        <v>3384</v>
      </c>
    </row>
    <row r="344" spans="1:30" ht="266">
      <c r="A344" s="15" t="s">
        <v>3385</v>
      </c>
      <c r="B344" s="17" t="e">
        <f ca="1">IMAGE("https://acnhcdn.com/latest/NpcIcon/hrs02.png")</f>
        <v>#NAME?</v>
      </c>
      <c r="C344" s="28" t="e">
        <f ca="1">IMAGE("https://acnhcdn.com/latest/NpcBromide/NpcNmlHrs02.png")</f>
        <v>#NAME?</v>
      </c>
      <c r="D344" s="17" t="e">
        <f ca="1">IMAGE("https://acnhcdn.com/drivesync/render/houses/hrs02_208_Savannah.png")</f>
        <v>#NAME?</v>
      </c>
      <c r="E344" s="15" t="s">
        <v>294</v>
      </c>
      <c r="F344" s="29" t="s">
        <v>78</v>
      </c>
      <c r="G344" s="29" t="s">
        <v>152</v>
      </c>
      <c r="H344" s="17" t="s">
        <v>80</v>
      </c>
      <c r="I344" s="30" t="s">
        <v>187</v>
      </c>
      <c r="J344" s="31" t="s">
        <v>3386</v>
      </c>
      <c r="K344" s="32" t="s">
        <v>3387</v>
      </c>
      <c r="L344" s="30" t="s">
        <v>138</v>
      </c>
      <c r="M344" s="33" t="s">
        <v>3388</v>
      </c>
      <c r="N344" s="34" t="s">
        <v>62</v>
      </c>
      <c r="O344" s="39" t="s">
        <v>86</v>
      </c>
      <c r="P344" s="18" t="s">
        <v>42</v>
      </c>
      <c r="Q344" s="23" t="s">
        <v>64</v>
      </c>
      <c r="R344" s="18">
        <v>4574</v>
      </c>
      <c r="S344" s="17" t="s">
        <v>158</v>
      </c>
      <c r="T344" s="24" t="s">
        <v>2578</v>
      </c>
      <c r="U344" s="25" t="s">
        <v>3389</v>
      </c>
      <c r="V344" s="15" t="s">
        <v>3390</v>
      </c>
      <c r="W344" s="15" t="s">
        <v>3391</v>
      </c>
      <c r="X344" s="26" t="s">
        <v>49</v>
      </c>
      <c r="Y344" s="26" t="s">
        <v>258</v>
      </c>
      <c r="Z344" s="29" t="s">
        <v>72</v>
      </c>
      <c r="AA344" s="29" t="s">
        <v>289</v>
      </c>
      <c r="AB344" s="29" t="s">
        <v>290</v>
      </c>
      <c r="AC344" s="32" t="s">
        <v>3392</v>
      </c>
      <c r="AD344" s="41" t="s">
        <v>3393</v>
      </c>
    </row>
    <row r="345" spans="1:30" ht="224">
      <c r="A345" s="15" t="s">
        <v>3394</v>
      </c>
      <c r="B345" s="17" t="e">
        <f ca="1">IMAGE("https://acnhcdn.com/latest/NpcIcon/duk10.png")</f>
        <v>#NAME?</v>
      </c>
      <c r="C345" s="28" t="e">
        <f ca="1">IMAGE("https://acnhcdn.com/latest/NpcBromide/NpcNmlDuk10.png")</f>
        <v>#NAME?</v>
      </c>
      <c r="D345" s="17" t="e">
        <f ca="1">IMAGE("https://acnhcdn.com/drivesync/render/houses/duk10_3_Scoot.png")</f>
        <v>#NAME?</v>
      </c>
      <c r="E345" s="15" t="s">
        <v>639</v>
      </c>
      <c r="F345" s="29" t="s">
        <v>32</v>
      </c>
      <c r="G345" s="29" t="s">
        <v>33</v>
      </c>
      <c r="H345" s="17" t="s">
        <v>80</v>
      </c>
      <c r="I345" s="30" t="s">
        <v>81</v>
      </c>
      <c r="J345" s="31" t="s">
        <v>3395</v>
      </c>
      <c r="K345" s="32" t="s">
        <v>3396</v>
      </c>
      <c r="L345" s="30" t="s">
        <v>863</v>
      </c>
      <c r="M345" s="33" t="s">
        <v>3397</v>
      </c>
      <c r="N345" s="21" t="s">
        <v>40</v>
      </c>
      <c r="O345" s="39" t="s">
        <v>86</v>
      </c>
      <c r="P345" s="23" t="s">
        <v>529</v>
      </c>
      <c r="Q345" s="23" t="s">
        <v>64</v>
      </c>
      <c r="R345" s="18">
        <v>8195</v>
      </c>
      <c r="S345" s="17" t="s">
        <v>311</v>
      </c>
      <c r="T345" s="24" t="s">
        <v>355</v>
      </c>
      <c r="U345" s="25" t="s">
        <v>356</v>
      </c>
      <c r="V345" s="15" t="s">
        <v>3398</v>
      </c>
      <c r="W345" s="15" t="s">
        <v>3399</v>
      </c>
      <c r="X345" s="26" t="s">
        <v>359</v>
      </c>
      <c r="Y345" s="26" t="s">
        <v>317</v>
      </c>
      <c r="Z345" s="29" t="s">
        <v>72</v>
      </c>
      <c r="AA345" s="29" t="s">
        <v>259</v>
      </c>
      <c r="AB345" s="29" t="s">
        <v>260</v>
      </c>
      <c r="AC345" s="32" t="s">
        <v>3400</v>
      </c>
      <c r="AD345" s="41" t="s">
        <v>3401</v>
      </c>
    </row>
    <row r="346" spans="1:30" ht="266">
      <c r="A346" s="15" t="s">
        <v>3402</v>
      </c>
      <c r="B346" s="17" t="e">
        <f ca="1">IMAGE("https://acnhcdn.com/latest/NpcIcon/mnk07.png")</f>
        <v>#NAME?</v>
      </c>
      <c r="C346" s="28" t="e">
        <f ca="1">IMAGE("https://acnhcdn.com/latest/NpcBromide/NpcNmlMnk07.png")</f>
        <v>#NAME?</v>
      </c>
      <c r="D346" s="17" t="e">
        <f ca="1">IMAGE("https://acnhcdn.com/drivesync/render/houses/mnk07_248_Shari.png")</f>
        <v>#NAME?</v>
      </c>
      <c r="E346" s="15" t="s">
        <v>1396</v>
      </c>
      <c r="F346" s="29" t="s">
        <v>78</v>
      </c>
      <c r="G346" s="29" t="s">
        <v>98</v>
      </c>
      <c r="H346" s="17" t="s">
        <v>34</v>
      </c>
      <c r="I346" s="30" t="s">
        <v>187</v>
      </c>
      <c r="J346" s="31" t="s">
        <v>3403</v>
      </c>
      <c r="K346" s="32" t="s">
        <v>3404</v>
      </c>
      <c r="L346" s="30" t="s">
        <v>445</v>
      </c>
      <c r="M346" s="33" t="s">
        <v>3405</v>
      </c>
      <c r="N346" s="22" t="s">
        <v>41</v>
      </c>
      <c r="O346" s="21" t="s">
        <v>40</v>
      </c>
      <c r="P346" s="18" t="s">
        <v>42</v>
      </c>
      <c r="Q346" s="23" t="s">
        <v>175</v>
      </c>
      <c r="R346" s="18">
        <v>8075</v>
      </c>
      <c r="S346" s="17" t="s">
        <v>982</v>
      </c>
      <c r="T346" s="24" t="s">
        <v>835</v>
      </c>
      <c r="U346" s="25" t="s">
        <v>179</v>
      </c>
      <c r="V346" s="15" t="s">
        <v>3406</v>
      </c>
      <c r="W346" s="15" t="s">
        <v>3407</v>
      </c>
      <c r="X346" s="26" t="s">
        <v>112</v>
      </c>
      <c r="Y346" s="26" t="s">
        <v>129</v>
      </c>
      <c r="Z346" s="29" t="s">
        <v>72</v>
      </c>
      <c r="AA346" s="29" t="s">
        <v>492</v>
      </c>
      <c r="AB346" s="29" t="s">
        <v>493</v>
      </c>
      <c r="AC346" s="32" t="s">
        <v>3408</v>
      </c>
      <c r="AD346" s="41" t="s">
        <v>3409</v>
      </c>
    </row>
    <row r="347" spans="1:30" ht="238">
      <c r="A347" s="15" t="s">
        <v>3410</v>
      </c>
      <c r="B347" s="17" t="e">
        <f ca="1">IMAGE("https://acnhcdn.com/latest/NpcIcon/squ16.png")</f>
        <v>#NAME?</v>
      </c>
      <c r="C347" s="28" t="e">
        <f ca="1">IMAGE("https://acnhcdn.com/latest/NpcBromide/NpcNmlSqu16.png")</f>
        <v>#NAME?</v>
      </c>
      <c r="D347" s="17" t="e">
        <f ca="1">IMAGE("https://acnhcdn.com/drivesync/render/houses/squ16_367_Sheldon.png")</f>
        <v>#NAME?</v>
      </c>
      <c r="E347" s="15" t="s">
        <v>77</v>
      </c>
      <c r="F347" s="29" t="s">
        <v>32</v>
      </c>
      <c r="G347" s="29" t="s">
        <v>33</v>
      </c>
      <c r="H347" s="17" t="s">
        <v>34</v>
      </c>
      <c r="I347" s="30" t="s">
        <v>99</v>
      </c>
      <c r="J347" s="31" t="s">
        <v>3411</v>
      </c>
      <c r="K347" s="32" t="s">
        <v>3412</v>
      </c>
      <c r="L347" s="30" t="s">
        <v>1463</v>
      </c>
      <c r="M347" s="33" t="s">
        <v>3413</v>
      </c>
      <c r="N347" s="21" t="s">
        <v>40</v>
      </c>
      <c r="O347" s="34" t="s">
        <v>62</v>
      </c>
      <c r="P347" s="23" t="s">
        <v>43</v>
      </c>
      <c r="Q347" s="23" t="s">
        <v>175</v>
      </c>
      <c r="R347" s="18">
        <v>3253</v>
      </c>
      <c r="S347" s="17" t="s">
        <v>44</v>
      </c>
      <c r="T347" s="24" t="s">
        <v>3414</v>
      </c>
      <c r="U347" s="25" t="s">
        <v>2637</v>
      </c>
      <c r="V347" s="15" t="s">
        <v>3415</v>
      </c>
      <c r="W347" s="15" t="s">
        <v>3416</v>
      </c>
      <c r="X347" s="26" t="s">
        <v>359</v>
      </c>
      <c r="Y347" s="26" t="s">
        <v>275</v>
      </c>
      <c r="Z347" s="29" t="s">
        <v>72</v>
      </c>
      <c r="AA347" s="29" t="s">
        <v>670</v>
      </c>
      <c r="AB347" s="29" t="s">
        <v>671</v>
      </c>
      <c r="AC347" s="32" t="s">
        <v>3417</v>
      </c>
      <c r="AD347" s="41" t="s">
        <v>3418</v>
      </c>
    </row>
    <row r="348" spans="1:30" ht="306">
      <c r="A348" s="15" t="s">
        <v>3419</v>
      </c>
      <c r="B348" s="17" t="e">
        <f ca="1">IMAGE("https://acnhcdn.com/latest/NpcIcon/dog18.png")</f>
        <v>#NAME?</v>
      </c>
      <c r="C348" s="28" t="e">
        <f ca="1">IMAGE("https://acnhcdn.com/latest/NpcBromide/NpcNmlDog18.png")</f>
        <v>#NAME?</v>
      </c>
      <c r="D348" s="17" t="e">
        <f ca="1">IMAGE("https://acnhcdn.com/drivesync/render/houses/dog18_132_Shep.png")</f>
        <v>#NAME?</v>
      </c>
      <c r="E348" s="15" t="s">
        <v>497</v>
      </c>
      <c r="F348" s="29" t="s">
        <v>32</v>
      </c>
      <c r="G348" s="29" t="s">
        <v>512</v>
      </c>
      <c r="H348" s="17" t="s">
        <v>34</v>
      </c>
      <c r="I348" s="30" t="s">
        <v>153</v>
      </c>
      <c r="J348" s="31" t="s">
        <v>3420</v>
      </c>
      <c r="K348" s="32" t="s">
        <v>3421</v>
      </c>
      <c r="L348" s="30" t="s">
        <v>1835</v>
      </c>
      <c r="M348" s="33" t="s">
        <v>3422</v>
      </c>
      <c r="N348" s="39" t="s">
        <v>86</v>
      </c>
      <c r="O348" s="34" t="s">
        <v>62</v>
      </c>
      <c r="P348" s="18" t="s">
        <v>42</v>
      </c>
      <c r="Q348" s="23" t="s">
        <v>64</v>
      </c>
      <c r="R348" s="18">
        <v>3227</v>
      </c>
      <c r="S348" s="17" t="s">
        <v>44</v>
      </c>
      <c r="T348" s="24" t="s">
        <v>772</v>
      </c>
      <c r="U348" s="25" t="s">
        <v>313</v>
      </c>
      <c r="V348" s="15" t="s">
        <v>3423</v>
      </c>
      <c r="W348" s="15" t="s">
        <v>3424</v>
      </c>
      <c r="X348" s="26" t="s">
        <v>145</v>
      </c>
      <c r="Y348" s="26" t="s">
        <v>129</v>
      </c>
      <c r="Z348" s="29" t="s">
        <v>72</v>
      </c>
      <c r="AA348" s="29" t="s">
        <v>52</v>
      </c>
      <c r="AB348" s="29" t="s">
        <v>409</v>
      </c>
      <c r="AC348" s="32" t="s">
        <v>3425</v>
      </c>
      <c r="AD348" s="41" t="s">
        <v>3426</v>
      </c>
    </row>
    <row r="349" spans="1:30" ht="224">
      <c r="A349" s="15" t="s">
        <v>3427</v>
      </c>
      <c r="B349" s="17" t="e">
        <f ca="1">IMAGE("https://acnhcdn.com/latest/NpcIcon/goa09.png")</f>
        <v>#NAME?</v>
      </c>
      <c r="C349" s="28" t="e">
        <f ca="1">IMAGE("https://acnhcdn.com/latest/NpcBromide/NpcNmlGoa09.png")</f>
        <v>#NAME?</v>
      </c>
      <c r="D349" s="17" t="e">
        <f ca="1">IMAGE("https://acnhcdn.com/drivesync/render/houses/goa09_183_Sherb.png")</f>
        <v>#NAME?</v>
      </c>
      <c r="E349" s="15" t="s">
        <v>651</v>
      </c>
      <c r="F349" s="29" t="s">
        <v>32</v>
      </c>
      <c r="G349" s="29" t="s">
        <v>119</v>
      </c>
      <c r="H349" s="17" t="s">
        <v>34</v>
      </c>
      <c r="I349" s="30" t="s">
        <v>35</v>
      </c>
      <c r="J349" s="31" t="s">
        <v>1064</v>
      </c>
      <c r="K349" s="32" t="s">
        <v>3428</v>
      </c>
      <c r="L349" s="30" t="s">
        <v>1697</v>
      </c>
      <c r="M349" s="33" t="s">
        <v>3429</v>
      </c>
      <c r="N349" s="39" t="s">
        <v>86</v>
      </c>
      <c r="O349" s="22" t="s">
        <v>41</v>
      </c>
      <c r="P349" s="23" t="s">
        <v>393</v>
      </c>
      <c r="Q349" s="23" t="s">
        <v>64</v>
      </c>
      <c r="R349" s="18">
        <v>3631</v>
      </c>
      <c r="S349" s="17" t="s">
        <v>486</v>
      </c>
      <c r="T349" s="24" t="s">
        <v>835</v>
      </c>
      <c r="U349" s="25" t="s">
        <v>519</v>
      </c>
      <c r="V349" s="15" t="s">
        <v>3430</v>
      </c>
      <c r="W349" s="15" t="s">
        <v>3431</v>
      </c>
      <c r="X349" s="26" t="s">
        <v>436</v>
      </c>
      <c r="Y349" s="26" t="s">
        <v>476</v>
      </c>
      <c r="Z349" s="29" t="s">
        <v>72</v>
      </c>
      <c r="AA349" s="29" t="s">
        <v>986</v>
      </c>
      <c r="AB349" s="29" t="s">
        <v>987</v>
      </c>
      <c r="AC349" s="32" t="s">
        <v>3432</v>
      </c>
      <c r="AD349" s="41" t="s">
        <v>3433</v>
      </c>
    </row>
    <row r="350" spans="1:30" ht="210">
      <c r="A350" s="15" t="s">
        <v>3434</v>
      </c>
      <c r="B350" s="16" t="e">
        <f ca="1">IMAGE("https://acnhcdn.com/latest/NpcIcon/der11.png")</f>
        <v>#NAME?</v>
      </c>
      <c r="C350" s="16" t="e">
        <f ca="1">IMAGE("https://acnhcdn.com/latest/NpcBromide/NpcNmlDer11.png")</f>
        <v>#NAME?</v>
      </c>
      <c r="D350" s="16"/>
      <c r="E350" s="15" t="s">
        <v>456</v>
      </c>
      <c r="F350" s="16" t="s">
        <v>78</v>
      </c>
      <c r="G350" s="16" t="s">
        <v>79</v>
      </c>
      <c r="H350" s="17" t="s">
        <v>34</v>
      </c>
      <c r="I350" s="18" t="s">
        <v>153</v>
      </c>
      <c r="J350" s="19" t="s">
        <v>3435</v>
      </c>
      <c r="K350" s="20" t="s">
        <v>3436</v>
      </c>
      <c r="L350" s="18" t="s">
        <v>283</v>
      </c>
      <c r="M350" s="17" t="s">
        <v>3437</v>
      </c>
      <c r="N350" s="42" t="s">
        <v>104</v>
      </c>
      <c r="O350" s="47" t="s">
        <v>174</v>
      </c>
      <c r="P350" s="23" t="s">
        <v>123</v>
      </c>
      <c r="Q350" s="23" t="s">
        <v>63</v>
      </c>
      <c r="R350" s="18">
        <v>9000</v>
      </c>
      <c r="S350" s="17" t="s">
        <v>655</v>
      </c>
      <c r="T350" s="24" t="s">
        <v>1349</v>
      </c>
      <c r="U350" s="25" t="s">
        <v>67</v>
      </c>
      <c r="V350" s="15" t="s">
        <v>3438</v>
      </c>
      <c r="W350" s="15" t="s">
        <v>3439</v>
      </c>
      <c r="X350" s="26" t="s">
        <v>869</v>
      </c>
      <c r="Y350" s="26">
        <v>717</v>
      </c>
      <c r="Z350" s="16" t="s">
        <v>51</v>
      </c>
      <c r="AA350" s="16" t="s">
        <v>289</v>
      </c>
      <c r="AB350" s="16" t="s">
        <v>290</v>
      </c>
      <c r="AC350" s="20" t="s">
        <v>3440</v>
      </c>
      <c r="AD350" s="27" t="s">
        <v>3441</v>
      </c>
    </row>
    <row r="351" spans="1:30" ht="140">
      <c r="A351" s="15" t="s">
        <v>3442</v>
      </c>
      <c r="B351" s="17" t="e">
        <f ca="1">IMAGE("https://acnhcdn.com/latest/NpcIcon/mnk02.png")</f>
        <v>#NAME?</v>
      </c>
      <c r="C351" s="28" t="e">
        <f ca="1">IMAGE("https://acnhcdn.com/latest/NpcBromide/NpcNmlMnk02.png")</f>
        <v>#NAME?</v>
      </c>
      <c r="D351" s="17" t="e">
        <f ca="1">IMAGE("https://acnhcdn.com/drivesync/render/houses/mnk02_9_Simon.png")</f>
        <v>#NAME?</v>
      </c>
      <c r="E351" s="15" t="s">
        <v>1396</v>
      </c>
      <c r="F351" s="29" t="s">
        <v>32</v>
      </c>
      <c r="G351" s="29" t="s">
        <v>119</v>
      </c>
      <c r="H351" s="17" t="s">
        <v>80</v>
      </c>
      <c r="I351" s="30" t="s">
        <v>99</v>
      </c>
      <c r="J351" s="31" t="s">
        <v>3443</v>
      </c>
      <c r="K351" s="32" t="s">
        <v>3444</v>
      </c>
      <c r="L351" s="30" t="s">
        <v>922</v>
      </c>
      <c r="M351" s="33" t="s">
        <v>3445</v>
      </c>
      <c r="N351" s="39" t="s">
        <v>86</v>
      </c>
      <c r="O351" s="21" t="s">
        <v>40</v>
      </c>
      <c r="P351" s="23" t="s">
        <v>123</v>
      </c>
      <c r="Q351" s="23" t="s">
        <v>221</v>
      </c>
      <c r="R351" s="18">
        <v>7768</v>
      </c>
      <c r="S351" s="17" t="s">
        <v>823</v>
      </c>
      <c r="T351" s="24" t="s">
        <v>1661</v>
      </c>
      <c r="U351" s="25" t="s">
        <v>1908</v>
      </c>
      <c r="V351" s="15" t="s">
        <v>3446</v>
      </c>
      <c r="W351" s="15" t="s">
        <v>3447</v>
      </c>
      <c r="X351" s="26" t="s">
        <v>359</v>
      </c>
      <c r="Y351" s="26" t="s">
        <v>146</v>
      </c>
      <c r="Z351" s="29" t="s">
        <v>72</v>
      </c>
      <c r="AA351" s="29" t="s">
        <v>1131</v>
      </c>
      <c r="AB351" s="29" t="s">
        <v>1132</v>
      </c>
      <c r="AC351" s="32" t="s">
        <v>3448</v>
      </c>
      <c r="AD351" s="41" t="s">
        <v>3449</v>
      </c>
    </row>
    <row r="352" spans="1:30" ht="332">
      <c r="A352" s="15" t="s">
        <v>3450</v>
      </c>
      <c r="B352" s="17" t="e">
        <f ca="1">IMAGE("https://acnhcdn.com/latest/NpcIcon/wol09.png")</f>
        <v>#NAME?</v>
      </c>
      <c r="C352" s="28" t="e">
        <f ca="1">IMAGE("https://acnhcdn.com/latest/NpcBromide/NpcNmlWol09.png")</f>
        <v>#NAME?</v>
      </c>
      <c r="D352" s="17" t="e">
        <f ca="1">IMAGE("https://acnhcdn.com/drivesync/render/houses/wol09_385_Skye.png")</f>
        <v>#NAME?</v>
      </c>
      <c r="E352" s="15" t="s">
        <v>364</v>
      </c>
      <c r="F352" s="29" t="s">
        <v>78</v>
      </c>
      <c r="G352" s="29" t="s">
        <v>152</v>
      </c>
      <c r="H352" s="17" t="s">
        <v>34</v>
      </c>
      <c r="I352" s="30" t="s">
        <v>187</v>
      </c>
      <c r="J352" s="31" t="s">
        <v>3451</v>
      </c>
      <c r="K352" s="32" t="s">
        <v>3452</v>
      </c>
      <c r="L352" s="30" t="s">
        <v>138</v>
      </c>
      <c r="M352" s="33" t="s">
        <v>3453</v>
      </c>
      <c r="N352" s="22" t="s">
        <v>41</v>
      </c>
      <c r="O352" s="22" t="s">
        <v>41</v>
      </c>
      <c r="P352" s="23" t="s">
        <v>64</v>
      </c>
      <c r="Q352" s="23" t="s">
        <v>106</v>
      </c>
      <c r="R352" s="18">
        <v>4247</v>
      </c>
      <c r="S352" s="17" t="s">
        <v>813</v>
      </c>
      <c r="T352" s="24" t="s">
        <v>3454</v>
      </c>
      <c r="U352" s="25" t="s">
        <v>342</v>
      </c>
      <c r="V352" s="15" t="s">
        <v>3455</v>
      </c>
      <c r="W352" s="15" t="s">
        <v>3456</v>
      </c>
      <c r="X352" s="26" t="s">
        <v>384</v>
      </c>
      <c r="Y352" s="26" t="s">
        <v>258</v>
      </c>
      <c r="Z352" s="29" t="s">
        <v>72</v>
      </c>
      <c r="AA352" s="29" t="s">
        <v>52</v>
      </c>
      <c r="AB352" s="29" t="s">
        <v>182</v>
      </c>
      <c r="AC352" s="32" t="s">
        <v>3457</v>
      </c>
      <c r="AD352" s="41" t="s">
        <v>3458</v>
      </c>
    </row>
    <row r="353" spans="1:30" ht="319">
      <c r="A353" s="15" t="s">
        <v>3459</v>
      </c>
      <c r="B353" s="17" t="e">
        <f ca="1">IMAGE("https://acnhcdn.com/latest/NpcIcon/crd06.png")</f>
        <v>#NAME?</v>
      </c>
      <c r="C353" s="28" t="e">
        <f ca="1">IMAGE("https://acnhcdn.com/latest/NpcBromide/NpcNmlCrd06.png")</f>
        <v>#NAME?</v>
      </c>
      <c r="D353" s="17" t="e">
        <f ca="1">IMAGE("https://acnhcdn.com/drivesync/render/houses/crd06_106_Sly.png")</f>
        <v>#NAME?</v>
      </c>
      <c r="E353" s="15" t="s">
        <v>135</v>
      </c>
      <c r="F353" s="29" t="s">
        <v>32</v>
      </c>
      <c r="G353" s="29" t="s">
        <v>33</v>
      </c>
      <c r="H353" s="17" t="s">
        <v>34</v>
      </c>
      <c r="I353" s="30" t="s">
        <v>99</v>
      </c>
      <c r="J353" s="31" t="s">
        <v>3460</v>
      </c>
      <c r="K353" s="32" t="s">
        <v>3461</v>
      </c>
      <c r="L353" s="30" t="s">
        <v>922</v>
      </c>
      <c r="M353" s="33" t="s">
        <v>3462</v>
      </c>
      <c r="N353" s="34" t="s">
        <v>62</v>
      </c>
      <c r="O353" s="39" t="s">
        <v>86</v>
      </c>
      <c r="P353" s="23" t="s">
        <v>176</v>
      </c>
      <c r="Q353" s="23" t="s">
        <v>43</v>
      </c>
      <c r="R353" s="18">
        <v>3257</v>
      </c>
      <c r="S353" s="17" t="s">
        <v>404</v>
      </c>
      <c r="T353" s="24" t="s">
        <v>924</v>
      </c>
      <c r="U353" s="25" t="s">
        <v>2672</v>
      </c>
      <c r="V353" s="15" t="s">
        <v>3463</v>
      </c>
      <c r="W353" s="15" t="s">
        <v>3464</v>
      </c>
      <c r="X353" s="26" t="s">
        <v>359</v>
      </c>
      <c r="Y353" s="26" t="s">
        <v>275</v>
      </c>
      <c r="Z353" s="29" t="s">
        <v>72</v>
      </c>
      <c r="AA353" s="29" t="s">
        <v>52</v>
      </c>
      <c r="AB353" s="29" t="s">
        <v>147</v>
      </c>
      <c r="AC353" s="32" t="s">
        <v>3465</v>
      </c>
      <c r="AD353" s="41" t="s">
        <v>3466</v>
      </c>
    </row>
    <row r="354" spans="1:30" ht="154">
      <c r="A354" s="15" t="s">
        <v>3467</v>
      </c>
      <c r="B354" s="17" t="e">
        <f ca="1">IMAGE("https://acnhcdn.com/latest/NpcIcon/rbt03.png")</f>
        <v>#NAME?</v>
      </c>
      <c r="C354" s="28" t="e">
        <f ca="1">IMAGE("https://acnhcdn.com/latest/NpcBromide/NpcNmlRbt03.png")</f>
        <v>#NAME?</v>
      </c>
      <c r="D354" s="17" t="e">
        <f ca="1">IMAGE("https://acnhcdn.com/drivesync/render/houses/rbt03_317_Snake.png")</f>
        <v>#NAME?</v>
      </c>
      <c r="E354" s="15" t="s">
        <v>733</v>
      </c>
      <c r="F354" s="29" t="s">
        <v>32</v>
      </c>
      <c r="G354" s="29" t="s">
        <v>33</v>
      </c>
      <c r="H354" s="17" t="s">
        <v>80</v>
      </c>
      <c r="I354" s="30" t="s">
        <v>81</v>
      </c>
      <c r="J354" s="31" t="s">
        <v>3468</v>
      </c>
      <c r="K354" s="32" t="s">
        <v>3469</v>
      </c>
      <c r="L354" s="30" t="s">
        <v>283</v>
      </c>
      <c r="M354" s="33" t="s">
        <v>3470</v>
      </c>
      <c r="N354" s="21" t="s">
        <v>40</v>
      </c>
      <c r="O354" s="39" t="s">
        <v>86</v>
      </c>
      <c r="P354" s="23" t="s">
        <v>63</v>
      </c>
      <c r="Q354" s="23" t="s">
        <v>64</v>
      </c>
      <c r="R354" s="18">
        <v>3460</v>
      </c>
      <c r="S354" s="17" t="s">
        <v>655</v>
      </c>
      <c r="T354" s="24" t="s">
        <v>3215</v>
      </c>
      <c r="U354" s="25" t="s">
        <v>783</v>
      </c>
      <c r="V354" s="15" t="s">
        <v>3471</v>
      </c>
      <c r="W354" s="15" t="s">
        <v>3472</v>
      </c>
      <c r="X354" s="26" t="s">
        <v>359</v>
      </c>
      <c r="Y354" s="26" t="s">
        <v>71</v>
      </c>
      <c r="Z354" s="29" t="s">
        <v>72</v>
      </c>
      <c r="AA354" s="29" t="s">
        <v>52</v>
      </c>
      <c r="AB354" s="29" t="s">
        <v>683</v>
      </c>
      <c r="AC354" s="32" t="s">
        <v>3473</v>
      </c>
      <c r="AD354" s="41" t="s">
        <v>3474</v>
      </c>
    </row>
    <row r="355" spans="1:30" ht="252">
      <c r="A355" s="15" t="s">
        <v>168</v>
      </c>
      <c r="B355" s="17" t="e">
        <f ca="1">IMAGE("https://acnhcdn.com/latest/NpcIcon/ant06.png")</f>
        <v>#NAME?</v>
      </c>
      <c r="C355" s="28" t="e">
        <f ca="1">IMAGE("https://acnhcdn.com/latest/NpcBromide/NpcNmlAnt06.png")</f>
        <v>#NAME?</v>
      </c>
      <c r="D355" s="17" t="e">
        <f ca="1">IMAGE("https://acnhcdn.com/drivesync/render/houses/ant06_16_Snooty.png")</f>
        <v>#NAME?</v>
      </c>
      <c r="E355" s="15" t="s">
        <v>202</v>
      </c>
      <c r="F355" s="29" t="s">
        <v>78</v>
      </c>
      <c r="G355" s="29" t="s">
        <v>168</v>
      </c>
      <c r="H355" s="17" t="s">
        <v>34</v>
      </c>
      <c r="I355" s="30" t="s">
        <v>153</v>
      </c>
      <c r="J355" s="31" t="s">
        <v>831</v>
      </c>
      <c r="K355" s="32" t="s">
        <v>3475</v>
      </c>
      <c r="L355" s="30" t="s">
        <v>1289</v>
      </c>
      <c r="M355" s="33" t="s">
        <v>3476</v>
      </c>
      <c r="N355" s="39" t="s">
        <v>86</v>
      </c>
      <c r="O355" s="39" t="s">
        <v>86</v>
      </c>
      <c r="P355" s="23" t="s">
        <v>43</v>
      </c>
      <c r="Q355" s="23" t="s">
        <v>175</v>
      </c>
      <c r="R355" s="18">
        <v>8201</v>
      </c>
      <c r="S355" s="17" t="s">
        <v>574</v>
      </c>
      <c r="T355" s="24" t="s">
        <v>1349</v>
      </c>
      <c r="U355" s="25" t="s">
        <v>705</v>
      </c>
      <c r="V355" s="15" t="s">
        <v>3477</v>
      </c>
      <c r="W355" s="15" t="s">
        <v>3478</v>
      </c>
      <c r="X355" s="26" t="s">
        <v>359</v>
      </c>
      <c r="Y355" s="26" t="s">
        <v>71</v>
      </c>
      <c r="Z355" s="29" t="s">
        <v>72</v>
      </c>
      <c r="AA355" s="29" t="s">
        <v>1142</v>
      </c>
      <c r="AB355" s="29" t="s">
        <v>1143</v>
      </c>
      <c r="AC355" s="32" t="s">
        <v>3479</v>
      </c>
      <c r="AD355" s="41" t="s">
        <v>3480</v>
      </c>
    </row>
    <row r="356" spans="1:30" ht="293">
      <c r="A356" s="15" t="s">
        <v>3481</v>
      </c>
      <c r="B356" s="17" t="e">
        <f ca="1">IMAGE("https://acnhcdn.com/latest/NpcIcon/ham04.png")</f>
        <v>#NAME?</v>
      </c>
      <c r="C356" s="28" t="e">
        <f ca="1">IMAGE("https://acnhcdn.com/latest/NpcBromide/NpcNmlHam04.png")</f>
        <v>#NAME?</v>
      </c>
      <c r="D356" s="17" t="e">
        <f ca="1">IMAGE("https://acnhcdn.com/drivesync/render/houses/ham04_5_Soleil.png")</f>
        <v>#NAME?</v>
      </c>
      <c r="E356" s="15" t="s">
        <v>335</v>
      </c>
      <c r="F356" s="29" t="s">
        <v>78</v>
      </c>
      <c r="G356" s="29" t="s">
        <v>168</v>
      </c>
      <c r="H356" s="17" t="s">
        <v>34</v>
      </c>
      <c r="I356" s="30" t="s">
        <v>153</v>
      </c>
      <c r="J356" s="31" t="s">
        <v>3482</v>
      </c>
      <c r="K356" s="32" t="s">
        <v>3483</v>
      </c>
      <c r="L356" s="30" t="s">
        <v>791</v>
      </c>
      <c r="M356" s="33" t="s">
        <v>3484</v>
      </c>
      <c r="N356" s="34" t="s">
        <v>62</v>
      </c>
      <c r="O356" s="47" t="s">
        <v>174</v>
      </c>
      <c r="P356" s="23" t="s">
        <v>123</v>
      </c>
      <c r="Q356" s="23" t="s">
        <v>175</v>
      </c>
      <c r="R356" s="18">
        <v>3685</v>
      </c>
      <c r="S356" s="17" t="s">
        <v>982</v>
      </c>
      <c r="T356" s="24" t="s">
        <v>1495</v>
      </c>
      <c r="U356" s="25" t="s">
        <v>1271</v>
      </c>
      <c r="V356" s="15" t="s">
        <v>3485</v>
      </c>
      <c r="W356" s="15" t="s">
        <v>3486</v>
      </c>
      <c r="X356" s="26" t="s">
        <v>112</v>
      </c>
      <c r="Y356" s="26" t="s">
        <v>229</v>
      </c>
      <c r="Z356" s="29" t="s">
        <v>72</v>
      </c>
      <c r="AA356" s="29" t="s">
        <v>212</v>
      </c>
      <c r="AB356" s="29" t="s">
        <v>213</v>
      </c>
      <c r="AC356" s="32" t="s">
        <v>3487</v>
      </c>
      <c r="AD356" s="41" t="s">
        <v>3488</v>
      </c>
    </row>
    <row r="357" spans="1:30" ht="126">
      <c r="A357" s="15" t="s">
        <v>3489</v>
      </c>
      <c r="B357" s="17" t="e">
        <f ca="1">IMAGE("https://acnhcdn.com/latest/NpcIcon/brd18.png")</f>
        <v>#NAME?</v>
      </c>
      <c r="C357" s="28" t="e">
        <f ca="1">IMAGE("https://acnhcdn.com/latest/NpcBromide/NpcNmlBrd18.png")</f>
        <v>#NAME?</v>
      </c>
      <c r="D357" s="17" t="e">
        <f ca="1">IMAGE("https://acnhcdn.com/drivesync/render/houses/brd18_45_Sparro.png")</f>
        <v>#NAME?</v>
      </c>
      <c r="E357" s="15" t="s">
        <v>31</v>
      </c>
      <c r="F357" s="29" t="s">
        <v>32</v>
      </c>
      <c r="G357" s="29" t="s">
        <v>33</v>
      </c>
      <c r="H357" s="17" t="s">
        <v>34</v>
      </c>
      <c r="I357" s="30" t="s">
        <v>99</v>
      </c>
      <c r="J357" s="31" t="s">
        <v>3490</v>
      </c>
      <c r="K357" s="32" t="s">
        <v>3491</v>
      </c>
      <c r="L357" s="30" t="s">
        <v>338</v>
      </c>
      <c r="M357" s="33" t="s">
        <v>3492</v>
      </c>
      <c r="N357" s="21" t="s">
        <v>40</v>
      </c>
      <c r="O357" s="39" t="s">
        <v>86</v>
      </c>
      <c r="P357" s="23" t="s">
        <v>43</v>
      </c>
      <c r="Q357" s="23" t="s">
        <v>393</v>
      </c>
      <c r="R357" s="18">
        <v>8407</v>
      </c>
      <c r="S357" s="17" t="s">
        <v>1231</v>
      </c>
      <c r="T357" s="24" t="s">
        <v>355</v>
      </c>
      <c r="U357" s="25" t="s">
        <v>1331</v>
      </c>
      <c r="V357" s="15" t="s">
        <v>3493</v>
      </c>
      <c r="W357" s="15" t="s">
        <v>3494</v>
      </c>
      <c r="X357" s="26" t="s">
        <v>316</v>
      </c>
      <c r="Y357" s="26" t="s">
        <v>317</v>
      </c>
      <c r="Z357" s="29" t="s">
        <v>72</v>
      </c>
      <c r="AA357" s="29" t="s">
        <v>52</v>
      </c>
      <c r="AB357" s="29" t="s">
        <v>477</v>
      </c>
      <c r="AC357" s="32" t="s">
        <v>3495</v>
      </c>
      <c r="AD357" s="41" t="s">
        <v>3496</v>
      </c>
    </row>
    <row r="358" spans="1:30" ht="293">
      <c r="A358" s="15" t="s">
        <v>3497</v>
      </c>
      <c r="B358" s="17" t="e">
        <f ca="1">IMAGE("https://acnhcdn.com/latest/NpcIcon/rhn02.png")</f>
        <v>#NAME?</v>
      </c>
      <c r="C358" s="28" t="e">
        <f ca="1">IMAGE("https://acnhcdn.com/latest/NpcBromide/NpcNmlRhn02.png")</f>
        <v>#NAME?</v>
      </c>
      <c r="D358" s="17" t="e">
        <f ca="1">IMAGE("https://acnhcdn.com/drivesync/render/houses/rhn02_336_Spike.png")</f>
        <v>#NAME?</v>
      </c>
      <c r="E358" s="15" t="s">
        <v>427</v>
      </c>
      <c r="F358" s="29" t="s">
        <v>32</v>
      </c>
      <c r="G358" s="29" t="s">
        <v>57</v>
      </c>
      <c r="H358" s="17" t="s">
        <v>34</v>
      </c>
      <c r="I358" s="30" t="s">
        <v>35</v>
      </c>
      <c r="J358" s="31" t="s">
        <v>3498</v>
      </c>
      <c r="K358" s="32" t="s">
        <v>3499</v>
      </c>
      <c r="L358" s="30" t="s">
        <v>102</v>
      </c>
      <c r="M358" s="33" t="s">
        <v>3500</v>
      </c>
      <c r="N358" s="34" t="s">
        <v>62</v>
      </c>
      <c r="O358" s="47" t="s">
        <v>174</v>
      </c>
      <c r="P358" s="23" t="s">
        <v>63</v>
      </c>
      <c r="Q358" s="23" t="s">
        <v>393</v>
      </c>
      <c r="R358" s="18">
        <v>4327</v>
      </c>
      <c r="S358" s="17" t="s">
        <v>87</v>
      </c>
      <c r="T358" s="24" t="s">
        <v>88</v>
      </c>
      <c r="U358" s="25" t="s">
        <v>611</v>
      </c>
      <c r="V358" s="15" t="s">
        <v>3501</v>
      </c>
      <c r="W358" s="15" t="s">
        <v>3502</v>
      </c>
      <c r="X358" s="26" t="s">
        <v>128</v>
      </c>
      <c r="Y358" s="26" t="s">
        <v>164</v>
      </c>
      <c r="Z358" s="29" t="s">
        <v>72</v>
      </c>
      <c r="AA358" s="29" t="s">
        <v>212</v>
      </c>
      <c r="AB358" s="29" t="s">
        <v>213</v>
      </c>
      <c r="AC358" s="32" t="s">
        <v>3503</v>
      </c>
      <c r="AD358" s="41" t="s">
        <v>3504</v>
      </c>
    </row>
    <row r="359" spans="1:30" ht="210">
      <c r="A359" s="35" t="s">
        <v>3505</v>
      </c>
      <c r="B359" s="17" t="e">
        <f ca="1">IMAGE("https://acnhcdn.com/latest/NpcIcon/pig05.png")</f>
        <v>#NAME?</v>
      </c>
      <c r="C359" s="28" t="e">
        <f ca="1">IMAGE("https://acnhcdn.com/latest/NpcBromide/NpcNmlPig05.png")</f>
        <v>#NAME?</v>
      </c>
      <c r="D359" s="17" t="e">
        <f ca="1">IMAGE("https://acnhcdn.com/drivesync/render/houses/pig05_304_Crackle.png")</f>
        <v>#NAME?</v>
      </c>
      <c r="E359" s="15" t="s">
        <v>97</v>
      </c>
      <c r="F359" s="29" t="s">
        <v>32</v>
      </c>
      <c r="G359" s="29" t="s">
        <v>119</v>
      </c>
      <c r="H359" s="17" t="s">
        <v>80</v>
      </c>
      <c r="I359" s="30" t="s">
        <v>99</v>
      </c>
      <c r="J359" s="31" t="s">
        <v>2430</v>
      </c>
      <c r="K359" s="32" t="s">
        <v>3506</v>
      </c>
      <c r="L359" s="30" t="s">
        <v>138</v>
      </c>
      <c r="M359" s="33" t="s">
        <v>3507</v>
      </c>
      <c r="N359" s="39" t="s">
        <v>86</v>
      </c>
      <c r="O359" s="21" t="s">
        <v>40</v>
      </c>
      <c r="P359" s="23" t="s">
        <v>43</v>
      </c>
      <c r="Q359" s="23" t="s">
        <v>221</v>
      </c>
      <c r="R359" s="18">
        <v>8550</v>
      </c>
      <c r="S359" s="17" t="s">
        <v>1231</v>
      </c>
      <c r="T359" s="24" t="s">
        <v>178</v>
      </c>
      <c r="U359" s="25" t="s">
        <v>2382</v>
      </c>
      <c r="V359" s="15" t="s">
        <v>3508</v>
      </c>
      <c r="W359" s="15" t="s">
        <v>3509</v>
      </c>
      <c r="X359" s="26" t="s">
        <v>145</v>
      </c>
      <c r="Y359" s="26" t="s">
        <v>71</v>
      </c>
      <c r="Z359" s="29" t="s">
        <v>72</v>
      </c>
      <c r="AA359" s="29" t="s">
        <v>52</v>
      </c>
      <c r="AB359" s="29" t="s">
        <v>1236</v>
      </c>
      <c r="AC359" s="32" t="s">
        <v>3510</v>
      </c>
      <c r="AD359" s="41" t="s">
        <v>3511</v>
      </c>
    </row>
    <row r="360" spans="1:30" ht="182">
      <c r="A360" s="15" t="s">
        <v>3512</v>
      </c>
      <c r="B360" s="17" t="e">
        <f ca="1">IMAGE("https://acnhcdn.com/latest/NpcIcon/pgn14.png")</f>
        <v>#NAME?</v>
      </c>
      <c r="C360" s="28" t="e">
        <f ca="1">IMAGE("https://acnhcdn.com/latest/NpcBromide/NpcNmlPgn14.png")</f>
        <v>#NAME?</v>
      </c>
      <c r="D360" s="17" t="e">
        <f ca="1">IMAGE("https://acnhcdn.com/drivesync/render/houses/pgn14_299_Sprinkle.png")</f>
        <v>#NAME?</v>
      </c>
      <c r="E360" s="15" t="s">
        <v>375</v>
      </c>
      <c r="F360" s="29" t="s">
        <v>78</v>
      </c>
      <c r="G360" s="29" t="s">
        <v>79</v>
      </c>
      <c r="H360" s="17" t="s">
        <v>34</v>
      </c>
      <c r="I360" s="30" t="s">
        <v>99</v>
      </c>
      <c r="J360" s="31" t="s">
        <v>3513</v>
      </c>
      <c r="K360" s="32" t="s">
        <v>3514</v>
      </c>
      <c r="L360" s="30" t="s">
        <v>2476</v>
      </c>
      <c r="M360" s="33" t="s">
        <v>3515</v>
      </c>
      <c r="N360" s="22" t="s">
        <v>41</v>
      </c>
      <c r="O360" s="42" t="s">
        <v>104</v>
      </c>
      <c r="P360" s="18" t="s">
        <v>42</v>
      </c>
      <c r="Q360" s="23" t="s">
        <v>106</v>
      </c>
      <c r="R360" s="18">
        <v>3631</v>
      </c>
      <c r="S360" s="17" t="s">
        <v>177</v>
      </c>
      <c r="T360" s="24" t="s">
        <v>380</v>
      </c>
      <c r="U360" s="25" t="s">
        <v>381</v>
      </c>
      <c r="V360" s="15" t="s">
        <v>3516</v>
      </c>
      <c r="W360" s="15" t="s">
        <v>3517</v>
      </c>
      <c r="X360" s="26" t="s">
        <v>384</v>
      </c>
      <c r="Y360" s="26" t="s">
        <v>164</v>
      </c>
      <c r="Z360" s="29" t="s">
        <v>72</v>
      </c>
      <c r="AA360" s="29" t="s">
        <v>52</v>
      </c>
      <c r="AB360" s="29" t="s">
        <v>438</v>
      </c>
      <c r="AC360" s="32" t="s">
        <v>3518</v>
      </c>
      <c r="AD360" s="41" t="s">
        <v>3519</v>
      </c>
    </row>
    <row r="361" spans="1:30" ht="140">
      <c r="A361" s="15" t="s">
        <v>3520</v>
      </c>
      <c r="B361" s="17" t="e">
        <f ca="1">IMAGE("https://acnhcdn.com/latest/NpcIcon/ost03.png")</f>
        <v>#NAME?</v>
      </c>
      <c r="C361" s="28" t="e">
        <f ca="1">IMAGE("https://acnhcdn.com/latest/NpcBromide/NpcNmlOst03.png")</f>
        <v>#NAME?</v>
      </c>
      <c r="D361" s="17" t="e">
        <f ca="1">IMAGE("https://acnhcdn.com/drivesync/render/houses/ost03_271_Sprocket.png")</f>
        <v>#NAME?</v>
      </c>
      <c r="E361" s="15" t="s">
        <v>698</v>
      </c>
      <c r="F361" s="29" t="s">
        <v>32</v>
      </c>
      <c r="G361" s="29" t="s">
        <v>33</v>
      </c>
      <c r="H361" s="17" t="s">
        <v>34</v>
      </c>
      <c r="I361" s="30" t="s">
        <v>187</v>
      </c>
      <c r="J361" s="31" t="s">
        <v>3289</v>
      </c>
      <c r="K361" s="32" t="s">
        <v>3521</v>
      </c>
      <c r="L361" s="30" t="s">
        <v>553</v>
      </c>
      <c r="M361" s="33" t="s">
        <v>3522</v>
      </c>
      <c r="N361" s="39" t="s">
        <v>86</v>
      </c>
      <c r="O361" s="21" t="s">
        <v>40</v>
      </c>
      <c r="P361" s="23" t="s">
        <v>222</v>
      </c>
      <c r="Q361" s="23" t="s">
        <v>43</v>
      </c>
      <c r="R361" s="18">
        <v>3448</v>
      </c>
      <c r="S361" s="17" t="s">
        <v>1139</v>
      </c>
      <c r="T361" s="24" t="s">
        <v>3523</v>
      </c>
      <c r="U361" s="25" t="s">
        <v>3524</v>
      </c>
      <c r="V361" s="15" t="s">
        <v>3525</v>
      </c>
      <c r="W361" s="15" t="s">
        <v>3526</v>
      </c>
      <c r="X361" s="26" t="s">
        <v>128</v>
      </c>
      <c r="Y361" s="26" t="s">
        <v>129</v>
      </c>
      <c r="Z361" s="29" t="s">
        <v>72</v>
      </c>
      <c r="AA361" s="29" t="s">
        <v>52</v>
      </c>
      <c r="AB361" s="29" t="s">
        <v>73</v>
      </c>
      <c r="AC361" s="32" t="s">
        <v>3527</v>
      </c>
      <c r="AD361" s="41" t="s">
        <v>3528</v>
      </c>
    </row>
    <row r="362" spans="1:30" ht="306">
      <c r="A362" s="15" t="s">
        <v>3529</v>
      </c>
      <c r="B362" s="17" t="e">
        <f ca="1">IMAGE("https://acnhcdn.com/latest/NpcIcon/squ08.png")</f>
        <v>#NAME?</v>
      </c>
      <c r="C362" s="28" t="e">
        <f ca="1">IMAGE("https://acnhcdn.com/latest/NpcBromide/NpcNmlSqu08.png")</f>
        <v>#NAME?</v>
      </c>
      <c r="D362" s="17" t="e">
        <f ca="1">IMAGE("https://acnhcdn.com/drivesync/render/houses/squ08_360_Static.png")</f>
        <v>#NAME?</v>
      </c>
      <c r="E362" s="15" t="s">
        <v>77</v>
      </c>
      <c r="F362" s="29" t="s">
        <v>32</v>
      </c>
      <c r="G362" s="29" t="s">
        <v>57</v>
      </c>
      <c r="H362" s="17" t="s">
        <v>80</v>
      </c>
      <c r="I362" s="30" t="s">
        <v>187</v>
      </c>
      <c r="J362" s="31" t="s">
        <v>2026</v>
      </c>
      <c r="K362" s="32" t="s">
        <v>3530</v>
      </c>
      <c r="L362" s="30" t="s">
        <v>1871</v>
      </c>
      <c r="M362" s="33" t="s">
        <v>3531</v>
      </c>
      <c r="N362" s="34" t="s">
        <v>62</v>
      </c>
      <c r="O362" s="21" t="s">
        <v>40</v>
      </c>
      <c r="P362" s="23" t="s">
        <v>63</v>
      </c>
      <c r="Q362" s="23" t="s">
        <v>175</v>
      </c>
      <c r="R362" s="18">
        <v>3256</v>
      </c>
      <c r="S362" s="17" t="s">
        <v>1015</v>
      </c>
      <c r="T362" s="24" t="s">
        <v>88</v>
      </c>
      <c r="U362" s="25" t="s">
        <v>555</v>
      </c>
      <c r="V362" s="15" t="s">
        <v>3532</v>
      </c>
      <c r="W362" s="15" t="s">
        <v>3533</v>
      </c>
      <c r="X362" s="26" t="s">
        <v>635</v>
      </c>
      <c r="Y362" s="26" t="s">
        <v>275</v>
      </c>
      <c r="Z362" s="29" t="s">
        <v>72</v>
      </c>
      <c r="AA362" s="29" t="s">
        <v>52</v>
      </c>
      <c r="AB362" s="29" t="s">
        <v>547</v>
      </c>
      <c r="AC362" s="32" t="s">
        <v>3534</v>
      </c>
      <c r="AD362" s="41" t="s">
        <v>3535</v>
      </c>
    </row>
    <row r="363" spans="1:30" ht="371">
      <c r="A363" s="15" t="s">
        <v>3536</v>
      </c>
      <c r="B363" s="17" t="e">
        <f ca="1">IMAGE("https://acnhcdn.com/latest/NpcIcon/shp03.png")</f>
        <v>#NAME?</v>
      </c>
      <c r="C363" s="28" t="e">
        <f ca="1">IMAGE("https://acnhcdn.com/latest/NpcBromide/NpcNmlShp03.png")</f>
        <v>#NAME?</v>
      </c>
      <c r="D363" s="17" t="e">
        <f ca="1">IMAGE("https://acnhcdn.com/drivesync/render/houses/shp03_11_Stella.png")</f>
        <v>#NAME?</v>
      </c>
      <c r="E363" s="15" t="s">
        <v>442</v>
      </c>
      <c r="F363" s="29" t="s">
        <v>78</v>
      </c>
      <c r="G363" s="29" t="s">
        <v>152</v>
      </c>
      <c r="H363" s="17" t="s">
        <v>34</v>
      </c>
      <c r="I363" s="30" t="s">
        <v>35</v>
      </c>
      <c r="J363" s="31" t="s">
        <v>3537</v>
      </c>
      <c r="K363" s="32" t="s">
        <v>3538</v>
      </c>
      <c r="L363" s="30" t="s">
        <v>713</v>
      </c>
      <c r="M363" s="33" t="s">
        <v>3539</v>
      </c>
      <c r="N363" s="39" t="s">
        <v>86</v>
      </c>
      <c r="O363" s="39" t="s">
        <v>86</v>
      </c>
      <c r="P363" s="23" t="s">
        <v>175</v>
      </c>
      <c r="Q363" s="23" t="s">
        <v>529</v>
      </c>
      <c r="R363" s="18">
        <v>3597</v>
      </c>
      <c r="S363" s="17" t="s">
        <v>432</v>
      </c>
      <c r="T363" s="24" t="s">
        <v>3540</v>
      </c>
      <c r="U363" s="25" t="s">
        <v>1312</v>
      </c>
      <c r="V363" s="15" t="s">
        <v>3541</v>
      </c>
      <c r="W363" s="15" t="s">
        <v>3542</v>
      </c>
      <c r="X363" s="26" t="s">
        <v>211</v>
      </c>
      <c r="Y363" s="26" t="s">
        <v>146</v>
      </c>
      <c r="Z363" s="29" t="s">
        <v>72</v>
      </c>
      <c r="AA363" s="29" t="s">
        <v>130</v>
      </c>
      <c r="AB363" s="29" t="s">
        <v>3130</v>
      </c>
      <c r="AC363" s="32" t="s">
        <v>3543</v>
      </c>
      <c r="AD363" s="41" t="s">
        <v>3544</v>
      </c>
    </row>
    <row r="364" spans="1:30" ht="252">
      <c r="A364" s="15" t="s">
        <v>3545</v>
      </c>
      <c r="B364" s="17" t="e">
        <f ca="1">IMAGE("https://acnhcdn.com/latest/NpcIcon/pbr07.png")</f>
        <v>#NAME?</v>
      </c>
      <c r="C364" s="28" t="e">
        <f ca="1">IMAGE("https://acnhcdn.com/latest/NpcBromide/NpcNmlPbr07.png")</f>
        <v>#NAME?</v>
      </c>
      <c r="D364" s="17" t="e">
        <f ca="1">IMAGE("https://acnhcdn.com/drivesync/render/houses/pbr07_284_Sterling.png")</f>
        <v>#NAME?</v>
      </c>
      <c r="E364" s="15" t="s">
        <v>186</v>
      </c>
      <c r="F364" s="29" t="s">
        <v>32</v>
      </c>
      <c r="G364" s="29" t="s">
        <v>33</v>
      </c>
      <c r="H364" s="17" t="s">
        <v>80</v>
      </c>
      <c r="I364" s="30" t="s">
        <v>81</v>
      </c>
      <c r="J364" s="31" t="s">
        <v>3546</v>
      </c>
      <c r="K364" s="32" t="s">
        <v>3547</v>
      </c>
      <c r="L364" s="30" t="s">
        <v>2380</v>
      </c>
      <c r="M364" s="33" t="s">
        <v>3548</v>
      </c>
      <c r="N364" s="39" t="s">
        <v>86</v>
      </c>
      <c r="O364" s="42" t="s">
        <v>104</v>
      </c>
      <c r="P364" s="23" t="s">
        <v>64</v>
      </c>
      <c r="Q364" s="23" t="s">
        <v>123</v>
      </c>
      <c r="R364" s="18">
        <v>3233</v>
      </c>
      <c r="S364" s="17" t="s">
        <v>87</v>
      </c>
      <c r="T364" s="24" t="s">
        <v>3549</v>
      </c>
      <c r="U364" s="25" t="s">
        <v>3550</v>
      </c>
      <c r="V364" s="15" t="s">
        <v>3551</v>
      </c>
      <c r="W364" s="15" t="s">
        <v>3552</v>
      </c>
      <c r="X364" s="26" t="s">
        <v>128</v>
      </c>
      <c r="Y364" s="26" t="s">
        <v>164</v>
      </c>
      <c r="Z364" s="29" t="s">
        <v>72</v>
      </c>
      <c r="AA364" s="29" t="s">
        <v>492</v>
      </c>
      <c r="AB364" s="29" t="s">
        <v>493</v>
      </c>
      <c r="AC364" s="32" t="s">
        <v>3553</v>
      </c>
      <c r="AD364" s="41" t="s">
        <v>3554</v>
      </c>
    </row>
    <row r="365" spans="1:30" ht="224">
      <c r="A365" s="15" t="s">
        <v>3555</v>
      </c>
      <c r="B365" s="17" t="e">
        <f ca="1">IMAGE("https://acnhcdn.com/latest/NpcIcon/cat13.png")</f>
        <v>#NAME?</v>
      </c>
      <c r="C365" s="28" t="e">
        <f ca="1">IMAGE("https://acnhcdn.com/latest/NpcBromide/NpcNmlCat13.png")</f>
        <v>#NAME?</v>
      </c>
      <c r="D365" s="17" t="e">
        <f ca="1">IMAGE("https://acnhcdn.com/drivesync/render/houses/cat13_64_Stinky.png")</f>
        <v>#NAME?</v>
      </c>
      <c r="E365" s="15" t="s">
        <v>264</v>
      </c>
      <c r="F365" s="29" t="s">
        <v>32</v>
      </c>
      <c r="G365" s="29" t="s">
        <v>33</v>
      </c>
      <c r="H365" s="17" t="s">
        <v>80</v>
      </c>
      <c r="I365" s="30" t="s">
        <v>81</v>
      </c>
      <c r="J365" s="31" t="s">
        <v>3556</v>
      </c>
      <c r="K365" s="32" t="s">
        <v>3557</v>
      </c>
      <c r="L365" s="30" t="s">
        <v>833</v>
      </c>
      <c r="M365" s="33" t="s">
        <v>3558</v>
      </c>
      <c r="N365" s="21" t="s">
        <v>40</v>
      </c>
      <c r="O365" s="39" t="s">
        <v>86</v>
      </c>
      <c r="P365" s="23" t="s">
        <v>123</v>
      </c>
      <c r="Q365" s="23" t="s">
        <v>64</v>
      </c>
      <c r="R365" s="18">
        <v>3244</v>
      </c>
      <c r="S365" s="17" t="s">
        <v>1139</v>
      </c>
      <c r="T365" s="24" t="s">
        <v>2372</v>
      </c>
      <c r="U365" s="25" t="s">
        <v>1717</v>
      </c>
      <c r="V365" s="15" t="s">
        <v>3559</v>
      </c>
      <c r="W365" s="15" t="s">
        <v>3560</v>
      </c>
      <c r="X365" s="26" t="s">
        <v>163</v>
      </c>
      <c r="Y365" s="26" t="s">
        <v>93</v>
      </c>
      <c r="Z365" s="29" t="s">
        <v>72</v>
      </c>
      <c r="AA365" s="29" t="s">
        <v>1131</v>
      </c>
      <c r="AB365" s="29" t="s">
        <v>1132</v>
      </c>
      <c r="AC365" s="32" t="s">
        <v>3561</v>
      </c>
      <c r="AD365" s="41" t="s">
        <v>3562</v>
      </c>
    </row>
    <row r="366" spans="1:30" ht="409.6">
      <c r="A366" s="15" t="s">
        <v>3563</v>
      </c>
      <c r="B366" s="17" t="e">
        <f ca="1">IMAGE("https://acnhcdn.com/latest/NpcIcon/cbr05.png")</f>
        <v>#NAME?</v>
      </c>
      <c r="C366" s="28" t="e">
        <f ca="1">IMAGE("https://acnhcdn.com/latest/NpcBromide/NpcNmlCbr05.png")</f>
        <v>#NAME?</v>
      </c>
      <c r="D366" s="17" t="e">
        <f ca="1">IMAGE("https://acnhcdn.com/drivesync/render/houses/cbr05_79_Stitches.png")</f>
        <v>#NAME?</v>
      </c>
      <c r="E366" s="15" t="s">
        <v>481</v>
      </c>
      <c r="F366" s="29" t="s">
        <v>32</v>
      </c>
      <c r="G366" s="29" t="s">
        <v>119</v>
      </c>
      <c r="H366" s="17" t="s">
        <v>80</v>
      </c>
      <c r="I366" s="30" t="s">
        <v>99</v>
      </c>
      <c r="J366" s="31" t="s">
        <v>3564</v>
      </c>
      <c r="K366" s="32" t="s">
        <v>3565</v>
      </c>
      <c r="L366" s="30" t="s">
        <v>338</v>
      </c>
      <c r="M366" s="33" t="s">
        <v>3566</v>
      </c>
      <c r="N366" s="39" t="s">
        <v>86</v>
      </c>
      <c r="O366" s="22" t="s">
        <v>41</v>
      </c>
      <c r="P366" s="23" t="s">
        <v>221</v>
      </c>
      <c r="Q366" s="23" t="s">
        <v>106</v>
      </c>
      <c r="R366" s="18">
        <v>9535</v>
      </c>
      <c r="S366" s="17" t="s">
        <v>1494</v>
      </c>
      <c r="T366" s="24" t="s">
        <v>433</v>
      </c>
      <c r="U366" s="25" t="s">
        <v>3567</v>
      </c>
      <c r="V366" s="15" t="s">
        <v>3568</v>
      </c>
      <c r="W366" s="15" t="s">
        <v>3569</v>
      </c>
      <c r="X366" s="26" t="s">
        <v>316</v>
      </c>
      <c r="Y366" s="26" t="s">
        <v>476</v>
      </c>
      <c r="Z366" s="29" t="s">
        <v>72</v>
      </c>
      <c r="AA366" s="29" t="s">
        <v>670</v>
      </c>
      <c r="AB366" s="29" t="s">
        <v>671</v>
      </c>
      <c r="AC366" s="32" t="s">
        <v>3570</v>
      </c>
      <c r="AD366" s="41" t="s">
        <v>3571</v>
      </c>
    </row>
    <row r="367" spans="1:30" ht="238">
      <c r="A367" s="15" t="s">
        <v>3572</v>
      </c>
      <c r="B367" s="17" t="e">
        <f ca="1">IMAGE("https://acnhcdn.com/latest/NpcIcon/bul03.png")</f>
        <v>#NAME?</v>
      </c>
      <c r="C367" s="28" t="e">
        <f ca="1">IMAGE("https://acnhcdn.com/latest/NpcBromide/NpcNmlBul03.png")</f>
        <v>#NAME?</v>
      </c>
      <c r="D367" s="17" t="e">
        <f ca="1">IMAGE("https://acnhcdn.com/drivesync/render/houses/bul03_48_Stu.png")</f>
        <v>#NAME?</v>
      </c>
      <c r="E367" s="15" t="s">
        <v>234</v>
      </c>
      <c r="F367" s="29" t="s">
        <v>32</v>
      </c>
      <c r="G367" s="29" t="s">
        <v>119</v>
      </c>
      <c r="H367" s="17" t="s">
        <v>34</v>
      </c>
      <c r="I367" s="30" t="s">
        <v>35</v>
      </c>
      <c r="J367" s="31" t="s">
        <v>3573</v>
      </c>
      <c r="K367" s="32" t="s">
        <v>3574</v>
      </c>
      <c r="L367" s="30" t="s">
        <v>1761</v>
      </c>
      <c r="M367" s="33" t="s">
        <v>3575</v>
      </c>
      <c r="N367" s="39" t="s">
        <v>86</v>
      </c>
      <c r="O367" s="39" t="s">
        <v>86</v>
      </c>
      <c r="P367" s="23" t="s">
        <v>176</v>
      </c>
      <c r="Q367" s="23" t="s">
        <v>529</v>
      </c>
      <c r="R367" s="18">
        <v>7721</v>
      </c>
      <c r="S367" s="17" t="s">
        <v>853</v>
      </c>
      <c r="T367" s="24" t="s">
        <v>1210</v>
      </c>
      <c r="U367" s="25" t="s">
        <v>804</v>
      </c>
      <c r="V367" s="15" t="s">
        <v>3576</v>
      </c>
      <c r="W367" s="15" t="s">
        <v>3577</v>
      </c>
      <c r="X367" s="26" t="s">
        <v>1008</v>
      </c>
      <c r="Y367" s="26" t="s">
        <v>331</v>
      </c>
      <c r="Z367" s="29" t="s">
        <v>72</v>
      </c>
      <c r="AA367" s="29" t="s">
        <v>1391</v>
      </c>
      <c r="AB367" s="29" t="s">
        <v>1392</v>
      </c>
      <c r="AC367" s="32" t="s">
        <v>3578</v>
      </c>
      <c r="AD367" s="41" t="s">
        <v>3579</v>
      </c>
    </row>
    <row r="368" spans="1:30" ht="319">
      <c r="A368" s="15" t="s">
        <v>3580</v>
      </c>
      <c r="B368" s="17" t="e">
        <f ca="1">IMAGE("https://acnhcdn.com/latest/NpcIcon/kal03.png")</f>
        <v>#NAME?</v>
      </c>
      <c r="C368" s="28" t="e">
        <f ca="1">IMAGE("https://acnhcdn.com/latest/NpcBromide/NpcNmlKal03.png")</f>
        <v>#NAME?</v>
      </c>
      <c r="D368" s="17" t="e">
        <f ca="1">IMAGE("https://acnhcdn.com/drivesync/render/houses/kal03_8_Sydney.png")</f>
        <v>#NAME?</v>
      </c>
      <c r="E368" s="15" t="s">
        <v>151</v>
      </c>
      <c r="F368" s="29" t="s">
        <v>78</v>
      </c>
      <c r="G368" s="29" t="s">
        <v>152</v>
      </c>
      <c r="H368" s="17" t="s">
        <v>80</v>
      </c>
      <c r="I368" s="30" t="s">
        <v>187</v>
      </c>
      <c r="J368" s="31" t="s">
        <v>3581</v>
      </c>
      <c r="K368" s="32" t="s">
        <v>3582</v>
      </c>
      <c r="L368" s="30" t="s">
        <v>500</v>
      </c>
      <c r="M368" s="33" t="s">
        <v>3583</v>
      </c>
      <c r="N368" s="22" t="s">
        <v>41</v>
      </c>
      <c r="O368" s="39" t="s">
        <v>86</v>
      </c>
      <c r="P368" s="23" t="s">
        <v>529</v>
      </c>
      <c r="Q368" s="23" t="s">
        <v>175</v>
      </c>
      <c r="R368" s="18">
        <v>4165</v>
      </c>
      <c r="S368" s="17" t="s">
        <v>726</v>
      </c>
      <c r="T368" s="24" t="s">
        <v>3584</v>
      </c>
      <c r="U368" s="25" t="s">
        <v>2891</v>
      </c>
      <c r="V368" s="15" t="s">
        <v>3585</v>
      </c>
      <c r="W368" s="15" t="s">
        <v>3586</v>
      </c>
      <c r="X368" s="26" t="s">
        <v>384</v>
      </c>
      <c r="Y368" s="26" t="s">
        <v>258</v>
      </c>
      <c r="Z368" s="29" t="s">
        <v>72</v>
      </c>
      <c r="AA368" s="29" t="s">
        <v>52</v>
      </c>
      <c r="AB368" s="29" t="s">
        <v>1936</v>
      </c>
      <c r="AC368" s="32" t="s">
        <v>3587</v>
      </c>
      <c r="AD368" s="41" t="s">
        <v>3588</v>
      </c>
    </row>
    <row r="369" spans="1:30" ht="345">
      <c r="A369" s="15" t="s">
        <v>3589</v>
      </c>
      <c r="B369" s="17" t="e">
        <f ca="1">IMAGE("https://acnhcdn.com/latest/NpcIcon/squ14.png")</f>
        <v>#NAME?</v>
      </c>
      <c r="C369" s="28" t="e">
        <f ca="1">IMAGE("https://acnhcdn.com/latest/NpcBromide/NpcNmlSqu14.png")</f>
        <v>#NAME?</v>
      </c>
      <c r="D369" s="17" t="e">
        <f ca="1">IMAGE("https://acnhcdn.com/drivesync/render/houses/squ14_365_Sylvana.png")</f>
        <v>#NAME?</v>
      </c>
      <c r="E369" s="15" t="s">
        <v>77</v>
      </c>
      <c r="F369" s="29" t="s">
        <v>78</v>
      </c>
      <c r="G369" s="29" t="s">
        <v>152</v>
      </c>
      <c r="H369" s="17" t="s">
        <v>34</v>
      </c>
      <c r="I369" s="30" t="s">
        <v>35</v>
      </c>
      <c r="J369" s="31" t="s">
        <v>3590</v>
      </c>
      <c r="K369" s="32" t="s">
        <v>3591</v>
      </c>
      <c r="L369" s="30" t="s">
        <v>3592</v>
      </c>
      <c r="M369" s="33" t="s">
        <v>3593</v>
      </c>
      <c r="N369" s="22" t="s">
        <v>41</v>
      </c>
      <c r="O369" s="39" t="s">
        <v>86</v>
      </c>
      <c r="P369" s="23" t="s">
        <v>43</v>
      </c>
      <c r="Q369" s="23" t="s">
        <v>298</v>
      </c>
      <c r="R369" s="18">
        <v>3289</v>
      </c>
      <c r="S369" s="17" t="s">
        <v>223</v>
      </c>
      <c r="T369" s="24" t="s">
        <v>1671</v>
      </c>
      <c r="U369" s="25" t="s">
        <v>3594</v>
      </c>
      <c r="V369" s="15" t="s">
        <v>3595</v>
      </c>
      <c r="W369" s="15" t="s">
        <v>3596</v>
      </c>
      <c r="X369" s="26" t="s">
        <v>359</v>
      </c>
      <c r="Y369" s="26" t="s">
        <v>71</v>
      </c>
      <c r="Z369" s="29" t="s">
        <v>72</v>
      </c>
      <c r="AA369" s="29" t="s">
        <v>52</v>
      </c>
      <c r="AB369" s="29" t="s">
        <v>409</v>
      </c>
      <c r="AC369" s="32" t="s">
        <v>3597</v>
      </c>
      <c r="AD369" s="41" t="s">
        <v>3598</v>
      </c>
    </row>
    <row r="370" spans="1:30" ht="358">
      <c r="A370" s="15" t="s">
        <v>3599</v>
      </c>
      <c r="B370" s="17" t="e">
        <f ca="1">IMAGE("https://acnhcdn.com/latest/NpcIcon/kgr06.png")</f>
        <v>#NAME?</v>
      </c>
      <c r="C370" s="28" t="e">
        <f ca="1">IMAGE("https://acnhcdn.com/latest/NpcBromide/NpcNmlKgr06.png")</f>
        <v>#NAME?</v>
      </c>
      <c r="D370" s="17" t="e">
        <f ca="1">IMAGE("https://acnhcdn.com/drivesync/render/houses/kgr06_232_Sylvia.png")</f>
        <v>#NAME?</v>
      </c>
      <c r="E370" s="15" t="s">
        <v>350</v>
      </c>
      <c r="F370" s="29" t="s">
        <v>78</v>
      </c>
      <c r="G370" s="29" t="s">
        <v>98</v>
      </c>
      <c r="H370" s="17" t="s">
        <v>80</v>
      </c>
      <c r="I370" s="30" t="s">
        <v>187</v>
      </c>
      <c r="J370" s="31" t="s">
        <v>3600</v>
      </c>
      <c r="K370" s="32" t="s">
        <v>3601</v>
      </c>
      <c r="L370" s="30" t="s">
        <v>1978</v>
      </c>
      <c r="M370" s="33" t="s">
        <v>3602</v>
      </c>
      <c r="N370" s="39" t="s">
        <v>86</v>
      </c>
      <c r="O370" s="47" t="s">
        <v>174</v>
      </c>
      <c r="P370" s="23" t="s">
        <v>175</v>
      </c>
      <c r="Q370" s="23" t="s">
        <v>43</v>
      </c>
      <c r="R370" s="18">
        <v>9578</v>
      </c>
      <c r="S370" s="17" t="s">
        <v>2254</v>
      </c>
      <c r="T370" s="24" t="s">
        <v>88</v>
      </c>
      <c r="U370" s="25" t="s">
        <v>488</v>
      </c>
      <c r="V370" s="15" t="s">
        <v>3603</v>
      </c>
      <c r="W370" s="15" t="s">
        <v>3604</v>
      </c>
      <c r="X370" s="26" t="s">
        <v>422</v>
      </c>
      <c r="Y370" s="26" t="s">
        <v>1841</v>
      </c>
      <c r="Z370" s="29" t="s">
        <v>72</v>
      </c>
      <c r="AA370" s="29" t="s">
        <v>52</v>
      </c>
      <c r="AB370" s="29" t="s">
        <v>547</v>
      </c>
      <c r="AC370" s="32" t="s">
        <v>3605</v>
      </c>
      <c r="AD370" s="41" t="s">
        <v>3606</v>
      </c>
    </row>
    <row r="371" spans="1:30" ht="196">
      <c r="A371" s="15" t="s">
        <v>3607</v>
      </c>
      <c r="B371" s="17" t="e">
        <f ca="1">IMAGE("https://acnhcdn.com/latest/NpcIcon/bul05.png")</f>
        <v>#NAME?</v>
      </c>
      <c r="C371" s="28" t="e">
        <f ca="1">IMAGE("https://acnhcdn.com/latest/NpcBromide/NpcNmlBul05.png")</f>
        <v>#NAME?</v>
      </c>
      <c r="D371" s="17" t="e">
        <f ca="1">IMAGE("https://acnhcdn.com/drivesync/render/houses/bul05_49_T-Bone.png")</f>
        <v>#NAME?</v>
      </c>
      <c r="E371" s="15" t="s">
        <v>234</v>
      </c>
      <c r="F371" s="29" t="s">
        <v>32</v>
      </c>
      <c r="G371" s="29" t="s">
        <v>57</v>
      </c>
      <c r="H371" s="17" t="s">
        <v>80</v>
      </c>
      <c r="I371" s="30" t="s">
        <v>153</v>
      </c>
      <c r="J371" s="31" t="s">
        <v>3608</v>
      </c>
      <c r="K371" s="32" t="s">
        <v>3609</v>
      </c>
      <c r="L371" s="30" t="s">
        <v>1633</v>
      </c>
      <c r="M371" s="33" t="s">
        <v>3610</v>
      </c>
      <c r="N371" s="34" t="s">
        <v>62</v>
      </c>
      <c r="O371" s="39" t="s">
        <v>86</v>
      </c>
      <c r="P371" s="23" t="s">
        <v>64</v>
      </c>
      <c r="Q371" s="23" t="s">
        <v>63</v>
      </c>
      <c r="R371" s="18">
        <v>3164</v>
      </c>
      <c r="S371" s="17" t="s">
        <v>1015</v>
      </c>
      <c r="T371" s="24" t="s">
        <v>691</v>
      </c>
      <c r="U371" s="25" t="s">
        <v>109</v>
      </c>
      <c r="V371" s="15" t="s">
        <v>3611</v>
      </c>
      <c r="W371" s="15" t="s">
        <v>3612</v>
      </c>
      <c r="X371" s="26" t="s">
        <v>112</v>
      </c>
      <c r="Y371" s="26" t="s">
        <v>113</v>
      </c>
      <c r="Z371" s="29" t="s">
        <v>72</v>
      </c>
      <c r="AA371" s="29" t="s">
        <v>2266</v>
      </c>
      <c r="AB371" s="29" t="s">
        <v>2267</v>
      </c>
      <c r="AC371" s="32" t="s">
        <v>3613</v>
      </c>
      <c r="AD371" s="41" t="s">
        <v>3614</v>
      </c>
    </row>
    <row r="372" spans="1:30" ht="306">
      <c r="A372" s="15" t="s">
        <v>3615</v>
      </c>
      <c r="B372" s="17" t="e">
        <f ca="1">IMAGE("https://acnhcdn.com/latest/NpcIcon/cat12.png")</f>
        <v>#NAME?</v>
      </c>
      <c r="C372" s="28" t="e">
        <f ca="1">IMAGE("https://acnhcdn.com/latest/NpcBromide/NpcNmlCat12.png")</f>
        <v>#NAME?</v>
      </c>
      <c r="D372" s="17" t="e">
        <f ca="1">IMAGE("https://acnhcdn.com/drivesync/render/houses/cat12_63_Tabby.png")</f>
        <v>#NAME?</v>
      </c>
      <c r="E372" s="15" t="s">
        <v>264</v>
      </c>
      <c r="F372" s="29" t="s">
        <v>78</v>
      </c>
      <c r="G372" s="29" t="s">
        <v>79</v>
      </c>
      <c r="H372" s="17" t="s">
        <v>80</v>
      </c>
      <c r="I372" s="30" t="s">
        <v>187</v>
      </c>
      <c r="J372" s="31" t="s">
        <v>3616</v>
      </c>
      <c r="K372" s="32" t="s">
        <v>3617</v>
      </c>
      <c r="L372" s="30" t="s">
        <v>1978</v>
      </c>
      <c r="M372" s="33" t="s">
        <v>3618</v>
      </c>
      <c r="N372" s="21" t="s">
        <v>40</v>
      </c>
      <c r="O372" s="34" t="s">
        <v>62</v>
      </c>
      <c r="P372" s="23" t="s">
        <v>63</v>
      </c>
      <c r="Q372" s="23" t="s">
        <v>393</v>
      </c>
      <c r="R372" s="18">
        <v>4559</v>
      </c>
      <c r="S372" s="17" t="s">
        <v>853</v>
      </c>
      <c r="T372" s="24" t="s">
        <v>656</v>
      </c>
      <c r="U372" s="25" t="s">
        <v>3144</v>
      </c>
      <c r="V372" s="15" t="s">
        <v>3619</v>
      </c>
      <c r="W372" s="15" t="s">
        <v>3620</v>
      </c>
      <c r="X372" s="26" t="s">
        <v>742</v>
      </c>
      <c r="Y372" s="26" t="s">
        <v>345</v>
      </c>
      <c r="Z372" s="29" t="s">
        <v>72</v>
      </c>
      <c r="AA372" s="29" t="s">
        <v>212</v>
      </c>
      <c r="AB372" s="29" t="s">
        <v>213</v>
      </c>
      <c r="AC372" s="32" t="s">
        <v>3621</v>
      </c>
      <c r="AD372" s="41" t="s">
        <v>3622</v>
      </c>
    </row>
    <row r="373" spans="1:30" ht="182">
      <c r="A373" s="15" t="s">
        <v>3623</v>
      </c>
      <c r="B373" s="17" t="e">
        <f ca="1">IMAGE("https://acnhcdn.com/latest/NpcIcon/flg09.png")</f>
        <v>#NAME?</v>
      </c>
      <c r="C373" s="28" t="e">
        <f ca="1">IMAGE("https://acnhcdn.com/latest/NpcBromide/NpcNmlFlg09.png")</f>
        <v>#NAME?</v>
      </c>
      <c r="D373" s="17" t="e">
        <f ca="1">IMAGE("https://acnhcdn.com/drivesync/render/houses/flg09_166_Tad.png")</f>
        <v>#NAME?</v>
      </c>
      <c r="E373" s="15" t="s">
        <v>919</v>
      </c>
      <c r="F373" s="29" t="s">
        <v>32</v>
      </c>
      <c r="G373" s="29" t="s">
        <v>33</v>
      </c>
      <c r="H373" s="17" t="s">
        <v>34</v>
      </c>
      <c r="I373" s="30" t="s">
        <v>99</v>
      </c>
      <c r="J373" s="31" t="s">
        <v>570</v>
      </c>
      <c r="K373" s="32" t="s">
        <v>3624</v>
      </c>
      <c r="L373" s="30" t="s">
        <v>780</v>
      </c>
      <c r="M373" s="33" t="s">
        <v>3625</v>
      </c>
      <c r="N373" s="21" t="s">
        <v>40</v>
      </c>
      <c r="O373" s="39" t="s">
        <v>86</v>
      </c>
      <c r="P373" s="23" t="s">
        <v>175</v>
      </c>
      <c r="Q373" s="23" t="s">
        <v>221</v>
      </c>
      <c r="R373" s="18">
        <v>3320</v>
      </c>
      <c r="S373" s="17" t="s">
        <v>2707</v>
      </c>
      <c r="T373" s="24" t="s">
        <v>782</v>
      </c>
      <c r="U373" s="25" t="s">
        <v>3626</v>
      </c>
      <c r="V373" s="15" t="s">
        <v>3627</v>
      </c>
      <c r="W373" s="15" t="s">
        <v>3628</v>
      </c>
      <c r="X373" s="26" t="s">
        <v>359</v>
      </c>
      <c r="Y373" s="26" t="s">
        <v>71</v>
      </c>
      <c r="Z373" s="29" t="s">
        <v>72</v>
      </c>
      <c r="AA373" s="29" t="s">
        <v>52</v>
      </c>
      <c r="AB373" s="29" t="s">
        <v>928</v>
      </c>
      <c r="AC373" s="32" t="s">
        <v>3629</v>
      </c>
      <c r="AD373" s="41" t="s">
        <v>3630</v>
      </c>
    </row>
    <row r="374" spans="1:30" ht="345">
      <c r="A374" s="15" t="s">
        <v>3631</v>
      </c>
      <c r="B374" s="17" t="e">
        <f ca="1">IMAGE("https://acnhcdn.com/latest/NpcIcon/mnk03.png")</f>
        <v>#NAME?</v>
      </c>
      <c r="C374" s="28" t="e">
        <f ca="1">IMAGE("https://acnhcdn.com/latest/NpcBromide/NpcNmlMnk03.png")</f>
        <v>#NAME?</v>
      </c>
      <c r="D374" s="17" t="e">
        <f ca="1">IMAGE("https://acnhcdn.com/drivesync/render/houses/mnk03_244_Tammi.png")</f>
        <v>#NAME?</v>
      </c>
      <c r="E374" s="15" t="s">
        <v>1396</v>
      </c>
      <c r="F374" s="29" t="s">
        <v>78</v>
      </c>
      <c r="G374" s="29" t="s">
        <v>79</v>
      </c>
      <c r="H374" s="17" t="s">
        <v>80</v>
      </c>
      <c r="I374" s="30" t="s">
        <v>169</v>
      </c>
      <c r="J374" s="31" t="s">
        <v>979</v>
      </c>
      <c r="K374" s="32" t="s">
        <v>3632</v>
      </c>
      <c r="L374" s="30" t="s">
        <v>642</v>
      </c>
      <c r="M374" s="33" t="s">
        <v>3633</v>
      </c>
      <c r="N374" s="22" t="s">
        <v>41</v>
      </c>
      <c r="O374" s="21" t="s">
        <v>40</v>
      </c>
      <c r="P374" s="23" t="s">
        <v>298</v>
      </c>
      <c r="Q374" s="23" t="s">
        <v>43</v>
      </c>
      <c r="R374" s="18">
        <v>9138</v>
      </c>
      <c r="S374" s="17" t="s">
        <v>853</v>
      </c>
      <c r="T374" s="24" t="s">
        <v>2980</v>
      </c>
      <c r="U374" s="25" t="s">
        <v>645</v>
      </c>
      <c r="V374" s="15" t="s">
        <v>3634</v>
      </c>
      <c r="W374" s="15" t="s">
        <v>3635</v>
      </c>
      <c r="X374" s="26" t="s">
        <v>128</v>
      </c>
      <c r="Y374" s="26" t="s">
        <v>71</v>
      </c>
      <c r="Z374" s="29" t="s">
        <v>72</v>
      </c>
      <c r="AA374" s="29" t="s">
        <v>578</v>
      </c>
      <c r="AB374" s="29" t="s">
        <v>579</v>
      </c>
      <c r="AC374" s="32" t="s">
        <v>3636</v>
      </c>
      <c r="AD374" s="41" t="s">
        <v>3637</v>
      </c>
    </row>
    <row r="375" spans="1:30" ht="319">
      <c r="A375" s="15" t="s">
        <v>3638</v>
      </c>
      <c r="B375" s="17" t="e">
        <f ca="1">IMAGE("https://acnhcdn.com/latest/NpcIcon/cbr17.png")</f>
        <v>#NAME?</v>
      </c>
      <c r="C375" s="28" t="e">
        <f ca="1">IMAGE("https://acnhcdn.com/latest/NpcBromide/NpcNmlCbr17.png")</f>
        <v>#NAME?</v>
      </c>
      <c r="D375" s="17" t="e">
        <f ca="1">IMAGE("https://acnhcdn.com/drivesync/render/houses/cbr17_87_Tammy.png")</f>
        <v>#NAME?</v>
      </c>
      <c r="E375" s="15" t="s">
        <v>481</v>
      </c>
      <c r="F375" s="29" t="s">
        <v>78</v>
      </c>
      <c r="G375" s="29" t="s">
        <v>98</v>
      </c>
      <c r="H375" s="17" t="s">
        <v>34</v>
      </c>
      <c r="I375" s="30" t="s">
        <v>99</v>
      </c>
      <c r="J375" s="31" t="s">
        <v>3639</v>
      </c>
      <c r="K375" s="32" t="s">
        <v>3640</v>
      </c>
      <c r="L375" s="30" t="s">
        <v>1978</v>
      </c>
      <c r="M375" s="33" t="s">
        <v>3641</v>
      </c>
      <c r="N375" s="34" t="s">
        <v>62</v>
      </c>
      <c r="O375" s="21" t="s">
        <v>40</v>
      </c>
      <c r="P375" s="23" t="s">
        <v>123</v>
      </c>
      <c r="Q375" s="23" t="s">
        <v>298</v>
      </c>
      <c r="R375" s="18">
        <v>4343</v>
      </c>
      <c r="S375" s="17" t="s">
        <v>44</v>
      </c>
      <c r="T375" s="24" t="s">
        <v>472</v>
      </c>
      <c r="U375" s="25" t="s">
        <v>3642</v>
      </c>
      <c r="V375" s="15" t="s">
        <v>3643</v>
      </c>
      <c r="W375" s="15" t="s">
        <v>3644</v>
      </c>
      <c r="X375" s="26" t="s">
        <v>211</v>
      </c>
      <c r="Y375" s="26" t="s">
        <v>743</v>
      </c>
      <c r="Z375" s="29" t="s">
        <v>72</v>
      </c>
      <c r="AA375" s="29" t="s">
        <v>276</v>
      </c>
      <c r="AB375" s="29" t="s">
        <v>277</v>
      </c>
      <c r="AC375" s="32" t="s">
        <v>3645</v>
      </c>
      <c r="AD375" s="41" t="s">
        <v>3646</v>
      </c>
    </row>
    <row r="376" spans="1:30" ht="409.6">
      <c r="A376" s="15" t="s">
        <v>3647</v>
      </c>
      <c r="B376" s="17" t="e">
        <f ca="1">IMAGE("https://acnhcdn.com/latest/NpcIcon/cat05.png")</f>
        <v>#NAME?</v>
      </c>
      <c r="C376" s="28" t="e">
        <f ca="1">IMAGE("https://acnhcdn.com/latest/NpcBromide/NpcNmlCat05.png")</f>
        <v>#NAME?</v>
      </c>
      <c r="D376" s="17" t="e">
        <f ca="1">IMAGE("https://acnhcdn.com/drivesync/render/houses/cat05_57_Tangy.png")</f>
        <v>#NAME?</v>
      </c>
      <c r="E376" s="15" t="s">
        <v>264</v>
      </c>
      <c r="F376" s="29" t="s">
        <v>78</v>
      </c>
      <c r="G376" s="29" t="s">
        <v>79</v>
      </c>
      <c r="H376" s="17" t="s">
        <v>80</v>
      </c>
      <c r="I376" s="30" t="s">
        <v>187</v>
      </c>
      <c r="J376" s="31" t="s">
        <v>3498</v>
      </c>
      <c r="K376" s="32" t="s">
        <v>3648</v>
      </c>
      <c r="L376" s="30" t="s">
        <v>338</v>
      </c>
      <c r="M376" s="33" t="s">
        <v>3649</v>
      </c>
      <c r="N376" s="39" t="s">
        <v>86</v>
      </c>
      <c r="O376" s="22" t="s">
        <v>41</v>
      </c>
      <c r="P376" s="23" t="s">
        <v>43</v>
      </c>
      <c r="Q376" s="23" t="s">
        <v>175</v>
      </c>
      <c r="R376" s="18">
        <v>2706</v>
      </c>
      <c r="S376" s="17" t="s">
        <v>715</v>
      </c>
      <c r="T376" s="24" t="s">
        <v>1201</v>
      </c>
      <c r="U376" s="25" t="s">
        <v>3012</v>
      </c>
      <c r="V376" s="15" t="s">
        <v>3650</v>
      </c>
      <c r="W376" s="15" t="s">
        <v>3651</v>
      </c>
      <c r="X376" s="26" t="s">
        <v>359</v>
      </c>
      <c r="Y376" s="26" t="s">
        <v>229</v>
      </c>
      <c r="Z376" s="29" t="s">
        <v>72</v>
      </c>
      <c r="AA376" s="29" t="s">
        <v>578</v>
      </c>
      <c r="AB376" s="29" t="s">
        <v>579</v>
      </c>
      <c r="AC376" s="32" t="s">
        <v>3652</v>
      </c>
      <c r="AD376" s="41" t="s">
        <v>3653</v>
      </c>
    </row>
    <row r="377" spans="1:30" ht="154">
      <c r="A377" s="15" t="s">
        <v>3654</v>
      </c>
      <c r="B377" s="17" t="e">
        <f ca="1">IMAGE("https://acnhcdn.com/latest/NpcIcon/rhn00.png")</f>
        <v>#NAME?</v>
      </c>
      <c r="C377" s="28" t="e">
        <f ca="1">IMAGE("https://acnhcdn.com/latest/NpcBromide/NpcNmlRhn00.png")</f>
        <v>#NAME?</v>
      </c>
      <c r="D377" s="17" t="e">
        <f ca="1">IMAGE("https://acnhcdn.com/drivesync/render/houses/rhn00_334_Tank.png")</f>
        <v>#NAME?</v>
      </c>
      <c r="E377" s="15" t="s">
        <v>427</v>
      </c>
      <c r="F377" s="29" t="s">
        <v>32</v>
      </c>
      <c r="G377" s="29" t="s">
        <v>33</v>
      </c>
      <c r="H377" s="17" t="s">
        <v>80</v>
      </c>
      <c r="I377" s="30" t="s">
        <v>81</v>
      </c>
      <c r="J377" s="31" t="s">
        <v>3655</v>
      </c>
      <c r="K377" s="32" t="s">
        <v>3656</v>
      </c>
      <c r="L377" s="30" t="s">
        <v>1347</v>
      </c>
      <c r="M377" s="33" t="s">
        <v>3657</v>
      </c>
      <c r="N377" s="21" t="s">
        <v>40</v>
      </c>
      <c r="O377" s="39" t="s">
        <v>86</v>
      </c>
      <c r="P377" s="23" t="s">
        <v>123</v>
      </c>
      <c r="Q377" s="23" t="s">
        <v>43</v>
      </c>
      <c r="R377" s="18">
        <v>6888</v>
      </c>
      <c r="S377" s="17" t="s">
        <v>1231</v>
      </c>
      <c r="T377" s="24" t="s">
        <v>1100</v>
      </c>
      <c r="U377" s="25" t="s">
        <v>1331</v>
      </c>
      <c r="V377" s="15" t="s">
        <v>3658</v>
      </c>
      <c r="W377" s="15" t="s">
        <v>3659</v>
      </c>
      <c r="X377" s="26" t="s">
        <v>359</v>
      </c>
      <c r="Y377" s="26" t="s">
        <v>71</v>
      </c>
      <c r="Z377" s="29" t="s">
        <v>72</v>
      </c>
      <c r="AA377" s="29" t="s">
        <v>130</v>
      </c>
      <c r="AB377" s="29" t="s">
        <v>452</v>
      </c>
      <c r="AC377" s="32" t="s">
        <v>3660</v>
      </c>
      <c r="AD377" s="41" t="s">
        <v>3661</v>
      </c>
    </row>
    <row r="378" spans="1:30" ht="358">
      <c r="A378" s="15" t="s">
        <v>3662</v>
      </c>
      <c r="B378" s="17" t="e">
        <f ca="1">IMAGE("https://acnhcdn.com/latest/NpcIcon/squ13.png")</f>
        <v>#NAME?</v>
      </c>
      <c r="C378" s="28" t="e">
        <f ca="1">IMAGE("https://acnhcdn.com/latest/NpcBromide/NpcNmlSqu13.png")</f>
        <v>#NAME?</v>
      </c>
      <c r="D378" s="17" t="e">
        <f ca="1">IMAGE("https://acnhcdn.com/drivesync/render/houses/squ13_364_Tasha.png")</f>
        <v>#NAME?</v>
      </c>
      <c r="E378" s="15" t="s">
        <v>77</v>
      </c>
      <c r="F378" s="29" t="s">
        <v>78</v>
      </c>
      <c r="G378" s="29" t="s">
        <v>168</v>
      </c>
      <c r="H378" s="17" t="s">
        <v>34</v>
      </c>
      <c r="I378" s="30" t="s">
        <v>81</v>
      </c>
      <c r="J378" s="31" t="s">
        <v>3663</v>
      </c>
      <c r="K378" s="32" t="s">
        <v>3664</v>
      </c>
      <c r="L378" s="30" t="s">
        <v>1167</v>
      </c>
      <c r="M378" s="33" t="s">
        <v>3665</v>
      </c>
      <c r="N378" s="42" t="s">
        <v>104</v>
      </c>
      <c r="O378" s="47" t="s">
        <v>174</v>
      </c>
      <c r="P378" s="23" t="s">
        <v>529</v>
      </c>
      <c r="Q378" s="23" t="s">
        <v>393</v>
      </c>
      <c r="R378" s="18">
        <v>8433</v>
      </c>
      <c r="S378" s="17" t="s">
        <v>192</v>
      </c>
      <c r="T378" s="24" t="s">
        <v>448</v>
      </c>
      <c r="U378" s="25" t="s">
        <v>179</v>
      </c>
      <c r="V378" s="15" t="s">
        <v>3666</v>
      </c>
      <c r="W378" s="15" t="s">
        <v>3667</v>
      </c>
      <c r="X378" s="26" t="s">
        <v>112</v>
      </c>
      <c r="Y378" s="26" t="s">
        <v>129</v>
      </c>
      <c r="Z378" s="29" t="s">
        <v>72</v>
      </c>
      <c r="AA378" s="29" t="s">
        <v>130</v>
      </c>
      <c r="AB378" s="29" t="s">
        <v>795</v>
      </c>
      <c r="AC378" s="32" t="s">
        <v>3668</v>
      </c>
      <c r="AD378" s="41" t="s">
        <v>3669</v>
      </c>
    </row>
    <row r="379" spans="1:30" ht="238">
      <c r="A379" s="15" t="s">
        <v>3670</v>
      </c>
      <c r="B379" s="17" t="e">
        <f ca="1">IMAGE("https://acnhcdn.com/latest/NpcIcon/bea00.png")</f>
        <v>#NAME?</v>
      </c>
      <c r="C379" s="28" t="e">
        <f ca="1">IMAGE("https://acnhcdn.com/latest/NpcBromide/NpcNmlBea00.png")</f>
        <v>#NAME?</v>
      </c>
      <c r="D379" s="17" t="e">
        <f ca="1">IMAGE("https://acnhcdn.com/drivesync/render/houses/bea00_19_Teddy.png")</f>
        <v>#NAME?</v>
      </c>
      <c r="E379" s="15" t="s">
        <v>511</v>
      </c>
      <c r="F379" s="29" t="s">
        <v>32</v>
      </c>
      <c r="G379" s="29" t="s">
        <v>33</v>
      </c>
      <c r="H379" s="17" t="s">
        <v>80</v>
      </c>
      <c r="I379" s="30" t="s">
        <v>81</v>
      </c>
      <c r="J379" s="31" t="s">
        <v>3671</v>
      </c>
      <c r="K379" s="32" t="s">
        <v>3672</v>
      </c>
      <c r="L379" s="30" t="s">
        <v>572</v>
      </c>
      <c r="M379" s="33" t="s">
        <v>3673</v>
      </c>
      <c r="N379" s="39" t="s">
        <v>86</v>
      </c>
      <c r="O379" s="39" t="s">
        <v>86</v>
      </c>
      <c r="P379" s="23" t="s">
        <v>175</v>
      </c>
      <c r="Q379" s="23" t="s">
        <v>222</v>
      </c>
      <c r="R379" s="18">
        <v>5262</v>
      </c>
      <c r="S379" s="17" t="s">
        <v>823</v>
      </c>
      <c r="T379" s="24" t="s">
        <v>772</v>
      </c>
      <c r="U379" s="25" t="s">
        <v>504</v>
      </c>
      <c r="V379" s="15" t="s">
        <v>3674</v>
      </c>
      <c r="W379" s="15" t="s">
        <v>3675</v>
      </c>
      <c r="X379" s="26" t="s">
        <v>869</v>
      </c>
      <c r="Y379" s="26" t="s">
        <v>197</v>
      </c>
      <c r="Z379" s="29" t="s">
        <v>72</v>
      </c>
      <c r="AA379" s="29" t="s">
        <v>212</v>
      </c>
      <c r="AB379" s="29" t="s">
        <v>213</v>
      </c>
      <c r="AC379" s="32" t="s">
        <v>3676</v>
      </c>
      <c r="AD379" s="41" t="s">
        <v>3677</v>
      </c>
    </row>
    <row r="380" spans="1:30" ht="210">
      <c r="A380" s="15" t="s">
        <v>3678</v>
      </c>
      <c r="B380" s="17" t="e">
        <f ca="1">IMAGE("https://acnhcdn.com/latest/NpcIcon/pgn12.png")</f>
        <v>#NAME?</v>
      </c>
      <c r="C380" s="28" t="e">
        <f ca="1">IMAGE("https://acnhcdn.com/latest/NpcBromide/NpcNmlPgn12.png")</f>
        <v>#NAME?</v>
      </c>
      <c r="D380" s="17" t="e">
        <f ca="1">IMAGE("https://acnhcdn.com/drivesync/render/houses/pgn12_297_Tex.png")</f>
        <v>#NAME?</v>
      </c>
      <c r="E380" s="15" t="s">
        <v>375</v>
      </c>
      <c r="F380" s="29" t="s">
        <v>32</v>
      </c>
      <c r="G380" s="29" t="s">
        <v>512</v>
      </c>
      <c r="H380" s="17" t="s">
        <v>34</v>
      </c>
      <c r="I380" s="30" t="s">
        <v>187</v>
      </c>
      <c r="J380" s="31" t="s">
        <v>675</v>
      </c>
      <c r="K380" s="32" t="s">
        <v>3679</v>
      </c>
      <c r="L380" s="30" t="s">
        <v>1090</v>
      </c>
      <c r="M380" s="33" t="s">
        <v>3680</v>
      </c>
      <c r="N380" s="34" t="s">
        <v>62</v>
      </c>
      <c r="O380" s="42" t="s">
        <v>104</v>
      </c>
      <c r="P380" s="23" t="s">
        <v>63</v>
      </c>
      <c r="Q380" s="23" t="s">
        <v>393</v>
      </c>
      <c r="R380" s="18">
        <v>2401</v>
      </c>
      <c r="S380" s="17" t="s">
        <v>311</v>
      </c>
      <c r="T380" s="24" t="s">
        <v>380</v>
      </c>
      <c r="U380" s="25" t="s">
        <v>381</v>
      </c>
      <c r="V380" s="15" t="s">
        <v>3681</v>
      </c>
      <c r="W380" s="15" t="s">
        <v>3682</v>
      </c>
      <c r="X380" s="26" t="s">
        <v>384</v>
      </c>
      <c r="Y380" s="26" t="s">
        <v>331</v>
      </c>
      <c r="Z380" s="29" t="s">
        <v>72</v>
      </c>
      <c r="AA380" s="29" t="s">
        <v>130</v>
      </c>
      <c r="AB380" s="29" t="s">
        <v>795</v>
      </c>
      <c r="AC380" s="32" t="s">
        <v>3683</v>
      </c>
      <c r="AD380" s="41" t="s">
        <v>3684</v>
      </c>
    </row>
    <row r="381" spans="1:30" ht="319">
      <c r="A381" s="15" t="s">
        <v>3685</v>
      </c>
      <c r="B381" s="17" t="e">
        <f ca="1">IMAGE("https://acnhcdn.com/latest/NpcIcon/elp10.png")</f>
        <v>#NAME?</v>
      </c>
      <c r="C381" s="28" t="e">
        <f ca="1">IMAGE("https://acnhcdn.com/latest/NpcBromide/NpcNmlElp10.png")</f>
        <v>#NAME?</v>
      </c>
      <c r="D381" s="17" t="e">
        <f ca="1">IMAGE("https://acnhcdn.com/drivesync/render/houses/elp10_157_Tia.png")</f>
        <v>#NAME?</v>
      </c>
      <c r="E381" s="15" t="s">
        <v>413</v>
      </c>
      <c r="F381" s="29" t="s">
        <v>78</v>
      </c>
      <c r="G381" s="29" t="s">
        <v>152</v>
      </c>
      <c r="H381" s="17" t="s">
        <v>34</v>
      </c>
      <c r="I381" s="30" t="s">
        <v>35</v>
      </c>
      <c r="J381" s="31" t="s">
        <v>3686</v>
      </c>
      <c r="K381" s="32" t="s">
        <v>3687</v>
      </c>
      <c r="L381" s="30" t="s">
        <v>689</v>
      </c>
      <c r="M381" s="33" t="s">
        <v>3688</v>
      </c>
      <c r="N381" s="22" t="s">
        <v>41</v>
      </c>
      <c r="O381" s="42" t="s">
        <v>104</v>
      </c>
      <c r="P381" s="23" t="s">
        <v>63</v>
      </c>
      <c r="Q381" s="23" t="s">
        <v>106</v>
      </c>
      <c r="R381" s="18">
        <v>3138</v>
      </c>
      <c r="S381" s="17" t="s">
        <v>944</v>
      </c>
      <c r="T381" s="24" t="s">
        <v>1856</v>
      </c>
      <c r="U381" s="25" t="s">
        <v>449</v>
      </c>
      <c r="V381" s="15" t="s">
        <v>3689</v>
      </c>
      <c r="W381" s="15" t="s">
        <v>3690</v>
      </c>
      <c r="X381" s="26" t="s">
        <v>112</v>
      </c>
      <c r="Y381" s="26" t="s">
        <v>331</v>
      </c>
      <c r="Z381" s="29" t="s">
        <v>72</v>
      </c>
      <c r="AA381" s="29" t="s">
        <v>289</v>
      </c>
      <c r="AB381" s="29" t="s">
        <v>290</v>
      </c>
      <c r="AC381" s="32" t="s">
        <v>3691</v>
      </c>
      <c r="AD381" s="41" t="s">
        <v>3692</v>
      </c>
    </row>
    <row r="382" spans="1:30" ht="371">
      <c r="A382" s="15" t="s">
        <v>3693</v>
      </c>
      <c r="B382" s="16" t="e">
        <f ca="1">IMAGE("https://acnhcdn.com/latest/NpcIcon/mnk09.png")</f>
        <v>#NAME?</v>
      </c>
      <c r="C382" s="16" t="e">
        <f ca="1">IMAGE("https://acnhcdn.com/latest/NpcBromide/NpcNmlMnk09.png")</f>
        <v>#NAME?</v>
      </c>
      <c r="D382" s="16"/>
      <c r="E382" s="15" t="s">
        <v>1396</v>
      </c>
      <c r="F382" s="16" t="s">
        <v>32</v>
      </c>
      <c r="G382" s="16" t="s">
        <v>33</v>
      </c>
      <c r="H382" s="17" t="s">
        <v>80</v>
      </c>
      <c r="I382" s="18" t="s">
        <v>81</v>
      </c>
      <c r="J382" s="19" t="s">
        <v>3238</v>
      </c>
      <c r="K382" s="20" t="s">
        <v>3694</v>
      </c>
      <c r="L382" s="18" t="s">
        <v>642</v>
      </c>
      <c r="M382" s="17" t="s">
        <v>3695</v>
      </c>
      <c r="N382" s="34" t="s">
        <v>62</v>
      </c>
      <c r="O382" s="42" t="s">
        <v>104</v>
      </c>
      <c r="P382" s="23" t="s">
        <v>43</v>
      </c>
      <c r="Q382" s="23" t="s">
        <v>175</v>
      </c>
      <c r="R382" s="18">
        <v>3462</v>
      </c>
      <c r="S382" s="17" t="s">
        <v>1465</v>
      </c>
      <c r="T382" s="24" t="s">
        <v>3696</v>
      </c>
      <c r="U382" s="25" t="s">
        <v>3697</v>
      </c>
      <c r="V382" s="15" t="s">
        <v>3698</v>
      </c>
      <c r="W382" s="15" t="s">
        <v>3699</v>
      </c>
      <c r="X382" s="26" t="s">
        <v>635</v>
      </c>
      <c r="Y382" s="26">
        <v>292</v>
      </c>
      <c r="Z382" s="16" t="s">
        <v>51</v>
      </c>
      <c r="AA382" s="16" t="s">
        <v>212</v>
      </c>
      <c r="AB382" s="16" t="s">
        <v>213</v>
      </c>
      <c r="AC382" s="20" t="s">
        <v>3700</v>
      </c>
      <c r="AD382" s="27" t="s">
        <v>3701</v>
      </c>
    </row>
    <row r="383" spans="1:30" ht="280">
      <c r="A383" s="15" t="s">
        <v>3702</v>
      </c>
      <c r="B383" s="17" t="e">
        <f ca="1">IMAGE("https://acnhcdn.com/latest/NpcIcon/rbt07.png")</f>
        <v>#NAME?</v>
      </c>
      <c r="C383" s="28" t="e">
        <f ca="1">IMAGE("https://acnhcdn.com/latest/NpcBromide/NpcNmlRbt07.png")</f>
        <v>#NAME?</v>
      </c>
      <c r="D383" s="17" t="e">
        <f ca="1">IMAGE("https://acnhcdn.com/drivesync/render/houses/rbt07_321_Tiffany.png")</f>
        <v>#NAME?</v>
      </c>
      <c r="E383" s="15" t="s">
        <v>733</v>
      </c>
      <c r="F383" s="29" t="s">
        <v>78</v>
      </c>
      <c r="G383" s="29" t="s">
        <v>168</v>
      </c>
      <c r="H383" s="17" t="s">
        <v>80</v>
      </c>
      <c r="I383" s="30" t="s">
        <v>169</v>
      </c>
      <c r="J383" s="31" t="s">
        <v>3703</v>
      </c>
      <c r="K383" s="32" t="s">
        <v>3704</v>
      </c>
      <c r="L383" s="30" t="s">
        <v>219</v>
      </c>
      <c r="M383" s="33" t="s">
        <v>3705</v>
      </c>
      <c r="N383" s="47" t="s">
        <v>174</v>
      </c>
      <c r="O383" s="34" t="s">
        <v>62</v>
      </c>
      <c r="P383" s="23" t="s">
        <v>63</v>
      </c>
      <c r="Q383" s="23" t="s">
        <v>123</v>
      </c>
      <c r="R383" s="18">
        <v>4347</v>
      </c>
      <c r="S383" s="17" t="s">
        <v>1427</v>
      </c>
      <c r="T383" s="24" t="s">
        <v>1128</v>
      </c>
      <c r="U383" s="25" t="s">
        <v>240</v>
      </c>
      <c r="V383" s="15" t="s">
        <v>3706</v>
      </c>
      <c r="W383" s="15" t="s">
        <v>3707</v>
      </c>
      <c r="X383" s="26" t="s">
        <v>112</v>
      </c>
      <c r="Y383" s="26" t="s">
        <v>113</v>
      </c>
      <c r="Z383" s="29" t="s">
        <v>72</v>
      </c>
      <c r="AA383" s="29" t="s">
        <v>289</v>
      </c>
      <c r="AB383" s="29" t="s">
        <v>290</v>
      </c>
      <c r="AC383" s="32" t="s">
        <v>3708</v>
      </c>
      <c r="AD383" s="41" t="s">
        <v>3709</v>
      </c>
    </row>
    <row r="384" spans="1:30" ht="332">
      <c r="A384" s="15" t="s">
        <v>3710</v>
      </c>
      <c r="B384" s="17" t="e">
        <f ca="1">IMAGE("https://acnhcdn.com/latest/NpcIcon/shp10.png")</f>
        <v>#NAME?</v>
      </c>
      <c r="C384" s="28" t="e">
        <f ca="1">IMAGE("https://acnhcdn.com/latest/NpcBromide/NpcNmlShp10.png")</f>
        <v>#NAME?</v>
      </c>
      <c r="D384" s="17" t="e">
        <f ca="1">IMAGE("https://acnhcdn.com/drivesync/render/houses/shp10_347_Timbra.png")</f>
        <v>#NAME?</v>
      </c>
      <c r="E384" s="15" t="s">
        <v>442</v>
      </c>
      <c r="F384" s="29" t="s">
        <v>78</v>
      </c>
      <c r="G384" s="29" t="s">
        <v>168</v>
      </c>
      <c r="H384" s="17" t="s">
        <v>34</v>
      </c>
      <c r="I384" s="30" t="s">
        <v>153</v>
      </c>
      <c r="J384" s="31" t="s">
        <v>3371</v>
      </c>
      <c r="K384" s="32" t="s">
        <v>3711</v>
      </c>
      <c r="L384" s="30" t="s">
        <v>391</v>
      </c>
      <c r="M384" s="33" t="s">
        <v>3712</v>
      </c>
      <c r="N384" s="42" t="s">
        <v>104</v>
      </c>
      <c r="O384" s="47" t="s">
        <v>174</v>
      </c>
      <c r="P384" s="23" t="s">
        <v>43</v>
      </c>
      <c r="Q384" s="23" t="s">
        <v>176</v>
      </c>
      <c r="R384" s="18">
        <v>3633</v>
      </c>
      <c r="S384" s="17" t="s">
        <v>530</v>
      </c>
      <c r="T384" s="24" t="s">
        <v>1548</v>
      </c>
      <c r="U384" s="25" t="s">
        <v>3094</v>
      </c>
      <c r="V384" s="15" t="s">
        <v>3713</v>
      </c>
      <c r="W384" s="15" t="s">
        <v>3714</v>
      </c>
      <c r="X384" s="26" t="s">
        <v>112</v>
      </c>
      <c r="Y384" s="26" t="s">
        <v>197</v>
      </c>
      <c r="Z384" s="29" t="s">
        <v>72</v>
      </c>
      <c r="AA384" s="29" t="s">
        <v>52</v>
      </c>
      <c r="AB384" s="29" t="s">
        <v>230</v>
      </c>
      <c r="AC384" s="32" t="s">
        <v>3715</v>
      </c>
      <c r="AD384" s="41" t="s">
        <v>3716</v>
      </c>
    </row>
    <row r="385" spans="1:30" ht="266">
      <c r="A385" s="15" t="s">
        <v>3717</v>
      </c>
      <c r="B385" s="17" t="e">
        <f ca="1">IMAGE("https://acnhcdn.com/latest/NpcIcon/cow01.png")</f>
        <v>#NAME?</v>
      </c>
      <c r="C385" s="28" t="e">
        <f ca="1">IMAGE("https://acnhcdn.com/latest/NpcBromide/NpcNmlCow01.png")</f>
        <v>#NAME?</v>
      </c>
      <c r="D385" s="17" t="e">
        <f ca="1">IMAGE("https://acnhcdn.com/drivesync/render/houses/cow01_99_Tipper.png")</f>
        <v>#NAME?</v>
      </c>
      <c r="E385" s="15" t="s">
        <v>2694</v>
      </c>
      <c r="F385" s="29" t="s">
        <v>78</v>
      </c>
      <c r="G385" s="29" t="s">
        <v>168</v>
      </c>
      <c r="H385" s="17" t="s">
        <v>80</v>
      </c>
      <c r="I385" s="30" t="s">
        <v>169</v>
      </c>
      <c r="J385" s="31" t="s">
        <v>3718</v>
      </c>
      <c r="K385" s="32" t="s">
        <v>3719</v>
      </c>
      <c r="L385" s="30" t="s">
        <v>2486</v>
      </c>
      <c r="M385" s="33" t="s">
        <v>3720</v>
      </c>
      <c r="N385" s="47" t="s">
        <v>174</v>
      </c>
      <c r="O385" s="22" t="s">
        <v>41</v>
      </c>
      <c r="P385" s="23" t="s">
        <v>221</v>
      </c>
      <c r="Q385" s="23" t="s">
        <v>105</v>
      </c>
      <c r="R385" s="18">
        <v>4575</v>
      </c>
      <c r="S385" s="17" t="s">
        <v>471</v>
      </c>
      <c r="T385" s="24" t="s">
        <v>3721</v>
      </c>
      <c r="U385" s="25" t="s">
        <v>1281</v>
      </c>
      <c r="V385" s="15" t="s">
        <v>3722</v>
      </c>
      <c r="W385" s="15" t="s">
        <v>3723</v>
      </c>
      <c r="X385" s="26" t="s">
        <v>635</v>
      </c>
      <c r="Y385" s="26" t="s">
        <v>1254</v>
      </c>
      <c r="Z385" s="29" t="s">
        <v>72</v>
      </c>
      <c r="AA385" s="29" t="s">
        <v>289</v>
      </c>
      <c r="AB385" s="29" t="s">
        <v>290</v>
      </c>
      <c r="AC385" s="32" t="s">
        <v>3724</v>
      </c>
      <c r="AD385" s="41" t="s">
        <v>3725</v>
      </c>
    </row>
    <row r="386" spans="1:30" ht="319">
      <c r="A386" s="15" t="s">
        <v>3726</v>
      </c>
      <c r="B386" s="17" t="e">
        <f ca="1">IMAGE("https://acnhcdn.com/latest/NpcIcon/rbt20.png")</f>
        <v>#NAME?</v>
      </c>
      <c r="C386" s="28" t="e">
        <f ca="1">IMAGE("https://acnhcdn.com/latest/NpcBromide/NpcNmlRbt20.png")</f>
        <v>#NAME?</v>
      </c>
      <c r="D386" s="17" t="e">
        <f ca="1">IMAGE("https://acnhcdn.com/drivesync/render/houses/rbt20_Toby.png")</f>
        <v>#NAME?</v>
      </c>
      <c r="E386" s="15" t="s">
        <v>733</v>
      </c>
      <c r="F386" s="29" t="s">
        <v>32</v>
      </c>
      <c r="G386" s="29" t="s">
        <v>512</v>
      </c>
      <c r="H386" s="17" t="s">
        <v>34</v>
      </c>
      <c r="I386" s="30" t="s">
        <v>187</v>
      </c>
      <c r="J386" s="31" t="s">
        <v>2652</v>
      </c>
      <c r="K386" s="29" t="s">
        <v>3727</v>
      </c>
      <c r="L386" s="15" t="s">
        <v>283</v>
      </c>
      <c r="M386" s="33" t="s">
        <v>3728</v>
      </c>
      <c r="N386" s="22" t="s">
        <v>41</v>
      </c>
      <c r="O386" s="42" t="s">
        <v>104</v>
      </c>
      <c r="P386" s="18" t="s">
        <v>43</v>
      </c>
      <c r="Q386" s="18" t="s">
        <v>123</v>
      </c>
      <c r="R386" s="18">
        <v>13181</v>
      </c>
      <c r="S386" s="17" t="s">
        <v>1057</v>
      </c>
      <c r="T386" s="24" t="s">
        <v>3729</v>
      </c>
      <c r="U386" s="17" t="s">
        <v>3730</v>
      </c>
      <c r="V386" s="15" t="s">
        <v>3731</v>
      </c>
      <c r="W386" s="15" t="s">
        <v>3732</v>
      </c>
      <c r="X386" s="26" t="s">
        <v>359</v>
      </c>
      <c r="Y386" s="26" t="s">
        <v>71</v>
      </c>
      <c r="Z386" s="29" t="s">
        <v>1048</v>
      </c>
      <c r="AA386" s="29" t="s">
        <v>3733</v>
      </c>
      <c r="AB386" s="29" t="s">
        <v>3734</v>
      </c>
      <c r="AC386" s="29" t="s">
        <v>3735</v>
      </c>
      <c r="AD386" s="41" t="s">
        <v>3736</v>
      </c>
    </row>
    <row r="387" spans="1:30" ht="332">
      <c r="A387" s="15" t="s">
        <v>3737</v>
      </c>
      <c r="B387" s="17" t="e">
        <f ca="1">IMAGE("https://acnhcdn.com/latest/NpcIcon/cat15.png")</f>
        <v>#NAME?</v>
      </c>
      <c r="C387" s="28" t="e">
        <f ca="1">IMAGE("https://acnhcdn.com/latest/NpcBromide/NpcNmlCat15.png")</f>
        <v>#NAME?</v>
      </c>
      <c r="D387" s="17" t="e">
        <f ca="1">IMAGE("https://acnhcdn.com/drivesync/render/houses/cat15_66_Tom.png")</f>
        <v>#NAME?</v>
      </c>
      <c r="E387" s="15" t="s">
        <v>264</v>
      </c>
      <c r="F387" s="29" t="s">
        <v>32</v>
      </c>
      <c r="G387" s="29" t="s">
        <v>57</v>
      </c>
      <c r="H387" s="17" t="s">
        <v>80</v>
      </c>
      <c r="I387" s="30" t="s">
        <v>153</v>
      </c>
      <c r="J387" s="31" t="s">
        <v>3738</v>
      </c>
      <c r="K387" s="32" t="s">
        <v>3739</v>
      </c>
      <c r="L387" s="30" t="s">
        <v>325</v>
      </c>
      <c r="M387" s="33" t="s">
        <v>3740</v>
      </c>
      <c r="N387" s="34" t="s">
        <v>62</v>
      </c>
      <c r="O387" s="39" t="s">
        <v>86</v>
      </c>
      <c r="P387" s="23" t="s">
        <v>63</v>
      </c>
      <c r="Q387" s="23" t="s">
        <v>393</v>
      </c>
      <c r="R387" s="18">
        <v>5980</v>
      </c>
      <c r="S387" s="17" t="s">
        <v>65</v>
      </c>
      <c r="T387" s="24" t="s">
        <v>327</v>
      </c>
      <c r="U387" s="25" t="s">
        <v>622</v>
      </c>
      <c r="V387" s="15" t="s">
        <v>3741</v>
      </c>
      <c r="W387" s="15" t="s">
        <v>3742</v>
      </c>
      <c r="X387" s="26" t="s">
        <v>145</v>
      </c>
      <c r="Y387" s="26" t="s">
        <v>164</v>
      </c>
      <c r="Z387" s="29" t="s">
        <v>72</v>
      </c>
      <c r="AA387" s="29" t="s">
        <v>52</v>
      </c>
      <c r="AB387" s="29" t="s">
        <v>53</v>
      </c>
      <c r="AC387" s="32" t="s">
        <v>3743</v>
      </c>
      <c r="AD387" s="41" t="s">
        <v>3744</v>
      </c>
    </row>
    <row r="388" spans="1:30" ht="238">
      <c r="A388" s="15" t="s">
        <v>3745</v>
      </c>
      <c r="B388" s="17" t="e">
        <f ca="1">IMAGE("https://acnhcdn.com/latest/NpcIcon/pig01.png")</f>
        <v>#NAME?</v>
      </c>
      <c r="C388" s="28" t="e">
        <f ca="1">IMAGE("https://acnhcdn.com/latest/NpcBromide/NpcNmlPig01.png")</f>
        <v>#NAME?</v>
      </c>
      <c r="D388" s="17" t="e">
        <f ca="1">IMAGE("https://acnhcdn.com/drivesync/render/houses/pig01_10_Truffles.png")</f>
        <v>#NAME?</v>
      </c>
      <c r="E388" s="15" t="s">
        <v>97</v>
      </c>
      <c r="F388" s="29" t="s">
        <v>78</v>
      </c>
      <c r="G388" s="29" t="s">
        <v>79</v>
      </c>
      <c r="H388" s="17" t="s">
        <v>80</v>
      </c>
      <c r="I388" s="30" t="s">
        <v>169</v>
      </c>
      <c r="J388" s="31" t="s">
        <v>3746</v>
      </c>
      <c r="K388" s="32" t="s">
        <v>3747</v>
      </c>
      <c r="L388" s="30" t="s">
        <v>250</v>
      </c>
      <c r="M388" s="33" t="s">
        <v>3748</v>
      </c>
      <c r="N388" s="22" t="s">
        <v>41</v>
      </c>
      <c r="O388" s="47" t="s">
        <v>174</v>
      </c>
      <c r="P388" s="23" t="s">
        <v>43</v>
      </c>
      <c r="Q388" s="23" t="s">
        <v>123</v>
      </c>
      <c r="R388" s="18">
        <v>4423</v>
      </c>
      <c r="S388" s="17" t="s">
        <v>140</v>
      </c>
      <c r="T388" s="24" t="s">
        <v>2237</v>
      </c>
      <c r="U388" s="25" t="s">
        <v>1635</v>
      </c>
      <c r="V388" s="15" t="s">
        <v>3749</v>
      </c>
      <c r="W388" s="15" t="s">
        <v>3750</v>
      </c>
      <c r="X388" s="26" t="s">
        <v>1083</v>
      </c>
      <c r="Y388" s="26" t="s">
        <v>397</v>
      </c>
      <c r="Z388" s="29" t="s">
        <v>72</v>
      </c>
      <c r="AA388" s="29" t="s">
        <v>52</v>
      </c>
      <c r="AB388" s="29" t="s">
        <v>683</v>
      </c>
      <c r="AC388" s="32" t="s">
        <v>3751</v>
      </c>
      <c r="AD388" s="41" t="s">
        <v>3752</v>
      </c>
    </row>
    <row r="389" spans="1:30" ht="168">
      <c r="A389" s="15" t="s">
        <v>3753</v>
      </c>
      <c r="B389" s="17" t="e">
        <f ca="1">IMAGE("https://acnhcdn.com/latest/NpcIcon/elp09.png")</f>
        <v>#NAME?</v>
      </c>
      <c r="C389" s="28" t="e">
        <f ca="1">IMAGE("https://acnhcdn.com/latest/NpcBromide/NpcNmlElp09.png")</f>
        <v>#NAME?</v>
      </c>
      <c r="D389" s="17" t="e">
        <f ca="1">IMAGE("https://acnhcdn.com/drivesync/render/houses/elp09_156_Tucker.png")</f>
        <v>#NAME?</v>
      </c>
      <c r="E389" s="15" t="s">
        <v>413</v>
      </c>
      <c r="F389" s="29" t="s">
        <v>32</v>
      </c>
      <c r="G389" s="29" t="s">
        <v>119</v>
      </c>
      <c r="H389" s="17" t="s">
        <v>34</v>
      </c>
      <c r="I389" s="30" t="s">
        <v>35</v>
      </c>
      <c r="J389" s="31" t="s">
        <v>3754</v>
      </c>
      <c r="K389" s="32" t="s">
        <v>3755</v>
      </c>
      <c r="L389" s="30" t="s">
        <v>922</v>
      </c>
      <c r="M389" s="33" t="s">
        <v>3756</v>
      </c>
      <c r="N389" s="21" t="s">
        <v>40</v>
      </c>
      <c r="O389" s="39" t="s">
        <v>86</v>
      </c>
      <c r="P389" s="23" t="s">
        <v>175</v>
      </c>
      <c r="Q389" s="23" t="s">
        <v>222</v>
      </c>
      <c r="R389" s="18">
        <v>9626</v>
      </c>
      <c r="S389" s="17" t="s">
        <v>1231</v>
      </c>
      <c r="T389" s="24" t="s">
        <v>924</v>
      </c>
      <c r="U389" s="25" t="s">
        <v>2382</v>
      </c>
      <c r="V389" s="15" t="s">
        <v>3757</v>
      </c>
      <c r="W389" s="15" t="s">
        <v>3758</v>
      </c>
      <c r="X389" s="26" t="s">
        <v>359</v>
      </c>
      <c r="Y389" s="26" t="s">
        <v>71</v>
      </c>
      <c r="Z389" s="29" t="s">
        <v>72</v>
      </c>
      <c r="AA389" s="29" t="s">
        <v>52</v>
      </c>
      <c r="AB389" s="29" t="s">
        <v>147</v>
      </c>
      <c r="AC389" s="32" t="s">
        <v>3759</v>
      </c>
      <c r="AD389" s="41" t="s">
        <v>3760</v>
      </c>
    </row>
    <row r="390" spans="1:30" ht="252">
      <c r="A390" s="15" t="s">
        <v>3761</v>
      </c>
      <c r="B390" s="17" t="e">
        <f ca="1">IMAGE("https://acnhcdn.com/latest/NpcIcon/bea07.png")</f>
        <v>#NAME?</v>
      </c>
      <c r="C390" s="28" t="e">
        <f ca="1">IMAGE("https://acnhcdn.com/latest/NpcBromide/NpcNmlBea07.png")</f>
        <v>#NAME?</v>
      </c>
      <c r="D390" s="17" t="e">
        <f ca="1">IMAGE("https://acnhcdn.com/drivesync/render/houses/bea07_24_Tutu.png")</f>
        <v>#NAME?</v>
      </c>
      <c r="E390" s="15" t="s">
        <v>511</v>
      </c>
      <c r="F390" s="29" t="s">
        <v>78</v>
      </c>
      <c r="G390" s="29" t="s">
        <v>79</v>
      </c>
      <c r="H390" s="17" t="s">
        <v>80</v>
      </c>
      <c r="I390" s="30" t="s">
        <v>169</v>
      </c>
      <c r="J390" s="31" t="s">
        <v>3762</v>
      </c>
      <c r="K390" s="32" t="s">
        <v>3763</v>
      </c>
      <c r="L390" s="30" t="s">
        <v>736</v>
      </c>
      <c r="M390" s="33" t="s">
        <v>3764</v>
      </c>
      <c r="N390" s="22" t="s">
        <v>41</v>
      </c>
      <c r="O390" s="39" t="s">
        <v>86</v>
      </c>
      <c r="P390" s="23" t="s">
        <v>105</v>
      </c>
      <c r="Q390" s="23" t="s">
        <v>123</v>
      </c>
      <c r="R390" s="18">
        <v>8193</v>
      </c>
      <c r="S390" s="17" t="s">
        <v>340</v>
      </c>
      <c r="T390" s="24" t="s">
        <v>3765</v>
      </c>
      <c r="U390" s="25" t="s">
        <v>2925</v>
      </c>
      <c r="V390" s="15" t="s">
        <v>3766</v>
      </c>
      <c r="W390" s="15" t="s">
        <v>3767</v>
      </c>
      <c r="X390" s="26" t="s">
        <v>145</v>
      </c>
      <c r="Y390" s="26" t="s">
        <v>258</v>
      </c>
      <c r="Z390" s="29" t="s">
        <v>72</v>
      </c>
      <c r="AA390" s="29" t="s">
        <v>289</v>
      </c>
      <c r="AB390" s="29" t="s">
        <v>290</v>
      </c>
      <c r="AC390" s="32" t="s">
        <v>3768</v>
      </c>
      <c r="AD390" s="41" t="s">
        <v>3769</v>
      </c>
    </row>
    <row r="391" spans="1:30" ht="319">
      <c r="A391" s="15" t="s">
        <v>3770</v>
      </c>
      <c r="B391" s="17" t="e">
        <f ca="1">IMAGE("https://acnhcdn.com/latest/NpcIcon/brd03.png")</f>
        <v>#NAME?</v>
      </c>
      <c r="C391" s="28" t="e">
        <f ca="1">IMAGE("https://acnhcdn.com/latest/NpcBromide/NpcNmlBrd03.png")</f>
        <v>#NAME?</v>
      </c>
      <c r="D391" s="17" t="e">
        <f ca="1">IMAGE("https://acnhcdn.com/drivesync/render/houses/brd03_36_Twiggy.png")</f>
        <v>#NAME?</v>
      </c>
      <c r="E391" s="15" t="s">
        <v>31</v>
      </c>
      <c r="F391" s="29" t="s">
        <v>78</v>
      </c>
      <c r="G391" s="29" t="s">
        <v>79</v>
      </c>
      <c r="H391" s="17" t="s">
        <v>80</v>
      </c>
      <c r="I391" s="30" t="s">
        <v>169</v>
      </c>
      <c r="J391" s="31" t="s">
        <v>3771</v>
      </c>
      <c r="K391" s="32" t="s">
        <v>3772</v>
      </c>
      <c r="L391" s="30" t="s">
        <v>736</v>
      </c>
      <c r="M391" s="33" t="s">
        <v>3773</v>
      </c>
      <c r="N391" s="39" t="s">
        <v>86</v>
      </c>
      <c r="O391" s="22" t="s">
        <v>41</v>
      </c>
      <c r="P391" s="23" t="s">
        <v>105</v>
      </c>
      <c r="Q391" s="23" t="s">
        <v>64</v>
      </c>
      <c r="R391" s="18">
        <v>7768</v>
      </c>
      <c r="S391" s="17" t="s">
        <v>715</v>
      </c>
      <c r="T391" s="24" t="s">
        <v>159</v>
      </c>
      <c r="U391" s="25" t="s">
        <v>3774</v>
      </c>
      <c r="V391" s="15" t="s">
        <v>3775</v>
      </c>
      <c r="W391" s="15" t="s">
        <v>3776</v>
      </c>
      <c r="X391" s="26" t="s">
        <v>384</v>
      </c>
      <c r="Y391" s="26" t="s">
        <v>1608</v>
      </c>
      <c r="Z391" s="29" t="s">
        <v>72</v>
      </c>
      <c r="AA391" s="29" t="s">
        <v>276</v>
      </c>
      <c r="AB391" s="29" t="s">
        <v>277</v>
      </c>
      <c r="AC391" s="32" t="s">
        <v>3777</v>
      </c>
      <c r="AD391" s="41" t="s">
        <v>3778</v>
      </c>
    </row>
    <row r="392" spans="1:30" ht="293">
      <c r="A392" s="15" t="s">
        <v>3779</v>
      </c>
      <c r="B392" s="17" t="e">
        <f ca="1">IMAGE("https://acnhcdn.com/latest/NpcIcon/tig02.png")</f>
        <v>#NAME?</v>
      </c>
      <c r="C392" s="28" t="e">
        <f ca="1">IMAGE("https://acnhcdn.com/latest/NpcBromide/NpcNmlTig02.png")</f>
        <v>#NAME?</v>
      </c>
      <c r="D392" s="17" t="e">
        <f ca="1">IMAGE("https://acnhcdn.com/drivesync/render/houses/tig02_372_Tybalt.png")</f>
        <v>#NAME?</v>
      </c>
      <c r="E392" s="15" t="s">
        <v>467</v>
      </c>
      <c r="F392" s="29" t="s">
        <v>32</v>
      </c>
      <c r="G392" s="29" t="s">
        <v>33</v>
      </c>
      <c r="H392" s="17" t="s">
        <v>34</v>
      </c>
      <c r="I392" s="30" t="s">
        <v>99</v>
      </c>
      <c r="J392" s="31" t="s">
        <v>154</v>
      </c>
      <c r="K392" s="32" t="s">
        <v>3780</v>
      </c>
      <c r="L392" s="30" t="s">
        <v>801</v>
      </c>
      <c r="M392" s="33" t="s">
        <v>3781</v>
      </c>
      <c r="N392" s="21" t="s">
        <v>40</v>
      </c>
      <c r="O392" s="39" t="s">
        <v>86</v>
      </c>
      <c r="P392" s="23" t="s">
        <v>64</v>
      </c>
      <c r="Q392" s="23" t="s">
        <v>298</v>
      </c>
      <c r="R392" s="18">
        <v>3056</v>
      </c>
      <c r="S392" s="17" t="s">
        <v>311</v>
      </c>
      <c r="T392" s="24" t="s">
        <v>3782</v>
      </c>
      <c r="U392" s="25" t="s">
        <v>3144</v>
      </c>
      <c r="V392" s="15" t="s">
        <v>3783</v>
      </c>
      <c r="W392" s="15" t="s">
        <v>3784</v>
      </c>
      <c r="X392" s="26" t="s">
        <v>145</v>
      </c>
      <c r="Y392" s="26" t="s">
        <v>743</v>
      </c>
      <c r="Z392" s="29" t="s">
        <v>72</v>
      </c>
      <c r="AA392" s="29" t="s">
        <v>578</v>
      </c>
      <c r="AB392" s="29" t="s">
        <v>579</v>
      </c>
      <c r="AC392" s="32" t="s">
        <v>3785</v>
      </c>
      <c r="AD392" s="41" t="s">
        <v>3786</v>
      </c>
    </row>
    <row r="393" spans="1:30" ht="280">
      <c r="A393" s="15" t="s">
        <v>3787</v>
      </c>
      <c r="B393" s="17" t="e">
        <f ca="1">IMAGE("https://acnhcdn.com/latest/NpcIcon/bea08.png")</f>
        <v>#NAME?</v>
      </c>
      <c r="C393" s="28" t="e">
        <f ca="1">IMAGE("https://acnhcdn.com/latest/NpcBromide/NpcNmlBea08.png")</f>
        <v>#NAME?</v>
      </c>
      <c r="D393" s="17" t="e">
        <f ca="1">IMAGE("https://acnhcdn.com/drivesync/render/houses/bea08_25_Ursala.png")</f>
        <v>#NAME?</v>
      </c>
      <c r="E393" s="15" t="s">
        <v>511</v>
      </c>
      <c r="F393" s="29" t="s">
        <v>78</v>
      </c>
      <c r="G393" s="29" t="s">
        <v>98</v>
      </c>
      <c r="H393" s="17" t="s">
        <v>34</v>
      </c>
      <c r="I393" s="30" t="s">
        <v>187</v>
      </c>
      <c r="J393" s="31" t="s">
        <v>3788</v>
      </c>
      <c r="K393" s="32" t="s">
        <v>3789</v>
      </c>
      <c r="L393" s="30" t="s">
        <v>2423</v>
      </c>
      <c r="M393" s="33" t="s">
        <v>3790</v>
      </c>
      <c r="N393" s="39" t="s">
        <v>86</v>
      </c>
      <c r="O393" s="22" t="s">
        <v>41</v>
      </c>
      <c r="P393" s="23" t="s">
        <v>123</v>
      </c>
      <c r="Q393" s="23" t="s">
        <v>222</v>
      </c>
      <c r="R393" s="18">
        <v>4729</v>
      </c>
      <c r="S393" s="17" t="s">
        <v>158</v>
      </c>
      <c r="T393" s="24" t="s">
        <v>1856</v>
      </c>
      <c r="U393" s="25" t="s">
        <v>142</v>
      </c>
      <c r="V393" s="15" t="s">
        <v>3791</v>
      </c>
      <c r="W393" s="15" t="s">
        <v>3792</v>
      </c>
      <c r="X393" s="26" t="s">
        <v>384</v>
      </c>
      <c r="Y393" s="26" t="s">
        <v>476</v>
      </c>
      <c r="Z393" s="29" t="s">
        <v>72</v>
      </c>
      <c r="AA393" s="29" t="s">
        <v>1142</v>
      </c>
      <c r="AB393" s="29" t="s">
        <v>1143</v>
      </c>
      <c r="AC393" s="32" t="s">
        <v>3793</v>
      </c>
      <c r="AD393" s="41" t="s">
        <v>3794</v>
      </c>
    </row>
    <row r="394" spans="1:30" ht="196">
      <c r="A394" s="15" t="s">
        <v>3795</v>
      </c>
      <c r="B394" s="17" t="e">
        <f ca="1">IMAGE("https://acnhcdn.com/latest/NpcIcon/goa06.png")</f>
        <v>#NAME?</v>
      </c>
      <c r="C394" s="28" t="e">
        <f ca="1">IMAGE("https://acnhcdn.com/latest/NpcBromide/NpcNmlGoa06.png")</f>
        <v>#NAME?</v>
      </c>
      <c r="D394" s="17" t="e">
        <f ca="1">IMAGE("https://acnhcdn.com/drivesync/render/houses/goa06_180_Velma.png")</f>
        <v>#NAME?</v>
      </c>
      <c r="E394" s="15" t="s">
        <v>651</v>
      </c>
      <c r="F394" s="29" t="s">
        <v>78</v>
      </c>
      <c r="G394" s="29" t="s">
        <v>168</v>
      </c>
      <c r="H394" s="17" t="s">
        <v>80</v>
      </c>
      <c r="I394" s="30" t="s">
        <v>153</v>
      </c>
      <c r="J394" s="31" t="s">
        <v>3796</v>
      </c>
      <c r="K394" s="32" t="s">
        <v>3797</v>
      </c>
      <c r="L394" s="30" t="s">
        <v>572</v>
      </c>
      <c r="M394" s="33" t="s">
        <v>3798</v>
      </c>
      <c r="N394" s="42" t="s">
        <v>104</v>
      </c>
      <c r="O394" s="47" t="s">
        <v>174</v>
      </c>
      <c r="P394" s="18" t="s">
        <v>42</v>
      </c>
      <c r="Q394" s="23" t="s">
        <v>298</v>
      </c>
      <c r="R394" s="18">
        <v>2784</v>
      </c>
      <c r="S394" s="17" t="s">
        <v>1169</v>
      </c>
      <c r="T394" s="24" t="s">
        <v>751</v>
      </c>
      <c r="U394" s="25" t="s">
        <v>160</v>
      </c>
      <c r="V394" s="15" t="s">
        <v>3799</v>
      </c>
      <c r="W394" s="15" t="s">
        <v>3800</v>
      </c>
      <c r="X394" s="26" t="s">
        <v>112</v>
      </c>
      <c r="Y394" s="26" t="s">
        <v>197</v>
      </c>
      <c r="Z394" s="29" t="s">
        <v>72</v>
      </c>
      <c r="AA394" s="29" t="s">
        <v>52</v>
      </c>
      <c r="AB394" s="29" t="s">
        <v>346</v>
      </c>
      <c r="AC394" s="32" t="s">
        <v>3801</v>
      </c>
      <c r="AD394" s="41" t="s">
        <v>3802</v>
      </c>
    </row>
    <row r="395" spans="1:30" ht="409.6">
      <c r="A395" s="15" t="s">
        <v>3803</v>
      </c>
      <c r="B395" s="17" t="e">
        <f ca="1">IMAGE("https://acnhcdn.com/latest/NpcIcon/shp00.png")</f>
        <v>#NAME?</v>
      </c>
      <c r="C395" s="28" t="e">
        <f ca="1">IMAGE("https://acnhcdn.com/latest/NpcBromide/NpcNmlShp00.png")</f>
        <v>#NAME?</v>
      </c>
      <c r="D395" s="17" t="e">
        <f ca="1">IMAGE("https://acnhcdn.com/drivesync/render/houses/shp00_340_Vesta.png")</f>
        <v>#NAME?</v>
      </c>
      <c r="E395" s="15" t="s">
        <v>442</v>
      </c>
      <c r="F395" s="29" t="s">
        <v>78</v>
      </c>
      <c r="G395" s="29" t="s">
        <v>152</v>
      </c>
      <c r="H395" s="17" t="s">
        <v>80</v>
      </c>
      <c r="I395" s="30" t="s">
        <v>169</v>
      </c>
      <c r="J395" s="31" t="s">
        <v>2511</v>
      </c>
      <c r="K395" s="32" t="s">
        <v>3804</v>
      </c>
      <c r="L395" s="30" t="s">
        <v>138</v>
      </c>
      <c r="M395" s="33" t="s">
        <v>3805</v>
      </c>
      <c r="N395" s="39" t="s">
        <v>86</v>
      </c>
      <c r="O395" s="22" t="s">
        <v>41</v>
      </c>
      <c r="P395" s="23" t="s">
        <v>222</v>
      </c>
      <c r="Q395" s="23" t="s">
        <v>123</v>
      </c>
      <c r="R395" s="18">
        <v>2746</v>
      </c>
      <c r="S395" s="17" t="s">
        <v>340</v>
      </c>
      <c r="T395" s="24" t="s">
        <v>1280</v>
      </c>
      <c r="U395" s="25" t="s">
        <v>3806</v>
      </c>
      <c r="V395" s="15" t="s">
        <v>3807</v>
      </c>
      <c r="W395" s="15" t="s">
        <v>3808</v>
      </c>
      <c r="X395" s="26" t="s">
        <v>384</v>
      </c>
      <c r="Y395" s="26" t="s">
        <v>164</v>
      </c>
      <c r="Z395" s="29" t="s">
        <v>72</v>
      </c>
      <c r="AA395" s="29" t="s">
        <v>289</v>
      </c>
      <c r="AB395" s="29" t="s">
        <v>290</v>
      </c>
      <c r="AC395" s="32" t="s">
        <v>3809</v>
      </c>
      <c r="AD395" s="41" t="s">
        <v>3810</v>
      </c>
    </row>
    <row r="396" spans="1:30" ht="409.6">
      <c r="A396" s="15" t="s">
        <v>3811</v>
      </c>
      <c r="B396" s="17" t="e">
        <f ca="1">IMAGE("https://acnhcdn.com/latest/NpcIcon/bul08.png")</f>
        <v>#NAME?</v>
      </c>
      <c r="C396" s="28" t="e">
        <f ca="1">IMAGE("https://acnhcdn.com/latest/NpcBromide/NpcNmlBul08.png")</f>
        <v>#NAME?</v>
      </c>
      <c r="D396" s="17" t="e">
        <f ca="1">IMAGE("https://acnhcdn.com/drivesync/render/houses/bul08_51_Vic.png")</f>
        <v>#NAME?</v>
      </c>
      <c r="E396" s="15" t="s">
        <v>234</v>
      </c>
      <c r="F396" s="29" t="s">
        <v>32</v>
      </c>
      <c r="G396" s="29" t="s">
        <v>57</v>
      </c>
      <c r="H396" s="17" t="s">
        <v>34</v>
      </c>
      <c r="I396" s="30" t="s">
        <v>81</v>
      </c>
      <c r="J396" s="31" t="s">
        <v>2669</v>
      </c>
      <c r="K396" s="32" t="s">
        <v>3812</v>
      </c>
      <c r="L396" s="30" t="s">
        <v>3052</v>
      </c>
      <c r="M396" s="33" t="s">
        <v>3813</v>
      </c>
      <c r="N396" s="34" t="s">
        <v>62</v>
      </c>
      <c r="O396" s="21" t="s">
        <v>40</v>
      </c>
      <c r="P396" s="18" t="s">
        <v>42</v>
      </c>
      <c r="Q396" s="23" t="s">
        <v>64</v>
      </c>
      <c r="R396" s="18">
        <v>11950</v>
      </c>
      <c r="S396" s="17" t="s">
        <v>65</v>
      </c>
      <c r="T396" s="24" t="s">
        <v>3257</v>
      </c>
      <c r="U396" s="25" t="s">
        <v>1388</v>
      </c>
      <c r="V396" s="15" t="s">
        <v>3814</v>
      </c>
      <c r="W396" s="15" t="s">
        <v>3815</v>
      </c>
      <c r="X396" s="26" t="s">
        <v>70</v>
      </c>
      <c r="Y396" s="26" t="s">
        <v>164</v>
      </c>
      <c r="Z396" s="29" t="s">
        <v>72</v>
      </c>
      <c r="AA396" s="29" t="s">
        <v>52</v>
      </c>
      <c r="AB396" s="29" t="s">
        <v>409</v>
      </c>
      <c r="AC396" s="32" t="s">
        <v>3816</v>
      </c>
      <c r="AD396" s="41" t="s">
        <v>3817</v>
      </c>
    </row>
    <row r="397" spans="1:30" ht="409.6">
      <c r="A397" s="15" t="s">
        <v>3818</v>
      </c>
      <c r="B397" s="17" t="e">
        <f ca="1">IMAGE("https://acnhcdn.com/latest/NpcIcon/hrs01.png")</f>
        <v>#NAME?</v>
      </c>
      <c r="C397" s="28" t="e">
        <f ca="1">IMAGE("https://acnhcdn.com/latest/NpcBromide/NpcNmlHrs01.png")</f>
        <v>#NAME?</v>
      </c>
      <c r="D397" s="17" t="e">
        <f ca="1">IMAGE("https://acnhcdn.com/drivesync/render/houses/hrs01_207_Victoria.png")</f>
        <v>#NAME?</v>
      </c>
      <c r="E397" s="15" t="s">
        <v>294</v>
      </c>
      <c r="F397" s="29" t="s">
        <v>78</v>
      </c>
      <c r="G397" s="29" t="s">
        <v>79</v>
      </c>
      <c r="H397" s="17" t="s">
        <v>80</v>
      </c>
      <c r="I397" s="30" t="s">
        <v>81</v>
      </c>
      <c r="J397" s="31" t="s">
        <v>3819</v>
      </c>
      <c r="K397" s="32" t="s">
        <v>3820</v>
      </c>
      <c r="L397" s="30" t="s">
        <v>2116</v>
      </c>
      <c r="M397" s="33" t="s">
        <v>3821</v>
      </c>
      <c r="N397" s="21" t="s">
        <v>40</v>
      </c>
      <c r="O397" s="39" t="s">
        <v>86</v>
      </c>
      <c r="P397" s="23" t="s">
        <v>175</v>
      </c>
      <c r="Q397" s="23" t="s">
        <v>222</v>
      </c>
      <c r="R397" s="18">
        <v>3320</v>
      </c>
      <c r="S397" s="17" t="s">
        <v>1200</v>
      </c>
      <c r="T397" s="24" t="s">
        <v>2118</v>
      </c>
      <c r="U397" s="25" t="s">
        <v>1058</v>
      </c>
      <c r="V397" s="15" t="s">
        <v>3822</v>
      </c>
      <c r="W397" s="15" t="s">
        <v>3823</v>
      </c>
      <c r="X397" s="26" t="s">
        <v>128</v>
      </c>
      <c r="Y397" s="26" t="s">
        <v>275</v>
      </c>
      <c r="Z397" s="29" t="s">
        <v>72</v>
      </c>
      <c r="AA397" s="29" t="s">
        <v>1131</v>
      </c>
      <c r="AB397" s="29" t="s">
        <v>1132</v>
      </c>
      <c r="AC397" s="32" t="s">
        <v>3824</v>
      </c>
      <c r="AD397" s="41" t="s">
        <v>3825</v>
      </c>
    </row>
    <row r="398" spans="1:30" ht="266">
      <c r="A398" s="15" t="s">
        <v>3826</v>
      </c>
      <c r="B398" s="17" t="e">
        <f ca="1">IMAGE("https://acnhcdn.com/latest/NpcIcon/gor07.png")</f>
        <v>#NAME?</v>
      </c>
      <c r="C398" s="28" t="e">
        <f ca="1">IMAGE("https://acnhcdn.com/latest/NpcBromide/NpcNmlGor07.png")</f>
        <v>#NAME?</v>
      </c>
      <c r="D398" s="17" t="e">
        <f ca="1">IMAGE("https://acnhcdn.com/drivesync/render/houses/gor07_189_Violet.png")</f>
        <v>#NAME?</v>
      </c>
      <c r="E398" s="15" t="s">
        <v>118</v>
      </c>
      <c r="F398" s="29" t="s">
        <v>78</v>
      </c>
      <c r="G398" s="29" t="s">
        <v>168</v>
      </c>
      <c r="H398" s="17" t="s">
        <v>80</v>
      </c>
      <c r="I398" s="30" t="s">
        <v>81</v>
      </c>
      <c r="J398" s="31" t="s">
        <v>3827</v>
      </c>
      <c r="K398" s="32" t="s">
        <v>942</v>
      </c>
      <c r="L398" s="30" t="s">
        <v>267</v>
      </c>
      <c r="M398" s="33" t="s">
        <v>3828</v>
      </c>
      <c r="N398" s="47" t="s">
        <v>174</v>
      </c>
      <c r="O398" s="34" t="s">
        <v>62</v>
      </c>
      <c r="P398" s="23" t="s">
        <v>298</v>
      </c>
      <c r="Q398" s="23" t="s">
        <v>105</v>
      </c>
      <c r="R398" s="18">
        <v>4661</v>
      </c>
      <c r="S398" s="17" t="s">
        <v>982</v>
      </c>
      <c r="T398" s="24" t="s">
        <v>2663</v>
      </c>
      <c r="U398" s="25" t="s">
        <v>680</v>
      </c>
      <c r="V398" s="15" t="s">
        <v>3829</v>
      </c>
      <c r="W398" s="15" t="s">
        <v>3830</v>
      </c>
      <c r="X398" s="26" t="s">
        <v>112</v>
      </c>
      <c r="Y398" s="26" t="s">
        <v>243</v>
      </c>
      <c r="Z398" s="29" t="s">
        <v>72</v>
      </c>
      <c r="AA398" s="29" t="s">
        <v>52</v>
      </c>
      <c r="AB398" s="29" t="s">
        <v>1172</v>
      </c>
      <c r="AC398" s="32" t="s">
        <v>3831</v>
      </c>
      <c r="AD398" s="41" t="s">
        <v>3832</v>
      </c>
    </row>
    <row r="399" spans="1:30" ht="371">
      <c r="A399" s="15" t="s">
        <v>3833</v>
      </c>
      <c r="B399" s="17" t="e">
        <f ca="1">IMAGE("https://acnhcdn.com/latest/NpcIcon/wol08.png")</f>
        <v>#NAME?</v>
      </c>
      <c r="C399" s="28" t="e">
        <f ca="1">IMAGE("https://acnhcdn.com/latest/NpcBromide/NpcNmlWol08.png")</f>
        <v>#NAME?</v>
      </c>
      <c r="D399" s="17" t="e">
        <f ca="1">IMAGE("https://acnhcdn.com/drivesync/render/houses/wol08_384_Vivian.png")</f>
        <v>#NAME?</v>
      </c>
      <c r="E399" s="15" t="s">
        <v>364</v>
      </c>
      <c r="F399" s="29" t="s">
        <v>78</v>
      </c>
      <c r="G399" s="29" t="s">
        <v>168</v>
      </c>
      <c r="H399" s="17" t="s">
        <v>34</v>
      </c>
      <c r="I399" s="30" t="s">
        <v>153</v>
      </c>
      <c r="J399" s="31" t="s">
        <v>3834</v>
      </c>
      <c r="K399" s="32" t="s">
        <v>3835</v>
      </c>
      <c r="L399" s="30" t="s">
        <v>445</v>
      </c>
      <c r="M399" s="33" t="s">
        <v>3836</v>
      </c>
      <c r="N399" s="47" t="s">
        <v>174</v>
      </c>
      <c r="O399" s="42" t="s">
        <v>104</v>
      </c>
      <c r="P399" s="23" t="s">
        <v>393</v>
      </c>
      <c r="Q399" s="23" t="s">
        <v>298</v>
      </c>
      <c r="R399" s="18">
        <v>4594</v>
      </c>
      <c r="S399" s="17" t="s">
        <v>447</v>
      </c>
      <c r="T399" s="24" t="s">
        <v>610</v>
      </c>
      <c r="U399" s="25" t="s">
        <v>1035</v>
      </c>
      <c r="V399" s="15" t="s">
        <v>3837</v>
      </c>
      <c r="W399" s="15" t="s">
        <v>3838</v>
      </c>
      <c r="X399" s="26" t="s">
        <v>163</v>
      </c>
      <c r="Y399" s="26" t="s">
        <v>146</v>
      </c>
      <c r="Z399" s="29" t="s">
        <v>72</v>
      </c>
      <c r="AA399" s="29" t="s">
        <v>52</v>
      </c>
      <c r="AB399" s="29" t="s">
        <v>1236</v>
      </c>
      <c r="AC399" s="32" t="s">
        <v>3839</v>
      </c>
      <c r="AD399" s="41" t="s">
        <v>3840</v>
      </c>
    </row>
    <row r="400" spans="1:30" ht="210">
      <c r="A400" s="15" t="s">
        <v>3841</v>
      </c>
      <c r="B400" s="17" t="e">
        <f ca="1">IMAGE("https://acnhcdn.com/latest/NpcIcon/cbr06.png")</f>
        <v>#NAME?</v>
      </c>
      <c r="C400" s="28" t="e">
        <f ca="1">IMAGE("https://acnhcdn.com/latest/NpcBromide/NpcNmlCbr06.png")</f>
        <v>#NAME?</v>
      </c>
      <c r="D400" s="17" t="e">
        <f ca="1">IMAGE("https://acnhcdn.com/drivesync/render/houses/cbr06_80_Vladimir.png")</f>
        <v>#NAME?</v>
      </c>
      <c r="E400" s="15" t="s">
        <v>481</v>
      </c>
      <c r="F400" s="29" t="s">
        <v>32</v>
      </c>
      <c r="G400" s="29" t="s">
        <v>57</v>
      </c>
      <c r="H400" s="17" t="s">
        <v>80</v>
      </c>
      <c r="I400" s="30" t="s">
        <v>99</v>
      </c>
      <c r="J400" s="31" t="s">
        <v>3842</v>
      </c>
      <c r="K400" s="32" t="s">
        <v>3843</v>
      </c>
      <c r="L400" s="30" t="s">
        <v>1445</v>
      </c>
      <c r="M400" s="33" t="s">
        <v>3844</v>
      </c>
      <c r="N400" s="39" t="s">
        <v>86</v>
      </c>
      <c r="O400" s="34" t="s">
        <v>62</v>
      </c>
      <c r="P400" s="23" t="s">
        <v>175</v>
      </c>
      <c r="Q400" s="23" t="s">
        <v>221</v>
      </c>
      <c r="R400" s="18">
        <v>4148</v>
      </c>
      <c r="S400" s="17" t="s">
        <v>404</v>
      </c>
      <c r="T400" s="24" t="s">
        <v>1210</v>
      </c>
      <c r="U400" s="25" t="s">
        <v>1811</v>
      </c>
      <c r="V400" s="15" t="s">
        <v>3845</v>
      </c>
      <c r="W400" s="15" t="s">
        <v>3846</v>
      </c>
      <c r="X400" s="26" t="s">
        <v>128</v>
      </c>
      <c r="Y400" s="26" t="s">
        <v>275</v>
      </c>
      <c r="Z400" s="29" t="s">
        <v>72</v>
      </c>
      <c r="AA400" s="29" t="s">
        <v>52</v>
      </c>
      <c r="AB400" s="29" t="s">
        <v>346</v>
      </c>
      <c r="AC400" s="32" t="s">
        <v>3847</v>
      </c>
      <c r="AD400" s="41" t="s">
        <v>3848</v>
      </c>
    </row>
    <row r="401" spans="1:30" ht="238">
      <c r="A401" s="15" t="s">
        <v>3849</v>
      </c>
      <c r="B401" s="17" t="e">
        <f ca="1">IMAGE("https://acnhcdn.com/latest/NpcIcon/pgn09.png")</f>
        <v>#NAME?</v>
      </c>
      <c r="C401" s="28" t="e">
        <f ca="1">IMAGE("https://acnhcdn.com/latest/NpcBromide/NpcNmlPgn09.png")</f>
        <v>#NAME?</v>
      </c>
      <c r="D401" s="17" t="e">
        <f ca="1">IMAGE("https://acnhcdn.com/drivesync/render/houses/pgn09_294_Wade.png")</f>
        <v>#NAME?</v>
      </c>
      <c r="E401" s="15" t="s">
        <v>375</v>
      </c>
      <c r="F401" s="29" t="s">
        <v>32</v>
      </c>
      <c r="G401" s="29" t="s">
        <v>119</v>
      </c>
      <c r="H401" s="17" t="s">
        <v>34</v>
      </c>
      <c r="I401" s="30" t="s">
        <v>35</v>
      </c>
      <c r="J401" s="31" t="s">
        <v>1733</v>
      </c>
      <c r="K401" s="32" t="s">
        <v>3850</v>
      </c>
      <c r="L401" s="30" t="s">
        <v>377</v>
      </c>
      <c r="M401" s="33" t="s">
        <v>3851</v>
      </c>
      <c r="N401" s="39" t="s">
        <v>86</v>
      </c>
      <c r="O401" s="47" t="s">
        <v>174</v>
      </c>
      <c r="P401" s="18" t="s">
        <v>42</v>
      </c>
      <c r="Q401" s="23" t="s">
        <v>64</v>
      </c>
      <c r="R401" s="18">
        <v>8195</v>
      </c>
      <c r="S401" s="17" t="s">
        <v>471</v>
      </c>
      <c r="T401" s="24" t="s">
        <v>380</v>
      </c>
      <c r="U401" s="25" t="s">
        <v>381</v>
      </c>
      <c r="V401" s="15" t="s">
        <v>3852</v>
      </c>
      <c r="W401" s="35" t="s">
        <v>3853</v>
      </c>
      <c r="X401" s="26" t="s">
        <v>359</v>
      </c>
      <c r="Y401" s="26" t="s">
        <v>164</v>
      </c>
      <c r="Z401" s="29" t="s">
        <v>72</v>
      </c>
      <c r="AA401" s="29" t="s">
        <v>289</v>
      </c>
      <c r="AB401" s="29" t="s">
        <v>290</v>
      </c>
      <c r="AC401" s="32" t="s">
        <v>3854</v>
      </c>
      <c r="AD401" s="41" t="s">
        <v>3855</v>
      </c>
    </row>
    <row r="402" spans="1:30" ht="293">
      <c r="A402" s="15" t="s">
        <v>3856</v>
      </c>
      <c r="B402" s="17" t="e">
        <f ca="1">IMAGE("https://acnhcdn.com/latest/NpcIcon/dog06.png")</f>
        <v>#NAME?</v>
      </c>
      <c r="C402" s="28" t="e">
        <f ca="1">IMAGE("https://acnhcdn.com/latest/NpcBromide/NpcNmlDog06.png")</f>
        <v>#NAME?</v>
      </c>
      <c r="D402" s="17" t="e">
        <f ca="1">IMAGE("https://acnhcdn.com/drivesync/render/houses/dog06_124_Walker.png")</f>
        <v>#NAME?</v>
      </c>
      <c r="E402" s="15" t="s">
        <v>497</v>
      </c>
      <c r="F402" s="29" t="s">
        <v>32</v>
      </c>
      <c r="G402" s="29" t="s">
        <v>119</v>
      </c>
      <c r="H402" s="17" t="s">
        <v>80</v>
      </c>
      <c r="I402" s="30" t="s">
        <v>99</v>
      </c>
      <c r="J402" s="31" t="s">
        <v>3857</v>
      </c>
      <c r="K402" s="32" t="s">
        <v>3858</v>
      </c>
      <c r="L402" s="30" t="s">
        <v>586</v>
      </c>
      <c r="M402" s="33" t="s">
        <v>3859</v>
      </c>
      <c r="N402" s="39" t="s">
        <v>86</v>
      </c>
      <c r="O402" s="39" t="s">
        <v>86</v>
      </c>
      <c r="P402" s="23" t="s">
        <v>222</v>
      </c>
      <c r="Q402" s="23" t="s">
        <v>123</v>
      </c>
      <c r="R402" s="18">
        <v>3322</v>
      </c>
      <c r="S402" s="17" t="s">
        <v>2707</v>
      </c>
      <c r="T402" s="24" t="s">
        <v>141</v>
      </c>
      <c r="U402" s="25" t="s">
        <v>89</v>
      </c>
      <c r="V402" s="15" t="s">
        <v>3860</v>
      </c>
      <c r="W402" s="15" t="s">
        <v>3861</v>
      </c>
      <c r="X402" s="26" t="s">
        <v>145</v>
      </c>
      <c r="Y402" s="26" t="s">
        <v>146</v>
      </c>
      <c r="Z402" s="29" t="s">
        <v>72</v>
      </c>
      <c r="AA402" s="29" t="s">
        <v>289</v>
      </c>
      <c r="AB402" s="29" t="s">
        <v>290</v>
      </c>
      <c r="AC402" s="32" t="s">
        <v>3862</v>
      </c>
      <c r="AD402" s="41" t="s">
        <v>3863</v>
      </c>
    </row>
    <row r="403" spans="1:30" ht="182">
      <c r="A403" s="15" t="s">
        <v>3864</v>
      </c>
      <c r="B403" s="17" t="e">
        <f ca="1">IMAGE("https://acnhcdn.com/latest/NpcIcon/kgr08.png")</f>
        <v>#NAME?</v>
      </c>
      <c r="C403" s="28" t="e">
        <f ca="1">IMAGE("https://acnhcdn.com/latest/NpcBromide/NpcNmlKgr08.png")</f>
        <v>#NAME?</v>
      </c>
      <c r="D403" s="17" t="e">
        <f ca="1">IMAGE("https://acnhcdn.com/drivesync/render/houses/kgr08_233_Walt.png")</f>
        <v>#NAME?</v>
      </c>
      <c r="E403" s="15" t="s">
        <v>350</v>
      </c>
      <c r="F403" s="29" t="s">
        <v>32</v>
      </c>
      <c r="G403" s="29" t="s">
        <v>57</v>
      </c>
      <c r="H403" s="17" t="s">
        <v>34</v>
      </c>
      <c r="I403" s="30" t="s">
        <v>81</v>
      </c>
      <c r="J403" s="31" t="s">
        <v>3865</v>
      </c>
      <c r="K403" s="32" t="s">
        <v>3866</v>
      </c>
      <c r="L403" s="30" t="s">
        <v>1347</v>
      </c>
      <c r="M403" s="33" t="s">
        <v>3867</v>
      </c>
      <c r="N403" s="34" t="s">
        <v>62</v>
      </c>
      <c r="O403" s="34" t="s">
        <v>62</v>
      </c>
      <c r="P403" s="23" t="s">
        <v>63</v>
      </c>
      <c r="Q403" s="23" t="s">
        <v>393</v>
      </c>
      <c r="R403" s="18">
        <v>4342</v>
      </c>
      <c r="S403" s="17" t="s">
        <v>655</v>
      </c>
      <c r="T403" s="24" t="s">
        <v>1100</v>
      </c>
      <c r="U403" s="25" t="s">
        <v>1828</v>
      </c>
      <c r="V403" s="15" t="s">
        <v>3868</v>
      </c>
      <c r="W403" s="15" t="s">
        <v>3869</v>
      </c>
      <c r="X403" s="26" t="s">
        <v>359</v>
      </c>
      <c r="Y403" s="26" t="s">
        <v>71</v>
      </c>
      <c r="Z403" s="29" t="s">
        <v>72</v>
      </c>
      <c r="AA403" s="29" t="s">
        <v>2266</v>
      </c>
      <c r="AB403" s="29" t="s">
        <v>2267</v>
      </c>
      <c r="AC403" s="32" t="s">
        <v>3870</v>
      </c>
      <c r="AD403" s="41" t="s">
        <v>3871</v>
      </c>
    </row>
    <row r="404" spans="1:30" ht="345">
      <c r="A404" s="15" t="s">
        <v>3872</v>
      </c>
      <c r="B404" s="17" t="e">
        <f ca="1">IMAGE("https://acnhcdn.com/latest/NpcIcon/flg05.png")</f>
        <v>#NAME?</v>
      </c>
      <c r="C404" s="28" t="e">
        <f ca="1">IMAGE("https://acnhcdn.com/latest/NpcBromide/NpcNmlFlg05.png")</f>
        <v>#NAME?</v>
      </c>
      <c r="D404" s="17" t="e">
        <f ca="1">IMAGE("https://acnhcdn.com/drivesync/render/houses/flg05_163_Wart%20Jr..png")</f>
        <v>#NAME?</v>
      </c>
      <c r="E404" s="15" t="s">
        <v>919</v>
      </c>
      <c r="F404" s="29" t="s">
        <v>32</v>
      </c>
      <c r="G404" s="29" t="s">
        <v>57</v>
      </c>
      <c r="H404" s="17" t="s">
        <v>80</v>
      </c>
      <c r="I404" s="30" t="s">
        <v>153</v>
      </c>
      <c r="J404" s="31" t="s">
        <v>3873</v>
      </c>
      <c r="K404" s="32" t="s">
        <v>3874</v>
      </c>
      <c r="L404" s="30" t="s">
        <v>60</v>
      </c>
      <c r="M404" s="33" t="s">
        <v>3875</v>
      </c>
      <c r="N404" s="39" t="s">
        <v>86</v>
      </c>
      <c r="O404" s="39" t="s">
        <v>86</v>
      </c>
      <c r="P404" s="23" t="s">
        <v>64</v>
      </c>
      <c r="Q404" s="23" t="s">
        <v>298</v>
      </c>
      <c r="R404" s="18">
        <v>9199</v>
      </c>
      <c r="S404" s="17" t="s">
        <v>269</v>
      </c>
      <c r="T404" s="24" t="s">
        <v>66</v>
      </c>
      <c r="U404" s="25" t="s">
        <v>1952</v>
      </c>
      <c r="V404" s="15" t="s">
        <v>3876</v>
      </c>
      <c r="W404" s="15" t="s">
        <v>3877</v>
      </c>
      <c r="X404" s="26" t="s">
        <v>128</v>
      </c>
      <c r="Y404" s="26" t="s">
        <v>71</v>
      </c>
      <c r="Z404" s="29" t="s">
        <v>72</v>
      </c>
      <c r="AA404" s="29" t="s">
        <v>52</v>
      </c>
      <c r="AB404" s="29" t="s">
        <v>230</v>
      </c>
      <c r="AC404" s="32" t="s">
        <v>3878</v>
      </c>
      <c r="AD404" s="41" t="s">
        <v>3879</v>
      </c>
    </row>
    <row r="405" spans="1:30" ht="210">
      <c r="A405" s="15" t="s">
        <v>3880</v>
      </c>
      <c r="B405" s="17" t="e">
        <f ca="1">IMAGE("https://acnhcdn.com/latest/NpcIcon/duk11.png")</f>
        <v>#NAME?</v>
      </c>
      <c r="C405" s="28" t="e">
        <f ca="1">IMAGE("https://acnhcdn.com/latest/NpcBromide/NpcNmlDuk11.png")</f>
        <v>#NAME?</v>
      </c>
      <c r="D405" s="17" t="e">
        <f ca="1">IMAGE("https://acnhcdn.com/drivesync/render/houses/duk11_142_Weber.png")</f>
        <v>#NAME?</v>
      </c>
      <c r="E405" s="15" t="s">
        <v>639</v>
      </c>
      <c r="F405" s="29" t="s">
        <v>32</v>
      </c>
      <c r="G405" s="29" t="s">
        <v>119</v>
      </c>
      <c r="H405" s="17" t="s">
        <v>34</v>
      </c>
      <c r="I405" s="30" t="s">
        <v>35</v>
      </c>
      <c r="J405" s="31" t="s">
        <v>820</v>
      </c>
      <c r="K405" s="32" t="s">
        <v>3881</v>
      </c>
      <c r="L405" s="30" t="s">
        <v>1189</v>
      </c>
      <c r="M405" s="33" t="s">
        <v>3882</v>
      </c>
      <c r="N405" s="34" t="s">
        <v>62</v>
      </c>
      <c r="O405" s="39" t="s">
        <v>86</v>
      </c>
      <c r="P405" s="23" t="s">
        <v>64</v>
      </c>
      <c r="Q405" s="23" t="s">
        <v>63</v>
      </c>
      <c r="R405" s="18">
        <v>4149</v>
      </c>
      <c r="S405" s="17" t="s">
        <v>311</v>
      </c>
      <c r="T405" s="24" t="s">
        <v>3883</v>
      </c>
      <c r="U405" s="25" t="s">
        <v>504</v>
      </c>
      <c r="V405" s="15" t="s">
        <v>3884</v>
      </c>
      <c r="W405" s="15" t="s">
        <v>3885</v>
      </c>
      <c r="X405" s="26" t="s">
        <v>163</v>
      </c>
      <c r="Y405" s="26" t="s">
        <v>243</v>
      </c>
      <c r="Z405" s="29" t="s">
        <v>72</v>
      </c>
      <c r="AA405" s="29" t="s">
        <v>52</v>
      </c>
      <c r="AB405" s="29" t="s">
        <v>507</v>
      </c>
      <c r="AC405" s="32" t="s">
        <v>3886</v>
      </c>
      <c r="AD405" s="41" t="s">
        <v>3887</v>
      </c>
    </row>
    <row r="406" spans="1:30" ht="358">
      <c r="A406" s="15" t="s">
        <v>3888</v>
      </c>
      <c r="B406" s="17" t="e">
        <f ca="1">IMAGE("https://acnhcdn.com/latest/NpcIcon/shp09.png")</f>
        <v>#NAME?</v>
      </c>
      <c r="C406" s="28" t="e">
        <f ca="1">IMAGE("https://acnhcdn.com/latest/NpcBromide/NpcNmlShp09.png")</f>
        <v>#NAME?</v>
      </c>
      <c r="D406" s="17" t="e">
        <f ca="1">IMAGE("https://acnhcdn.com/drivesync/render/houses/shp09_346_Wendy.png")</f>
        <v>#NAME?</v>
      </c>
      <c r="E406" s="15" t="s">
        <v>442</v>
      </c>
      <c r="F406" s="29" t="s">
        <v>78</v>
      </c>
      <c r="G406" s="29" t="s">
        <v>79</v>
      </c>
      <c r="H406" s="17" t="s">
        <v>80</v>
      </c>
      <c r="I406" s="30" t="s">
        <v>169</v>
      </c>
      <c r="J406" s="31" t="s">
        <v>3889</v>
      </c>
      <c r="K406" s="32" t="s">
        <v>3890</v>
      </c>
      <c r="L406" s="30" t="s">
        <v>1680</v>
      </c>
      <c r="M406" s="33" t="s">
        <v>3891</v>
      </c>
      <c r="N406" s="34" t="s">
        <v>62</v>
      </c>
      <c r="O406" s="47" t="s">
        <v>174</v>
      </c>
      <c r="P406" s="23" t="s">
        <v>123</v>
      </c>
      <c r="Q406" s="23" t="s">
        <v>43</v>
      </c>
      <c r="R406" s="18">
        <v>3287</v>
      </c>
      <c r="S406" s="17" t="s">
        <v>2707</v>
      </c>
      <c r="T406" s="24" t="s">
        <v>1302</v>
      </c>
      <c r="U406" s="25" t="s">
        <v>342</v>
      </c>
      <c r="V406" s="15" t="s">
        <v>3892</v>
      </c>
      <c r="W406" s="15" t="s">
        <v>3893</v>
      </c>
      <c r="X406" s="26" t="s">
        <v>436</v>
      </c>
      <c r="Y406" s="26" t="s">
        <v>258</v>
      </c>
      <c r="Z406" s="29" t="s">
        <v>72</v>
      </c>
      <c r="AA406" s="29" t="s">
        <v>52</v>
      </c>
      <c r="AB406" s="29" t="s">
        <v>827</v>
      </c>
      <c r="AC406" s="32" t="s">
        <v>3894</v>
      </c>
      <c r="AD406" s="41" t="s">
        <v>3895</v>
      </c>
    </row>
    <row r="407" spans="1:30" ht="332">
      <c r="A407" s="15" t="s">
        <v>3896</v>
      </c>
      <c r="B407" s="17" t="e">
        <f ca="1">IMAGE("https://acnhcdn.com/latest/NpcIcon/wol03.png")</f>
        <v>#NAME?</v>
      </c>
      <c r="C407" s="28" t="e">
        <f ca="1">IMAGE("https://acnhcdn.com/latest/NpcBromide/NpcNmlWol03.png")</f>
        <v>#NAME?</v>
      </c>
      <c r="D407" s="17" t="e">
        <f ca="1">IMAGE("https://acnhcdn.com/drivesync/render/houses/wol03_380_Whitney.png")</f>
        <v>#NAME?</v>
      </c>
      <c r="E407" s="15" t="s">
        <v>364</v>
      </c>
      <c r="F407" s="29" t="s">
        <v>78</v>
      </c>
      <c r="G407" s="29" t="s">
        <v>168</v>
      </c>
      <c r="H407" s="17" t="s">
        <v>80</v>
      </c>
      <c r="I407" s="30" t="s">
        <v>169</v>
      </c>
      <c r="J407" s="31" t="s">
        <v>3897</v>
      </c>
      <c r="K407" s="32" t="s">
        <v>3898</v>
      </c>
      <c r="L407" s="30" t="s">
        <v>172</v>
      </c>
      <c r="M407" s="33" t="s">
        <v>3899</v>
      </c>
      <c r="N407" s="42" t="s">
        <v>104</v>
      </c>
      <c r="O407" s="34" t="s">
        <v>62</v>
      </c>
      <c r="P407" s="23" t="s">
        <v>64</v>
      </c>
      <c r="Q407" s="18" t="s">
        <v>42</v>
      </c>
      <c r="R407" s="18">
        <v>3387</v>
      </c>
      <c r="S407" s="17" t="s">
        <v>1169</v>
      </c>
      <c r="T407" s="24" t="s">
        <v>3900</v>
      </c>
      <c r="U407" s="25" t="s">
        <v>2891</v>
      </c>
      <c r="V407" s="15" t="s">
        <v>3901</v>
      </c>
      <c r="W407" s="15" t="s">
        <v>3902</v>
      </c>
      <c r="X407" s="26" t="s">
        <v>112</v>
      </c>
      <c r="Y407" s="26" t="s">
        <v>197</v>
      </c>
      <c r="Z407" s="29" t="s">
        <v>72</v>
      </c>
      <c r="AA407" s="29" t="s">
        <v>986</v>
      </c>
      <c r="AB407" s="29" t="s">
        <v>987</v>
      </c>
      <c r="AC407" s="32" t="s">
        <v>3903</v>
      </c>
      <c r="AD407" s="41" t="s">
        <v>3904</v>
      </c>
    </row>
    <row r="408" spans="1:30" ht="332">
      <c r="A408" s="15" t="s">
        <v>3905</v>
      </c>
      <c r="B408" s="17" t="e">
        <f ca="1">IMAGE("https://acnhcdn.com/latest/NpcIcon/shp07.png")</f>
        <v>#NAME?</v>
      </c>
      <c r="C408" s="28" t="e">
        <f ca="1">IMAGE("https://acnhcdn.com/latest/NpcBromide/NpcNmlShp07.png")</f>
        <v>#NAME?</v>
      </c>
      <c r="D408" s="17" t="e">
        <f ca="1">IMAGE("https://acnhcdn.com/drivesync/render/houses/shp07_344_Willow.png")</f>
        <v>#NAME?</v>
      </c>
      <c r="E408" s="15" t="s">
        <v>442</v>
      </c>
      <c r="F408" s="29" t="s">
        <v>78</v>
      </c>
      <c r="G408" s="29" t="s">
        <v>168</v>
      </c>
      <c r="H408" s="17" t="s">
        <v>80</v>
      </c>
      <c r="I408" s="30" t="s">
        <v>169</v>
      </c>
      <c r="J408" s="31" t="s">
        <v>3906</v>
      </c>
      <c r="K408" s="32" t="s">
        <v>3907</v>
      </c>
      <c r="L408" s="30" t="s">
        <v>172</v>
      </c>
      <c r="M408" s="33" t="s">
        <v>3908</v>
      </c>
      <c r="N408" s="22" t="s">
        <v>41</v>
      </c>
      <c r="O408" s="47" t="s">
        <v>174</v>
      </c>
      <c r="P408" s="23" t="s">
        <v>106</v>
      </c>
      <c r="Q408" s="23" t="s">
        <v>105</v>
      </c>
      <c r="R408" s="18">
        <v>4766</v>
      </c>
      <c r="S408" s="17" t="s">
        <v>206</v>
      </c>
      <c r="T408" s="24" t="s">
        <v>691</v>
      </c>
      <c r="U408" s="25" t="s">
        <v>109</v>
      </c>
      <c r="V408" s="15" t="s">
        <v>3909</v>
      </c>
      <c r="W408" s="15" t="s">
        <v>3910</v>
      </c>
      <c r="X408" s="26" t="s">
        <v>112</v>
      </c>
      <c r="Y408" s="26" t="s">
        <v>197</v>
      </c>
      <c r="Z408" s="29" t="s">
        <v>72</v>
      </c>
      <c r="AA408" s="29" t="s">
        <v>318</v>
      </c>
      <c r="AB408" s="29" t="s">
        <v>319</v>
      </c>
      <c r="AC408" s="32" t="s">
        <v>3911</v>
      </c>
      <c r="AD408" s="41" t="s">
        <v>3912</v>
      </c>
    </row>
    <row r="409" spans="1:30" ht="238">
      <c r="A409" s="15" t="s">
        <v>3913</v>
      </c>
      <c r="B409" s="17" t="e">
        <f ca="1">IMAGE("https://acnhcdn.com/latest/NpcIcon/hrs05.png")</f>
        <v>#NAME?</v>
      </c>
      <c r="C409" s="28" t="e">
        <f ca="1">IMAGE("https://acnhcdn.com/latest/NpcBromide/NpcNmlHrs05.png")</f>
        <v>#NAME?</v>
      </c>
      <c r="D409" s="17" t="e">
        <f ca="1">IMAGE("https://acnhcdn.com/drivesync/render/houses/hrs05_211_Winnie.png")</f>
        <v>#NAME?</v>
      </c>
      <c r="E409" s="15" t="s">
        <v>294</v>
      </c>
      <c r="F409" s="29" t="s">
        <v>78</v>
      </c>
      <c r="G409" s="29" t="s">
        <v>79</v>
      </c>
      <c r="H409" s="17" t="s">
        <v>80</v>
      </c>
      <c r="I409" s="30" t="s">
        <v>169</v>
      </c>
      <c r="J409" s="31" t="s">
        <v>3914</v>
      </c>
      <c r="K409" s="32" t="s">
        <v>3915</v>
      </c>
      <c r="L409" s="30" t="s">
        <v>1463</v>
      </c>
      <c r="M409" s="33" t="s">
        <v>3916</v>
      </c>
      <c r="N409" s="34" t="s">
        <v>62</v>
      </c>
      <c r="O409" s="39" t="s">
        <v>86</v>
      </c>
      <c r="P409" s="23" t="s">
        <v>106</v>
      </c>
      <c r="Q409" s="23" t="s">
        <v>393</v>
      </c>
      <c r="R409" s="18">
        <v>7648</v>
      </c>
      <c r="S409" s="17" t="s">
        <v>726</v>
      </c>
      <c r="T409" s="24" t="s">
        <v>355</v>
      </c>
      <c r="U409" s="25" t="s">
        <v>356</v>
      </c>
      <c r="V409" s="15" t="s">
        <v>3917</v>
      </c>
      <c r="W409" s="15" t="s">
        <v>3918</v>
      </c>
      <c r="X409" s="26" t="s">
        <v>163</v>
      </c>
      <c r="Y409" s="26" t="s">
        <v>345</v>
      </c>
      <c r="Z409" s="29" t="s">
        <v>72</v>
      </c>
      <c r="AA409" s="29" t="s">
        <v>52</v>
      </c>
      <c r="AB409" s="29" t="s">
        <v>409</v>
      </c>
      <c r="AC409" s="32" t="s">
        <v>3919</v>
      </c>
      <c r="AD409" s="41" t="s">
        <v>3920</v>
      </c>
    </row>
    <row r="410" spans="1:30" ht="409.6">
      <c r="A410" s="15" t="s">
        <v>3921</v>
      </c>
      <c r="B410" s="17" t="e">
        <f ca="1">IMAGE("https://acnhcdn.com/latest/NpcIcon/wol02.png")</f>
        <v>#NAME?</v>
      </c>
      <c r="C410" s="28" t="e">
        <f ca="1">IMAGE("https://acnhcdn.com/latest/NpcBromide/NpcNmlWol02.png")</f>
        <v>#NAME?</v>
      </c>
      <c r="D410" s="17" t="e">
        <f ca="1">IMAGE("https://acnhcdn.com/drivesync/render/houses/wol02_379_Wolfgang.png")</f>
        <v>#NAME?</v>
      </c>
      <c r="E410" s="15" t="s">
        <v>364</v>
      </c>
      <c r="F410" s="29" t="s">
        <v>32</v>
      </c>
      <c r="G410" s="29" t="s">
        <v>57</v>
      </c>
      <c r="H410" s="17" t="s">
        <v>80</v>
      </c>
      <c r="I410" s="30" t="s">
        <v>153</v>
      </c>
      <c r="J410" s="31" t="s">
        <v>3922</v>
      </c>
      <c r="K410" s="32" t="s">
        <v>3923</v>
      </c>
      <c r="L410" s="30" t="s">
        <v>1090</v>
      </c>
      <c r="M410" s="33" t="s">
        <v>3924</v>
      </c>
      <c r="N410" s="34" t="s">
        <v>62</v>
      </c>
      <c r="O410" s="21" t="s">
        <v>40</v>
      </c>
      <c r="P410" s="23" t="s">
        <v>63</v>
      </c>
      <c r="Q410" s="23" t="s">
        <v>43</v>
      </c>
      <c r="R410" s="18">
        <v>4207</v>
      </c>
      <c r="S410" s="17" t="s">
        <v>65</v>
      </c>
      <c r="T410" s="24" t="s">
        <v>3103</v>
      </c>
      <c r="U410" s="25" t="s">
        <v>2612</v>
      </c>
      <c r="V410" s="15" t="s">
        <v>3925</v>
      </c>
      <c r="W410" s="15" t="s">
        <v>3926</v>
      </c>
      <c r="X410" s="26" t="s">
        <v>128</v>
      </c>
      <c r="Y410" s="26" t="s">
        <v>275</v>
      </c>
      <c r="Z410" s="29" t="s">
        <v>72</v>
      </c>
      <c r="AA410" s="29" t="s">
        <v>130</v>
      </c>
      <c r="AB410" s="29" t="s">
        <v>795</v>
      </c>
      <c r="AC410" s="32" t="s">
        <v>3927</v>
      </c>
      <c r="AD410" s="41" t="s">
        <v>3928</v>
      </c>
    </row>
    <row r="411" spans="1:30" ht="252">
      <c r="A411" s="15" t="s">
        <v>3929</v>
      </c>
      <c r="B411" s="17" t="e">
        <f ca="1">IMAGE("https://acnhcdn.com/latest/NpcIcon/kal00.png")</f>
        <v>#NAME?</v>
      </c>
      <c r="C411" s="28" t="e">
        <f ca="1">IMAGE("https://acnhcdn.com/latest/NpcBromide/NpcNmlKal00.png")</f>
        <v>#NAME?</v>
      </c>
      <c r="D411" s="17" t="e">
        <f ca="1">IMAGE("https://acnhcdn.com/drivesync/render/houses/kal00_220_Yuka.png")</f>
        <v>#NAME?</v>
      </c>
      <c r="E411" s="15" t="s">
        <v>151</v>
      </c>
      <c r="F411" s="29" t="s">
        <v>78</v>
      </c>
      <c r="G411" s="29" t="s">
        <v>168</v>
      </c>
      <c r="H411" s="17" t="s">
        <v>80</v>
      </c>
      <c r="I411" s="30" t="s">
        <v>169</v>
      </c>
      <c r="J411" s="31" t="s">
        <v>3930</v>
      </c>
      <c r="K411" s="32" t="s">
        <v>3931</v>
      </c>
      <c r="L411" s="30" t="s">
        <v>2486</v>
      </c>
      <c r="M411" s="33" t="s">
        <v>3932</v>
      </c>
      <c r="N411" s="34" t="s">
        <v>62</v>
      </c>
      <c r="O411" s="42" t="s">
        <v>104</v>
      </c>
      <c r="P411" s="23" t="s">
        <v>222</v>
      </c>
      <c r="Q411" s="23" t="s">
        <v>175</v>
      </c>
      <c r="R411" s="18">
        <v>7676</v>
      </c>
      <c r="S411" s="17" t="s">
        <v>447</v>
      </c>
      <c r="T411" s="24" t="s">
        <v>1548</v>
      </c>
      <c r="U411" s="25" t="s">
        <v>519</v>
      </c>
      <c r="V411" s="15" t="s">
        <v>3933</v>
      </c>
      <c r="W411" s="15" t="s">
        <v>3934</v>
      </c>
      <c r="X411" s="26" t="s">
        <v>112</v>
      </c>
      <c r="Y411" s="26" t="s">
        <v>197</v>
      </c>
      <c r="Z411" s="29" t="s">
        <v>72</v>
      </c>
      <c r="AA411" s="29" t="s">
        <v>130</v>
      </c>
      <c r="AB411" s="29" t="s">
        <v>795</v>
      </c>
      <c r="AC411" s="32" t="s">
        <v>3935</v>
      </c>
      <c r="AD411" s="41" t="s">
        <v>3936</v>
      </c>
    </row>
    <row r="412" spans="1:30" ht="252">
      <c r="A412" s="15" t="s">
        <v>3937</v>
      </c>
      <c r="B412" s="17" t="e">
        <f ca="1">IMAGE("https://acnhcdn.com/latest/NpcIcon/der02.png")</f>
        <v>#NAME?</v>
      </c>
      <c r="C412" s="28" t="e">
        <f ca="1">IMAGE("https://acnhcdn.com/latest/NpcBromide/NpcNmlDer02.png")</f>
        <v>#NAME?</v>
      </c>
      <c r="D412" s="17" t="e">
        <f ca="1">IMAGE("https://acnhcdn.com/drivesync/render/houses/der02_0_Zell.png")</f>
        <v>#NAME?</v>
      </c>
      <c r="E412" s="15" t="s">
        <v>456</v>
      </c>
      <c r="F412" s="29" t="s">
        <v>32</v>
      </c>
      <c r="G412" s="29" t="s">
        <v>512</v>
      </c>
      <c r="H412" s="17" t="s">
        <v>34</v>
      </c>
      <c r="I412" s="30" t="s">
        <v>187</v>
      </c>
      <c r="J412" s="31" t="s">
        <v>3938</v>
      </c>
      <c r="K412" s="32" t="s">
        <v>3939</v>
      </c>
      <c r="L412" s="30" t="s">
        <v>1835</v>
      </c>
      <c r="M412" s="33" t="s">
        <v>3940</v>
      </c>
      <c r="N412" s="34" t="s">
        <v>62</v>
      </c>
      <c r="O412" s="47" t="s">
        <v>174</v>
      </c>
      <c r="P412" s="23" t="s">
        <v>298</v>
      </c>
      <c r="Q412" s="23" t="s">
        <v>393</v>
      </c>
      <c r="R412" s="18">
        <v>3676</v>
      </c>
      <c r="S412" s="17" t="s">
        <v>404</v>
      </c>
      <c r="T412" s="24" t="s">
        <v>1016</v>
      </c>
      <c r="U412" s="25" t="s">
        <v>488</v>
      </c>
      <c r="V412" s="15" t="s">
        <v>3941</v>
      </c>
      <c r="W412" s="15" t="s">
        <v>3942</v>
      </c>
      <c r="X412" s="26" t="s">
        <v>112</v>
      </c>
      <c r="Y412" s="26" t="s">
        <v>243</v>
      </c>
      <c r="Z412" s="29" t="s">
        <v>72</v>
      </c>
      <c r="AA412" s="29" t="s">
        <v>52</v>
      </c>
      <c r="AB412" s="29" t="s">
        <v>1609</v>
      </c>
      <c r="AC412" s="32" t="s">
        <v>3943</v>
      </c>
      <c r="AD412" s="41" t="s">
        <v>3944</v>
      </c>
    </row>
    <row r="413" spans="1:30" ht="332">
      <c r="A413" s="15" t="s">
        <v>3945</v>
      </c>
      <c r="B413" s="16" t="e">
        <f ca="1">IMAGE("https://acnhcdn.com/latest/NpcIcon/ant05.png")</f>
        <v>#NAME?</v>
      </c>
      <c r="C413" s="16" t="e">
        <f ca="1">IMAGE("https://acnhcdn.com/latest/NpcBromide/NpcNmlAnt05.png")</f>
        <v>#NAME?</v>
      </c>
      <c r="D413" s="16"/>
      <c r="E413" s="15" t="s">
        <v>202</v>
      </c>
      <c r="F413" s="16" t="s">
        <v>78</v>
      </c>
      <c r="G413" s="16" t="s">
        <v>152</v>
      </c>
      <c r="H413" s="17" t="s">
        <v>80</v>
      </c>
      <c r="I413" s="18" t="s">
        <v>153</v>
      </c>
      <c r="J413" s="19" t="s">
        <v>3564</v>
      </c>
      <c r="K413" s="20" t="s">
        <v>3946</v>
      </c>
      <c r="L413" s="18" t="s">
        <v>3947</v>
      </c>
      <c r="M413" s="17" t="s">
        <v>3948</v>
      </c>
      <c r="N413" s="22" t="s">
        <v>41</v>
      </c>
      <c r="O413" s="39" t="s">
        <v>86</v>
      </c>
      <c r="P413" s="23" t="s">
        <v>105</v>
      </c>
      <c r="Q413" s="23" t="s">
        <v>106</v>
      </c>
      <c r="R413" s="18">
        <v>3248</v>
      </c>
      <c r="S413" s="17" t="s">
        <v>715</v>
      </c>
      <c r="T413" s="24" t="s">
        <v>3949</v>
      </c>
      <c r="U413" s="25" t="s">
        <v>1312</v>
      </c>
      <c r="V413" s="15" t="s">
        <v>3950</v>
      </c>
      <c r="W413" s="15" t="s">
        <v>3951</v>
      </c>
      <c r="X413" s="26" t="s">
        <v>145</v>
      </c>
      <c r="Y413" s="26" t="s">
        <v>3952</v>
      </c>
      <c r="Z413" s="16" t="s">
        <v>51</v>
      </c>
      <c r="AA413" s="16" t="s">
        <v>52</v>
      </c>
      <c r="AB413" s="16" t="s">
        <v>438</v>
      </c>
      <c r="AC413" s="20" t="s">
        <v>3953</v>
      </c>
      <c r="AD413" s="27" t="s">
        <v>3954</v>
      </c>
    </row>
    <row r="414" spans="1:30" ht="319">
      <c r="A414" s="15" t="s">
        <v>3955</v>
      </c>
      <c r="B414" s="17" t="e">
        <f ca="1">IMAGE("https://acnhcdn.com/latest/NpcIcon/ocp02.png")</f>
        <v>#NAME?</v>
      </c>
      <c r="C414" s="28" t="e">
        <f ca="1">IMAGE("https://acnhcdn.com/latest/NpcBromide/NpcNmlOcp02.png")</f>
        <v>#NAME?</v>
      </c>
      <c r="D414" s="17" t="e">
        <f ca="1">IMAGE("https://acnhcdn.com/drivesync/render/houses/ocp02_267_Zucker.png")</f>
        <v>#NAME?</v>
      </c>
      <c r="E414" s="15" t="s">
        <v>999</v>
      </c>
      <c r="F414" s="29" t="s">
        <v>32</v>
      </c>
      <c r="G414" s="29" t="s">
        <v>119</v>
      </c>
      <c r="H414" s="17" t="s">
        <v>34</v>
      </c>
      <c r="I414" s="30" t="s">
        <v>35</v>
      </c>
      <c r="J414" s="31" t="s">
        <v>3956</v>
      </c>
      <c r="K414" s="32" t="s">
        <v>585</v>
      </c>
      <c r="L414" s="30" t="s">
        <v>3592</v>
      </c>
      <c r="M414" s="33" t="s">
        <v>3957</v>
      </c>
      <c r="N414" s="39" t="s">
        <v>86</v>
      </c>
      <c r="O414" s="22" t="s">
        <v>41</v>
      </c>
      <c r="P414" s="23" t="s">
        <v>64</v>
      </c>
      <c r="Q414" s="23" t="s">
        <v>175</v>
      </c>
      <c r="R414" s="18">
        <v>3254</v>
      </c>
      <c r="S414" s="17" t="s">
        <v>311</v>
      </c>
      <c r="T414" s="24" t="s">
        <v>1210</v>
      </c>
      <c r="U414" s="25" t="s">
        <v>356</v>
      </c>
      <c r="V414" s="15" t="s">
        <v>3958</v>
      </c>
      <c r="W414" s="15" t="s">
        <v>3959</v>
      </c>
      <c r="X414" s="26" t="s">
        <v>316</v>
      </c>
      <c r="Y414" s="26" t="s">
        <v>331</v>
      </c>
      <c r="Z414" s="29" t="s">
        <v>72</v>
      </c>
      <c r="AA414" s="29" t="s">
        <v>52</v>
      </c>
      <c r="AB414" s="29" t="s">
        <v>1236</v>
      </c>
      <c r="AC414" s="32" t="s">
        <v>3960</v>
      </c>
      <c r="AD414" s="41" t="s">
        <v>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2022-11-07T19:25:33Z</dcterms:created>
  <dcterms:modified xsi:type="dcterms:W3CDTF">2022-11-07T19:25:39Z</dcterms:modified>
</cp:coreProperties>
</file>