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a\Documents\Finance\finance_calcs\frm\testing\"/>
    </mc:Choice>
  </mc:AlternateContent>
  <xr:revisionPtr revIDLastSave="0" documentId="13_ncr:1_{1DBCE72A-1839-4E03-A047-C3378C8086A5}" xr6:coauthVersionLast="47" xr6:coauthVersionMax="47" xr10:uidLastSave="{00000000-0000-0000-0000-000000000000}"/>
  <bookViews>
    <workbookView xWindow="28680" yWindow="0" windowWidth="29040" windowHeight="15720" xr2:uid="{4BF03DA9-DC7E-469C-A375-56223A1F9DD8}"/>
  </bookViews>
  <sheets>
    <sheet name="1Y" sheetId="1" r:id="rId1"/>
    <sheet name="5Y" sheetId="2" r:id="rId2"/>
  </sheets>
  <externalReferences>
    <externalReference r:id="rId3"/>
  </externalReferences>
  <definedNames>
    <definedName name="_UUID_" hidden="1">262297</definedName>
    <definedName name="CIQWBGuid" hidden="1">"AP UK Retail Portfolio.xlsx"</definedName>
    <definedName name="CIQWBGuid_1" hidden="1">"AP UK Retail Portfolio.xlsx"</definedName>
    <definedName name="EventsEnabled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EXPENSE_CODE_" hidden="1">"PwC UK Website Access"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"06/30/2015 12:22:38"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PTData1">OFFSET(#REF!,0,0,COUNTA(#REF!),COUNTA(#REF!))</definedName>
    <definedName name="ReportingCurr">#REF!</definedName>
    <definedName name="ReportingCurrency">#REF!</definedName>
    <definedName name="ScenarioDescList">OFFSET(#REF!,0,0,COUNTA(#REF!)-1,1)</definedName>
    <definedName name="SummaryHeaderSheetName">#REF!</definedName>
    <definedName name="SummaryNZInstrumentSheets">#REF!</definedName>
    <definedName name="SummaryPivotData">OFFSET([1]Summary!$A$1,0,0,COUNTA([1]Summary!$A$1:$A$65536),COUNTA([1]Summary!$A$1:$IV$1))</definedName>
    <definedName name="SummaryResults">#REF!</definedName>
    <definedName name="TolerableThresholdsDownload">#REF!</definedName>
    <definedName name="ValuationDate">#REF!</definedName>
    <definedName name="ValuationSummary">#REF!</definedName>
    <definedName name="XLStartingCel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1" l="1"/>
  <c r="O9" i="1"/>
  <c r="K2" i="1"/>
  <c r="P32" i="1"/>
  <c r="O32" i="1"/>
  <c r="L32" i="1"/>
  <c r="L31" i="1"/>
  <c r="L28" i="1"/>
  <c r="L24" i="1"/>
  <c r="K24" i="1"/>
  <c r="K26" i="1"/>
  <c r="K5" i="1"/>
  <c r="Q18" i="1"/>
  <c r="Q17" i="1"/>
  <c r="Q16" i="1"/>
  <c r="Q15" i="1"/>
  <c r="R12" i="1"/>
  <c r="Q12" i="1"/>
  <c r="J58" i="1"/>
  <c r="J53" i="1"/>
  <c r="M40" i="1"/>
  <c r="N40" i="1" s="1"/>
  <c r="K48" i="1"/>
  <c r="J45" i="1"/>
  <c r="N19" i="1"/>
  <c r="N20" i="1"/>
  <c r="K19" i="1"/>
  <c r="K20" i="1" s="1"/>
  <c r="H12" i="2"/>
  <c r="H13" i="2"/>
  <c r="H9" i="2"/>
  <c r="K12" i="1"/>
</calcChain>
</file>

<file path=xl/sharedStrings.xml><?xml version="1.0" encoding="utf-8"?>
<sst xmlns="http://schemas.openxmlformats.org/spreadsheetml/2006/main" count="17" uniqueCount="13">
  <si>
    <t>Recalc Fwd Δ</t>
  </si>
  <si>
    <t>Recalc Spot Δ</t>
  </si>
  <si>
    <t>Spot Δ</t>
  </si>
  <si>
    <t>Fwd Δ</t>
  </si>
  <si>
    <t>AUD</t>
  </si>
  <si>
    <t>Notional</t>
  </si>
  <si>
    <t>USD per AUD</t>
  </si>
  <si>
    <t>K (5Δ)</t>
  </si>
  <si>
    <t>Vega</t>
  </si>
  <si>
    <t>USD</t>
  </si>
  <si>
    <t xml:space="preserve"> </t>
  </si>
  <si>
    <t>Δ</t>
  </si>
  <si>
    <t>Vega_Plus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</si>
</sst>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_-;\(#,##0\)_-;\-_-"/>
    <numFmt numFmtId="165" formatCode="0.000%"/>
    <numFmt numFmtId="166" formatCode="0.00000%"/>
    <numFmt numFmtId="174" formatCode="_-* #,##0.00000_-;\-* #,##0.0000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2F2F2F"/>
      <name val="Open Sans"/>
      <family val="2"/>
    </font>
    <font>
      <b/>
      <sz val="8"/>
      <color rgb="FF2F2F2F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0" fontId="0" fillId="0" borderId="0" xfId="2" applyNumberFormat="1" applyFont="1"/>
    <xf numFmtId="9" fontId="0" fillId="0" borderId="0" xfId="0" applyNumberFormat="1"/>
    <xf numFmtId="165" fontId="0" fillId="0" borderId="0" xfId="2" applyNumberFormat="1" applyFont="1"/>
    <xf numFmtId="11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10" fontId="3" fillId="0" borderId="0" xfId="0" applyNumberFormat="1" applyFont="1"/>
    <xf numFmtId="43" fontId="0" fillId="0" borderId="0" xfId="1" applyFont="1"/>
    <xf numFmtId="164" fontId="0" fillId="0" borderId="0" xfId="2" applyNumberFormat="1" applyFont="1"/>
    <xf numFmtId="166" fontId="0" fillId="0" borderId="0" xfId="2" applyNumberFormat="1" applyFont="1"/>
    <xf numFmtId="10" fontId="0" fillId="0" borderId="0" xfId="0" applyNumberFormat="1"/>
    <xf numFmtId="3" fontId="4" fillId="0" borderId="0" xfId="0" applyNumberFormat="1" applyFont="1"/>
    <xf numFmtId="174" fontId="0" fillId="0" borderId="0" xfId="1" applyNumberFormat="1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200024</xdr:colOff>
      <xdr:row>32</xdr:row>
      <xdr:rowOff>105690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E3E886-F407-DA67-9D78-DDF06CDD6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67224" cy="62112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7</xdr:col>
      <xdr:colOff>76200</xdr:colOff>
      <xdr:row>65</xdr:row>
      <xdr:rowOff>152598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D6078A-D076-2DFA-7077-1E697CD82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77000"/>
          <a:ext cx="4343400" cy="60771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161925</xdr:rowOff>
    </xdr:from>
    <xdr:to>
      <xdr:col>5</xdr:col>
      <xdr:colOff>301780</xdr:colOff>
      <xdr:row>23</xdr:row>
      <xdr:rowOff>35143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ABF500-277F-2532-7AEF-C48EE9E96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61925"/>
          <a:ext cx="3022755" cy="42483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6048-2677-47F5-BB0C-3976C4653967}">
  <dimension ref="H1:R58"/>
  <sheetViews>
    <sheetView tabSelected="1" workbookViewId="0">
      <selection activeCell="U9" sqref="U9"/>
    </sheetView>
  </sheetViews>
  <sheetFormatPr defaultRowHeight="15" x14ac:dyDescent="0.25"/>
  <cols>
    <col min="8" max="8" width="12" bestFit="1" customWidth="1"/>
    <col min="10" max="10" width="12.5703125" bestFit="1" customWidth="1"/>
    <col min="11" max="11" width="11.85546875" bestFit="1" customWidth="1"/>
    <col min="12" max="12" width="12.28515625" bestFit="1" customWidth="1"/>
    <col min="13" max="13" width="9.140625" bestFit="1" customWidth="1"/>
    <col min="14" max="14" width="12.140625" bestFit="1" customWidth="1"/>
  </cols>
  <sheetData>
    <row r="1" spans="10:18" x14ac:dyDescent="0.25">
      <c r="J1">
        <v>1329</v>
      </c>
    </row>
    <row r="2" spans="10:18" ht="15.75" x14ac:dyDescent="0.3">
      <c r="J2" s="7">
        <v>1095</v>
      </c>
      <c r="K2" s="6">
        <f>J1-J2</f>
        <v>234</v>
      </c>
    </row>
    <row r="5" spans="10:18" x14ac:dyDescent="0.25">
      <c r="J5">
        <v>0.66290000000000004</v>
      </c>
      <c r="K5">
        <f>J5*1.01</f>
        <v>0.66952900000000004</v>
      </c>
    </row>
    <row r="6" spans="10:18" x14ac:dyDescent="0.25">
      <c r="N6" s="13">
        <v>-40089</v>
      </c>
    </row>
    <row r="9" spans="10:18" x14ac:dyDescent="0.25">
      <c r="N9">
        <v>3.1127999999999999E-4</v>
      </c>
      <c r="O9" s="1">
        <f>N9*K12</f>
        <v>243.14080799999999</v>
      </c>
    </row>
    <row r="10" spans="10:18" x14ac:dyDescent="0.25">
      <c r="J10" t="s">
        <v>7</v>
      </c>
      <c r="K10">
        <v>0.78110000000000002</v>
      </c>
      <c r="L10" t="s">
        <v>6</v>
      </c>
    </row>
    <row r="11" spans="10:18" x14ac:dyDescent="0.25">
      <c r="J11" t="s">
        <v>5</v>
      </c>
      <c r="K11" s="1">
        <v>1000000</v>
      </c>
      <c r="L11" t="s">
        <v>4</v>
      </c>
    </row>
    <row r="12" spans="10:18" x14ac:dyDescent="0.25">
      <c r="K12" s="1">
        <f>K10*K11</f>
        <v>781100</v>
      </c>
      <c r="L12" t="s">
        <v>9</v>
      </c>
      <c r="P12">
        <v>1.0139E-4</v>
      </c>
      <c r="Q12" s="1">
        <f>P12*K12/1%</f>
        <v>7919.5729000000001</v>
      </c>
      <c r="R12" s="1">
        <f>Q12*K10</f>
        <v>6185.9783921899998</v>
      </c>
    </row>
    <row r="15" spans="10:18" x14ac:dyDescent="0.25">
      <c r="J15" t="s">
        <v>2</v>
      </c>
      <c r="K15" s="1">
        <v>-33111</v>
      </c>
      <c r="P15" s="2">
        <v>4.865162E-2</v>
      </c>
      <c r="Q15" s="1">
        <f>P15*$K$12</f>
        <v>38001.780381999997</v>
      </c>
    </row>
    <row r="16" spans="10:18" x14ac:dyDescent="0.25">
      <c r="J16" t="s">
        <v>3</v>
      </c>
      <c r="K16" s="1">
        <v>-34659</v>
      </c>
      <c r="P16" s="2">
        <v>4.8448829999999998E-2</v>
      </c>
      <c r="Q16" s="1">
        <f>P16*$K$12</f>
        <v>37843.381112999996</v>
      </c>
    </row>
    <row r="17" spans="10:17" x14ac:dyDescent="0.25">
      <c r="Q17" s="1">
        <f>Q15-Q16</f>
        <v>158.39926900000137</v>
      </c>
    </row>
    <row r="18" spans="10:17" x14ac:dyDescent="0.25">
      <c r="J18" t="s">
        <v>2</v>
      </c>
      <c r="K18" s="3">
        <v>0.05</v>
      </c>
      <c r="M18" s="1"/>
      <c r="N18" s="2"/>
      <c r="Q18">
        <f>Q17/2</f>
        <v>79.199634500000684</v>
      </c>
    </row>
    <row r="19" spans="10:17" x14ac:dyDescent="0.25">
      <c r="J19" t="s">
        <v>1</v>
      </c>
      <c r="K19" s="1">
        <f>K18*K12</f>
        <v>39055</v>
      </c>
      <c r="M19" s="4">
        <v>4.8550139999999999E-2</v>
      </c>
      <c r="N19" s="10">
        <f>M19*K12</f>
        <v>37922.514353999999</v>
      </c>
    </row>
    <row r="20" spans="10:17" x14ac:dyDescent="0.25">
      <c r="J20" t="s">
        <v>0</v>
      </c>
      <c r="K20" s="1">
        <f>K19/EXP(-4.66%)</f>
        <v>40918.034576895923</v>
      </c>
      <c r="L20" s="1"/>
      <c r="M20" s="4">
        <v>5.0866120000000001E-2</v>
      </c>
      <c r="N20" s="1">
        <f>M20*K12</f>
        <v>39731.526332000001</v>
      </c>
    </row>
    <row r="23" spans="10:17" x14ac:dyDescent="0.25">
      <c r="K23" s="2"/>
      <c r="L23" s="1"/>
    </row>
    <row r="24" spans="10:17" x14ac:dyDescent="0.25">
      <c r="J24">
        <v>-3.3954300000000001E-3</v>
      </c>
      <c r="K24" s="4">
        <f>J24*1/365</f>
        <v>-9.3025479452054801E-6</v>
      </c>
      <c r="L24" s="1">
        <f>K24*K12</f>
        <v>-7.2662202000000002</v>
      </c>
    </row>
    <row r="25" spans="10:17" x14ac:dyDescent="0.25">
      <c r="K25" s="2"/>
      <c r="L25" s="1"/>
    </row>
    <row r="26" spans="10:17" x14ac:dyDescent="0.25">
      <c r="J26">
        <v>6.6155000000000001E-4</v>
      </c>
      <c r="K26" s="1">
        <f>J26*K12</f>
        <v>516.73670500000003</v>
      </c>
    </row>
    <row r="27" spans="10:17" x14ac:dyDescent="0.25">
      <c r="L27" s="14"/>
      <c r="M27" s="15"/>
    </row>
    <row r="28" spans="10:17" x14ac:dyDescent="0.25">
      <c r="K28" s="5">
        <v>9.3602049500000001E-6</v>
      </c>
      <c r="L28" s="1">
        <f>K28*K12</f>
        <v>7.3112560864449998</v>
      </c>
      <c r="N28">
        <v>5.5239999999999998E-4</v>
      </c>
      <c r="O28" s="1">
        <f>N28*K12</f>
        <v>431.47963999999996</v>
      </c>
    </row>
    <row r="29" spans="10:17" x14ac:dyDescent="0.25">
      <c r="K29" s="12"/>
      <c r="L29" s="5"/>
      <c r="M29" s="1"/>
    </row>
    <row r="31" spans="10:17" x14ac:dyDescent="0.25">
      <c r="K31" s="5">
        <v>-9.3602049500000001E-6</v>
      </c>
      <c r="L31" s="1">
        <f>K31*K12</f>
        <v>-7.3112560864449998</v>
      </c>
      <c r="M31" s="1"/>
      <c r="N31" s="1"/>
    </row>
    <row r="32" spans="10:17" x14ac:dyDescent="0.25">
      <c r="K32" s="2">
        <v>-3.3954300000000001E-3</v>
      </c>
      <c r="L32" s="1">
        <f>K32*K12*1/365</f>
        <v>-7.2662202000000002</v>
      </c>
      <c r="M32" s="1"/>
      <c r="O32" s="1">
        <f>O33*K12</f>
        <v>24313.760548999999</v>
      </c>
      <c r="P32" s="1">
        <f>O32*1%</f>
        <v>243.13760549</v>
      </c>
    </row>
    <row r="33" spans="8:15" x14ac:dyDescent="0.25">
      <c r="O33">
        <v>3.112759E-2</v>
      </c>
    </row>
    <row r="40" spans="8:15" ht="15.75" x14ac:dyDescent="0.3">
      <c r="I40" s="1"/>
      <c r="L40" s="7"/>
      <c r="M40" s="1">
        <f>M41*K11</f>
        <v>756.03</v>
      </c>
      <c r="N40" s="1">
        <f>M40%</f>
        <v>7.5602999999999998</v>
      </c>
    </row>
    <row r="41" spans="8:15" ht="15.75" x14ac:dyDescent="0.3">
      <c r="H41" s="8"/>
      <c r="M41" s="11">
        <v>7.5602999999999998E-4</v>
      </c>
    </row>
    <row r="42" spans="8:15" x14ac:dyDescent="0.25">
      <c r="I42" t="s">
        <v>8</v>
      </c>
      <c r="J42">
        <v>1329</v>
      </c>
    </row>
    <row r="43" spans="8:15" x14ac:dyDescent="0.25">
      <c r="I43" s="9" t="s">
        <v>12</v>
      </c>
      <c r="J43" s="1">
        <v>2017</v>
      </c>
    </row>
    <row r="45" spans="8:15" x14ac:dyDescent="0.25">
      <c r="I45" t="s">
        <v>8</v>
      </c>
      <c r="J45" s="1">
        <f>J43-J42</f>
        <v>688</v>
      </c>
    </row>
    <row r="48" spans="8:15" x14ac:dyDescent="0.25">
      <c r="J48">
        <v>6.6154840000000006E-2</v>
      </c>
      <c r="K48" s="1">
        <f>J48*K12%</f>
        <v>516.73545524000008</v>
      </c>
    </row>
    <row r="50" spans="10:10" x14ac:dyDescent="0.25">
      <c r="J50">
        <v>7.5602999999999998E-4</v>
      </c>
    </row>
    <row r="52" spans="10:10" x14ac:dyDescent="0.25">
      <c r="J52">
        <v>6.6154840000000006E-2</v>
      </c>
    </row>
    <row r="53" spans="10:10" x14ac:dyDescent="0.25">
      <c r="J53">
        <f>J52*10.74%</f>
        <v>7.1050298160000008E-3</v>
      </c>
    </row>
    <row r="56" spans="10:10" x14ac:dyDescent="0.25">
      <c r="J56">
        <v>6.6154840000000006E-2</v>
      </c>
    </row>
    <row r="57" spans="10:10" x14ac:dyDescent="0.25">
      <c r="J57">
        <v>6.625E-4</v>
      </c>
    </row>
    <row r="58" spans="10:10" x14ac:dyDescent="0.25">
      <c r="J58">
        <f>J56/J57</f>
        <v>99.85636226415096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6EC9-AFE3-46DE-958F-1B24ECDE6A6C}">
  <dimension ref="E7:H25"/>
  <sheetViews>
    <sheetView workbookViewId="0">
      <selection activeCell="H12" sqref="H12"/>
    </sheetView>
  </sheetViews>
  <sheetFormatPr defaultRowHeight="15" x14ac:dyDescent="0.25"/>
  <cols>
    <col min="8" max="8" width="12" bestFit="1" customWidth="1"/>
  </cols>
  <sheetData>
    <row r="7" spans="7:8" x14ac:dyDescent="0.25">
      <c r="H7">
        <v>0.9456</v>
      </c>
    </row>
    <row r="8" spans="7:8" x14ac:dyDescent="0.25">
      <c r="H8" s="1">
        <v>1000000</v>
      </c>
    </row>
    <row r="9" spans="7:8" x14ac:dyDescent="0.25">
      <c r="H9" s="6">
        <f>H8*H7</f>
        <v>945600</v>
      </c>
    </row>
    <row r="11" spans="7:8" x14ac:dyDescent="0.25">
      <c r="G11" t="s">
        <v>11</v>
      </c>
      <c r="H11" s="3">
        <v>0.05</v>
      </c>
    </row>
    <row r="12" spans="7:8" x14ac:dyDescent="0.25">
      <c r="G12" t="s">
        <v>2</v>
      </c>
      <c r="H12" s="1">
        <f>H13*EXP(-4.285%*5)</f>
        <v>38161.889978719257</v>
      </c>
    </row>
    <row r="13" spans="7:8" x14ac:dyDescent="0.25">
      <c r="G13" t="s">
        <v>3</v>
      </c>
      <c r="H13" s="1">
        <f>H11*H9</f>
        <v>47280</v>
      </c>
    </row>
    <row r="25" spans="5:5" x14ac:dyDescent="0.25">
      <c r="E25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1Y</vt:lpstr>
      <vt:lpstr>5Y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Shasa Foster</dc:creator>
  <cp:lastModifiedBy>Shasa Foster</cp:lastModifiedBy>
  <dcterms:created xsi:type="dcterms:W3CDTF">2023-09-16T00:58:36Z</dcterms:created>
  <dcterms:modified xsi:type="dcterms:W3CDTF">2023-09-17T05:14:19Z</dcterms:modified>
</cp:coreProperties>
</file>