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autoCompressPictures="0"/>
  <bookViews>
    <workbookView xWindow="5560" yWindow="980" windowWidth="25600" windowHeight="18380" tabRatio="500"/>
  </bookViews>
  <sheets>
    <sheet name="Sheet1" sheetId="1" r:id="rId1"/>
  </sheets>
  <definedNames>
    <definedName name="_xlnm.Print_Area" localSheetId="0">Sheet1!$A$1:$I$72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8" i="1" l="1"/>
  <c r="F28" i="1"/>
  <c r="L28" i="1"/>
  <c r="F12" i="1"/>
  <c r="L12" i="1"/>
  <c r="F13" i="1"/>
  <c r="L13" i="1"/>
  <c r="D14" i="1"/>
  <c r="F14" i="1"/>
  <c r="L14" i="1"/>
  <c r="D15" i="1"/>
  <c r="F15" i="1"/>
  <c r="L15" i="1"/>
  <c r="F16" i="1"/>
  <c r="L16" i="1"/>
  <c r="F17" i="1"/>
  <c r="L17" i="1"/>
  <c r="F18" i="1"/>
  <c r="L18" i="1"/>
  <c r="F19" i="1"/>
  <c r="L19" i="1"/>
  <c r="F20" i="1"/>
  <c r="L20" i="1"/>
  <c r="F21" i="1"/>
  <c r="L21" i="1"/>
  <c r="F22" i="1"/>
  <c r="L22" i="1"/>
  <c r="F23" i="1"/>
  <c r="L23" i="1"/>
  <c r="F24" i="1"/>
  <c r="L24" i="1"/>
  <c r="F25" i="1"/>
  <c r="L25" i="1"/>
  <c r="D26" i="1"/>
  <c r="F26" i="1"/>
  <c r="L26" i="1"/>
  <c r="F27" i="1"/>
  <c r="L27" i="1"/>
  <c r="F29" i="1"/>
  <c r="L29" i="1"/>
  <c r="D30" i="1"/>
  <c r="F30" i="1"/>
  <c r="L30" i="1"/>
  <c r="F31" i="1"/>
  <c r="L31" i="1"/>
  <c r="D32" i="1"/>
  <c r="F32" i="1"/>
  <c r="L32" i="1"/>
  <c r="F33" i="1"/>
  <c r="L33" i="1"/>
  <c r="D34" i="1"/>
  <c r="F34" i="1"/>
  <c r="L34" i="1"/>
  <c r="D35" i="1"/>
  <c r="F35" i="1"/>
  <c r="L35" i="1"/>
  <c r="D36" i="1"/>
  <c r="F36" i="1"/>
  <c r="L36" i="1"/>
  <c r="C37" i="1"/>
  <c r="D37" i="1"/>
  <c r="F37" i="1"/>
  <c r="L37" i="1"/>
  <c r="C38" i="1"/>
  <c r="D38" i="1"/>
  <c r="F38" i="1"/>
  <c r="L38" i="1"/>
  <c r="C39" i="1"/>
  <c r="D39" i="1"/>
  <c r="F39" i="1"/>
  <c r="L39" i="1"/>
  <c r="D40" i="1"/>
  <c r="F40" i="1"/>
  <c r="L40" i="1"/>
  <c r="F41" i="1"/>
  <c r="L41" i="1"/>
  <c r="F42" i="1"/>
  <c r="L42" i="1"/>
  <c r="F43" i="1"/>
  <c r="L43" i="1"/>
  <c r="F44" i="1"/>
  <c r="L44" i="1"/>
  <c r="F45" i="1"/>
  <c r="L45" i="1"/>
  <c r="B47" i="1"/>
</calcChain>
</file>

<file path=xl/sharedStrings.xml><?xml version="1.0" encoding="utf-8"?>
<sst xmlns="http://schemas.openxmlformats.org/spreadsheetml/2006/main" count="164" uniqueCount="61">
  <si>
    <t>FPix to DTB adapter v2.1 test protocol</t>
  </si>
  <si>
    <t>1. Tests for shorts</t>
  </si>
  <si>
    <t>Test all connections listed in the table below and record the values observed. Use the test points on the adapter board.</t>
  </si>
  <si>
    <t>Material:</t>
  </si>
  <si>
    <t>Multimeter in resistor mode</t>
  </si>
  <si>
    <t>Instructions:</t>
  </si>
  <si>
    <t>Point 1</t>
  </si>
  <si>
    <t>Point 2</t>
  </si>
  <si>
    <t>Expected (Ω)</t>
  </si>
  <si>
    <t>Tolerance (±Ω)</t>
  </si>
  <si>
    <t>Observed (Ω)</t>
  </si>
  <si>
    <t>Ok?</t>
  </si>
  <si>
    <t>GND</t>
  </si>
  <si>
    <t>VA</t>
  </si>
  <si>
    <t>VD</t>
  </si>
  <si>
    <t>3.3V</t>
  </si>
  <si>
    <t>RTD</t>
  </si>
  <si>
    <t>OutA+</t>
  </si>
  <si>
    <t>OutA-</t>
  </si>
  <si>
    <t>RDa+</t>
  </si>
  <si>
    <t>RDa-</t>
  </si>
  <si>
    <t>SD+</t>
  </si>
  <si>
    <t>SD-</t>
  </si>
  <si>
    <t>Trig+</t>
  </si>
  <si>
    <t>Trig-</t>
  </si>
  <si>
    <t>Clk+</t>
  </si>
  <si>
    <t>Clk-</t>
  </si>
  <si>
    <t>∞</t>
  </si>
  <si>
    <t>A flex cables needs to be inserted, side with small pads up. ∞ means maximal reading of Ohmmeter</t>
  </si>
  <si>
    <t>N/A</t>
  </si>
  <si>
    <t>SDATA1+</t>
  </si>
  <si>
    <t>SDATA1-</t>
  </si>
  <si>
    <t>TOUT+</t>
  </si>
  <si>
    <t>TOUT-</t>
  </si>
  <si>
    <t>SDA+</t>
  </si>
  <si>
    <t>SDA-</t>
  </si>
  <si>
    <t>CTR+</t>
  </si>
  <si>
    <t>CTR-</t>
  </si>
  <si>
    <t>CLK+</t>
  </si>
  <si>
    <t>CLK-</t>
  </si>
  <si>
    <t>HV (on cable)</t>
  </si>
  <si>
    <t>2. LED test</t>
  </si>
  <si>
    <t>DTB, connected to psi46test or pXar</t>
  </si>
  <si>
    <t>Result:</t>
  </si>
  <si>
    <t>PASS</t>
  </si>
  <si>
    <t>Overall result:</t>
  </si>
  <si>
    <t>3. HV test</t>
  </si>
  <si>
    <t>DTB, connected to psi46test or pXar, hooked up to Keithley 2410</t>
  </si>
  <si>
    <t>Connect adapter (still with flex cable) to DTB. Issue power on command. LED should light up.</t>
  </si>
  <si>
    <t>Connect adapter (still with flex cable) to DTB. Turn HV on.</t>
  </si>
  <si>
    <t>Current rading after 20 s:</t>
  </si>
  <si>
    <t>Set Keithley voltage to -1000 V, current compliance 100 µA. Turn voltage on.</t>
  </si>
  <si>
    <t>Keithley should not trip (ok within the first second)</t>
  </si>
  <si>
    <t>µA</t>
  </si>
  <si>
    <t>Limit:</t>
  </si>
  <si>
    <t>S/N</t>
  </si>
  <si>
    <t>Frank Meier</t>
  </si>
  <si>
    <t>4. Summary</t>
  </si>
  <si>
    <t>Module test:</t>
  </si>
  <si>
    <t>Tester:</t>
  </si>
  <si>
    <t>Test date: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</si>
</sst>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71" formatCode="dd\-mmm\-yyyy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scheme val="minor"/>
    </font>
    <font>
      <b/>
      <sz val="20"/>
      <color theme="1"/>
      <name val="Calibri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2F2F2"/>
        <bgColor rgb="FF000000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0" fontId="4" fillId="0" borderId="0" xfId="0" applyFont="1"/>
    <xf numFmtId="0" fontId="5" fillId="0" borderId="0" xfId="0" applyFont="1"/>
    <xf numFmtId="0" fontId="0" fillId="0" borderId="1" xfId="0" applyBorder="1"/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top"/>
    </xf>
    <xf numFmtId="0" fontId="0" fillId="0" borderId="1" xfId="0" applyBorder="1" applyAlignment="1">
      <alignment horizontal="center" vertical="top"/>
    </xf>
    <xf numFmtId="2" fontId="0" fillId="0" borderId="0" xfId="0" applyNumberFormat="1" applyAlignment="1">
      <alignment horizontal="center" vertical="top"/>
    </xf>
    <xf numFmtId="164" fontId="0" fillId="0" borderId="0" xfId="0" applyNumberFormat="1" applyAlignment="1">
      <alignment horizontal="center" vertical="top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6" fillId="0" borderId="0" xfId="0" applyFont="1"/>
    <xf numFmtId="0" fontId="0" fillId="2" borderId="0" xfId="0" applyFill="1" applyAlignment="1">
      <alignment horizontal="center"/>
    </xf>
    <xf numFmtId="2" fontId="0" fillId="2" borderId="0" xfId="0" applyNumberFormat="1" applyFill="1" applyAlignment="1">
      <alignment horizontal="center"/>
    </xf>
    <xf numFmtId="0" fontId="1" fillId="0" borderId="0" xfId="0" applyFont="1"/>
    <xf numFmtId="171" fontId="0" fillId="0" borderId="0" xfId="0" applyNumberFormat="1" applyAlignment="1">
      <alignment horizontal="center" vertical="top"/>
    </xf>
    <xf numFmtId="0" fontId="6" fillId="3" borderId="0" xfId="0" applyFont="1" applyFill="1" applyAlignment="1">
      <alignment horizontal="center"/>
    </xf>
    <xf numFmtId="164" fontId="0" fillId="2" borderId="0" xfId="0" applyNumberFormat="1" applyFill="1" applyAlignment="1">
      <alignment horizontal="center"/>
    </xf>
  </cellXfs>
  <cellStyles count="1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L72"/>
  <sheetViews>
    <sheetView tabSelected="1" workbookViewId="0">
      <selection activeCell="E45" sqref="E45"/>
    </sheetView>
  </sheetViews>
  <sheetFormatPr baseColWidth="10" defaultRowHeight="15" x14ac:dyDescent="0"/>
  <cols>
    <col min="1" max="1" width="12.5" customWidth="1"/>
    <col min="3" max="3" width="11.6640625" style="5" bestFit="1" customWidth="1"/>
    <col min="4" max="4" width="13.1640625" style="5" bestFit="1" customWidth="1"/>
    <col min="5" max="5" width="10.83203125" style="9"/>
    <col min="6" max="6" width="10.83203125" style="5"/>
  </cols>
  <sheetData>
    <row r="1" spans="1:12" ht="25">
      <c r="A1" s="2" t="s">
        <v>0</v>
      </c>
    </row>
    <row r="3" spans="1:12">
      <c r="A3" t="s">
        <v>55</v>
      </c>
      <c r="B3">
        <v>16</v>
      </c>
    </row>
    <row r="5" spans="1:12" ht="18">
      <c r="A5" s="1" t="s">
        <v>1</v>
      </c>
    </row>
    <row r="7" spans="1:12">
      <c r="A7" t="s">
        <v>3</v>
      </c>
      <c r="B7" t="s">
        <v>4</v>
      </c>
    </row>
    <row r="8" spans="1:12">
      <c r="A8" t="s">
        <v>5</v>
      </c>
      <c r="B8" t="s">
        <v>2</v>
      </c>
    </row>
    <row r="9" spans="1:12">
      <c r="B9" t="s">
        <v>28</v>
      </c>
    </row>
    <row r="11" spans="1:12">
      <c r="A11" s="3" t="s">
        <v>6</v>
      </c>
      <c r="B11" s="3" t="s">
        <v>7</v>
      </c>
      <c r="C11" s="6" t="s">
        <v>8</v>
      </c>
      <c r="D11" s="6" t="s">
        <v>9</v>
      </c>
      <c r="E11" s="10" t="s">
        <v>10</v>
      </c>
      <c r="F11" s="6" t="s">
        <v>11</v>
      </c>
    </row>
    <row r="12" spans="1:12">
      <c r="A12" t="s">
        <v>12</v>
      </c>
      <c r="B12" t="s">
        <v>13</v>
      </c>
      <c r="C12" s="5" t="s">
        <v>27</v>
      </c>
      <c r="D12" s="5" t="s">
        <v>29</v>
      </c>
      <c r="E12" s="16" t="s">
        <v>27</v>
      </c>
      <c r="F12" s="5" t="str">
        <f>IF(E12="∞","ok","NOK")</f>
        <v>ok</v>
      </c>
      <c r="L12">
        <f>IF(F12="NOK",1,0)</f>
        <v>0</v>
      </c>
    </row>
    <row r="13" spans="1:12">
      <c r="A13" t="s">
        <v>12</v>
      </c>
      <c r="B13" t="s">
        <v>14</v>
      </c>
      <c r="C13" s="5" t="s">
        <v>27</v>
      </c>
      <c r="D13" s="5" t="s">
        <v>29</v>
      </c>
      <c r="E13" s="16">
        <v>19.829999999999998</v>
      </c>
      <c r="F13" s="5" t="str">
        <f>IF(E13="∞","ok","NOK")</f>
        <v>NOK</v>
      </c>
      <c r="L13">
        <f t="shared" ref="L13:L45" si="0">IF(F13="NOK",1,0)</f>
        <v>1</v>
      </c>
    </row>
    <row r="14" spans="1:12">
      <c r="A14" t="s">
        <v>12</v>
      </c>
      <c r="B14" t="s">
        <v>15</v>
      </c>
      <c r="C14" s="7">
        <v>20</v>
      </c>
      <c r="D14" s="7">
        <f>C14*0.001*1.414</f>
        <v>2.828E-2</v>
      </c>
      <c r="E14" s="13">
        <v>19.989999999999998</v>
      </c>
      <c r="F14" s="5" t="str">
        <f>IF(ABS(E14-C14)&lt;=D14,"ok","NOK")</f>
        <v>ok</v>
      </c>
      <c r="L14">
        <f t="shared" si="0"/>
        <v>0</v>
      </c>
    </row>
    <row r="15" spans="1:12">
      <c r="A15" t="s">
        <v>12</v>
      </c>
      <c r="B15" t="s">
        <v>16</v>
      </c>
      <c r="C15" s="7">
        <v>10</v>
      </c>
      <c r="D15" s="7">
        <f>C15*0.001</f>
        <v>0.01</v>
      </c>
      <c r="E15" s="13">
        <v>10</v>
      </c>
      <c r="F15" s="5" t="str">
        <f>IF(ABS(E15-C15)&lt;=D15,"ok","NOK")</f>
        <v>ok</v>
      </c>
      <c r="L15">
        <f t="shared" si="0"/>
        <v>0</v>
      </c>
    </row>
    <row r="16" spans="1:12">
      <c r="A16" t="s">
        <v>12</v>
      </c>
      <c r="B16" t="s">
        <v>17</v>
      </c>
      <c r="C16" s="5" t="s">
        <v>27</v>
      </c>
      <c r="D16" s="5" t="s">
        <v>29</v>
      </c>
      <c r="E16" s="16" t="s">
        <v>27</v>
      </c>
      <c r="F16" s="5" t="str">
        <f>IF(E16="∞","ok","NOK")</f>
        <v>ok</v>
      </c>
      <c r="L16">
        <f t="shared" si="0"/>
        <v>0</v>
      </c>
    </row>
    <row r="17" spans="1:12">
      <c r="A17" t="s">
        <v>12</v>
      </c>
      <c r="B17" t="s">
        <v>18</v>
      </c>
      <c r="C17" s="5" t="s">
        <v>27</v>
      </c>
      <c r="D17" s="5" t="s">
        <v>29</v>
      </c>
      <c r="E17" s="16" t="s">
        <v>27</v>
      </c>
      <c r="F17" s="5" t="str">
        <f>IF(E17="∞","ok","NOK")</f>
        <v>ok</v>
      </c>
      <c r="L17">
        <f t="shared" si="0"/>
        <v>0</v>
      </c>
    </row>
    <row r="18" spans="1:12">
      <c r="A18" t="s">
        <v>12</v>
      </c>
      <c r="B18" t="s">
        <v>19</v>
      </c>
      <c r="C18" s="5" t="s">
        <v>27</v>
      </c>
      <c r="D18" s="5" t="s">
        <v>29</v>
      </c>
      <c r="E18" s="16" t="s">
        <v>27</v>
      </c>
      <c r="F18" s="5" t="str">
        <f>IF(E18="∞","ok","NOK")</f>
        <v>ok</v>
      </c>
      <c r="L18">
        <f t="shared" si="0"/>
        <v>0</v>
      </c>
    </row>
    <row r="19" spans="1:12">
      <c r="A19" t="s">
        <v>12</v>
      </c>
      <c r="B19" t="s">
        <v>20</v>
      </c>
      <c r="C19" s="5" t="s">
        <v>27</v>
      </c>
      <c r="D19" s="5" t="s">
        <v>29</v>
      </c>
      <c r="E19" s="16" t="s">
        <v>27</v>
      </c>
      <c r="F19" s="5" t="str">
        <f>IF(E19="∞","ok","NOK")</f>
        <v>ok</v>
      </c>
      <c r="L19">
        <f t="shared" si="0"/>
        <v>0</v>
      </c>
    </row>
    <row r="20" spans="1:12">
      <c r="A20" t="s">
        <v>12</v>
      </c>
      <c r="B20" t="s">
        <v>21</v>
      </c>
      <c r="C20" s="5" t="s">
        <v>27</v>
      </c>
      <c r="D20" s="5" t="s">
        <v>29</v>
      </c>
      <c r="E20" s="16" t="s">
        <v>27</v>
      </c>
      <c r="F20" s="5" t="str">
        <f t="shared" ref="F20:F25" si="1">IF(E20="∞","ok","NOK")</f>
        <v>ok</v>
      </c>
      <c r="L20">
        <f t="shared" si="0"/>
        <v>0</v>
      </c>
    </row>
    <row r="21" spans="1:12">
      <c r="A21" t="s">
        <v>12</v>
      </c>
      <c r="B21" t="s">
        <v>22</v>
      </c>
      <c r="C21" s="5" t="s">
        <v>27</v>
      </c>
      <c r="D21" s="5" t="s">
        <v>29</v>
      </c>
      <c r="E21" s="16" t="s">
        <v>27</v>
      </c>
      <c r="F21" s="5" t="str">
        <f t="shared" si="1"/>
        <v>ok</v>
      </c>
      <c r="L21">
        <f t="shared" si="0"/>
        <v>0</v>
      </c>
    </row>
    <row r="22" spans="1:12">
      <c r="A22" t="s">
        <v>12</v>
      </c>
      <c r="B22" t="s">
        <v>23</v>
      </c>
      <c r="C22" s="5" t="s">
        <v>27</v>
      </c>
      <c r="D22" s="5" t="s">
        <v>29</v>
      </c>
      <c r="E22" s="16" t="s">
        <v>27</v>
      </c>
      <c r="F22" s="5" t="str">
        <f t="shared" si="1"/>
        <v>ok</v>
      </c>
      <c r="L22">
        <f t="shared" si="0"/>
        <v>0</v>
      </c>
    </row>
    <row r="23" spans="1:12">
      <c r="A23" t="s">
        <v>12</v>
      </c>
      <c r="B23" t="s">
        <v>24</v>
      </c>
      <c r="C23" s="5" t="s">
        <v>27</v>
      </c>
      <c r="D23" s="5" t="s">
        <v>29</v>
      </c>
      <c r="E23" s="16" t="s">
        <v>27</v>
      </c>
      <c r="F23" s="5" t="str">
        <f t="shared" si="1"/>
        <v>ok</v>
      </c>
      <c r="L23">
        <f t="shared" si="0"/>
        <v>0</v>
      </c>
    </row>
    <row r="24" spans="1:12">
      <c r="A24" t="s">
        <v>12</v>
      </c>
      <c r="B24" t="s">
        <v>25</v>
      </c>
      <c r="C24" s="5" t="s">
        <v>27</v>
      </c>
      <c r="D24" s="5" t="s">
        <v>29</v>
      </c>
      <c r="E24" s="16">
        <v>20.059999999999999</v>
      </c>
      <c r="F24" s="5" t="str">
        <f t="shared" si="1"/>
        <v>NOK</v>
      </c>
      <c r="L24">
        <f t="shared" si="0"/>
        <v>1</v>
      </c>
    </row>
    <row r="25" spans="1:12">
      <c r="A25" t="s">
        <v>12</v>
      </c>
      <c r="B25" t="s">
        <v>26</v>
      </c>
      <c r="C25" s="5" t="s">
        <v>27</v>
      </c>
      <c r="D25" s="5" t="s">
        <v>29</v>
      </c>
      <c r="E25" s="16">
        <v>19.989999999999998</v>
      </c>
      <c r="F25" s="5" t="str">
        <f t="shared" si="1"/>
        <v>NOK</v>
      </c>
      <c r="L25">
        <f t="shared" si="0"/>
        <v>1</v>
      </c>
    </row>
    <row r="26" spans="1:12">
      <c r="A26" t="s">
        <v>17</v>
      </c>
      <c r="B26" t="s">
        <v>18</v>
      </c>
      <c r="C26" s="5">
        <v>120</v>
      </c>
      <c r="D26" s="8">
        <f>C26*0.05</f>
        <v>6</v>
      </c>
      <c r="E26" s="17">
        <v>120.4</v>
      </c>
      <c r="F26" s="5" t="str">
        <f>IF(ABS(E26-C26)&lt;=D26,"ok","NOK")</f>
        <v>ok</v>
      </c>
      <c r="L26">
        <f t="shared" si="0"/>
        <v>0</v>
      </c>
    </row>
    <row r="27" spans="1:12">
      <c r="A27" t="s">
        <v>18</v>
      </c>
      <c r="B27" t="s">
        <v>19</v>
      </c>
      <c r="C27" s="5" t="s">
        <v>27</v>
      </c>
      <c r="D27" s="5" t="s">
        <v>29</v>
      </c>
      <c r="E27" s="16" t="s">
        <v>27</v>
      </c>
      <c r="F27" s="5" t="str">
        <f>IF(E27="∞","ok","NOK")</f>
        <v>ok</v>
      </c>
      <c r="L27">
        <f t="shared" si="0"/>
        <v>0</v>
      </c>
    </row>
    <row r="28" spans="1:12">
      <c r="A28" t="s">
        <v>19</v>
      </c>
      <c r="B28" t="s">
        <v>20</v>
      </c>
      <c r="C28" s="5">
        <v>120</v>
      </c>
      <c r="D28" s="8">
        <f>C28*0.05</f>
        <v>6</v>
      </c>
      <c r="E28" s="17">
        <v>119.6</v>
      </c>
      <c r="F28" s="5" t="str">
        <f>IF(ABS(E28-C28)&lt;=D28,"ok","NOK")</f>
        <v>ok</v>
      </c>
      <c r="L28">
        <f t="shared" si="0"/>
        <v>0</v>
      </c>
    </row>
    <row r="29" spans="1:12">
      <c r="A29" t="s">
        <v>20</v>
      </c>
      <c r="B29" t="s">
        <v>21</v>
      </c>
      <c r="C29" s="5" t="s">
        <v>27</v>
      </c>
      <c r="D29" s="5" t="s">
        <v>29</v>
      </c>
      <c r="E29" s="16" t="s">
        <v>27</v>
      </c>
      <c r="F29" s="5" t="str">
        <f>IF(E29="∞","ok","NOK")</f>
        <v>ok</v>
      </c>
      <c r="L29">
        <f t="shared" si="0"/>
        <v>0</v>
      </c>
    </row>
    <row r="30" spans="1:12">
      <c r="A30" t="s">
        <v>21</v>
      </c>
      <c r="B30" t="s">
        <v>22</v>
      </c>
      <c r="C30" s="5">
        <v>91</v>
      </c>
      <c r="D30" s="5">
        <f>C30*0.05</f>
        <v>4.55</v>
      </c>
      <c r="E30" s="17">
        <v>91.1</v>
      </c>
      <c r="F30" s="5" t="str">
        <f>IF(ABS(E30-C30)&lt;=D30,"ok","NOK")</f>
        <v>ok</v>
      </c>
      <c r="L30">
        <f t="shared" si="0"/>
        <v>0</v>
      </c>
    </row>
    <row r="31" spans="1:12">
      <c r="A31" t="s">
        <v>22</v>
      </c>
      <c r="B31" t="s">
        <v>23</v>
      </c>
      <c r="C31" s="5" t="s">
        <v>27</v>
      </c>
      <c r="D31" s="5" t="s">
        <v>29</v>
      </c>
      <c r="E31" s="16" t="s">
        <v>27</v>
      </c>
      <c r="F31" s="5" t="str">
        <f>IF(E31="∞","ok","NOK")</f>
        <v>ok</v>
      </c>
      <c r="L31">
        <f t="shared" si="0"/>
        <v>0</v>
      </c>
    </row>
    <row r="32" spans="1:12">
      <c r="A32" t="s">
        <v>23</v>
      </c>
      <c r="B32" t="s">
        <v>24</v>
      </c>
      <c r="C32" s="5">
        <v>91</v>
      </c>
      <c r="D32" s="5">
        <f>C32*0.05</f>
        <v>4.55</v>
      </c>
      <c r="E32" s="17">
        <v>91.4</v>
      </c>
      <c r="F32" s="5" t="str">
        <f>IF(ABS(E32-C32)&lt;=D32,"ok","NOK")</f>
        <v>ok</v>
      </c>
      <c r="L32">
        <f t="shared" si="0"/>
        <v>0</v>
      </c>
    </row>
    <row r="33" spans="1:12">
      <c r="A33" t="s">
        <v>24</v>
      </c>
      <c r="B33" t="s">
        <v>25</v>
      </c>
      <c r="C33" s="5" t="s">
        <v>27</v>
      </c>
      <c r="D33" s="5" t="s">
        <v>29</v>
      </c>
      <c r="E33" s="16" t="s">
        <v>27</v>
      </c>
      <c r="F33" s="5" t="str">
        <f>IF(E33="∞","ok","NOK")</f>
        <v>ok</v>
      </c>
      <c r="L33">
        <f t="shared" si="0"/>
        <v>0</v>
      </c>
    </row>
    <row r="34" spans="1:12">
      <c r="A34" t="s">
        <v>25</v>
      </c>
      <c r="B34" t="s">
        <v>26</v>
      </c>
      <c r="C34" s="5">
        <v>91</v>
      </c>
      <c r="D34" s="5">
        <f>C34*0.05</f>
        <v>4.55</v>
      </c>
      <c r="E34" s="17">
        <v>91.2</v>
      </c>
      <c r="F34" s="5" t="str">
        <f>IF(ABS(E34-C34)&lt;=D34,"ok","NOK")</f>
        <v>ok</v>
      </c>
      <c r="L34">
        <f t="shared" si="0"/>
        <v>0</v>
      </c>
    </row>
    <row r="35" spans="1:12">
      <c r="A35" t="s">
        <v>30</v>
      </c>
      <c r="B35" t="s">
        <v>31</v>
      </c>
      <c r="C35" s="5">
        <v>120</v>
      </c>
      <c r="D35" s="8">
        <f>C35*0.05</f>
        <v>6</v>
      </c>
      <c r="E35" s="12">
        <v>120.4</v>
      </c>
      <c r="F35" s="5" t="str">
        <f>IF(ABS(E35-C35)&lt;=D35,"ok","NOK")</f>
        <v>ok</v>
      </c>
      <c r="L35">
        <f t="shared" si="0"/>
        <v>0</v>
      </c>
    </row>
    <row r="36" spans="1:12">
      <c r="A36" t="s">
        <v>32</v>
      </c>
      <c r="B36" t="s">
        <v>33</v>
      </c>
      <c r="C36" s="5">
        <v>120</v>
      </c>
      <c r="D36" s="8">
        <f>C36*0.05</f>
        <v>6</v>
      </c>
      <c r="E36" s="12">
        <v>119.6</v>
      </c>
      <c r="F36" s="5" t="str">
        <f>IF(ABS(E36-C36)&lt;=D36,"ok","NOK")</f>
        <v>ok</v>
      </c>
      <c r="L36">
        <f t="shared" si="0"/>
        <v>0</v>
      </c>
    </row>
    <row r="37" spans="1:12">
      <c r="A37" t="s">
        <v>34</v>
      </c>
      <c r="B37" t="s">
        <v>35</v>
      </c>
      <c r="C37" s="5">
        <f>2*39+91</f>
        <v>169</v>
      </c>
      <c r="D37" s="8">
        <f>SQRT((39*0.05)^2+(91*0.05)^2+(39*0.05)^2)</f>
        <v>5.3204793017170928</v>
      </c>
      <c r="E37" s="17">
        <v>168.9</v>
      </c>
      <c r="F37" s="5" t="str">
        <f>IF(ABS(E37-C37)&lt;=D37,"ok","NOK")</f>
        <v>ok</v>
      </c>
      <c r="L37">
        <f t="shared" si="0"/>
        <v>0</v>
      </c>
    </row>
    <row r="38" spans="1:12">
      <c r="A38" t="s">
        <v>36</v>
      </c>
      <c r="B38" t="s">
        <v>37</v>
      </c>
      <c r="C38" s="5">
        <f>2*39+91</f>
        <v>169</v>
      </c>
      <c r="D38" s="8">
        <f>SQRT((39*0.05)^2+(91*0.05)^2+(39*0.05)^2)</f>
        <v>5.3204793017170928</v>
      </c>
      <c r="E38" s="17">
        <v>169</v>
      </c>
      <c r="F38" s="5" t="str">
        <f>IF(ABS(E38-C38)&lt;=D38,"ok","NOK")</f>
        <v>ok</v>
      </c>
      <c r="L38">
        <f t="shared" si="0"/>
        <v>0</v>
      </c>
    </row>
    <row r="39" spans="1:12">
      <c r="A39" t="s">
        <v>38</v>
      </c>
      <c r="B39" t="s">
        <v>39</v>
      </c>
      <c r="C39" s="5">
        <f>2*39+91</f>
        <v>169</v>
      </c>
      <c r="D39" s="8">
        <f>SQRT((39*0.05)^2+(91*0.05)^2+(39*0.05)^2)</f>
        <v>5.3204793017170928</v>
      </c>
      <c r="E39" s="16">
        <v>169.2</v>
      </c>
      <c r="F39" s="5" t="str">
        <f>IF(ABS(E39-C39)&lt;=D39,"ok","NOK")</f>
        <v>ok</v>
      </c>
      <c r="L39">
        <f t="shared" si="0"/>
        <v>0</v>
      </c>
    </row>
    <row r="40" spans="1:12">
      <c r="A40" t="s">
        <v>16</v>
      </c>
      <c r="B40" t="s">
        <v>15</v>
      </c>
      <c r="C40" s="7">
        <v>30</v>
      </c>
      <c r="D40" s="8">
        <f>C40*0.001*SQRT(3)</f>
        <v>5.1961524227066312E-2</v>
      </c>
      <c r="E40" s="13">
        <v>29.99</v>
      </c>
      <c r="F40" s="5" t="str">
        <f>IF(ABS(E40-C40)&lt;=D40,"ok","NOK")</f>
        <v>ok</v>
      </c>
      <c r="L40">
        <f t="shared" si="0"/>
        <v>0</v>
      </c>
    </row>
    <row r="41" spans="1:12">
      <c r="A41" t="s">
        <v>13</v>
      </c>
      <c r="B41" s="11" t="s">
        <v>18</v>
      </c>
      <c r="C41" s="5" t="s">
        <v>27</v>
      </c>
      <c r="D41" s="5" t="s">
        <v>29</v>
      </c>
      <c r="E41" s="16" t="s">
        <v>27</v>
      </c>
      <c r="F41" s="5" t="str">
        <f>IF(E41="∞","ok","NOK")</f>
        <v>ok</v>
      </c>
      <c r="L41">
        <f t="shared" si="0"/>
        <v>0</v>
      </c>
    </row>
    <row r="42" spans="1:12">
      <c r="A42" t="s">
        <v>13</v>
      </c>
      <c r="B42" t="s">
        <v>19</v>
      </c>
      <c r="C42" s="5" t="s">
        <v>27</v>
      </c>
      <c r="D42" s="5" t="s">
        <v>29</v>
      </c>
      <c r="E42" s="16" t="s">
        <v>27</v>
      </c>
      <c r="F42" s="5" t="str">
        <f>IF(E42="∞","ok","NOK")</f>
        <v>ok</v>
      </c>
      <c r="L42">
        <f t="shared" si="0"/>
        <v>0</v>
      </c>
    </row>
    <row r="43" spans="1:12">
      <c r="A43" t="s">
        <v>14</v>
      </c>
      <c r="B43" t="s">
        <v>26</v>
      </c>
      <c r="C43" s="5" t="s">
        <v>27</v>
      </c>
      <c r="D43" s="5" t="s">
        <v>29</v>
      </c>
      <c r="E43" s="16">
        <v>0.1</v>
      </c>
      <c r="F43" s="5" t="str">
        <f>IF(E43="∞","ok","NOK")</f>
        <v>NOK</v>
      </c>
      <c r="L43">
        <f t="shared" si="0"/>
        <v>1</v>
      </c>
    </row>
    <row r="44" spans="1:12">
      <c r="A44" t="s">
        <v>14</v>
      </c>
      <c r="B44" t="s">
        <v>15</v>
      </c>
      <c r="C44" s="5" t="s">
        <v>27</v>
      </c>
      <c r="D44" s="5" t="s">
        <v>29</v>
      </c>
      <c r="E44" s="16">
        <v>0.2</v>
      </c>
      <c r="F44" s="5" t="str">
        <f>IF(E44="∞","ok","NOK")</f>
        <v>NOK</v>
      </c>
      <c r="L44">
        <f t="shared" si="0"/>
        <v>1</v>
      </c>
    </row>
    <row r="45" spans="1:12">
      <c r="A45" t="s">
        <v>40</v>
      </c>
      <c r="B45" t="s">
        <v>12</v>
      </c>
      <c r="C45" s="5" t="s">
        <v>27</v>
      </c>
      <c r="D45" s="5" t="s">
        <v>29</v>
      </c>
      <c r="E45" s="16"/>
      <c r="F45" s="5" t="str">
        <f>IF(E45="∞","ok","NOK")</f>
        <v>NOK</v>
      </c>
      <c r="L45">
        <f t="shared" si="0"/>
        <v>1</v>
      </c>
    </row>
    <row r="47" spans="1:12">
      <c r="A47" t="s">
        <v>45</v>
      </c>
      <c r="B47" s="14" t="str">
        <f>IF(SUM(L12:L45)&gt;0,"FAIL","PASS")</f>
        <v>FAIL</v>
      </c>
    </row>
    <row r="49" spans="1:4" ht="18">
      <c r="A49" s="1" t="s">
        <v>41</v>
      </c>
    </row>
    <row r="51" spans="1:4">
      <c r="A51" t="s">
        <v>3</v>
      </c>
      <c r="B51" t="s">
        <v>42</v>
      </c>
    </row>
    <row r="52" spans="1:4">
      <c r="A52" t="s">
        <v>5</v>
      </c>
      <c r="B52" t="s">
        <v>48</v>
      </c>
    </row>
    <row r="54" spans="1:4">
      <c r="A54" t="s">
        <v>43</v>
      </c>
      <c r="B54" s="14" t="s">
        <v>44</v>
      </c>
    </row>
    <row r="56" spans="1:4" ht="18">
      <c r="A56" s="1" t="s">
        <v>46</v>
      </c>
    </row>
    <row r="58" spans="1:4">
      <c r="A58" t="s">
        <v>3</v>
      </c>
      <c r="B58" t="s">
        <v>47</v>
      </c>
    </row>
    <row r="59" spans="1:4">
      <c r="A59" t="s">
        <v>5</v>
      </c>
      <c r="B59" t="s">
        <v>49</v>
      </c>
    </row>
    <row r="60" spans="1:4">
      <c r="B60" t="s">
        <v>51</v>
      </c>
    </row>
    <row r="61" spans="1:4">
      <c r="B61" t="s">
        <v>52</v>
      </c>
    </row>
    <row r="63" spans="1:4">
      <c r="A63" t="s">
        <v>50</v>
      </c>
      <c r="D63" s="4" t="s">
        <v>53</v>
      </c>
    </row>
    <row r="64" spans="1:4">
      <c r="A64" t="s">
        <v>54</v>
      </c>
      <c r="C64" s="5">
        <v>0.01</v>
      </c>
      <c r="D64" s="4" t="s">
        <v>53</v>
      </c>
    </row>
    <row r="66" spans="1:6">
      <c r="A66" t="s">
        <v>43</v>
      </c>
      <c r="B66" s="14"/>
    </row>
    <row r="68" spans="1:6" ht="18">
      <c r="A68" s="1" t="s">
        <v>57</v>
      </c>
    </row>
    <row r="70" spans="1:6">
      <c r="A70" t="s">
        <v>58</v>
      </c>
      <c r="B70" s="14"/>
    </row>
    <row r="72" spans="1:6">
      <c r="A72" t="s">
        <v>59</v>
      </c>
      <c r="B72" t="s">
        <v>56</v>
      </c>
      <c r="E72" s="9" t="s">
        <v>60</v>
      </c>
      <c r="F72" s="15">
        <v>41829</v>
      </c>
    </row>
  </sheetData>
  <phoneticPr fontId="7" type="noConversion"/>
  <pageMargins left="0.75000000000000011" right="0.75000000000000011" top="1" bottom="1" header="0.5" footer="0.5"/>
  <pageSetup paperSize="9" scale="62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Cern / UNL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Meier</dc:creator>
  <cp:lastModifiedBy>Frank Meier</cp:lastModifiedBy>
  <cp:lastPrinted>2014-07-09T22:36:20Z</cp:lastPrinted>
  <dcterms:created xsi:type="dcterms:W3CDTF">2014-07-09T20:30:12Z</dcterms:created>
  <dcterms:modified xsi:type="dcterms:W3CDTF">2014-07-09T22:38:20Z</dcterms:modified>
</cp:coreProperties>
</file>