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816"/>
  <workbookPr showInkAnnotation="0" autoCompressPictures="0"/>
  <bookViews>
    <workbookView xWindow="0" yWindow="0" windowWidth="33520" windowHeight="20560" tabRatio="500"/>
  </bookViews>
  <sheets>
    <sheet name="Sheet1" sheetId="1" r:id="rId1"/>
  </sheets>
  <definedNames>
    <definedName name="_xlnm.Print_Area" localSheetId="0">Sheet1!$A$1:$N$80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9" i="1" l="1"/>
  <c r="K72" i="1"/>
  <c r="C72" i="1"/>
  <c r="B75" i="1"/>
  <c r="E20" i="1"/>
  <c r="G20" i="1"/>
  <c r="O20" i="1"/>
  <c r="E32" i="1"/>
  <c r="G32" i="1"/>
  <c r="O32" i="1"/>
  <c r="E34" i="1"/>
  <c r="G34" i="1"/>
  <c r="O34" i="1"/>
  <c r="E36" i="1"/>
  <c r="G36" i="1"/>
  <c r="O36" i="1"/>
  <c r="G37" i="1"/>
  <c r="O37" i="1"/>
  <c r="E38" i="1"/>
  <c r="G38" i="1"/>
  <c r="O38" i="1"/>
  <c r="E40" i="1"/>
  <c r="G40" i="1"/>
  <c r="O40" i="1"/>
  <c r="E41" i="1"/>
  <c r="G41" i="1"/>
  <c r="O41" i="1"/>
  <c r="E42" i="1"/>
  <c r="G42" i="1"/>
  <c r="O42" i="1"/>
  <c r="D44" i="1"/>
  <c r="E44" i="1"/>
  <c r="G44" i="1"/>
  <c r="O44" i="1"/>
  <c r="D45" i="1"/>
  <c r="E45" i="1"/>
  <c r="G45" i="1"/>
  <c r="O45" i="1"/>
  <c r="E46" i="1"/>
  <c r="G46" i="1"/>
  <c r="O46" i="1"/>
  <c r="L21" i="1"/>
  <c r="P21" i="1"/>
  <c r="L24" i="1"/>
  <c r="P24" i="1"/>
  <c r="L28" i="1"/>
  <c r="P28" i="1"/>
  <c r="L29" i="1"/>
  <c r="P29" i="1"/>
  <c r="G18" i="1"/>
  <c r="O18" i="1"/>
  <c r="G19" i="1"/>
  <c r="O19" i="1"/>
  <c r="E21" i="1"/>
  <c r="G21" i="1"/>
  <c r="O21" i="1"/>
  <c r="G22" i="1"/>
  <c r="O22" i="1"/>
  <c r="G23" i="1"/>
  <c r="O23" i="1"/>
  <c r="G24" i="1"/>
  <c r="O24" i="1"/>
  <c r="G25" i="1"/>
  <c r="O25" i="1"/>
  <c r="G26" i="1"/>
  <c r="O26" i="1"/>
  <c r="G27" i="1"/>
  <c r="O27" i="1"/>
  <c r="G28" i="1"/>
  <c r="O28" i="1"/>
  <c r="G29" i="1"/>
  <c r="O29" i="1"/>
  <c r="G30" i="1"/>
  <c r="O30" i="1"/>
  <c r="G31" i="1"/>
  <c r="O31" i="1"/>
  <c r="G33" i="1"/>
  <c r="O33" i="1"/>
  <c r="G35" i="1"/>
  <c r="O35" i="1"/>
  <c r="G39" i="1"/>
  <c r="O39" i="1"/>
  <c r="D43" i="1"/>
  <c r="E43" i="1"/>
  <c r="G43" i="1"/>
  <c r="O43" i="1"/>
  <c r="G47" i="1"/>
  <c r="O47" i="1"/>
  <c r="G48" i="1"/>
  <c r="O48" i="1"/>
  <c r="G49" i="1"/>
  <c r="O49" i="1"/>
  <c r="G50" i="1"/>
  <c r="O50" i="1"/>
  <c r="G51" i="1"/>
  <c r="O51" i="1"/>
  <c r="L18" i="1"/>
  <c r="P18" i="1"/>
  <c r="L19" i="1"/>
  <c r="P19" i="1"/>
  <c r="L20" i="1"/>
  <c r="P20" i="1"/>
  <c r="L22" i="1"/>
  <c r="P22" i="1"/>
  <c r="L23" i="1"/>
  <c r="P23" i="1"/>
  <c r="L25" i="1"/>
  <c r="P25" i="1"/>
  <c r="L26" i="1"/>
  <c r="P26" i="1"/>
  <c r="L27" i="1"/>
  <c r="P27" i="1"/>
  <c r="L30" i="1"/>
  <c r="P30" i="1"/>
  <c r="L31" i="1"/>
  <c r="P31" i="1"/>
  <c r="L32" i="1"/>
  <c r="P32" i="1"/>
  <c r="L33" i="1"/>
  <c r="P33" i="1"/>
  <c r="L40" i="1"/>
  <c r="P40" i="1"/>
  <c r="L41" i="1"/>
  <c r="P41" i="1"/>
  <c r="L42" i="1"/>
  <c r="P42" i="1"/>
  <c r="L43" i="1"/>
  <c r="P43" i="1"/>
  <c r="L44" i="1"/>
  <c r="P44" i="1"/>
  <c r="L45" i="1"/>
  <c r="P45" i="1"/>
  <c r="L46" i="1"/>
  <c r="P46" i="1"/>
  <c r="L47" i="1"/>
  <c r="P47" i="1"/>
  <c r="B53" i="1"/>
  <c r="C78" i="1"/>
</calcChain>
</file>

<file path=xl/sharedStrings.xml><?xml version="1.0" encoding="utf-8"?>
<sst xmlns="http://schemas.openxmlformats.org/spreadsheetml/2006/main" count="282" uniqueCount="102">
  <si>
    <t>Test all connections listed in the table below and record the values observed. Use the test points on the adapter board.</t>
  </si>
  <si>
    <t>Material:</t>
  </si>
  <si>
    <t>Multimeter in resistor mode</t>
  </si>
  <si>
    <t>Instructions:</t>
  </si>
  <si>
    <t>Point 1</t>
  </si>
  <si>
    <t>Point 2</t>
  </si>
  <si>
    <t>Observed (Ω)</t>
  </si>
  <si>
    <t>Ok?</t>
  </si>
  <si>
    <t>GND</t>
  </si>
  <si>
    <t>VA</t>
  </si>
  <si>
    <t>VD</t>
  </si>
  <si>
    <t>3.3V</t>
  </si>
  <si>
    <t>RTD</t>
  </si>
  <si>
    <t>OutA+</t>
  </si>
  <si>
    <t>OutA-</t>
  </si>
  <si>
    <t>RDa+</t>
  </si>
  <si>
    <t>RDa-</t>
  </si>
  <si>
    <t>SD+</t>
  </si>
  <si>
    <t>SD-</t>
  </si>
  <si>
    <t>Trig+</t>
  </si>
  <si>
    <t>Trig-</t>
  </si>
  <si>
    <t>Clk+</t>
  </si>
  <si>
    <t>Clk-</t>
  </si>
  <si>
    <t>∞</t>
  </si>
  <si>
    <t>A flex cables needs to be inserted, side with small pads up. ∞ means maximal reading of Ohmmeter</t>
  </si>
  <si>
    <t>N/A</t>
  </si>
  <si>
    <t>SDATA1+</t>
  </si>
  <si>
    <t>SDATA1-</t>
  </si>
  <si>
    <t>TOUT+</t>
  </si>
  <si>
    <t>TOUT-</t>
  </si>
  <si>
    <t>SDA+</t>
  </si>
  <si>
    <t>SDA-</t>
  </si>
  <si>
    <t>CTR+</t>
  </si>
  <si>
    <t>CTR-</t>
  </si>
  <si>
    <t>CLK+</t>
  </si>
  <si>
    <t>CLK-</t>
  </si>
  <si>
    <t>HV (on cable)</t>
  </si>
  <si>
    <t>2. LED test</t>
  </si>
  <si>
    <t>DTB, connected to psi46test or pXar</t>
  </si>
  <si>
    <t>Result:</t>
  </si>
  <si>
    <t>Overall result:</t>
  </si>
  <si>
    <t>3. HV test</t>
  </si>
  <si>
    <t>DTB, connected to psi46test or pXar, hooked up to Keithley 2410</t>
  </si>
  <si>
    <t>Connect adapter (still with flex cable) to DTB. Issue power on command. LED should light up.</t>
  </si>
  <si>
    <t>Set Keithley voltage to -1000 V, current compliance 100 µA. Turn voltage on.</t>
  </si>
  <si>
    <t>µA</t>
  </si>
  <si>
    <t>Limit:</t>
  </si>
  <si>
    <t>S/N</t>
  </si>
  <si>
    <t>Tester:</t>
  </si>
  <si>
    <t>Test date:</t>
  </si>
  <si>
    <t>Unit</t>
  </si>
  <si>
    <t>Ω</t>
  </si>
  <si>
    <t>kΩ</t>
  </si>
  <si>
    <t>1. Tests for shorts and connections</t>
  </si>
  <si>
    <t>Cable</t>
  </si>
  <si>
    <t>Point</t>
  </si>
  <si>
    <t>Counting from top to bottom</t>
  </si>
  <si>
    <t>No. 9..12 are the HV plus surround empty pads</t>
  </si>
  <si>
    <t>Expected</t>
  </si>
  <si>
    <t>± Tolerance</t>
  </si>
  <si>
    <t>Observed</t>
  </si>
  <si>
    <t>Limit</t>
  </si>
  <si>
    <t>On back side, enumeration follows pad from</t>
  </si>
  <si>
    <t>top to bottom. Top = top on connector</t>
  </si>
  <si>
    <t>Outside printing range</t>
  </si>
  <si>
    <t>Disregard, structure to get overall PASS</t>
  </si>
  <si>
    <t>Final decision:</t>
  </si>
  <si>
    <t>1) Do not connect the adapter. Turn HV on, read after 60 sec</t>
  </si>
  <si>
    <t>2) Connect the adapter. Turn HV on, read after 60 sec</t>
  </si>
  <si>
    <t>Keithley should not trip any time.</t>
  </si>
  <si>
    <t>No adapter</t>
  </si>
  <si>
    <t>With adapt.</t>
  </si>
  <si>
    <t>Difference</t>
  </si>
  <si>
    <t>1) Jumper for LED installed</t>
  </si>
  <si>
    <t>2) Kapton foil present on back side</t>
  </si>
  <si>
    <t>3) S/N sticker attached</t>
  </si>
  <si>
    <t>S/N of adapter card:</t>
  </si>
  <si>
    <t>Test equipment:</t>
  </si>
  <si>
    <t>Multimeter</t>
  </si>
  <si>
    <t>Brand</t>
  </si>
  <si>
    <t>Fluke</t>
  </si>
  <si>
    <t>DTB</t>
  </si>
  <si>
    <t>HV supply</t>
  </si>
  <si>
    <t>Keithley</t>
  </si>
  <si>
    <t>Resistance if shorted:</t>
  </si>
  <si>
    <t>Voltage</t>
  </si>
  <si>
    <t>V</t>
  </si>
  <si>
    <t>(on Multimeter)</t>
  </si>
  <si>
    <t>Current</t>
  </si>
  <si>
    <t>(on Keithley)</t>
  </si>
  <si>
    <t>FPix to DTB adapter v2.1 test report</t>
  </si>
  <si>
    <t>4. Other tests</t>
  </si>
  <si>
    <t xml:space="preserve">Set Keithley voltage to -100 V, current compliance 100 µA. </t>
  </si>
  <si>
    <t>Turn voltage on. Measure value on flex cable end</t>
  </si>
  <si>
    <t>Voltage drop</t>
  </si>
  <si>
    <t>NB: DTB has 102 kΩ internally in series</t>
  </si>
  <si>
    <t>PSI</t>
  </si>
  <si>
    <t>PASS</t>
  </si>
  <si>
    <t>Corrected</t>
  </si>
  <si>
    <t>y</t>
  </si>
  <si>
    <t>Frank Meier</t>
  </si>
  <si>
    <t>This is a minor fault, just one GND not connected. Should still be usable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</si>
</sst>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"/>
    <numFmt numFmtId="165" formatCode="dd\-mmm\-yyyy"/>
    <numFmt numFmtId="166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4"/>
      <color theme="1"/>
      <name val="Calibri"/>
      <scheme val="minor"/>
    </font>
    <font>
      <b/>
      <sz val="20"/>
      <color theme="1"/>
      <name val="Calibri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8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7">
    <xf numFmtId="0" fontId="0" fillId="0" borderId="0" xfId="0"/>
    <xf numFmtId="0" fontId="4" fillId="0" borderId="0" xfId="0" applyFont="1"/>
    <xf numFmtId="0" fontId="5" fillId="0" borderId="0" xfId="0" applyFont="1"/>
    <xf numFmtId="0" fontId="0" fillId="0" borderId="1" xfId="0" applyBorder="1"/>
    <xf numFmtId="0" fontId="0" fillId="0" borderId="0" xfId="0" applyAlignment="1">
      <alignment horizontal="left" vertical="top"/>
    </xf>
    <xf numFmtId="0" fontId="0" fillId="0" borderId="0" xfId="0" applyAlignment="1">
      <alignment horizontal="center" vertical="top"/>
    </xf>
    <xf numFmtId="0" fontId="0" fillId="0" borderId="1" xfId="0" applyBorder="1" applyAlignment="1">
      <alignment horizontal="center" vertical="top"/>
    </xf>
    <xf numFmtId="2" fontId="0" fillId="0" borderId="0" xfId="0" applyNumberFormat="1" applyAlignment="1">
      <alignment horizontal="center" vertical="top"/>
    </xf>
    <xf numFmtId="164" fontId="0" fillId="0" borderId="0" xfId="0" applyNumberFormat="1" applyAlignment="1">
      <alignment horizontal="center" vertical="top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6" fillId="0" borderId="0" xfId="0" applyFont="1"/>
    <xf numFmtId="0" fontId="0" fillId="2" borderId="0" xfId="0" applyFill="1" applyAlignment="1">
      <alignment horizontal="center"/>
    </xf>
    <xf numFmtId="2" fontId="0" fillId="2" borderId="0" xfId="0" applyNumberFormat="1" applyFill="1" applyAlignment="1">
      <alignment horizontal="center"/>
    </xf>
    <xf numFmtId="0" fontId="1" fillId="0" borderId="0" xfId="0" applyFont="1"/>
    <xf numFmtId="0" fontId="6" fillId="3" borderId="0" xfId="0" applyFont="1" applyFill="1" applyAlignment="1">
      <alignment horizontal="center"/>
    </xf>
    <xf numFmtId="164" fontId="0" fillId="2" borderId="0" xfId="0" applyNumberFormat="1" applyFill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ill="1" applyBorder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applyFill="1" applyBorder="1" applyAlignment="1">
      <alignment horizontal="left" vertical="top"/>
    </xf>
    <xf numFmtId="0" fontId="4" fillId="0" borderId="0" xfId="0" applyFont="1" applyAlignment="1">
      <alignment horizontal="left" vertical="top"/>
    </xf>
    <xf numFmtId="0" fontId="1" fillId="2" borderId="0" xfId="0" applyFont="1" applyFill="1"/>
    <xf numFmtId="166" fontId="0" fillId="0" borderId="0" xfId="0" applyNumberFormat="1" applyAlignment="1">
      <alignment horizontal="center" vertical="top"/>
    </xf>
    <xf numFmtId="0" fontId="6" fillId="0" borderId="0" xfId="0" applyFont="1" applyAlignment="1">
      <alignment horizontal="left" vertical="top"/>
    </xf>
    <xf numFmtId="0" fontId="0" fillId="2" borderId="0" xfId="0" applyFill="1"/>
    <xf numFmtId="0" fontId="0" fillId="0" borderId="0" xfId="0" applyFill="1"/>
    <xf numFmtId="0" fontId="0" fillId="0" borderId="0" xfId="0" applyAlignment="1"/>
    <xf numFmtId="0" fontId="0" fillId="2" borderId="0" xfId="0" applyFill="1" applyAlignment="1">
      <alignment vertical="top"/>
    </xf>
    <xf numFmtId="0" fontId="0" fillId="2" borderId="0" xfId="0" applyFill="1" applyAlignment="1">
      <alignment horizontal="center" vertical="top"/>
    </xf>
    <xf numFmtId="0" fontId="4" fillId="2" borderId="0" xfId="0" applyFont="1" applyFill="1" applyAlignment="1">
      <alignment horizontal="center" vertical="top"/>
    </xf>
    <xf numFmtId="2" fontId="0" fillId="2" borderId="0" xfId="0" applyNumberFormat="1" applyFill="1" applyAlignment="1">
      <alignment horizontal="center" vertical="top"/>
    </xf>
    <xf numFmtId="2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 vertical="top"/>
    </xf>
    <xf numFmtId="0" fontId="0" fillId="0" borderId="0" xfId="0" applyAlignment="1">
      <alignment horizontal="left" vertical="top"/>
    </xf>
  </cellXfs>
  <cellStyles count="1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P80"/>
  <sheetViews>
    <sheetView tabSelected="1" topLeftCell="A36" workbookViewId="0">
      <selection activeCell="E79" sqref="E79"/>
    </sheetView>
  </sheetViews>
  <sheetFormatPr baseColWidth="10" defaultRowHeight="15" x14ac:dyDescent="0"/>
  <cols>
    <col min="1" max="1" width="12.5" customWidth="1"/>
    <col min="3" max="3" width="8.33203125" style="5" customWidth="1"/>
    <col min="4" max="4" width="13.1640625" style="5" bestFit="1" customWidth="1"/>
    <col min="5" max="5" width="10.83203125" style="9"/>
    <col min="6" max="6" width="10.83203125" style="5"/>
    <col min="9" max="9" width="5.83203125" bestFit="1" customWidth="1"/>
    <col min="10" max="10" width="6.5" bestFit="1" customWidth="1"/>
    <col min="11" max="11" width="12" style="9" bestFit="1" customWidth="1"/>
    <col min="12" max="12" width="4.83203125" style="9" bestFit="1" customWidth="1"/>
  </cols>
  <sheetData>
    <row r="1" spans="1:15" ht="25">
      <c r="A1" s="2" t="s">
        <v>90</v>
      </c>
    </row>
    <row r="3" spans="1:15" ht="18">
      <c r="A3" s="1" t="s">
        <v>76</v>
      </c>
      <c r="B3" s="28"/>
      <c r="C3" s="32">
        <v>10</v>
      </c>
    </row>
    <row r="4" spans="1:15">
      <c r="B4" s="28"/>
    </row>
    <row r="5" spans="1:15" ht="18">
      <c r="A5" s="1" t="s">
        <v>77</v>
      </c>
      <c r="B5" s="28"/>
      <c r="C5" s="29" t="s">
        <v>79</v>
      </c>
      <c r="D5" s="9" t="s">
        <v>47</v>
      </c>
    </row>
    <row r="6" spans="1:15">
      <c r="A6" t="s">
        <v>78</v>
      </c>
      <c r="B6" s="28"/>
      <c r="C6" s="30" t="s">
        <v>80</v>
      </c>
      <c r="D6" s="31">
        <v>23070432</v>
      </c>
      <c r="F6" s="17" t="s">
        <v>84</v>
      </c>
      <c r="H6" s="27">
        <v>0.1</v>
      </c>
      <c r="I6" t="s">
        <v>51</v>
      </c>
    </row>
    <row r="7" spans="1:15">
      <c r="A7" t="s">
        <v>81</v>
      </c>
      <c r="B7" s="28"/>
      <c r="C7" s="30" t="s">
        <v>96</v>
      </c>
      <c r="D7" s="31">
        <v>26</v>
      </c>
    </row>
    <row r="8" spans="1:15">
      <c r="A8" t="s">
        <v>82</v>
      </c>
      <c r="B8" s="28"/>
      <c r="C8" s="30" t="s">
        <v>83</v>
      </c>
      <c r="D8" s="31">
        <v>1268080</v>
      </c>
    </row>
    <row r="9" spans="1:15">
      <c r="B9" s="28"/>
      <c r="C9" s="21"/>
    </row>
    <row r="11" spans="1:15" ht="18">
      <c r="A11" s="1" t="s">
        <v>53</v>
      </c>
    </row>
    <row r="13" spans="1:15">
      <c r="A13" t="s">
        <v>1</v>
      </c>
      <c r="B13" t="s">
        <v>2</v>
      </c>
    </row>
    <row r="14" spans="1:15">
      <c r="A14" t="s">
        <v>3</v>
      </c>
      <c r="B14" t="s">
        <v>0</v>
      </c>
    </row>
    <row r="15" spans="1:15">
      <c r="B15" t="s">
        <v>24</v>
      </c>
    </row>
    <row r="16" spans="1:15">
      <c r="O16" s="18" t="s">
        <v>65</v>
      </c>
    </row>
    <row r="17" spans="1:16">
      <c r="A17" s="3" t="s">
        <v>4</v>
      </c>
      <c r="B17" s="3" t="s">
        <v>5</v>
      </c>
      <c r="C17" s="10" t="s">
        <v>50</v>
      </c>
      <c r="D17" s="6" t="s">
        <v>58</v>
      </c>
      <c r="E17" s="6" t="s">
        <v>59</v>
      </c>
      <c r="F17" s="10" t="s">
        <v>60</v>
      </c>
      <c r="G17" s="6" t="s">
        <v>7</v>
      </c>
      <c r="I17" s="20" t="s">
        <v>54</v>
      </c>
      <c r="J17" s="20" t="s">
        <v>55</v>
      </c>
      <c r="K17" s="6" t="s">
        <v>6</v>
      </c>
      <c r="L17" s="6" t="s">
        <v>7</v>
      </c>
      <c r="O17" s="22" t="s">
        <v>64</v>
      </c>
    </row>
    <row r="18" spans="1:16">
      <c r="A18" t="s">
        <v>8</v>
      </c>
      <c r="B18" t="s">
        <v>9</v>
      </c>
      <c r="C18" s="5" t="s">
        <v>51</v>
      </c>
      <c r="D18" s="5" t="s">
        <v>23</v>
      </c>
      <c r="E18" s="5" t="s">
        <v>25</v>
      </c>
      <c r="F18" s="15" t="s">
        <v>23</v>
      </c>
      <c r="G18" s="5" t="str">
        <f>IF(F18="∞","ok","NOK")</f>
        <v>ok</v>
      </c>
      <c r="I18">
        <v>1</v>
      </c>
      <c r="J18" t="s">
        <v>13</v>
      </c>
      <c r="K18" s="9">
        <v>0.7</v>
      </c>
      <c r="L18" s="9" t="str">
        <f t="shared" ref="L18:L33" si="0">IF(K18&lt;K$34,"ok","NOK")</f>
        <v>ok</v>
      </c>
      <c r="O18">
        <f t="shared" ref="O18:O51" si="1">IF(G18="NOK",1,0)</f>
        <v>0</v>
      </c>
      <c r="P18">
        <f>IF(L18="NOK",1,0)</f>
        <v>0</v>
      </c>
    </row>
    <row r="19" spans="1:16">
      <c r="A19" t="s">
        <v>8</v>
      </c>
      <c r="B19" t="s">
        <v>10</v>
      </c>
      <c r="C19" s="5" t="s">
        <v>51</v>
      </c>
      <c r="D19" s="5" t="s">
        <v>23</v>
      </c>
      <c r="E19" s="5" t="s">
        <v>25</v>
      </c>
      <c r="F19" s="15" t="s">
        <v>23</v>
      </c>
      <c r="G19" s="5" t="str">
        <f>IF(F19="∞","ok","NOK")</f>
        <v>ok</v>
      </c>
      <c r="I19">
        <v>2</v>
      </c>
      <c r="J19" t="s">
        <v>14</v>
      </c>
      <c r="K19" s="9">
        <v>0.7</v>
      </c>
      <c r="L19" s="9" t="str">
        <f t="shared" si="0"/>
        <v>ok</v>
      </c>
      <c r="O19">
        <f t="shared" si="1"/>
        <v>0</v>
      </c>
      <c r="P19">
        <f t="shared" ref="P19:P33" si="2">IF(L19="NOK",1,0)</f>
        <v>0</v>
      </c>
    </row>
    <row r="20" spans="1:16">
      <c r="A20" t="s">
        <v>8</v>
      </c>
      <c r="B20" t="s">
        <v>11</v>
      </c>
      <c r="C20" s="5" t="s">
        <v>52</v>
      </c>
      <c r="D20" s="7">
        <v>20</v>
      </c>
      <c r="E20" s="7">
        <f>D20*0.001*1.414</f>
        <v>2.828E-2</v>
      </c>
      <c r="F20" s="13">
        <v>20</v>
      </c>
      <c r="G20" s="5" t="str">
        <f>IF(ABS(F20-D20)&lt;=E20,"ok","NOK")</f>
        <v>ok</v>
      </c>
      <c r="I20">
        <v>3</v>
      </c>
      <c r="J20" t="s">
        <v>9</v>
      </c>
      <c r="K20" s="9">
        <v>0.7</v>
      </c>
      <c r="L20" s="9" t="str">
        <f t="shared" si="0"/>
        <v>ok</v>
      </c>
      <c r="O20">
        <f t="shared" si="1"/>
        <v>0</v>
      </c>
      <c r="P20">
        <f t="shared" si="2"/>
        <v>0</v>
      </c>
    </row>
    <row r="21" spans="1:16">
      <c r="A21" t="s">
        <v>8</v>
      </c>
      <c r="B21" t="s">
        <v>12</v>
      </c>
      <c r="C21" s="5" t="s">
        <v>52</v>
      </c>
      <c r="D21" s="7">
        <v>10</v>
      </c>
      <c r="E21" s="7">
        <f>D21*0.001</f>
        <v>0.01</v>
      </c>
      <c r="F21" s="13">
        <v>10</v>
      </c>
      <c r="G21" s="5" t="str">
        <f>IF(ABS(F21-D21)&lt;=E21,"ok","NOK")</f>
        <v>ok</v>
      </c>
      <c r="I21">
        <v>4</v>
      </c>
      <c r="J21" t="s">
        <v>9</v>
      </c>
      <c r="K21" s="9">
        <v>0.7</v>
      </c>
      <c r="L21" s="9" t="str">
        <f t="shared" si="0"/>
        <v>ok</v>
      </c>
      <c r="O21">
        <f t="shared" si="1"/>
        <v>0</v>
      </c>
      <c r="P21">
        <f t="shared" si="2"/>
        <v>0</v>
      </c>
    </row>
    <row r="22" spans="1:16">
      <c r="A22" t="s">
        <v>8</v>
      </c>
      <c r="B22" t="s">
        <v>13</v>
      </c>
      <c r="C22" s="5" t="s">
        <v>51</v>
      </c>
      <c r="D22" s="5" t="s">
        <v>23</v>
      </c>
      <c r="E22" s="5" t="s">
        <v>25</v>
      </c>
      <c r="F22" s="15" t="s">
        <v>23</v>
      </c>
      <c r="G22" s="5" t="str">
        <f>IF(F22="∞","ok","NOK")</f>
        <v>ok</v>
      </c>
      <c r="I22">
        <v>5</v>
      </c>
      <c r="J22" t="s">
        <v>15</v>
      </c>
      <c r="K22" s="9">
        <v>0.7</v>
      </c>
      <c r="L22" s="9" t="str">
        <f t="shared" si="0"/>
        <v>ok</v>
      </c>
      <c r="O22">
        <f t="shared" si="1"/>
        <v>0</v>
      </c>
      <c r="P22">
        <f t="shared" si="2"/>
        <v>0</v>
      </c>
    </row>
    <row r="23" spans="1:16">
      <c r="A23" t="s">
        <v>8</v>
      </c>
      <c r="B23" t="s">
        <v>14</v>
      </c>
      <c r="C23" s="5" t="s">
        <v>51</v>
      </c>
      <c r="D23" s="5" t="s">
        <v>23</v>
      </c>
      <c r="E23" s="5" t="s">
        <v>25</v>
      </c>
      <c r="F23" s="15" t="s">
        <v>23</v>
      </c>
      <c r="G23" s="5" t="str">
        <f>IF(F23="∞","ok","NOK")</f>
        <v>ok</v>
      </c>
      <c r="I23">
        <v>6</v>
      </c>
      <c r="J23" t="s">
        <v>16</v>
      </c>
      <c r="K23" s="9">
        <v>0.6</v>
      </c>
      <c r="L23" s="9" t="str">
        <f t="shared" si="0"/>
        <v>ok</v>
      </c>
      <c r="O23">
        <f t="shared" si="1"/>
        <v>0</v>
      </c>
      <c r="P23">
        <f t="shared" si="2"/>
        <v>0</v>
      </c>
    </row>
    <row r="24" spans="1:16">
      <c r="A24" t="s">
        <v>8</v>
      </c>
      <c r="B24" t="s">
        <v>15</v>
      </c>
      <c r="C24" s="5" t="s">
        <v>51</v>
      </c>
      <c r="D24" s="5" t="s">
        <v>23</v>
      </c>
      <c r="E24" s="5" t="s">
        <v>25</v>
      </c>
      <c r="F24" s="15" t="s">
        <v>23</v>
      </c>
      <c r="G24" s="5" t="str">
        <f>IF(F24="∞","ok","NOK")</f>
        <v>ok</v>
      </c>
      <c r="I24">
        <v>7</v>
      </c>
      <c r="J24" t="s">
        <v>17</v>
      </c>
      <c r="K24" s="9">
        <v>0.7</v>
      </c>
      <c r="L24" s="9" t="str">
        <f t="shared" si="0"/>
        <v>ok</v>
      </c>
      <c r="O24">
        <f t="shared" si="1"/>
        <v>0</v>
      </c>
      <c r="P24">
        <f t="shared" si="2"/>
        <v>0</v>
      </c>
    </row>
    <row r="25" spans="1:16">
      <c r="A25" t="s">
        <v>8</v>
      </c>
      <c r="B25" t="s">
        <v>16</v>
      </c>
      <c r="C25" s="5" t="s">
        <v>51</v>
      </c>
      <c r="D25" s="5" t="s">
        <v>23</v>
      </c>
      <c r="E25" s="5" t="s">
        <v>25</v>
      </c>
      <c r="F25" s="15" t="s">
        <v>23</v>
      </c>
      <c r="G25" s="5" t="str">
        <f>IF(F25="∞","ok","NOK")</f>
        <v>ok</v>
      </c>
      <c r="I25">
        <v>8</v>
      </c>
      <c r="J25" t="s">
        <v>18</v>
      </c>
      <c r="K25" s="9">
        <v>0.7</v>
      </c>
      <c r="L25" s="9" t="str">
        <f t="shared" si="0"/>
        <v>ok</v>
      </c>
      <c r="O25">
        <f t="shared" si="1"/>
        <v>0</v>
      </c>
      <c r="P25">
        <f t="shared" si="2"/>
        <v>0</v>
      </c>
    </row>
    <row r="26" spans="1:16">
      <c r="A26" t="s">
        <v>8</v>
      </c>
      <c r="B26" t="s">
        <v>17</v>
      </c>
      <c r="C26" s="5" t="s">
        <v>51</v>
      </c>
      <c r="D26" s="5" t="s">
        <v>23</v>
      </c>
      <c r="E26" s="5" t="s">
        <v>25</v>
      </c>
      <c r="F26" s="15" t="s">
        <v>23</v>
      </c>
      <c r="G26" s="5" t="str">
        <f t="shared" ref="G26:G31" si="3">IF(F26="∞","ok","NOK")</f>
        <v>ok</v>
      </c>
      <c r="I26">
        <v>13</v>
      </c>
      <c r="J26" t="s">
        <v>19</v>
      </c>
      <c r="K26" s="9">
        <v>0.7</v>
      </c>
      <c r="L26" s="9" t="str">
        <f t="shared" si="0"/>
        <v>ok</v>
      </c>
      <c r="O26">
        <f t="shared" si="1"/>
        <v>0</v>
      </c>
      <c r="P26">
        <f t="shared" si="2"/>
        <v>0</v>
      </c>
    </row>
    <row r="27" spans="1:16">
      <c r="A27" t="s">
        <v>8</v>
      </c>
      <c r="B27" t="s">
        <v>18</v>
      </c>
      <c r="C27" s="5" t="s">
        <v>51</v>
      </c>
      <c r="D27" s="5" t="s">
        <v>23</v>
      </c>
      <c r="E27" s="5" t="s">
        <v>25</v>
      </c>
      <c r="F27" s="15" t="s">
        <v>23</v>
      </c>
      <c r="G27" s="5" t="str">
        <f t="shared" si="3"/>
        <v>ok</v>
      </c>
      <c r="I27">
        <v>14</v>
      </c>
      <c r="J27" t="s">
        <v>20</v>
      </c>
      <c r="K27" s="9">
        <v>0.6</v>
      </c>
      <c r="L27" s="9" t="str">
        <f t="shared" si="0"/>
        <v>ok</v>
      </c>
      <c r="O27">
        <f t="shared" si="1"/>
        <v>0</v>
      </c>
      <c r="P27">
        <f t="shared" si="2"/>
        <v>0</v>
      </c>
    </row>
    <row r="28" spans="1:16">
      <c r="A28" t="s">
        <v>8</v>
      </c>
      <c r="B28" t="s">
        <v>19</v>
      </c>
      <c r="C28" s="5" t="s">
        <v>51</v>
      </c>
      <c r="D28" s="5" t="s">
        <v>23</v>
      </c>
      <c r="E28" s="5" t="s">
        <v>25</v>
      </c>
      <c r="F28" s="15" t="s">
        <v>23</v>
      </c>
      <c r="G28" s="5" t="str">
        <f t="shared" si="3"/>
        <v>ok</v>
      </c>
      <c r="I28">
        <v>15</v>
      </c>
      <c r="J28" t="s">
        <v>21</v>
      </c>
      <c r="K28" s="9">
        <v>0.7</v>
      </c>
      <c r="L28" s="9" t="str">
        <f t="shared" si="0"/>
        <v>ok</v>
      </c>
      <c r="O28">
        <f t="shared" si="1"/>
        <v>0</v>
      </c>
      <c r="P28">
        <f t="shared" si="2"/>
        <v>0</v>
      </c>
    </row>
    <row r="29" spans="1:16">
      <c r="A29" t="s">
        <v>8</v>
      </c>
      <c r="B29" t="s">
        <v>20</v>
      </c>
      <c r="C29" s="5" t="s">
        <v>51</v>
      </c>
      <c r="D29" s="5" t="s">
        <v>23</v>
      </c>
      <c r="E29" s="5" t="s">
        <v>25</v>
      </c>
      <c r="F29" s="15" t="s">
        <v>23</v>
      </c>
      <c r="G29" s="5" t="str">
        <f t="shared" si="3"/>
        <v>ok</v>
      </c>
      <c r="I29">
        <v>16</v>
      </c>
      <c r="J29" t="s">
        <v>22</v>
      </c>
      <c r="K29" s="9">
        <v>0.7</v>
      </c>
      <c r="L29" s="9" t="str">
        <f t="shared" si="0"/>
        <v>ok</v>
      </c>
      <c r="O29">
        <f t="shared" si="1"/>
        <v>0</v>
      </c>
      <c r="P29">
        <f t="shared" si="2"/>
        <v>0</v>
      </c>
    </row>
    <row r="30" spans="1:16">
      <c r="A30" t="s">
        <v>8</v>
      </c>
      <c r="B30" t="s">
        <v>21</v>
      </c>
      <c r="C30" s="5" t="s">
        <v>51</v>
      </c>
      <c r="D30" s="5" t="s">
        <v>23</v>
      </c>
      <c r="E30" s="5" t="s">
        <v>25</v>
      </c>
      <c r="F30" s="15" t="s">
        <v>23</v>
      </c>
      <c r="G30" s="5" t="str">
        <f t="shared" si="3"/>
        <v>ok</v>
      </c>
      <c r="I30">
        <v>17</v>
      </c>
      <c r="J30" t="s">
        <v>10</v>
      </c>
      <c r="K30" s="9">
        <v>0.7</v>
      </c>
      <c r="L30" s="9" t="str">
        <f t="shared" si="0"/>
        <v>ok</v>
      </c>
      <c r="O30">
        <f t="shared" si="1"/>
        <v>0</v>
      </c>
      <c r="P30">
        <f t="shared" si="2"/>
        <v>0</v>
      </c>
    </row>
    <row r="31" spans="1:16">
      <c r="A31" t="s">
        <v>8</v>
      </c>
      <c r="B31" t="s">
        <v>22</v>
      </c>
      <c r="C31" s="5" t="s">
        <v>51</v>
      </c>
      <c r="D31" s="5" t="s">
        <v>23</v>
      </c>
      <c r="E31" s="5" t="s">
        <v>25</v>
      </c>
      <c r="F31" s="15" t="s">
        <v>23</v>
      </c>
      <c r="G31" s="5" t="str">
        <f t="shared" si="3"/>
        <v>ok</v>
      </c>
      <c r="I31">
        <v>18</v>
      </c>
      <c r="J31" t="s">
        <v>10</v>
      </c>
      <c r="K31" s="9">
        <v>0.6</v>
      </c>
      <c r="L31" s="9" t="str">
        <f t="shared" si="0"/>
        <v>ok</v>
      </c>
      <c r="O31">
        <f t="shared" si="1"/>
        <v>0</v>
      </c>
      <c r="P31">
        <f t="shared" si="2"/>
        <v>0</v>
      </c>
    </row>
    <row r="32" spans="1:16">
      <c r="A32" t="s">
        <v>13</v>
      </c>
      <c r="B32" t="s">
        <v>14</v>
      </c>
      <c r="C32" s="5" t="s">
        <v>51</v>
      </c>
      <c r="D32" s="5">
        <v>120</v>
      </c>
      <c r="E32" s="8">
        <f>D32*0.05</f>
        <v>6</v>
      </c>
      <c r="F32" s="16">
        <v>120.3</v>
      </c>
      <c r="G32" s="5" t="str">
        <f>IF(ABS(F32-D32)&lt;=E32,"ok","NOK")</f>
        <v>ok</v>
      </c>
      <c r="I32">
        <v>19</v>
      </c>
      <c r="J32" t="s">
        <v>11</v>
      </c>
      <c r="K32" s="9">
        <v>0.8</v>
      </c>
      <c r="L32" s="9" t="str">
        <f t="shared" si="0"/>
        <v>ok</v>
      </c>
      <c r="O32">
        <f t="shared" si="1"/>
        <v>0</v>
      </c>
      <c r="P32">
        <f t="shared" si="2"/>
        <v>0</v>
      </c>
    </row>
    <row r="33" spans="1:16">
      <c r="A33" t="s">
        <v>14</v>
      </c>
      <c r="B33" t="s">
        <v>15</v>
      </c>
      <c r="C33" s="5" t="s">
        <v>51</v>
      </c>
      <c r="D33" s="5" t="s">
        <v>23</v>
      </c>
      <c r="E33" s="5" t="s">
        <v>25</v>
      </c>
      <c r="F33" s="15" t="s">
        <v>23</v>
      </c>
      <c r="G33" s="5" t="str">
        <f>IF(F33="∞","ok","NOK")</f>
        <v>ok</v>
      </c>
      <c r="I33">
        <v>20</v>
      </c>
      <c r="J33" t="s">
        <v>12</v>
      </c>
      <c r="K33" s="9">
        <v>0.7</v>
      </c>
      <c r="L33" s="9" t="str">
        <f t="shared" si="0"/>
        <v>ok</v>
      </c>
      <c r="O33">
        <f t="shared" si="1"/>
        <v>0</v>
      </c>
      <c r="P33">
        <f t="shared" si="2"/>
        <v>0</v>
      </c>
    </row>
    <row r="34" spans="1:16">
      <c r="A34" t="s">
        <v>15</v>
      </c>
      <c r="B34" t="s">
        <v>16</v>
      </c>
      <c r="C34" s="5" t="s">
        <v>51</v>
      </c>
      <c r="D34" s="5">
        <v>120</v>
      </c>
      <c r="E34" s="8">
        <f>D34*0.05</f>
        <v>6</v>
      </c>
      <c r="F34" s="16">
        <v>120</v>
      </c>
      <c r="G34" s="5" t="str">
        <f>IF(ABS(F34-D34)&lt;=E34,"ok","NOK")</f>
        <v>ok</v>
      </c>
      <c r="I34" s="5" t="s">
        <v>61</v>
      </c>
      <c r="K34" s="19">
        <v>1</v>
      </c>
      <c r="O34">
        <f t="shared" si="1"/>
        <v>0</v>
      </c>
    </row>
    <row r="35" spans="1:16">
      <c r="A35" t="s">
        <v>16</v>
      </c>
      <c r="B35" t="s">
        <v>17</v>
      </c>
      <c r="C35" s="5" t="s">
        <v>51</v>
      </c>
      <c r="D35" s="5" t="s">
        <v>23</v>
      </c>
      <c r="E35" s="5" t="s">
        <v>25</v>
      </c>
      <c r="F35" s="15" t="s">
        <v>23</v>
      </c>
      <c r="G35" s="5" t="str">
        <f>IF(F35="∞","ok","NOK")</f>
        <v>ok</v>
      </c>
      <c r="M35" s="4"/>
      <c r="N35" s="4"/>
      <c r="O35">
        <f t="shared" si="1"/>
        <v>0</v>
      </c>
    </row>
    <row r="36" spans="1:16">
      <c r="A36" t="s">
        <v>17</v>
      </c>
      <c r="B36" t="s">
        <v>18</v>
      </c>
      <c r="C36" s="5" t="s">
        <v>51</v>
      </c>
      <c r="D36" s="5">
        <v>91</v>
      </c>
      <c r="E36" s="5">
        <f>D36*0.05</f>
        <v>4.55</v>
      </c>
      <c r="F36" s="16">
        <v>90.9</v>
      </c>
      <c r="G36" s="5" t="str">
        <f>IF(ABS(F36-D36)&lt;=E36,"ok","NOK")</f>
        <v>ok</v>
      </c>
      <c r="I36" s="36" t="s">
        <v>56</v>
      </c>
      <c r="J36" s="36"/>
      <c r="K36" s="36"/>
      <c r="L36" s="36"/>
      <c r="M36" s="18"/>
      <c r="N36" s="18"/>
      <c r="O36">
        <f t="shared" si="1"/>
        <v>0</v>
      </c>
    </row>
    <row r="37" spans="1:16">
      <c r="A37" t="s">
        <v>18</v>
      </c>
      <c r="B37" t="s">
        <v>19</v>
      </c>
      <c r="C37" s="5" t="s">
        <v>51</v>
      </c>
      <c r="D37" s="5" t="s">
        <v>23</v>
      </c>
      <c r="E37" s="5" t="s">
        <v>25</v>
      </c>
      <c r="F37" s="15" t="s">
        <v>23</v>
      </c>
      <c r="G37" s="5" t="str">
        <f>IF(F37="∞","ok","NOK")</f>
        <v>ok</v>
      </c>
      <c r="I37" s="18" t="s">
        <v>57</v>
      </c>
      <c r="J37" s="18"/>
      <c r="K37" s="18"/>
      <c r="O37">
        <f t="shared" si="1"/>
        <v>0</v>
      </c>
    </row>
    <row r="38" spans="1:16">
      <c r="A38" t="s">
        <v>19</v>
      </c>
      <c r="B38" t="s">
        <v>20</v>
      </c>
      <c r="C38" s="5" t="s">
        <v>51</v>
      </c>
      <c r="D38" s="5">
        <v>91</v>
      </c>
      <c r="E38" s="5">
        <f>D38*0.05</f>
        <v>4.55</v>
      </c>
      <c r="F38" s="16">
        <v>90.9</v>
      </c>
      <c r="G38" s="5" t="str">
        <f>IF(ABS(F38-D38)&lt;=E38,"ok","NOK")</f>
        <v>ok</v>
      </c>
      <c r="O38">
        <f t="shared" si="1"/>
        <v>0</v>
      </c>
    </row>
    <row r="39" spans="1:16">
      <c r="A39" t="s">
        <v>20</v>
      </c>
      <c r="B39" t="s">
        <v>21</v>
      </c>
      <c r="C39" s="5" t="s">
        <v>51</v>
      </c>
      <c r="D39" s="5" t="s">
        <v>23</v>
      </c>
      <c r="E39" s="5" t="s">
        <v>25</v>
      </c>
      <c r="F39" s="15" t="s">
        <v>23</v>
      </c>
      <c r="G39" s="5" t="str">
        <f>IF(F39="∞","ok","NOK")</f>
        <v>ok</v>
      </c>
      <c r="I39" s="20" t="s">
        <v>54</v>
      </c>
      <c r="J39" s="20" t="s">
        <v>55</v>
      </c>
      <c r="K39" s="6" t="s">
        <v>6</v>
      </c>
      <c r="L39" s="6" t="s">
        <v>7</v>
      </c>
      <c r="O39">
        <f t="shared" si="1"/>
        <v>0</v>
      </c>
    </row>
    <row r="40" spans="1:16">
      <c r="A40" t="s">
        <v>21</v>
      </c>
      <c r="B40" t="s">
        <v>22</v>
      </c>
      <c r="C40" s="5" t="s">
        <v>51</v>
      </c>
      <c r="D40" s="5">
        <v>91</v>
      </c>
      <c r="E40" s="5">
        <f>D40*0.05</f>
        <v>4.55</v>
      </c>
      <c r="F40" s="16">
        <v>90.9</v>
      </c>
      <c r="G40" s="5" t="str">
        <f t="shared" ref="G40:G46" si="4">IF(ABS(F40-D40)&lt;=E40,"ok","NOK")</f>
        <v>ok</v>
      </c>
      <c r="I40">
        <v>1</v>
      </c>
      <c r="J40" t="s">
        <v>8</v>
      </c>
      <c r="K40" s="15" t="s">
        <v>23</v>
      </c>
      <c r="L40" s="9" t="str">
        <f>IF(K40&lt;K$48,"ok","NOK")</f>
        <v>NOK</v>
      </c>
      <c r="O40">
        <f t="shared" si="1"/>
        <v>0</v>
      </c>
      <c r="P40">
        <f t="shared" ref="P40:P47" si="5">IF(L40="NOK",1,0)</f>
        <v>1</v>
      </c>
    </row>
    <row r="41" spans="1:16">
      <c r="A41" t="s">
        <v>26</v>
      </c>
      <c r="B41" t="s">
        <v>27</v>
      </c>
      <c r="C41" s="5" t="s">
        <v>51</v>
      </c>
      <c r="D41" s="5">
        <v>120</v>
      </c>
      <c r="E41" s="8">
        <f>D41*0.05</f>
        <v>6</v>
      </c>
      <c r="F41" s="12">
        <v>120.3</v>
      </c>
      <c r="G41" s="5" t="str">
        <f t="shared" si="4"/>
        <v>ok</v>
      </c>
      <c r="I41">
        <v>2</v>
      </c>
      <c r="J41" t="s">
        <v>8</v>
      </c>
      <c r="K41" s="9">
        <v>0.2</v>
      </c>
      <c r="L41" s="9" t="str">
        <f t="shared" ref="L41:L47" si="6">IF(K41&lt;K$48,"ok","NOK")</f>
        <v>ok</v>
      </c>
      <c r="O41">
        <f t="shared" si="1"/>
        <v>0</v>
      </c>
      <c r="P41">
        <f t="shared" si="5"/>
        <v>0</v>
      </c>
    </row>
    <row r="42" spans="1:16">
      <c r="A42" t="s">
        <v>28</v>
      </c>
      <c r="B42" t="s">
        <v>29</v>
      </c>
      <c r="C42" s="5" t="s">
        <v>51</v>
      </c>
      <c r="D42" s="5">
        <v>120</v>
      </c>
      <c r="E42" s="8">
        <f>D42*0.05</f>
        <v>6</v>
      </c>
      <c r="F42" s="12">
        <v>120</v>
      </c>
      <c r="G42" s="5" t="str">
        <f t="shared" si="4"/>
        <v>ok</v>
      </c>
      <c r="I42">
        <v>3</v>
      </c>
      <c r="J42" t="s">
        <v>9</v>
      </c>
      <c r="K42" s="9">
        <v>0.2</v>
      </c>
      <c r="L42" s="9" t="str">
        <f t="shared" si="6"/>
        <v>ok</v>
      </c>
      <c r="O42">
        <f t="shared" si="1"/>
        <v>0</v>
      </c>
      <c r="P42">
        <f t="shared" si="5"/>
        <v>0</v>
      </c>
    </row>
    <row r="43" spans="1:16">
      <c r="A43" t="s">
        <v>30</v>
      </c>
      <c r="B43" t="s">
        <v>31</v>
      </c>
      <c r="C43" s="5" t="s">
        <v>51</v>
      </c>
      <c r="D43" s="5">
        <f>2*39+91</f>
        <v>169</v>
      </c>
      <c r="E43" s="8">
        <f>SQRT((39*0.05)^2+(91*0.05)^2+(39*0.05)^2)</f>
        <v>5.3204793017170928</v>
      </c>
      <c r="F43" s="16">
        <v>168.9</v>
      </c>
      <c r="G43" s="5" t="str">
        <f t="shared" si="4"/>
        <v>ok</v>
      </c>
      <c r="I43">
        <v>4</v>
      </c>
      <c r="J43" t="s">
        <v>8</v>
      </c>
      <c r="K43" s="9">
        <v>0.2</v>
      </c>
      <c r="L43" s="9" t="str">
        <f t="shared" si="6"/>
        <v>ok</v>
      </c>
      <c r="O43">
        <f t="shared" si="1"/>
        <v>0</v>
      </c>
      <c r="P43">
        <f t="shared" si="5"/>
        <v>0</v>
      </c>
    </row>
    <row r="44" spans="1:16">
      <c r="A44" t="s">
        <v>32</v>
      </c>
      <c r="B44" t="s">
        <v>33</v>
      </c>
      <c r="C44" s="5" t="s">
        <v>51</v>
      </c>
      <c r="D44" s="5">
        <f>2*39+91</f>
        <v>169</v>
      </c>
      <c r="E44" s="8">
        <f>SQRT((39*0.05)^2+(91*0.05)^2+(39*0.05)^2)</f>
        <v>5.3204793017170928</v>
      </c>
      <c r="F44" s="16">
        <v>168.8</v>
      </c>
      <c r="G44" s="5" t="str">
        <f t="shared" si="4"/>
        <v>ok</v>
      </c>
      <c r="I44">
        <v>6</v>
      </c>
      <c r="J44" s="11" t="s">
        <v>8</v>
      </c>
      <c r="K44" s="9">
        <v>0.2</v>
      </c>
      <c r="L44" s="9" t="str">
        <f t="shared" si="6"/>
        <v>ok</v>
      </c>
      <c r="O44">
        <f t="shared" si="1"/>
        <v>0</v>
      </c>
      <c r="P44">
        <f t="shared" si="5"/>
        <v>0</v>
      </c>
    </row>
    <row r="45" spans="1:16">
      <c r="A45" t="s">
        <v>34</v>
      </c>
      <c r="B45" t="s">
        <v>35</v>
      </c>
      <c r="C45" s="5" t="s">
        <v>51</v>
      </c>
      <c r="D45" s="5">
        <f>2*39+91</f>
        <v>169</v>
      </c>
      <c r="E45" s="8">
        <f>SQRT((39*0.05)^2+(91*0.05)^2+(39*0.05)^2)</f>
        <v>5.3204793017170928</v>
      </c>
      <c r="F45" s="15">
        <v>168.7</v>
      </c>
      <c r="G45" s="5" t="str">
        <f t="shared" si="4"/>
        <v>ok</v>
      </c>
      <c r="I45">
        <v>7</v>
      </c>
      <c r="J45" t="s">
        <v>10</v>
      </c>
      <c r="K45" s="9">
        <v>0.2</v>
      </c>
      <c r="L45" s="9" t="str">
        <f t="shared" si="6"/>
        <v>ok</v>
      </c>
      <c r="O45">
        <f t="shared" si="1"/>
        <v>0</v>
      </c>
      <c r="P45">
        <f t="shared" si="5"/>
        <v>0</v>
      </c>
    </row>
    <row r="46" spans="1:16">
      <c r="A46" t="s">
        <v>12</v>
      </c>
      <c r="B46" t="s">
        <v>11</v>
      </c>
      <c r="C46" s="5" t="s">
        <v>52</v>
      </c>
      <c r="D46" s="7">
        <v>30</v>
      </c>
      <c r="E46" s="8">
        <f>D46*0.001*SQRT(3)</f>
        <v>5.1961524227066312E-2</v>
      </c>
      <c r="F46" s="13">
        <v>30</v>
      </c>
      <c r="G46" s="5" t="str">
        <f t="shared" si="4"/>
        <v>ok</v>
      </c>
      <c r="I46">
        <v>8</v>
      </c>
      <c r="J46" s="11" t="s">
        <v>8</v>
      </c>
      <c r="K46" s="9">
        <v>0.2</v>
      </c>
      <c r="L46" s="9" t="str">
        <f t="shared" si="6"/>
        <v>ok</v>
      </c>
      <c r="O46">
        <f t="shared" si="1"/>
        <v>0</v>
      </c>
      <c r="P46">
        <f t="shared" si="5"/>
        <v>0</v>
      </c>
    </row>
    <row r="47" spans="1:16">
      <c r="A47" t="s">
        <v>9</v>
      </c>
      <c r="B47" s="11" t="s">
        <v>14</v>
      </c>
      <c r="C47" s="5" t="s">
        <v>51</v>
      </c>
      <c r="D47" s="5" t="s">
        <v>23</v>
      </c>
      <c r="E47" s="5" t="s">
        <v>25</v>
      </c>
      <c r="F47" s="15" t="s">
        <v>23</v>
      </c>
      <c r="G47" s="5" t="str">
        <f>IF(F47="∞","ok","NOK")</f>
        <v>ok</v>
      </c>
      <c r="I47">
        <v>9</v>
      </c>
      <c r="J47" s="11" t="s">
        <v>8</v>
      </c>
      <c r="K47" s="9">
        <v>0.2</v>
      </c>
      <c r="L47" s="9" t="str">
        <f t="shared" si="6"/>
        <v>ok</v>
      </c>
      <c r="O47">
        <f t="shared" si="1"/>
        <v>0</v>
      </c>
      <c r="P47">
        <f t="shared" si="5"/>
        <v>0</v>
      </c>
    </row>
    <row r="48" spans="1:16">
      <c r="A48" t="s">
        <v>9</v>
      </c>
      <c r="B48" t="s">
        <v>15</v>
      </c>
      <c r="C48" s="5" t="s">
        <v>51</v>
      </c>
      <c r="D48" s="5" t="s">
        <v>23</v>
      </c>
      <c r="E48" s="5" t="s">
        <v>25</v>
      </c>
      <c r="F48" s="15" t="s">
        <v>23</v>
      </c>
      <c r="G48" s="5" t="str">
        <f>IF(F48="∞","ok","NOK")</f>
        <v>ok</v>
      </c>
      <c r="I48" s="5" t="s">
        <v>61</v>
      </c>
      <c r="K48" s="9">
        <v>0.5</v>
      </c>
      <c r="O48">
        <f t="shared" si="1"/>
        <v>0</v>
      </c>
    </row>
    <row r="49" spans="1:15">
      <c r="A49" t="s">
        <v>10</v>
      </c>
      <c r="B49" t="s">
        <v>22</v>
      </c>
      <c r="C49" s="5" t="s">
        <v>51</v>
      </c>
      <c r="D49" s="5" t="s">
        <v>23</v>
      </c>
      <c r="E49" s="5" t="s">
        <v>25</v>
      </c>
      <c r="F49" s="15" t="s">
        <v>23</v>
      </c>
      <c r="G49" s="5" t="str">
        <f>IF(F49="∞","ok","NOK")</f>
        <v>ok</v>
      </c>
      <c r="O49">
        <f t="shared" si="1"/>
        <v>0</v>
      </c>
    </row>
    <row r="50" spans="1:15">
      <c r="A50" t="s">
        <v>10</v>
      </c>
      <c r="B50" t="s">
        <v>11</v>
      </c>
      <c r="C50" s="5" t="s">
        <v>51</v>
      </c>
      <c r="D50" s="5" t="s">
        <v>23</v>
      </c>
      <c r="E50" s="5" t="s">
        <v>25</v>
      </c>
      <c r="F50" s="15" t="s">
        <v>23</v>
      </c>
      <c r="G50" s="5" t="str">
        <f>IF(F50="∞","ok","NOK")</f>
        <v>ok</v>
      </c>
      <c r="I50" s="21" t="s">
        <v>62</v>
      </c>
      <c r="J50" s="21"/>
      <c r="K50" s="21"/>
      <c r="L50" s="21"/>
      <c r="O50">
        <f t="shared" si="1"/>
        <v>0</v>
      </c>
    </row>
    <row r="51" spans="1:15">
      <c r="A51" t="s">
        <v>36</v>
      </c>
      <c r="B51" t="s">
        <v>8</v>
      </c>
      <c r="C51" s="5" t="s">
        <v>51</v>
      </c>
      <c r="D51" s="5" t="s">
        <v>23</v>
      </c>
      <c r="E51" s="5" t="s">
        <v>25</v>
      </c>
      <c r="F51" s="15" t="s">
        <v>23</v>
      </c>
      <c r="G51" s="5" t="str">
        <f>IF(F51="∞","ok","NOK")</f>
        <v>ok</v>
      </c>
      <c r="I51" s="21" t="s">
        <v>63</v>
      </c>
      <c r="J51" s="21"/>
      <c r="K51" s="21"/>
      <c r="L51" s="21"/>
      <c r="O51">
        <f t="shared" si="1"/>
        <v>0</v>
      </c>
    </row>
    <row r="53" spans="1:15">
      <c r="A53" t="s">
        <v>40</v>
      </c>
      <c r="B53" s="14" t="str">
        <f>IF(SUM(O18:O51,P18:P33,P40:P47)&gt;0,"FAIL","PASS")</f>
        <v>FAIL</v>
      </c>
    </row>
    <row r="55" spans="1:15" ht="18">
      <c r="A55" s="1" t="s">
        <v>37</v>
      </c>
      <c r="I55" s="1" t="s">
        <v>91</v>
      </c>
      <c r="K55" s="5"/>
      <c r="L55" s="5"/>
    </row>
    <row r="56" spans="1:15">
      <c r="K56" s="5"/>
      <c r="L56" s="5"/>
    </row>
    <row r="57" spans="1:15">
      <c r="A57" t="s">
        <v>1</v>
      </c>
      <c r="B57" t="s">
        <v>38</v>
      </c>
      <c r="I57" t="s">
        <v>73</v>
      </c>
      <c r="J57" s="14"/>
      <c r="K57" s="5"/>
      <c r="M57" s="31" t="s">
        <v>99</v>
      </c>
    </row>
    <row r="58" spans="1:15">
      <c r="A58" t="s">
        <v>3</v>
      </c>
      <c r="B58" t="s">
        <v>43</v>
      </c>
      <c r="I58" t="s">
        <v>74</v>
      </c>
      <c r="J58" s="14"/>
      <c r="K58" s="5"/>
      <c r="M58" s="31" t="s">
        <v>99</v>
      </c>
    </row>
    <row r="59" spans="1:15">
      <c r="I59" t="s">
        <v>75</v>
      </c>
      <c r="J59" s="14"/>
      <c r="K59" s="5"/>
      <c r="M59" s="31" t="s">
        <v>99</v>
      </c>
    </row>
    <row r="60" spans="1:15">
      <c r="A60" t="s">
        <v>39</v>
      </c>
      <c r="B60" s="24" t="s">
        <v>97</v>
      </c>
    </row>
    <row r="62" spans="1:15" ht="18">
      <c r="A62" s="1" t="s">
        <v>41</v>
      </c>
    </row>
    <row r="64" spans="1:15">
      <c r="A64" t="s">
        <v>1</v>
      </c>
      <c r="B64" t="s">
        <v>42</v>
      </c>
      <c r="I64" t="s">
        <v>92</v>
      </c>
    </row>
    <row r="65" spans="1:13">
      <c r="A65" t="s">
        <v>3</v>
      </c>
      <c r="B65" t="s">
        <v>44</v>
      </c>
      <c r="I65" t="s">
        <v>93</v>
      </c>
      <c r="J65" s="25"/>
      <c r="K65" s="17"/>
    </row>
    <row r="66" spans="1:13">
      <c r="B66" t="s">
        <v>67</v>
      </c>
      <c r="I66" t="s">
        <v>85</v>
      </c>
      <c r="K66" s="33">
        <v>99</v>
      </c>
      <c r="L66" s="5" t="s">
        <v>86</v>
      </c>
      <c r="M66" s="18" t="s">
        <v>87</v>
      </c>
    </row>
    <row r="67" spans="1:13">
      <c r="B67" t="s">
        <v>68</v>
      </c>
      <c r="I67" t="s">
        <v>88</v>
      </c>
      <c r="K67" s="33">
        <v>9.99</v>
      </c>
      <c r="L67" s="5" t="s">
        <v>45</v>
      </c>
      <c r="M67" s="18" t="s">
        <v>89</v>
      </c>
    </row>
    <row r="68" spans="1:13">
      <c r="B68" t="s">
        <v>69</v>
      </c>
    </row>
    <row r="69" spans="1:13">
      <c r="I69" t="s">
        <v>94</v>
      </c>
      <c r="K69" s="34">
        <f>102000*K67*0.000001</f>
        <v>1.01898</v>
      </c>
      <c r="L69" s="9" t="s">
        <v>86</v>
      </c>
    </row>
    <row r="70" spans="1:13">
      <c r="B70" t="s">
        <v>70</v>
      </c>
      <c r="C70" s="25">
        <v>4.4999999999999998E-2</v>
      </c>
      <c r="D70" s="4" t="s">
        <v>45</v>
      </c>
      <c r="I70" s="26" t="s">
        <v>95</v>
      </c>
    </row>
    <row r="71" spans="1:13">
      <c r="B71" t="s">
        <v>71</v>
      </c>
      <c r="C71" s="25">
        <v>4.2999999999999997E-2</v>
      </c>
      <c r="D71" s="4" t="s">
        <v>45</v>
      </c>
    </row>
    <row r="72" spans="1:13">
      <c r="B72" t="s">
        <v>72</v>
      </c>
      <c r="C72" s="25">
        <f>C71-C70</f>
        <v>-2.0000000000000018E-3</v>
      </c>
      <c r="D72" s="4" t="s">
        <v>45</v>
      </c>
      <c r="E72" s="9" t="s">
        <v>46</v>
      </c>
      <c r="F72" s="5">
        <v>0.01</v>
      </c>
      <c r="G72" s="26" t="s">
        <v>45</v>
      </c>
      <c r="I72" t="s">
        <v>98</v>
      </c>
      <c r="K72" s="19">
        <f>K66+K69</f>
        <v>100.01898</v>
      </c>
      <c r="L72" s="9" t="s">
        <v>86</v>
      </c>
    </row>
    <row r="73" spans="1:13">
      <c r="C73" s="25"/>
      <c r="D73" s="17"/>
      <c r="G73" s="26"/>
    </row>
    <row r="74" spans="1:13">
      <c r="C74" s="25"/>
      <c r="D74" s="4"/>
      <c r="G74" s="26"/>
    </row>
    <row r="75" spans="1:13">
      <c r="A75" t="s">
        <v>39</v>
      </c>
      <c r="B75" s="14" t="str">
        <f>IF(AND(C72&lt;=F72,ABS(K72-100)&lt;0.5),"PASS","FAIL")</f>
        <v>PASS</v>
      </c>
    </row>
    <row r="77" spans="1:13">
      <c r="B77" s="14"/>
    </row>
    <row r="78" spans="1:13" ht="18">
      <c r="A78" s="1" t="s">
        <v>66</v>
      </c>
      <c r="B78" s="14"/>
      <c r="C78" s="23" t="str">
        <f>IF(AND(B53="PASS",B60="PASS",B75="PASS",M57="y",M58="y",M59="y"),"ACCEPTED","REJECTED")</f>
        <v>REJECTED</v>
      </c>
      <c r="E78" s="18" t="s">
        <v>101</v>
      </c>
    </row>
    <row r="80" spans="1:13">
      <c r="A80" t="s">
        <v>48</v>
      </c>
      <c r="B80" s="27" t="s">
        <v>100</v>
      </c>
      <c r="E80" s="9" t="s">
        <v>49</v>
      </c>
      <c r="F80" s="35">
        <v>41836</v>
      </c>
    </row>
  </sheetData>
  <mergeCells count="1">
    <mergeCell ref="I36:L36"/>
  </mergeCells>
  <phoneticPr fontId="7" type="noConversion"/>
  <conditionalFormatting sqref="C78:D78">
    <cfRule type="containsText" dxfId="0" priority="1" operator="containsText" text="REJECTED">
      <formula>NOT(ISERROR(SEARCH("REJECTED",C78)))</formula>
    </cfRule>
  </conditionalFormatting>
  <pageMargins left="0.43000000000000005" right="0.43000000000000005" top="0.51181102362204722" bottom="0.43000000000000005" header="0.43000000000000005" footer="0.43000000000000005"/>
  <pageSetup paperSize="9" scale="61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Cern / UNL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Meier</dc:creator>
  <cp:lastModifiedBy>Frank Meier</cp:lastModifiedBy>
  <cp:lastPrinted>2014-07-15T17:04:32Z</cp:lastPrinted>
  <dcterms:created xsi:type="dcterms:W3CDTF">2014-07-09T20:30:12Z</dcterms:created>
  <dcterms:modified xsi:type="dcterms:W3CDTF">2014-07-17T22:30:47Z</dcterms:modified>
</cp:coreProperties>
</file>