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8" windowHeight="8190" tabRatio="500"/>
  </bookViews>
  <sheets>
    <sheet name="Reach_B0_BOM v0.1" sheetId="1" r:id="rId1"/>
    <sheet name="Issues" sheetId="3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2" i="1" l="1"/>
  <c r="Q42" i="1"/>
  <c r="Q38" i="1"/>
  <c r="Q32" i="1"/>
  <c r="Q27" i="1"/>
  <c r="Q25" i="1"/>
  <c r="Q22" i="1"/>
  <c r="Q20" i="1"/>
  <c r="Q18" i="1"/>
  <c r="Q17" i="1"/>
  <c r="Q15" i="1"/>
  <c r="Q9" i="1"/>
  <c r="Q8" i="1"/>
  <c r="Q6" i="1"/>
  <c r="Q5" i="1"/>
  <c r="Q4" i="1"/>
  <c r="Q3" i="1"/>
  <c r="Q2" i="1"/>
  <c r="Q34" i="1"/>
  <c r="Q29" i="1"/>
  <c r="Q30" i="1"/>
  <c r="Q31" i="1"/>
  <c r="Q33" i="1"/>
  <c r="Q24" i="1"/>
  <c r="Q21" i="1"/>
  <c r="Q10" i="1"/>
  <c r="Q11" i="1"/>
  <c r="Q13" i="1"/>
  <c r="Q14" i="1"/>
  <c r="Q16" i="1"/>
  <c r="Q19" i="1"/>
  <c r="Q23" i="1"/>
  <c r="Q26" i="1"/>
  <c r="Q28" i="1"/>
  <c r="Q35" i="1"/>
  <c r="Q37" i="1"/>
  <c r="Q40" i="1"/>
  <c r="Q41" i="1"/>
  <c r="Q43" i="1"/>
  <c r="M46" i="1"/>
  <c r="O38" i="1"/>
  <c r="O36" i="1"/>
  <c r="O32" i="1"/>
  <c r="O27" i="1"/>
  <c r="O25" i="1"/>
  <c r="O24" i="1"/>
  <c r="O20" i="1"/>
  <c r="O18" i="1"/>
  <c r="O13" i="1"/>
  <c r="O12" i="1"/>
  <c r="O8" i="1"/>
  <c r="O6" i="1"/>
  <c r="O4" i="1"/>
  <c r="O2" i="1"/>
  <c r="O3" i="1"/>
  <c r="O5" i="1"/>
  <c r="O7" i="1"/>
  <c r="O9" i="1"/>
  <c r="O10" i="1"/>
  <c r="O11" i="1"/>
  <c r="O14" i="1"/>
  <c r="O15" i="1"/>
  <c r="O16" i="1"/>
  <c r="O17" i="1"/>
  <c r="O19" i="1"/>
  <c r="O21" i="1"/>
  <c r="O22" i="1"/>
  <c r="O23" i="1"/>
  <c r="O26" i="1"/>
  <c r="O28" i="1"/>
  <c r="O29" i="1"/>
  <c r="O30" i="1"/>
  <c r="O31" i="1"/>
  <c r="O33" i="1"/>
  <c r="O34" i="1"/>
  <c r="O35" i="1"/>
  <c r="O37" i="1"/>
  <c r="O39" i="1"/>
  <c r="O40" i="1"/>
  <c r="O41" i="1"/>
  <c r="O42" i="1"/>
  <c r="O43" i="1"/>
  <c r="M39" i="1"/>
  <c r="M32" i="1"/>
  <c r="M8" i="1"/>
  <c r="M12" i="1"/>
  <c r="M3" i="1"/>
  <c r="M5" i="1"/>
  <c r="M7" i="1"/>
  <c r="M45" i="1" s="1"/>
  <c r="M9" i="1"/>
  <c r="M10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4" i="1"/>
  <c r="M35" i="1"/>
  <c r="M37" i="1"/>
  <c r="M40" i="1"/>
  <c r="M41" i="1"/>
  <c r="M42" i="1"/>
  <c r="M43" i="1"/>
  <c r="M2" i="1"/>
  <c r="Q45" i="1" l="1"/>
  <c r="Q46" i="1" s="1"/>
  <c r="O45" i="1"/>
  <c r="O46" i="1" s="1"/>
</calcChain>
</file>

<file path=xl/sharedStrings.xml><?xml version="1.0" encoding="utf-8"?>
<sst xmlns="http://schemas.openxmlformats.org/spreadsheetml/2006/main" count="275" uniqueCount="191">
  <si>
    <t>Qty</t>
  </si>
  <si>
    <t>Value</t>
  </si>
  <si>
    <t>Device</t>
  </si>
  <si>
    <t>Package</t>
  </si>
  <si>
    <t>Parts</t>
  </si>
  <si>
    <t>Description</t>
  </si>
  <si>
    <t>Digikey</t>
  </si>
  <si>
    <t>22-05-7028-02</t>
  </si>
  <si>
    <t>7395-02</t>
  </si>
  <si>
    <t>X1, X4, X5, X7, X9, X11</t>
  </si>
  <si>
    <t>CONNECTOR</t>
  </si>
  <si>
    <t>A19450-ND</t>
  </si>
  <si>
    <t>22-05-7048-04</t>
  </si>
  <si>
    <t>7395-04</t>
  </si>
  <si>
    <t>X6, X8, X14</t>
  </si>
  <si>
    <t>A19452-ND</t>
  </si>
  <si>
    <t>74AHC1G126DCK</t>
  </si>
  <si>
    <t>SC70-5</t>
  </si>
  <si>
    <t>IC3, IC4, IC5, IC6, IC7, IC9, IC10, IC11, IC18</t>
  </si>
  <si>
    <t>Single Bus Buffer Gate With 3-State Outputs</t>
  </si>
  <si>
    <t>8-DFN-EP-(5X6)</t>
  </si>
  <si>
    <t>Q2, Q3</t>
  </si>
  <si>
    <t>BLM15HB121SN1</t>
  </si>
  <si>
    <t>L1, L3, L4, L5, L6, L7, L8, L9</t>
  </si>
  <si>
    <t>EMIFIL (R) Chip Ferrite Bead for GHz Noise</t>
  </si>
  <si>
    <t>100uF</t>
  </si>
  <si>
    <t>C</t>
  </si>
  <si>
    <t>RHS1V10MCN1GS</t>
  </si>
  <si>
    <t>C8, C28, C48</t>
  </si>
  <si>
    <t>0.1uF</t>
  </si>
  <si>
    <t>C-EUC0402</t>
  </si>
  <si>
    <t>C0402</t>
  </si>
  <si>
    <t>C2, C5, C9, C11, C13, C14, C16, C17, C18, C20, C22, C23, C26, C29, C30, C33, C35, C36, C38, C39, C41, C42, C49, C50, C51, C58, C71, C85, C4, C6, C24, C25, C43, C44</t>
  </si>
  <si>
    <t>CAPACITOR, European symbol</t>
  </si>
  <si>
    <t>10nF</t>
  </si>
  <si>
    <t>C54, C55</t>
  </si>
  <si>
    <t>1nF</t>
  </si>
  <si>
    <t>C56</t>
  </si>
  <si>
    <t>22nF</t>
  </si>
  <si>
    <t>C1, C3, C32</t>
  </si>
  <si>
    <t>4.7uF</t>
  </si>
  <si>
    <t>C10, C12, C15, C19, C21, C31, C34, C37, C40, C77, C57, C59, C45, C46</t>
  </si>
  <si>
    <t>10uF</t>
  </si>
  <si>
    <t>C-EUC0805</t>
  </si>
  <si>
    <t>C0805</t>
  </si>
  <si>
    <t>C7, C27, C47, C52, C53, C81</t>
  </si>
  <si>
    <t>CAT24C256</t>
  </si>
  <si>
    <t>SOIC127P600X175-8N</t>
  </si>
  <si>
    <t>U18</t>
  </si>
  <si>
    <t>CAT24C256WI-GT3OSCT-ND</t>
  </si>
  <si>
    <t>F-2X23-</t>
  </si>
  <si>
    <t>DIL-100-2X23</t>
  </si>
  <si>
    <t>P8, P9</t>
  </si>
  <si>
    <t>FUSE</t>
  </si>
  <si>
    <t>F4991-ND</t>
  </si>
  <si>
    <t>F1</t>
  </si>
  <si>
    <t>Fuse</t>
  </si>
  <si>
    <t>blue</t>
  </si>
  <si>
    <t>LEDCHIP-LED0603</t>
  </si>
  <si>
    <t>CHIP-LED0603</t>
  </si>
  <si>
    <t>LED1, LED3, LED8, LED0, LED2, LED4, LED5, LED6</t>
  </si>
  <si>
    <t>LED</t>
  </si>
  <si>
    <t>475-2816-1-ND</t>
  </si>
  <si>
    <t>M025MM</t>
  </si>
  <si>
    <t>SCREWTERMINAL-5MM-2</t>
  </si>
  <si>
    <t>JP15</t>
  </si>
  <si>
    <t>Header 2</t>
  </si>
  <si>
    <t>MBRA340T3</t>
  </si>
  <si>
    <t>SMA</t>
  </si>
  <si>
    <t>D1, D3, D4, D5</t>
  </si>
  <si>
    <t>Surface Mount Schottky Power Rectifier</t>
  </si>
  <si>
    <t>MBRA340T3GOSCT-ND</t>
  </si>
  <si>
    <t>MCP9600</t>
  </si>
  <si>
    <t>MQFN-20</t>
  </si>
  <si>
    <t>U3, U4, U5, U6</t>
  </si>
  <si>
    <t>MSTBA2</t>
  </si>
  <si>
    <t>X3, X21</t>
  </si>
  <si>
    <t>PHOENIX</t>
  </si>
  <si>
    <t>MSTBA4</t>
  </si>
  <si>
    <t>X2</t>
  </si>
  <si>
    <t>NEWPORT_THERMOCOUPLE_CONNECTORPCC-SMP-V</t>
  </si>
  <si>
    <t>PCC-SMP-V</t>
  </si>
  <si>
    <t>XTC2, XTC3, XTC4</t>
  </si>
  <si>
    <t>Newport Electronics miniature Thermocouple connector.</t>
  </si>
  <si>
    <t>NPN-TRANSISTOR_SOT23</t>
  </si>
  <si>
    <t>SOT23</t>
  </si>
  <si>
    <t>Q1, Q4, Q5, Q6</t>
  </si>
  <si>
    <t>NPN TRANSISTOR</t>
  </si>
  <si>
    <t>PCA9685PW</t>
  </si>
  <si>
    <t>SOP65P640X110-28N</t>
  </si>
  <si>
    <t>U11</t>
  </si>
  <si>
    <t>16-channel, 12-bit PWM Fm+ I2C-bus LED controller</t>
  </si>
  <si>
    <t>10K</t>
  </si>
  <si>
    <t>R-EU_R0402</t>
  </si>
  <si>
    <t>R0402</t>
  </si>
  <si>
    <t>RESISTOR, European symbol</t>
  </si>
  <si>
    <t>120K,1%</t>
  </si>
  <si>
    <t>R42</t>
  </si>
  <si>
    <t>2.2R</t>
  </si>
  <si>
    <t>R10, R38, R53</t>
  </si>
  <si>
    <t>39K</t>
  </si>
  <si>
    <t>R44</t>
  </si>
  <si>
    <t>4.3k</t>
  </si>
  <si>
    <t>R30, R69</t>
  </si>
  <si>
    <t>4.7K</t>
  </si>
  <si>
    <t>R9, R14, R15, R23, R37, R45, R47, R48, R54, R55, R57, R5, R11, R19, R20, R21, R25, R32, R33, R34, R17, R18</t>
  </si>
  <si>
    <t>7.5k</t>
  </si>
  <si>
    <t>R29</t>
  </si>
  <si>
    <t>0.1R</t>
  </si>
  <si>
    <t>R-EU_R0805</t>
  </si>
  <si>
    <t>R0805</t>
  </si>
  <si>
    <t>R1, R2, R3, R4, R31, R35</t>
  </si>
  <si>
    <t>RESISTOR0402-RES</t>
  </si>
  <si>
    <t>R8</t>
  </si>
  <si>
    <t>Resistor</t>
  </si>
  <si>
    <t>R22, R24, R56, R58, R70, R71, R81, R82</t>
  </si>
  <si>
    <t>10k</t>
  </si>
  <si>
    <t>2.2k</t>
  </si>
  <si>
    <t>R16</t>
  </si>
  <si>
    <t>RESISTOR0805-RES</t>
  </si>
  <si>
    <t>R66, R67, R77, R78, R88, R89</t>
  </si>
  <si>
    <t>R26, R27, R50, R51, R52, R59, R60, R63, R64, R65, R72, R73, R74, R75, R76, R83, R84, R85, R86, R87</t>
  </si>
  <si>
    <t>33uH</t>
  </si>
  <si>
    <t>RT8040T330</t>
  </si>
  <si>
    <t>NR8040T330</t>
  </si>
  <si>
    <t>L2</t>
  </si>
  <si>
    <t>587-2636-1-ND</t>
  </si>
  <si>
    <t>RT8268</t>
  </si>
  <si>
    <t>MSOP10</t>
  </si>
  <si>
    <t>U10</t>
  </si>
  <si>
    <t>SN74AHC595PW</t>
  </si>
  <si>
    <t>SOP65P640X120-16N</t>
  </si>
  <si>
    <t>U1, U2, U7</t>
  </si>
  <si>
    <t>8 bit shift registers with 3-state  output registers</t>
  </si>
  <si>
    <t>TMC2130QFN36</t>
  </si>
  <si>
    <t>QFN36</t>
  </si>
  <si>
    <t>IC1, IC2, IC8</t>
  </si>
  <si>
    <t>296-8747-1-ND</t>
  </si>
  <si>
    <t>Qty 1</t>
  </si>
  <si>
    <t>Qty 10</t>
  </si>
  <si>
    <t>Qty 100</t>
  </si>
  <si>
    <t>Qty 500</t>
  </si>
  <si>
    <t>AON6752</t>
  </si>
  <si>
    <t>785-1498-1-ND</t>
  </si>
  <si>
    <t>490-4000-1-ND</t>
  </si>
  <si>
    <t>445-12173-1-ND</t>
  </si>
  <si>
    <t xml:space="preserve">445-12185-1-ND </t>
  </si>
  <si>
    <t>490-6315-1-ND</t>
  </si>
  <si>
    <t>490-8256-1-ND</t>
  </si>
  <si>
    <t>Not available in an 0402 format. Smallest I can find is an 0603 format with ratings to match the other caps</t>
  </si>
  <si>
    <t>587-3489-1-ND</t>
  </si>
  <si>
    <t>SAM1204-23-ND</t>
  </si>
  <si>
    <t>36-3557-ND</t>
  </si>
  <si>
    <t>277-1667-ND</t>
  </si>
  <si>
    <t>277-1106-ND</t>
  </si>
  <si>
    <t>277-7452-ND</t>
  </si>
  <si>
    <t>MCP9600-I/MX-ND</t>
  </si>
  <si>
    <t>PCC-SMP-V-K</t>
  </si>
  <si>
    <t>Newark Only</t>
  </si>
  <si>
    <t>MMBT2222ALT1GOSCT-ND</t>
  </si>
  <si>
    <t>568-5931-1-ND</t>
  </si>
  <si>
    <t>RMCF0402FT10K0CT-ND</t>
  </si>
  <si>
    <t>RMCF0402FT120KCT-ND</t>
  </si>
  <si>
    <t>RMCF0402FT2R20CT-ND</t>
  </si>
  <si>
    <t>RMCF0402FT39K0CT-ND</t>
  </si>
  <si>
    <t>RMCF0402FT4K30CT-ND</t>
  </si>
  <si>
    <t>RMCF0402FT4K70CT-ND</t>
  </si>
  <si>
    <t>RMCF0402FT7K50CT-ND</t>
  </si>
  <si>
    <t>RMCF0805JTR100CT-ND</t>
  </si>
  <si>
    <t>RMCF0805ZT0R00CT-ND</t>
  </si>
  <si>
    <t>311-0.0JRCT-ND</t>
  </si>
  <si>
    <t>RMCF0402FT100RCT-ND</t>
  </si>
  <si>
    <t>R6, R12, R36, R41, R46, R49, R39, R40, R43, R28, R13, R68, R79</t>
  </si>
  <si>
    <t>RMCF0402FT2K20CT-ND</t>
  </si>
  <si>
    <t>RMCF0805FT10K0CT-ND</t>
  </si>
  <si>
    <t>296-4620-1-ND</t>
  </si>
  <si>
    <t>1028-1045-1-ND</t>
  </si>
  <si>
    <t>1460-1130-1-ND</t>
  </si>
  <si>
    <t>PCE4238CT-ND</t>
  </si>
  <si>
    <t>Board Qty 1</t>
  </si>
  <si>
    <t>Board Qty 100</t>
  </si>
  <si>
    <t>Board Qty 500</t>
  </si>
  <si>
    <t>Qty 10 Break</t>
  </si>
  <si>
    <t>Totals</t>
  </si>
  <si>
    <t>Cost Per Board</t>
  </si>
  <si>
    <t>PCE4238TR-ND Tape and Reel</t>
  </si>
  <si>
    <t>Qty 1000</t>
  </si>
  <si>
    <t>Qty 5000</t>
  </si>
  <si>
    <t>RMCF0805FT10K0TR-ND</t>
  </si>
  <si>
    <t>490-5915-1-ND</t>
  </si>
  <si>
    <t>Qty 1000/5000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</si>
</sst>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8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Normal="100" workbookViewId="0">
      <selection activeCell="L2" sqref="L2"/>
    </sheetView>
  </sheetViews>
  <sheetFormatPr defaultRowHeight="12.75" x14ac:dyDescent="0.35"/>
  <cols>
    <col min="1" max="1" width="4.265625" customWidth="1"/>
    <col min="2" max="2" width="17.46484375" customWidth="1"/>
    <col min="3" max="3" width="22.265625" hidden="1" customWidth="1"/>
    <col min="4" max="4" width="23.1328125" hidden="1" customWidth="1"/>
    <col min="5" max="5" width="19.86328125" hidden="1" customWidth="1"/>
    <col min="6" max="6" width="13.53125" customWidth="1"/>
    <col min="7" max="7" width="25.33203125" customWidth="1"/>
    <col min="8" max="8" width="22" style="1" customWidth="1"/>
    <col min="9" max="9" width="13" style="1" customWidth="1"/>
    <col min="10" max="10" width="12.796875" style="1" customWidth="1"/>
    <col min="11" max="11" width="10.06640625" style="1" customWidth="1"/>
    <col min="12" max="12" width="16.265625" customWidth="1"/>
    <col min="13" max="13" width="10.46484375" style="1" bestFit="1" customWidth="1"/>
    <col min="14" max="14" width="17.3984375" customWidth="1"/>
    <col min="15" max="15" width="11.53125" style="1" customWidth="1"/>
    <col min="16" max="16" width="12.3984375" bestFit="1" customWidth="1"/>
    <col min="17" max="17" width="11.53125" style="1"/>
    <col min="18" max="1027" width="11.53125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190</v>
      </c>
      <c r="M1" s="1" t="s">
        <v>179</v>
      </c>
      <c r="O1" s="1" t="s">
        <v>180</v>
      </c>
      <c r="Q1" s="1" t="s">
        <v>181</v>
      </c>
    </row>
    <row r="2" spans="1:18" x14ac:dyDescent="0.35">
      <c r="A2">
        <v>6</v>
      </c>
      <c r="B2" t="s">
        <v>7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1">
        <v>0.1</v>
      </c>
      <c r="I2" s="1">
        <v>0.81</v>
      </c>
      <c r="J2" s="1">
        <v>5.01</v>
      </c>
      <c r="K2" s="1">
        <v>20.73</v>
      </c>
      <c r="L2" s="1">
        <v>82.04</v>
      </c>
      <c r="M2" s="1">
        <f>A2*H2</f>
        <v>0.60000000000000009</v>
      </c>
      <c r="O2" s="1">
        <f>A2*100*(K2/500)</f>
        <v>24.876000000000001</v>
      </c>
      <c r="Q2" s="1">
        <f>A2*500*(J2/1000)</f>
        <v>15.03</v>
      </c>
    </row>
    <row r="3" spans="1:18" x14ac:dyDescent="0.35">
      <c r="A3">
        <v>3</v>
      </c>
      <c r="B3" t="s">
        <v>12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1">
        <v>0.16</v>
      </c>
      <c r="I3" s="1">
        <v>1.54</v>
      </c>
      <c r="J3" s="1">
        <v>9.5</v>
      </c>
      <c r="K3" s="1">
        <v>39.299999999999997</v>
      </c>
      <c r="L3" s="1">
        <v>68.78</v>
      </c>
      <c r="M3" s="1">
        <f t="shared" ref="M3:M43" si="0">A3*H3</f>
        <v>0.48</v>
      </c>
      <c r="O3" s="1">
        <f t="shared" ref="O3:O43" si="1">A3*100*(J3/100)</f>
        <v>28.5</v>
      </c>
      <c r="Q3" s="1">
        <f>A3*500*(J3/1000)</f>
        <v>14.25</v>
      </c>
    </row>
    <row r="4" spans="1:18" x14ac:dyDescent="0.35">
      <c r="A4">
        <v>9</v>
      </c>
      <c r="B4" t="s">
        <v>16</v>
      </c>
      <c r="C4" t="s">
        <v>16</v>
      </c>
      <c r="D4" t="s">
        <v>17</v>
      </c>
      <c r="E4" t="s">
        <v>18</v>
      </c>
      <c r="F4" t="s">
        <v>19</v>
      </c>
      <c r="G4" t="s">
        <v>137</v>
      </c>
      <c r="H4" s="1">
        <v>0.42</v>
      </c>
      <c r="I4" s="1">
        <v>3.14</v>
      </c>
      <c r="J4" s="1">
        <v>19.57</v>
      </c>
      <c r="K4" s="1">
        <v>66.95</v>
      </c>
      <c r="L4" s="1">
        <v>103</v>
      </c>
      <c r="M4" s="1">
        <v>3.14</v>
      </c>
      <c r="N4" t="s">
        <v>139</v>
      </c>
      <c r="O4" s="1">
        <f>A4*100*(K4/500)</f>
        <v>120.51000000000002</v>
      </c>
      <c r="Q4" s="1">
        <f>A4*500*(J4/1000)</f>
        <v>88.064999999999998</v>
      </c>
    </row>
    <row r="5" spans="1:18" x14ac:dyDescent="0.35">
      <c r="A5">
        <v>2</v>
      </c>
      <c r="B5" t="s">
        <v>142</v>
      </c>
      <c r="C5" t="s">
        <v>142</v>
      </c>
      <c r="D5" t="s">
        <v>20</v>
      </c>
      <c r="E5" t="s">
        <v>21</v>
      </c>
      <c r="G5" t="s">
        <v>143</v>
      </c>
      <c r="H5" s="1">
        <v>1.1299999999999999</v>
      </c>
      <c r="I5" s="1">
        <v>9.9700000000000006</v>
      </c>
      <c r="J5" s="1">
        <v>78.83</v>
      </c>
      <c r="K5" s="1">
        <v>305.68</v>
      </c>
      <c r="L5" s="1">
        <v>482.66</v>
      </c>
      <c r="M5" s="1">
        <f t="shared" si="0"/>
        <v>2.2599999999999998</v>
      </c>
      <c r="O5" s="1">
        <f t="shared" si="1"/>
        <v>157.66</v>
      </c>
      <c r="Q5" s="1">
        <f>A5*500*(J5/1000)</f>
        <v>78.83</v>
      </c>
    </row>
    <row r="6" spans="1:18" x14ac:dyDescent="0.35">
      <c r="A6">
        <v>8</v>
      </c>
      <c r="B6" t="s">
        <v>22</v>
      </c>
      <c r="C6" t="s">
        <v>22</v>
      </c>
      <c r="D6">
        <v>402</v>
      </c>
      <c r="E6" t="s">
        <v>23</v>
      </c>
      <c r="F6" t="s">
        <v>24</v>
      </c>
      <c r="G6" t="s">
        <v>144</v>
      </c>
      <c r="H6" s="1">
        <v>0.19</v>
      </c>
      <c r="I6" s="1">
        <v>1.45</v>
      </c>
      <c r="J6" s="1">
        <v>9.33</v>
      </c>
      <c r="K6" s="1">
        <v>35.25</v>
      </c>
      <c r="L6" s="1">
        <v>60.13</v>
      </c>
      <c r="M6" s="1">
        <v>1.45</v>
      </c>
      <c r="N6" t="s">
        <v>139</v>
      </c>
      <c r="O6" s="1">
        <f>A6*100*(K6/500)</f>
        <v>56.399999999999991</v>
      </c>
      <c r="Q6" s="1">
        <f>A6*500*(L6/1000)</f>
        <v>240.52</v>
      </c>
    </row>
    <row r="7" spans="1:18" x14ac:dyDescent="0.35">
      <c r="A7">
        <v>3</v>
      </c>
      <c r="B7" t="s">
        <v>25</v>
      </c>
      <c r="C7" t="s">
        <v>26</v>
      </c>
      <c r="D7" t="s">
        <v>27</v>
      </c>
      <c r="E7" t="s">
        <v>28</v>
      </c>
      <c r="G7" t="s">
        <v>178</v>
      </c>
      <c r="H7" s="1">
        <v>0.52</v>
      </c>
      <c r="I7" s="1">
        <v>3.59</v>
      </c>
      <c r="J7" s="1">
        <v>21.52</v>
      </c>
      <c r="M7" s="1">
        <f t="shared" si="0"/>
        <v>1.56</v>
      </c>
      <c r="O7" s="1">
        <f t="shared" si="1"/>
        <v>64.56</v>
      </c>
      <c r="Q7" s="1">
        <v>213.31</v>
      </c>
      <c r="R7" t="s">
        <v>185</v>
      </c>
    </row>
    <row r="8" spans="1:18" x14ac:dyDescent="0.35">
      <c r="A8">
        <v>34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146</v>
      </c>
      <c r="H8" s="1">
        <v>0.15</v>
      </c>
      <c r="I8" s="1">
        <v>1.05</v>
      </c>
      <c r="J8" s="1">
        <v>4.95</v>
      </c>
      <c r="K8" s="1">
        <v>17.36</v>
      </c>
      <c r="L8" s="1">
        <v>122.39</v>
      </c>
      <c r="M8" s="1">
        <f>A8/10*I8</f>
        <v>3.57</v>
      </c>
      <c r="N8" t="s">
        <v>182</v>
      </c>
      <c r="O8" s="1">
        <f>A8*100*(K8/500)</f>
        <v>118.048</v>
      </c>
      <c r="Q8" s="1">
        <f>A8*500*(L8/5000)</f>
        <v>416.12599999999998</v>
      </c>
    </row>
    <row r="9" spans="1:18" x14ac:dyDescent="0.35">
      <c r="A9">
        <v>2</v>
      </c>
      <c r="B9" t="s">
        <v>34</v>
      </c>
      <c r="C9" t="s">
        <v>30</v>
      </c>
      <c r="D9" t="s">
        <v>31</v>
      </c>
      <c r="E9" t="s">
        <v>35</v>
      </c>
      <c r="F9" t="s">
        <v>33</v>
      </c>
      <c r="G9" t="s">
        <v>145</v>
      </c>
      <c r="H9" s="1">
        <v>0.1</v>
      </c>
      <c r="I9" s="1">
        <v>0.36</v>
      </c>
      <c r="J9" s="1">
        <v>1.61</v>
      </c>
      <c r="K9" s="1">
        <v>5.76</v>
      </c>
      <c r="L9" s="1">
        <v>9.0399999999999991</v>
      </c>
      <c r="M9" s="1">
        <f t="shared" si="0"/>
        <v>0.2</v>
      </c>
      <c r="O9" s="1">
        <f t="shared" si="1"/>
        <v>3.2199999999999998</v>
      </c>
      <c r="Q9" s="1">
        <f>A9*500*(L9/1000)</f>
        <v>9.0399999999999991</v>
      </c>
    </row>
    <row r="10" spans="1:18" x14ac:dyDescent="0.35">
      <c r="A10">
        <v>1</v>
      </c>
      <c r="B10" t="s">
        <v>36</v>
      </c>
      <c r="C10" t="s">
        <v>30</v>
      </c>
      <c r="D10" t="s">
        <v>31</v>
      </c>
      <c r="E10" t="s">
        <v>37</v>
      </c>
      <c r="F10" t="s">
        <v>33</v>
      </c>
      <c r="G10" t="s">
        <v>147</v>
      </c>
      <c r="H10" s="1">
        <v>0.1</v>
      </c>
      <c r="I10" s="1">
        <v>0.26</v>
      </c>
      <c r="J10" s="1">
        <v>1.18</v>
      </c>
      <c r="K10" s="1">
        <v>4.22</v>
      </c>
      <c r="M10" s="1">
        <f t="shared" si="0"/>
        <v>0.1</v>
      </c>
      <c r="O10" s="1">
        <f t="shared" si="1"/>
        <v>1.18</v>
      </c>
      <c r="Q10" s="1">
        <f t="shared" ref="Q3:Q43" si="2">A10*500*(K10/500)</f>
        <v>4.22</v>
      </c>
    </row>
    <row r="11" spans="1:18" x14ac:dyDescent="0.35">
      <c r="A11">
        <v>3</v>
      </c>
      <c r="B11" t="s">
        <v>38</v>
      </c>
      <c r="C11" t="s">
        <v>30</v>
      </c>
      <c r="D11" t="s">
        <v>31</v>
      </c>
      <c r="E11" t="s">
        <v>39</v>
      </c>
      <c r="F11" t="s">
        <v>33</v>
      </c>
      <c r="G11" t="s">
        <v>148</v>
      </c>
      <c r="H11" s="1">
        <v>0.1</v>
      </c>
      <c r="I11" s="1">
        <v>0.26</v>
      </c>
      <c r="J11" s="1">
        <v>1.18</v>
      </c>
      <c r="K11" s="1">
        <v>4.22</v>
      </c>
      <c r="M11" s="1">
        <v>0.26</v>
      </c>
      <c r="N11" t="s">
        <v>139</v>
      </c>
      <c r="O11" s="1">
        <f t="shared" si="1"/>
        <v>3.54</v>
      </c>
      <c r="Q11" s="1">
        <f t="shared" si="2"/>
        <v>12.66</v>
      </c>
    </row>
    <row r="12" spans="1:18" x14ac:dyDescent="0.35">
      <c r="A12">
        <v>14</v>
      </c>
      <c r="B12" t="s">
        <v>40</v>
      </c>
      <c r="C12" t="s">
        <v>30</v>
      </c>
      <c r="D12" t="s">
        <v>31</v>
      </c>
      <c r="E12" t="s">
        <v>41</v>
      </c>
      <c r="F12" t="s">
        <v>33</v>
      </c>
      <c r="G12" t="s">
        <v>189</v>
      </c>
      <c r="H12" s="1">
        <v>0.49</v>
      </c>
      <c r="I12" s="1">
        <v>3.41</v>
      </c>
      <c r="J12" s="1">
        <v>20.46</v>
      </c>
      <c r="K12" s="1">
        <v>76.709999999999994</v>
      </c>
      <c r="L12" s="1">
        <v>129.25</v>
      </c>
      <c r="M12" s="1">
        <f>A12/10*I12</f>
        <v>4.774</v>
      </c>
      <c r="N12" t="s">
        <v>182</v>
      </c>
      <c r="O12" s="1">
        <f>A12*100*(K12/500)</f>
        <v>214.78800000000001</v>
      </c>
      <c r="Q12" s="1">
        <f>A12*500*(L12/5000)</f>
        <v>180.95000000000002</v>
      </c>
    </row>
    <row r="13" spans="1:18" x14ac:dyDescent="0.35">
      <c r="A13">
        <v>6</v>
      </c>
      <c r="B13" t="s">
        <v>42</v>
      </c>
      <c r="C13" t="s">
        <v>43</v>
      </c>
      <c r="D13" t="s">
        <v>44</v>
      </c>
      <c r="E13" t="s">
        <v>45</v>
      </c>
      <c r="F13" t="s">
        <v>33</v>
      </c>
      <c r="G13" t="s">
        <v>150</v>
      </c>
      <c r="H13" s="1">
        <v>0.31</v>
      </c>
      <c r="I13" s="1">
        <v>2.12</v>
      </c>
      <c r="J13" s="1">
        <v>12</v>
      </c>
      <c r="K13" s="1">
        <v>42.36</v>
      </c>
      <c r="M13" s="1">
        <f t="shared" si="0"/>
        <v>1.8599999999999999</v>
      </c>
      <c r="O13" s="1">
        <f>A13*100*(K13/500)</f>
        <v>50.832000000000001</v>
      </c>
      <c r="Q13" s="1">
        <f t="shared" si="2"/>
        <v>254.16000000000003</v>
      </c>
    </row>
    <row r="14" spans="1:18" x14ac:dyDescent="0.35">
      <c r="A14">
        <v>1</v>
      </c>
      <c r="B14" t="s">
        <v>46</v>
      </c>
      <c r="C14" t="s">
        <v>46</v>
      </c>
      <c r="D14" t="s">
        <v>47</v>
      </c>
      <c r="E14" t="s">
        <v>48</v>
      </c>
      <c r="G14" t="s">
        <v>49</v>
      </c>
      <c r="H14" s="1">
        <v>0.4</v>
      </c>
      <c r="I14" s="1">
        <v>3.89</v>
      </c>
      <c r="J14" s="1">
        <v>31.93</v>
      </c>
      <c r="K14" s="1">
        <v>155.21</v>
      </c>
      <c r="M14" s="1">
        <f t="shared" si="0"/>
        <v>0.4</v>
      </c>
      <c r="O14" s="1">
        <f t="shared" si="1"/>
        <v>31.929999999999996</v>
      </c>
      <c r="Q14" s="1">
        <f t="shared" si="2"/>
        <v>155.21</v>
      </c>
    </row>
    <row r="15" spans="1:18" x14ac:dyDescent="0.35">
      <c r="A15">
        <v>2</v>
      </c>
      <c r="B15" t="s">
        <v>50</v>
      </c>
      <c r="C15" t="s">
        <v>50</v>
      </c>
      <c r="D15" t="s">
        <v>51</v>
      </c>
      <c r="E15" t="s">
        <v>52</v>
      </c>
      <c r="G15" t="s">
        <v>151</v>
      </c>
      <c r="H15" s="2">
        <v>4.95</v>
      </c>
      <c r="I15" s="1">
        <v>44.28</v>
      </c>
      <c r="J15" s="1">
        <v>364.68</v>
      </c>
      <c r="K15" s="1">
        <v>1441.36</v>
      </c>
      <c r="L15" s="1">
        <v>2474.63</v>
      </c>
      <c r="M15" s="1">
        <f t="shared" si="0"/>
        <v>9.9</v>
      </c>
      <c r="O15" s="1">
        <f t="shared" si="1"/>
        <v>729.36</v>
      </c>
      <c r="Q15" s="1">
        <f>A15*500*(L15/1000)</f>
        <v>2474.63</v>
      </c>
    </row>
    <row r="16" spans="1:18" x14ac:dyDescent="0.35">
      <c r="A16">
        <v>1</v>
      </c>
      <c r="B16" t="s">
        <v>53</v>
      </c>
      <c r="C16" t="s">
        <v>53</v>
      </c>
      <c r="D16" t="s">
        <v>54</v>
      </c>
      <c r="E16" t="s">
        <v>55</v>
      </c>
      <c r="F16" t="s">
        <v>56</v>
      </c>
      <c r="G16" t="s">
        <v>54</v>
      </c>
      <c r="H16" s="1">
        <v>0.37</v>
      </c>
      <c r="I16" s="1">
        <v>3.47</v>
      </c>
      <c r="J16" s="1">
        <v>24.2</v>
      </c>
      <c r="K16" s="1">
        <v>93.5</v>
      </c>
      <c r="M16" s="1">
        <f t="shared" si="0"/>
        <v>0.37</v>
      </c>
      <c r="O16" s="1">
        <f t="shared" si="1"/>
        <v>24.2</v>
      </c>
      <c r="Q16" s="1">
        <f t="shared" si="2"/>
        <v>93.5</v>
      </c>
    </row>
    <row r="17" spans="1:18" x14ac:dyDescent="0.35">
      <c r="A17">
        <v>2</v>
      </c>
      <c r="B17" t="s">
        <v>53</v>
      </c>
      <c r="C17" t="s">
        <v>53</v>
      </c>
      <c r="D17">
        <v>3557</v>
      </c>
      <c r="E17" t="s">
        <v>55</v>
      </c>
      <c r="F17" t="s">
        <v>56</v>
      </c>
      <c r="G17" t="s">
        <v>152</v>
      </c>
      <c r="H17" s="1">
        <v>0.21</v>
      </c>
      <c r="I17" s="1">
        <v>1.97</v>
      </c>
      <c r="J17" s="1">
        <v>13.68</v>
      </c>
      <c r="K17" s="1">
        <v>57.86</v>
      </c>
      <c r="L17" s="1">
        <v>94.68</v>
      </c>
      <c r="M17" s="1">
        <f t="shared" si="0"/>
        <v>0.42</v>
      </c>
      <c r="O17" s="1">
        <f t="shared" si="1"/>
        <v>27.36</v>
      </c>
      <c r="Q17" s="1">
        <f>A17*500*(L17/1000)</f>
        <v>94.68</v>
      </c>
    </row>
    <row r="18" spans="1:18" x14ac:dyDescent="0.35">
      <c r="A18">
        <v>8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  <c r="G18" t="s">
        <v>62</v>
      </c>
      <c r="H18" s="1">
        <v>0.34</v>
      </c>
      <c r="I18" s="1">
        <v>2.4</v>
      </c>
      <c r="J18" s="1">
        <v>15.97</v>
      </c>
      <c r="K18" s="1">
        <v>47.92</v>
      </c>
      <c r="L18" s="1">
        <v>79.86</v>
      </c>
      <c r="M18" s="1">
        <v>2.4</v>
      </c>
      <c r="N18" t="s">
        <v>139</v>
      </c>
      <c r="O18" s="1">
        <f>A18*100*(K18/500)</f>
        <v>76.672000000000011</v>
      </c>
      <c r="Q18" s="1">
        <f>A18*500*(L18/1000)</f>
        <v>319.44</v>
      </c>
    </row>
    <row r="19" spans="1:18" x14ac:dyDescent="0.35">
      <c r="A19">
        <v>1</v>
      </c>
      <c r="C19" t="s">
        <v>63</v>
      </c>
      <c r="D19" t="s">
        <v>64</v>
      </c>
      <c r="E19" t="s">
        <v>65</v>
      </c>
      <c r="F19" t="s">
        <v>66</v>
      </c>
      <c r="G19" t="s">
        <v>153</v>
      </c>
      <c r="H19" s="1">
        <v>0.39</v>
      </c>
      <c r="I19" s="1">
        <v>3.75</v>
      </c>
      <c r="J19" s="1">
        <v>34.92</v>
      </c>
      <c r="K19" s="1">
        <v>150.13999999999999</v>
      </c>
      <c r="M19" s="1">
        <f t="shared" si="0"/>
        <v>0.39</v>
      </c>
      <c r="O19" s="1">
        <f t="shared" si="1"/>
        <v>34.92</v>
      </c>
      <c r="Q19" s="1">
        <f t="shared" si="2"/>
        <v>150.13999999999999</v>
      </c>
    </row>
    <row r="20" spans="1:18" x14ac:dyDescent="0.35">
      <c r="A20">
        <v>4</v>
      </c>
      <c r="B20" t="s">
        <v>67</v>
      </c>
      <c r="C20" t="s">
        <v>67</v>
      </c>
      <c r="D20" t="s">
        <v>68</v>
      </c>
      <c r="E20" t="s">
        <v>69</v>
      </c>
      <c r="F20" t="s">
        <v>70</v>
      </c>
      <c r="G20" t="s">
        <v>71</v>
      </c>
      <c r="H20" s="1">
        <v>0.47</v>
      </c>
      <c r="I20" s="1">
        <v>4.0199999999999996</v>
      </c>
      <c r="J20" s="1">
        <v>29.98</v>
      </c>
      <c r="K20" s="1">
        <v>117.78</v>
      </c>
      <c r="L20" s="1">
        <v>182.03</v>
      </c>
      <c r="M20" s="1">
        <f t="shared" si="0"/>
        <v>1.88</v>
      </c>
      <c r="O20" s="1">
        <f>K20</f>
        <v>117.78</v>
      </c>
      <c r="P20" t="s">
        <v>141</v>
      </c>
      <c r="Q20" s="1">
        <f>A20*500*(L20/1000)</f>
        <v>364.06</v>
      </c>
    </row>
    <row r="21" spans="1:18" x14ac:dyDescent="0.35">
      <c r="A21">
        <v>4</v>
      </c>
      <c r="B21" t="s">
        <v>72</v>
      </c>
      <c r="C21" t="s">
        <v>72</v>
      </c>
      <c r="D21" t="s">
        <v>73</v>
      </c>
      <c r="E21" t="s">
        <v>74</v>
      </c>
      <c r="G21" t="s">
        <v>156</v>
      </c>
      <c r="H21" s="1">
        <v>5.04</v>
      </c>
      <c r="J21" s="1">
        <v>382.13</v>
      </c>
      <c r="M21" s="1">
        <f t="shared" si="0"/>
        <v>20.16</v>
      </c>
      <c r="O21" s="1">
        <f t="shared" si="1"/>
        <v>1528.52</v>
      </c>
      <c r="Q21" s="1">
        <f>A21*500*(J21/100)</f>
        <v>7642.5999999999995</v>
      </c>
    </row>
    <row r="22" spans="1:18" x14ac:dyDescent="0.35">
      <c r="A22">
        <v>2</v>
      </c>
      <c r="B22" t="s">
        <v>75</v>
      </c>
      <c r="C22" t="s">
        <v>75</v>
      </c>
      <c r="D22" t="s">
        <v>75</v>
      </c>
      <c r="E22" t="s">
        <v>76</v>
      </c>
      <c r="F22" t="s">
        <v>77</v>
      </c>
      <c r="G22" t="s">
        <v>154</v>
      </c>
      <c r="H22" s="1">
        <v>0.6</v>
      </c>
      <c r="I22" s="1">
        <v>5.75</v>
      </c>
      <c r="J22" s="1">
        <v>53.48</v>
      </c>
      <c r="K22" s="1">
        <v>229.91</v>
      </c>
      <c r="L22" s="1">
        <v>416.5</v>
      </c>
      <c r="M22" s="1">
        <f t="shared" si="0"/>
        <v>1.2</v>
      </c>
      <c r="O22" s="1">
        <f t="shared" si="1"/>
        <v>106.96</v>
      </c>
      <c r="Q22" s="1">
        <f>A22*500*(L22/1000)</f>
        <v>416.5</v>
      </c>
    </row>
    <row r="23" spans="1:18" x14ac:dyDescent="0.35">
      <c r="A23">
        <v>1</v>
      </c>
      <c r="B23" t="s">
        <v>78</v>
      </c>
      <c r="C23" t="s">
        <v>78</v>
      </c>
      <c r="D23" t="s">
        <v>78</v>
      </c>
      <c r="E23" t="s">
        <v>79</v>
      </c>
      <c r="F23" t="s">
        <v>77</v>
      </c>
      <c r="G23" t="s">
        <v>155</v>
      </c>
      <c r="H23" s="1">
        <v>1.3</v>
      </c>
      <c r="I23" s="1">
        <v>12.63</v>
      </c>
      <c r="J23" s="1">
        <v>108.56</v>
      </c>
      <c r="K23" s="1">
        <v>477.9</v>
      </c>
      <c r="M23" s="1">
        <f t="shared" si="0"/>
        <v>1.3</v>
      </c>
      <c r="O23" s="1">
        <f t="shared" si="1"/>
        <v>108.56000000000002</v>
      </c>
      <c r="Q23" s="1">
        <f t="shared" si="2"/>
        <v>477.9</v>
      </c>
    </row>
    <row r="24" spans="1:18" x14ac:dyDescent="0.35">
      <c r="A24">
        <v>3</v>
      </c>
      <c r="B24" t="s">
        <v>80</v>
      </c>
      <c r="C24" t="s">
        <v>80</v>
      </c>
      <c r="D24" t="s">
        <v>81</v>
      </c>
      <c r="E24" t="s">
        <v>82</v>
      </c>
      <c r="F24" t="s">
        <v>83</v>
      </c>
      <c r="G24" t="s">
        <v>157</v>
      </c>
      <c r="H24" s="1">
        <v>2.2000000000000002</v>
      </c>
      <c r="L24" t="s">
        <v>158</v>
      </c>
      <c r="M24" s="1">
        <f t="shared" si="0"/>
        <v>6.6000000000000005</v>
      </c>
      <c r="O24" s="1">
        <f>A24*100*H24</f>
        <v>660</v>
      </c>
      <c r="Q24" s="1">
        <f>A24*500*H24</f>
        <v>3300.0000000000005</v>
      </c>
    </row>
    <row r="25" spans="1:18" x14ac:dyDescent="0.35">
      <c r="A25">
        <v>4</v>
      </c>
      <c r="C25" t="s">
        <v>84</v>
      </c>
      <c r="D25" t="s">
        <v>85</v>
      </c>
      <c r="E25" t="s">
        <v>86</v>
      </c>
      <c r="F25" t="s">
        <v>87</v>
      </c>
      <c r="G25" t="s">
        <v>159</v>
      </c>
      <c r="H25" s="1">
        <v>0.11</v>
      </c>
      <c r="I25" s="1">
        <v>1.01</v>
      </c>
      <c r="J25" s="1">
        <v>5.52</v>
      </c>
      <c r="K25" s="1">
        <v>16.989999999999998</v>
      </c>
      <c r="L25" s="1">
        <v>23.17</v>
      </c>
      <c r="M25" s="1">
        <f t="shared" si="0"/>
        <v>0.44</v>
      </c>
      <c r="O25" s="1">
        <f>K25</f>
        <v>16.989999999999998</v>
      </c>
      <c r="P25" t="s">
        <v>141</v>
      </c>
      <c r="Q25" s="1">
        <f>A25*500*(L25/1000)</f>
        <v>46.34</v>
      </c>
    </row>
    <row r="26" spans="1:18" x14ac:dyDescent="0.35">
      <c r="A26">
        <v>1</v>
      </c>
      <c r="B26" t="s">
        <v>88</v>
      </c>
      <c r="C26" t="s">
        <v>88</v>
      </c>
      <c r="D26" t="s">
        <v>89</v>
      </c>
      <c r="E26" t="s">
        <v>90</v>
      </c>
      <c r="F26" t="s">
        <v>91</v>
      </c>
      <c r="G26" t="s">
        <v>160</v>
      </c>
      <c r="H26" s="1">
        <v>2.4300000000000002</v>
      </c>
      <c r="I26" s="1">
        <v>21.84</v>
      </c>
      <c r="J26" s="1">
        <v>175.51</v>
      </c>
      <c r="K26" s="1">
        <v>721</v>
      </c>
      <c r="M26" s="1">
        <f t="shared" si="0"/>
        <v>2.4300000000000002</v>
      </c>
      <c r="O26" s="1">
        <f t="shared" si="1"/>
        <v>175.51</v>
      </c>
      <c r="Q26" s="1">
        <f t="shared" si="2"/>
        <v>721</v>
      </c>
    </row>
    <row r="27" spans="1:18" x14ac:dyDescent="0.35">
      <c r="A27">
        <v>13</v>
      </c>
      <c r="B27" t="s">
        <v>92</v>
      </c>
      <c r="C27" t="s">
        <v>93</v>
      </c>
      <c r="D27" t="s">
        <v>94</v>
      </c>
      <c r="E27" t="s">
        <v>172</v>
      </c>
      <c r="F27" t="s">
        <v>95</v>
      </c>
      <c r="G27" t="s">
        <v>161</v>
      </c>
      <c r="H27" s="1">
        <v>0.1</v>
      </c>
      <c r="I27" s="1">
        <v>0.2</v>
      </c>
      <c r="J27" s="1">
        <v>0.81</v>
      </c>
      <c r="K27" s="1">
        <v>3.64</v>
      </c>
      <c r="L27" s="1">
        <v>13.06</v>
      </c>
      <c r="M27" s="1">
        <f t="shared" si="0"/>
        <v>1.3</v>
      </c>
      <c r="O27" s="1">
        <f>A27*100*(K27/500)</f>
        <v>9.4640000000000004</v>
      </c>
      <c r="Q27" s="1">
        <f>A27*500*(L27/5000)</f>
        <v>16.978000000000002</v>
      </c>
    </row>
    <row r="28" spans="1:18" x14ac:dyDescent="0.35">
      <c r="A28">
        <v>1</v>
      </c>
      <c r="B28" t="s">
        <v>96</v>
      </c>
      <c r="C28" t="s">
        <v>93</v>
      </c>
      <c r="D28" t="s">
        <v>94</v>
      </c>
      <c r="E28" t="s">
        <v>97</v>
      </c>
      <c r="F28" t="s">
        <v>95</v>
      </c>
      <c r="G28" t="s">
        <v>162</v>
      </c>
      <c r="H28" s="1">
        <v>0.1</v>
      </c>
      <c r="I28" s="1">
        <v>0.2</v>
      </c>
      <c r="J28" s="1">
        <v>0.81</v>
      </c>
      <c r="K28" s="1">
        <v>3.64</v>
      </c>
      <c r="L28" s="1"/>
      <c r="M28" s="1">
        <f t="shared" si="0"/>
        <v>0.1</v>
      </c>
      <c r="O28" s="1">
        <f t="shared" si="1"/>
        <v>0.81000000000000016</v>
      </c>
      <c r="Q28" s="1">
        <f t="shared" si="2"/>
        <v>3.64</v>
      </c>
    </row>
    <row r="29" spans="1:18" x14ac:dyDescent="0.35">
      <c r="A29">
        <v>3</v>
      </c>
      <c r="B29" t="s">
        <v>98</v>
      </c>
      <c r="C29" t="s">
        <v>93</v>
      </c>
      <c r="D29" t="s">
        <v>94</v>
      </c>
      <c r="E29" t="s">
        <v>99</v>
      </c>
      <c r="F29" t="s">
        <v>95</v>
      </c>
      <c r="G29" t="s">
        <v>163</v>
      </c>
      <c r="H29" s="1">
        <v>0.1</v>
      </c>
      <c r="I29" s="1">
        <v>0.21</v>
      </c>
      <c r="J29" s="1">
        <v>0.86</v>
      </c>
      <c r="L29" s="1">
        <v>3.85</v>
      </c>
      <c r="M29" s="1">
        <f t="shared" si="0"/>
        <v>0.30000000000000004</v>
      </c>
      <c r="O29" s="1">
        <f t="shared" si="1"/>
        <v>2.58</v>
      </c>
      <c r="Q29" s="1">
        <f>A29*500*(L29/1000)</f>
        <v>5.7750000000000004</v>
      </c>
    </row>
    <row r="30" spans="1:18" x14ac:dyDescent="0.35">
      <c r="A30">
        <v>1</v>
      </c>
      <c r="B30" t="s">
        <v>100</v>
      </c>
      <c r="C30" t="s">
        <v>93</v>
      </c>
      <c r="D30" t="s">
        <v>94</v>
      </c>
      <c r="E30" t="s">
        <v>101</v>
      </c>
      <c r="F30" t="s">
        <v>95</v>
      </c>
      <c r="G30" t="s">
        <v>164</v>
      </c>
      <c r="H30" s="1">
        <v>0.1</v>
      </c>
      <c r="I30" s="1">
        <v>0.2</v>
      </c>
      <c r="J30" s="1">
        <v>0.81</v>
      </c>
      <c r="L30" s="1">
        <v>3.64</v>
      </c>
      <c r="M30" s="1">
        <f t="shared" si="0"/>
        <v>0.1</v>
      </c>
      <c r="O30" s="1">
        <f t="shared" si="1"/>
        <v>0.81000000000000016</v>
      </c>
      <c r="Q30" s="1">
        <f>L30</f>
        <v>3.64</v>
      </c>
      <c r="R30" t="s">
        <v>186</v>
      </c>
    </row>
    <row r="31" spans="1:18" x14ac:dyDescent="0.35">
      <c r="A31">
        <v>2</v>
      </c>
      <c r="B31" t="s">
        <v>102</v>
      </c>
      <c r="C31" t="s">
        <v>93</v>
      </c>
      <c r="D31" t="s">
        <v>94</v>
      </c>
      <c r="E31" t="s">
        <v>103</v>
      </c>
      <c r="F31" t="s">
        <v>95</v>
      </c>
      <c r="G31" t="s">
        <v>165</v>
      </c>
      <c r="H31" s="1">
        <v>0.1</v>
      </c>
      <c r="I31" s="1">
        <v>0.2</v>
      </c>
      <c r="J31" s="1">
        <v>0.81</v>
      </c>
      <c r="L31" s="1">
        <v>3.64</v>
      </c>
      <c r="M31" s="1">
        <f t="shared" si="0"/>
        <v>0.2</v>
      </c>
      <c r="O31" s="1">
        <f t="shared" si="1"/>
        <v>1.6200000000000003</v>
      </c>
      <c r="Q31" s="1">
        <f t="shared" ref="Q30:Q31" si="3">A31*500*(L31/1000)</f>
        <v>3.64</v>
      </c>
    </row>
    <row r="32" spans="1:18" x14ac:dyDescent="0.35">
      <c r="A32">
        <v>22</v>
      </c>
      <c r="B32" t="s">
        <v>104</v>
      </c>
      <c r="C32" t="s">
        <v>93</v>
      </c>
      <c r="D32" t="s">
        <v>94</v>
      </c>
      <c r="E32" t="s">
        <v>105</v>
      </c>
      <c r="F32" t="s">
        <v>95</v>
      </c>
      <c r="G32" t="s">
        <v>166</v>
      </c>
      <c r="H32" s="1">
        <v>0.1</v>
      </c>
      <c r="I32" s="1">
        <v>0.2</v>
      </c>
      <c r="J32" s="1">
        <v>0.81</v>
      </c>
      <c r="L32" s="1">
        <v>13.06</v>
      </c>
      <c r="M32" s="1">
        <f>A32/10*I32</f>
        <v>0.44000000000000006</v>
      </c>
      <c r="N32" t="s">
        <v>182</v>
      </c>
      <c r="O32" s="1">
        <f>A32*100*(L32/500)</f>
        <v>57.463999999999999</v>
      </c>
      <c r="Q32" s="1">
        <f>A32*500*(L32/5000)</f>
        <v>28.732000000000003</v>
      </c>
    </row>
    <row r="33" spans="1:18" x14ac:dyDescent="0.35">
      <c r="A33">
        <v>2</v>
      </c>
      <c r="B33" t="s">
        <v>106</v>
      </c>
      <c r="C33" t="s">
        <v>93</v>
      </c>
      <c r="D33" t="s">
        <v>94</v>
      </c>
      <c r="E33" t="s">
        <v>107</v>
      </c>
      <c r="F33" t="s">
        <v>95</v>
      </c>
      <c r="G33" t="s">
        <v>167</v>
      </c>
      <c r="H33" s="1">
        <v>0.1</v>
      </c>
      <c r="I33" s="1">
        <v>0.2</v>
      </c>
      <c r="J33" s="1">
        <v>0.81</v>
      </c>
      <c r="L33" s="1">
        <v>3.64</v>
      </c>
      <c r="M33" s="1">
        <v>0.2</v>
      </c>
      <c r="N33" t="s">
        <v>139</v>
      </c>
      <c r="O33" s="1">
        <f t="shared" si="1"/>
        <v>1.6200000000000003</v>
      </c>
      <c r="Q33" s="1">
        <f>A33*500*(L33/1000)</f>
        <v>3.64</v>
      </c>
    </row>
    <row r="34" spans="1:18" x14ac:dyDescent="0.35">
      <c r="A34">
        <v>6</v>
      </c>
      <c r="B34" t="s">
        <v>108</v>
      </c>
      <c r="C34" t="s">
        <v>109</v>
      </c>
      <c r="D34" t="s">
        <v>110</v>
      </c>
      <c r="E34" t="s">
        <v>111</v>
      </c>
      <c r="F34" t="s">
        <v>95</v>
      </c>
      <c r="G34" t="s">
        <v>168</v>
      </c>
      <c r="H34" s="1">
        <v>0.44</v>
      </c>
      <c r="I34" s="1">
        <v>3.18</v>
      </c>
      <c r="J34" s="1">
        <v>12.73</v>
      </c>
      <c r="L34" s="1">
        <v>145.31</v>
      </c>
      <c r="M34" s="1">
        <f t="shared" si="0"/>
        <v>2.64</v>
      </c>
      <c r="O34" s="1">
        <f t="shared" si="1"/>
        <v>76.38</v>
      </c>
      <c r="Q34" s="1">
        <f>A34*500*(L34/2500)</f>
        <v>174.37200000000001</v>
      </c>
    </row>
    <row r="35" spans="1:18" x14ac:dyDescent="0.35">
      <c r="A35">
        <v>1</v>
      </c>
      <c r="B35">
        <v>0</v>
      </c>
      <c r="C35" t="s">
        <v>112</v>
      </c>
      <c r="D35" t="s">
        <v>94</v>
      </c>
      <c r="E35" t="s">
        <v>113</v>
      </c>
      <c r="F35" t="s">
        <v>114</v>
      </c>
      <c r="G35" t="s">
        <v>170</v>
      </c>
      <c r="H35" s="1">
        <v>0.1</v>
      </c>
      <c r="I35" s="1">
        <v>0.1</v>
      </c>
      <c r="J35" s="1">
        <v>0.38</v>
      </c>
      <c r="K35" s="1">
        <v>1.1499999999999999</v>
      </c>
      <c r="M35" s="1">
        <f t="shared" si="0"/>
        <v>0.1</v>
      </c>
      <c r="O35" s="1">
        <f t="shared" si="1"/>
        <v>0.38</v>
      </c>
      <c r="Q35" s="1">
        <f t="shared" si="2"/>
        <v>1.1499999999999999</v>
      </c>
    </row>
    <row r="36" spans="1:18" x14ac:dyDescent="0.35">
      <c r="A36">
        <v>8</v>
      </c>
      <c r="B36">
        <v>100</v>
      </c>
      <c r="C36" t="s">
        <v>112</v>
      </c>
      <c r="D36" t="s">
        <v>94</v>
      </c>
      <c r="E36" t="s">
        <v>115</v>
      </c>
      <c r="F36" t="s">
        <v>114</v>
      </c>
      <c r="G36" t="s">
        <v>171</v>
      </c>
      <c r="H36" s="1">
        <v>0.1</v>
      </c>
      <c r="I36" s="1">
        <v>0.2</v>
      </c>
      <c r="J36" s="1">
        <v>0.81</v>
      </c>
      <c r="K36" s="1">
        <v>3.64</v>
      </c>
      <c r="L36" s="1">
        <v>7.91</v>
      </c>
      <c r="M36" s="1">
        <v>0.2</v>
      </c>
      <c r="N36" t="s">
        <v>139</v>
      </c>
      <c r="O36" s="1">
        <f>K36</f>
        <v>3.64</v>
      </c>
      <c r="P36" t="s">
        <v>141</v>
      </c>
      <c r="Q36" s="1">
        <v>13.05</v>
      </c>
      <c r="R36" t="s">
        <v>187</v>
      </c>
    </row>
    <row r="37" spans="1:18" x14ac:dyDescent="0.35">
      <c r="A37">
        <v>1</v>
      </c>
      <c r="B37" t="s">
        <v>117</v>
      </c>
      <c r="C37" t="s">
        <v>112</v>
      </c>
      <c r="D37" t="s">
        <v>94</v>
      </c>
      <c r="E37" t="s">
        <v>118</v>
      </c>
      <c r="F37" t="s">
        <v>114</v>
      </c>
      <c r="G37" t="s">
        <v>173</v>
      </c>
      <c r="H37" s="1">
        <v>0.1</v>
      </c>
      <c r="I37" s="1">
        <v>0.2</v>
      </c>
      <c r="J37" s="1">
        <v>0.81</v>
      </c>
      <c r="K37" s="1">
        <v>3.64</v>
      </c>
      <c r="M37" s="1">
        <f t="shared" si="0"/>
        <v>0.1</v>
      </c>
      <c r="O37" s="1">
        <f t="shared" si="1"/>
        <v>0.81000000000000016</v>
      </c>
      <c r="Q37" s="1">
        <f t="shared" si="2"/>
        <v>3.64</v>
      </c>
    </row>
    <row r="38" spans="1:18" x14ac:dyDescent="0.35">
      <c r="A38">
        <v>6</v>
      </c>
      <c r="B38">
        <v>0</v>
      </c>
      <c r="C38" t="s">
        <v>119</v>
      </c>
      <c r="D38" t="s">
        <v>110</v>
      </c>
      <c r="E38" t="s">
        <v>120</v>
      </c>
      <c r="F38" t="s">
        <v>114</v>
      </c>
      <c r="G38" t="s">
        <v>169</v>
      </c>
      <c r="H38" s="1">
        <v>0.1</v>
      </c>
      <c r="I38" s="1">
        <v>0.16</v>
      </c>
      <c r="J38" s="1">
        <v>0.65</v>
      </c>
      <c r="K38" s="1">
        <v>1.98</v>
      </c>
      <c r="L38" s="1">
        <v>2.92</v>
      </c>
      <c r="M38" s="1">
        <v>0.16</v>
      </c>
      <c r="N38" t="s">
        <v>139</v>
      </c>
      <c r="O38" s="1">
        <f>A38*100*(K38/500)</f>
        <v>2.3759999999999999</v>
      </c>
      <c r="Q38" s="1">
        <f>A38*500*(L38/1000)</f>
        <v>8.76</v>
      </c>
    </row>
    <row r="39" spans="1:18" x14ac:dyDescent="0.35">
      <c r="A39">
        <v>20</v>
      </c>
      <c r="B39" t="s">
        <v>116</v>
      </c>
      <c r="C39" t="s">
        <v>119</v>
      </c>
      <c r="D39" t="s">
        <v>110</v>
      </c>
      <c r="E39" t="s">
        <v>121</v>
      </c>
      <c r="F39" t="s">
        <v>114</v>
      </c>
      <c r="G39" t="s">
        <v>174</v>
      </c>
      <c r="H39" s="1">
        <v>0.1</v>
      </c>
      <c r="I39" s="1">
        <v>0.23</v>
      </c>
      <c r="J39" s="1">
        <v>0.95</v>
      </c>
      <c r="M39" s="1">
        <f>A39/10*I39</f>
        <v>0.46</v>
      </c>
      <c r="N39" t="s">
        <v>182</v>
      </c>
      <c r="O39" s="1">
        <f t="shared" si="1"/>
        <v>19</v>
      </c>
      <c r="Q39" s="1">
        <v>26.5</v>
      </c>
      <c r="R39" t="s">
        <v>188</v>
      </c>
    </row>
    <row r="40" spans="1:18" x14ac:dyDescent="0.35">
      <c r="A40">
        <v>1</v>
      </c>
      <c r="B40" t="s">
        <v>122</v>
      </c>
      <c r="C40" t="s">
        <v>123</v>
      </c>
      <c r="D40" t="s">
        <v>124</v>
      </c>
      <c r="E40" t="s">
        <v>125</v>
      </c>
      <c r="G40" t="s">
        <v>126</v>
      </c>
      <c r="H40" s="1">
        <v>0.62</v>
      </c>
      <c r="I40" s="1">
        <v>5.43</v>
      </c>
      <c r="J40" s="1">
        <v>38.81</v>
      </c>
      <c r="K40" s="1">
        <v>163.01</v>
      </c>
      <c r="M40" s="1">
        <f t="shared" si="0"/>
        <v>0.62</v>
      </c>
      <c r="O40" s="1">
        <f t="shared" si="1"/>
        <v>38.81</v>
      </c>
      <c r="Q40" s="1">
        <f t="shared" si="2"/>
        <v>163.01</v>
      </c>
    </row>
    <row r="41" spans="1:18" x14ac:dyDescent="0.35">
      <c r="A41">
        <v>1</v>
      </c>
      <c r="B41" t="s">
        <v>127</v>
      </c>
      <c r="C41" t="s">
        <v>127</v>
      </c>
      <c r="D41" t="s">
        <v>128</v>
      </c>
      <c r="E41" t="s">
        <v>129</v>
      </c>
      <c r="G41" t="s">
        <v>176</v>
      </c>
      <c r="H41" s="1">
        <v>0.74</v>
      </c>
      <c r="I41" s="1">
        <v>6.49</v>
      </c>
      <c r="J41" s="1">
        <v>50.06</v>
      </c>
      <c r="K41" s="1">
        <v>185.4</v>
      </c>
      <c r="M41" s="1">
        <f t="shared" si="0"/>
        <v>0.74</v>
      </c>
      <c r="O41" s="1">
        <f t="shared" si="1"/>
        <v>50.06</v>
      </c>
      <c r="Q41" s="1">
        <f t="shared" si="2"/>
        <v>185.4</v>
      </c>
    </row>
    <row r="42" spans="1:18" x14ac:dyDescent="0.35">
      <c r="A42">
        <v>3</v>
      </c>
      <c r="B42" t="s">
        <v>130</v>
      </c>
      <c r="C42" t="s">
        <v>130</v>
      </c>
      <c r="D42" t="s">
        <v>131</v>
      </c>
      <c r="E42" t="s">
        <v>132</v>
      </c>
      <c r="F42" t="s">
        <v>133</v>
      </c>
      <c r="G42" t="s">
        <v>175</v>
      </c>
      <c r="H42" s="1">
        <v>0.54</v>
      </c>
      <c r="I42" s="1">
        <v>4.6399999999999997</v>
      </c>
      <c r="J42" s="1">
        <v>34.61</v>
      </c>
      <c r="K42" s="1">
        <v>135.96</v>
      </c>
      <c r="L42" s="1">
        <v>210.12</v>
      </c>
      <c r="M42" s="1">
        <f t="shared" si="0"/>
        <v>1.62</v>
      </c>
      <c r="O42" s="1">
        <f t="shared" si="1"/>
        <v>103.83000000000001</v>
      </c>
      <c r="Q42" s="1">
        <f>A42*500*(L42/1000)</f>
        <v>315.18</v>
      </c>
    </row>
    <row r="43" spans="1:18" x14ac:dyDescent="0.35">
      <c r="A43">
        <v>3</v>
      </c>
      <c r="B43" t="s">
        <v>134</v>
      </c>
      <c r="C43" t="s">
        <v>134</v>
      </c>
      <c r="D43" t="s">
        <v>135</v>
      </c>
      <c r="E43" t="s">
        <v>136</v>
      </c>
      <c r="G43" t="s">
        <v>177</v>
      </c>
      <c r="H43" s="1">
        <v>5.33</v>
      </c>
      <c r="I43" s="1">
        <v>47.58</v>
      </c>
      <c r="J43" s="1">
        <v>390.16</v>
      </c>
      <c r="K43" s="1">
        <v>1579.66</v>
      </c>
      <c r="M43" s="1">
        <f t="shared" si="0"/>
        <v>15.99</v>
      </c>
      <c r="O43" s="1">
        <f t="shared" si="1"/>
        <v>1170.48</v>
      </c>
      <c r="Q43" s="1">
        <f t="shared" si="2"/>
        <v>4738.9800000000005</v>
      </c>
    </row>
    <row r="45" spans="1:18" x14ac:dyDescent="0.35">
      <c r="L45" t="s">
        <v>183</v>
      </c>
      <c r="M45" s="1">
        <f>SUM(M2:M43)</f>
        <v>93.413999999999973</v>
      </c>
      <c r="O45" s="1">
        <f>SUM(O2:O43)</f>
        <v>6023.010000000002</v>
      </c>
      <c r="P45" s="1"/>
      <c r="Q45" s="1">
        <f t="shared" ref="P45:Q45" si="4">SUM(Q2:Q43)</f>
        <v>23479.247999999996</v>
      </c>
    </row>
    <row r="46" spans="1:18" x14ac:dyDescent="0.35">
      <c r="L46" t="s">
        <v>184</v>
      </c>
      <c r="M46" s="1">
        <f>M45</f>
        <v>93.413999999999973</v>
      </c>
      <c r="O46" s="1">
        <f>O45/100</f>
        <v>60.230100000000022</v>
      </c>
      <c r="Q46" s="1">
        <f>Q45/500</f>
        <v>46.95849599999999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 x14ac:dyDescent="0.35"/>
  <sheetData>
    <row r="1" spans="1:1" x14ac:dyDescent="0.35">
      <c r="A1" t="s">
        <v>41</v>
      </c>
    </row>
    <row r="2" spans="1:1" x14ac:dyDescent="0.35">
      <c r="A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Reach_B0_BOM v0.1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Phillip Turner (phiturne)</cp:lastModifiedBy>
  <cp:revision>0</cp:revision>
  <dcterms:modified xsi:type="dcterms:W3CDTF">2017-08-01T14:33:05Z</dcterms:modified>
  <dc:language>en-US</dc:language>
</cp:coreProperties>
</file>