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8cdbdfac281f3a7/Desktop/"/>
    </mc:Choice>
  </mc:AlternateContent>
  <xr:revisionPtr revIDLastSave="303" documentId="11_4DB060F799A5A13110B72BAACE4DE9A7D355B085" xr6:coauthVersionLast="47" xr6:coauthVersionMax="47" xr10:uidLastSave="{751AAB44-A1A6-4B5D-B7C8-53D991DB995E}"/>
  <bookViews>
    <workbookView xWindow="-98" yWindow="-98" windowWidth="21795" windowHeight="13875" activeTab="2" xr2:uid="{00000000-000D-0000-FFFF-FFFF00000000}"/>
  </bookViews>
  <sheets>
    <sheet name="PlateMap" sheetId="2" r:id="rId1"/>
    <sheet name="Data" sheetId="1" r:id="rId2"/>
    <sheet name="Analysis" sheetId="3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3" l="1"/>
  <c r="AR28" i="3"/>
  <c r="O62" i="3"/>
  <c r="K72" i="3" s="1"/>
  <c r="K94" i="3" s="1"/>
  <c r="AU19" i="3"/>
  <c r="A82" i="3"/>
  <c r="A83" i="3" s="1"/>
  <c r="A84" i="3" s="1"/>
  <c r="A85" i="3" s="1"/>
  <c r="A86" i="3" s="1"/>
  <c r="A87" i="3" s="1"/>
  <c r="A88" i="3" s="1"/>
  <c r="A38" i="3"/>
  <c r="A39" i="3" s="1"/>
  <c r="A40" i="3" s="1"/>
  <c r="A41" i="3" s="1"/>
  <c r="A42" i="3" s="1"/>
  <c r="A43" i="3" s="1"/>
  <c r="A44" i="3" s="1"/>
  <c r="O18" i="3"/>
  <c r="H17" i="2"/>
  <c r="H18" i="2" s="1"/>
  <c r="H20" i="2"/>
  <c r="F72" i="3" l="1"/>
  <c r="F94" i="3" s="1"/>
  <c r="D77" i="3"/>
  <c r="D99" i="3" s="1"/>
  <c r="K76" i="3"/>
  <c r="K98" i="3" s="1"/>
  <c r="H76" i="3"/>
  <c r="H98" i="3" s="1"/>
  <c r="B76" i="3"/>
  <c r="C72" i="3"/>
  <c r="I75" i="3"/>
  <c r="I97" i="3" s="1"/>
  <c r="F75" i="3"/>
  <c r="F97" i="3" s="1"/>
  <c r="J74" i="3"/>
  <c r="J96" i="3" s="1"/>
  <c r="G74" i="3"/>
  <c r="G96" i="3" s="1"/>
  <c r="C71" i="3"/>
  <c r="C78" i="3"/>
  <c r="I71" i="3"/>
  <c r="I93" i="3" s="1"/>
  <c r="F71" i="3"/>
  <c r="F93" i="3" s="1"/>
  <c r="D74" i="3"/>
  <c r="D96" i="3" s="1"/>
  <c r="F78" i="3"/>
  <c r="F100" i="3" s="1"/>
  <c r="H73" i="3"/>
  <c r="H95" i="3" s="1"/>
  <c r="E73" i="3"/>
  <c r="E95" i="3" s="1"/>
  <c r="J77" i="3"/>
  <c r="J99" i="3" s="1"/>
  <c r="B73" i="3"/>
  <c r="B83" i="3" s="1"/>
  <c r="B71" i="3"/>
  <c r="I78" i="3"/>
  <c r="I100" i="3" s="1"/>
  <c r="G77" i="3"/>
  <c r="G99" i="3" s="1"/>
  <c r="E76" i="3"/>
  <c r="E98" i="3" s="1"/>
  <c r="C75" i="3"/>
  <c r="K73" i="3"/>
  <c r="K95" i="3" s="1"/>
  <c r="I72" i="3"/>
  <c r="I94" i="3" s="1"/>
  <c r="K71" i="3"/>
  <c r="K93" i="3" s="1"/>
  <c r="H78" i="3"/>
  <c r="H100" i="3" s="1"/>
  <c r="F77" i="3"/>
  <c r="F99" i="3" s="1"/>
  <c r="D76" i="3"/>
  <c r="D98" i="3" s="1"/>
  <c r="B75" i="3"/>
  <c r="J73" i="3"/>
  <c r="J95" i="3" s="1"/>
  <c r="H72" i="3"/>
  <c r="H94" i="3" s="1"/>
  <c r="J78" i="3"/>
  <c r="J100" i="3" s="1"/>
  <c r="H77" i="3"/>
  <c r="H99" i="3" s="1"/>
  <c r="F76" i="3"/>
  <c r="F98" i="3" s="1"/>
  <c r="D75" i="3"/>
  <c r="D97" i="3" s="1"/>
  <c r="B74" i="3"/>
  <c r="J72" i="3"/>
  <c r="J94" i="3" s="1"/>
  <c r="J71" i="3"/>
  <c r="J93" i="3" s="1"/>
  <c r="G78" i="3"/>
  <c r="G100" i="3" s="1"/>
  <c r="E77" i="3"/>
  <c r="E99" i="3" s="1"/>
  <c r="C76" i="3"/>
  <c r="B86" i="3" s="1"/>
  <c r="K74" i="3"/>
  <c r="K96" i="3" s="1"/>
  <c r="I73" i="3"/>
  <c r="I95" i="3" s="1"/>
  <c r="G72" i="3"/>
  <c r="G94" i="3" s="1"/>
  <c r="H71" i="3"/>
  <c r="H93" i="3" s="1"/>
  <c r="E78" i="3"/>
  <c r="E100" i="3" s="1"/>
  <c r="C77" i="3"/>
  <c r="K75" i="3"/>
  <c r="K97" i="3" s="1"/>
  <c r="I74" i="3"/>
  <c r="I96" i="3" s="1"/>
  <c r="G73" i="3"/>
  <c r="G95" i="3" s="1"/>
  <c r="E72" i="3"/>
  <c r="E94" i="3" s="1"/>
  <c r="G71" i="3"/>
  <c r="G93" i="3" s="1"/>
  <c r="D78" i="3"/>
  <c r="D100" i="3" s="1"/>
  <c r="B77" i="3"/>
  <c r="J75" i="3"/>
  <c r="J97" i="3" s="1"/>
  <c r="H74" i="3"/>
  <c r="H96" i="3" s="1"/>
  <c r="F73" i="3"/>
  <c r="F95" i="3" s="1"/>
  <c r="D72" i="3"/>
  <c r="D94" i="3" s="1"/>
  <c r="E71" i="3"/>
  <c r="E93" i="3" s="1"/>
  <c r="B78" i="3"/>
  <c r="J76" i="3"/>
  <c r="J98" i="3" s="1"/>
  <c r="H75" i="3"/>
  <c r="H97" i="3" s="1"/>
  <c r="F74" i="3"/>
  <c r="F96" i="3" s="1"/>
  <c r="D73" i="3"/>
  <c r="D95" i="3" s="1"/>
  <c r="B72" i="3"/>
  <c r="D71" i="3"/>
  <c r="D93" i="3" s="1"/>
  <c r="K77" i="3"/>
  <c r="K99" i="3" s="1"/>
  <c r="I76" i="3"/>
  <c r="I98" i="3" s="1"/>
  <c r="G75" i="3"/>
  <c r="G97" i="3" s="1"/>
  <c r="E74" i="3"/>
  <c r="E96" i="3" s="1"/>
  <c r="C73" i="3"/>
  <c r="K78" i="3"/>
  <c r="K100" i="3" s="1"/>
  <c r="I77" i="3"/>
  <c r="I99" i="3" s="1"/>
  <c r="G76" i="3"/>
  <c r="G98" i="3" s="1"/>
  <c r="E75" i="3"/>
  <c r="E97" i="3" s="1"/>
  <c r="C74" i="3"/>
  <c r="F30" i="3"/>
  <c r="F52" i="3" s="1"/>
  <c r="H31" i="3"/>
  <c r="H53" i="3" s="1"/>
  <c r="E30" i="3"/>
  <c r="E52" i="3" s="1"/>
  <c r="D30" i="3"/>
  <c r="D52" i="3" s="1"/>
  <c r="C30" i="3"/>
  <c r="E34" i="3"/>
  <c r="E56" i="3" s="1"/>
  <c r="D28" i="3"/>
  <c r="D50" i="3" s="1"/>
  <c r="D34" i="3"/>
  <c r="D56" i="3" s="1"/>
  <c r="C28" i="3"/>
  <c r="K33" i="3"/>
  <c r="K55" i="3" s="1"/>
  <c r="J33" i="3"/>
  <c r="J55" i="3" s="1"/>
  <c r="J32" i="3"/>
  <c r="J54" i="3" s="1"/>
  <c r="I32" i="3"/>
  <c r="I54" i="3" s="1"/>
  <c r="I31" i="3"/>
  <c r="I53" i="3" s="1"/>
  <c r="B29" i="3"/>
  <c r="I30" i="3"/>
  <c r="I52" i="3" s="1"/>
  <c r="K32" i="3"/>
  <c r="K54" i="3" s="1"/>
  <c r="D27" i="3"/>
  <c r="D49" i="3" s="1"/>
  <c r="D29" i="3"/>
  <c r="D51" i="3" s="1"/>
  <c r="C33" i="3"/>
  <c r="C29" i="3"/>
  <c r="E31" i="3"/>
  <c r="E53" i="3" s="1"/>
  <c r="B33" i="3"/>
  <c r="E27" i="3"/>
  <c r="E49" i="3" s="1"/>
  <c r="F31" i="3"/>
  <c r="F53" i="3" s="1"/>
  <c r="F27" i="3"/>
  <c r="F49" i="3" s="1"/>
  <c r="E29" i="3"/>
  <c r="E51" i="3" s="1"/>
  <c r="G31" i="3"/>
  <c r="G53" i="3" s="1"/>
  <c r="I33" i="3"/>
  <c r="I55" i="3" s="1"/>
  <c r="G27" i="3"/>
  <c r="G49" i="3" s="1"/>
  <c r="H32" i="3"/>
  <c r="H54" i="3" s="1"/>
  <c r="G29" i="3"/>
  <c r="G51" i="3" s="1"/>
  <c r="H27" i="3"/>
  <c r="H49" i="3" s="1"/>
  <c r="G32" i="3"/>
  <c r="G54" i="3" s="1"/>
  <c r="F29" i="3"/>
  <c r="F51" i="3" s="1"/>
  <c r="C27" i="3"/>
  <c r="K31" i="3"/>
  <c r="K53" i="3" s="1"/>
  <c r="K28" i="3"/>
  <c r="K50" i="3" s="1"/>
  <c r="K34" i="3"/>
  <c r="K56" i="3" s="1"/>
  <c r="J31" i="3"/>
  <c r="J53" i="3" s="1"/>
  <c r="E28" i="3"/>
  <c r="E50" i="3" s="1"/>
  <c r="C34" i="3"/>
  <c r="H30" i="3"/>
  <c r="H52" i="3" s="1"/>
  <c r="B28" i="3"/>
  <c r="B34" i="3"/>
  <c r="G30" i="3"/>
  <c r="G52" i="3" s="1"/>
  <c r="J34" i="3"/>
  <c r="J56" i="3" s="1"/>
  <c r="F32" i="3"/>
  <c r="F54" i="3" s="1"/>
  <c r="B30" i="3"/>
  <c r="J28" i="3"/>
  <c r="J50" i="3" s="1"/>
  <c r="B27" i="3"/>
  <c r="G33" i="3"/>
  <c r="G55" i="3" s="1"/>
  <c r="C31" i="3"/>
  <c r="H34" i="3"/>
  <c r="H56" i="3" s="1"/>
  <c r="B31" i="3"/>
  <c r="J27" i="3"/>
  <c r="J49" i="3" s="1"/>
  <c r="G34" i="3"/>
  <c r="G56" i="3" s="1"/>
  <c r="E33" i="3"/>
  <c r="E55" i="3" s="1"/>
  <c r="C32" i="3"/>
  <c r="K30" i="3"/>
  <c r="K52" i="3" s="1"/>
  <c r="I29" i="3"/>
  <c r="I51" i="3" s="1"/>
  <c r="G28" i="3"/>
  <c r="G50" i="3" s="1"/>
  <c r="H33" i="3"/>
  <c r="H55" i="3" s="1"/>
  <c r="D31" i="3"/>
  <c r="D53" i="3" s="1"/>
  <c r="I34" i="3"/>
  <c r="I56" i="3" s="1"/>
  <c r="E32" i="3"/>
  <c r="E54" i="3" s="1"/>
  <c r="K29" i="3"/>
  <c r="K51" i="3" s="1"/>
  <c r="I28" i="3"/>
  <c r="I50" i="3" s="1"/>
  <c r="K27" i="3"/>
  <c r="K49" i="3" s="1"/>
  <c r="F33" i="3"/>
  <c r="F55" i="3" s="1"/>
  <c r="D32" i="3"/>
  <c r="D54" i="3" s="1"/>
  <c r="J29" i="3"/>
  <c r="J51" i="3" s="1"/>
  <c r="H28" i="3"/>
  <c r="H50" i="3" s="1"/>
  <c r="I27" i="3"/>
  <c r="I49" i="3" s="1"/>
  <c r="F34" i="3"/>
  <c r="F56" i="3" s="1"/>
  <c r="D33" i="3"/>
  <c r="D55" i="3" s="1"/>
  <c r="B32" i="3"/>
  <c r="J30" i="3"/>
  <c r="J52" i="3" s="1"/>
  <c r="H29" i="3"/>
  <c r="H51" i="3" s="1"/>
  <c r="F28" i="3"/>
  <c r="F50" i="3" s="1"/>
  <c r="B41" i="3" l="1"/>
  <c r="W9" i="3"/>
  <c r="V9" i="3"/>
  <c r="Y9" i="3" s="1"/>
  <c r="AA9" i="3" s="1"/>
  <c r="W53" i="3"/>
  <c r="V53" i="3"/>
  <c r="Y53" i="3" s="1"/>
  <c r="AA53" i="3" s="1"/>
  <c r="AH53" i="3" s="1"/>
  <c r="W37" i="3"/>
  <c r="V37" i="3"/>
  <c r="Y37" i="3" s="1"/>
  <c r="AA37" i="3" s="1"/>
  <c r="AH33" i="3" s="1"/>
  <c r="V3" i="3"/>
  <c r="Y3" i="3" s="1"/>
  <c r="AA3" i="3" s="1"/>
  <c r="AH3" i="3" s="1"/>
  <c r="W3" i="3"/>
  <c r="W26" i="3"/>
  <c r="V26" i="3"/>
  <c r="Y26" i="3" s="1"/>
  <c r="AA26" i="3" s="1"/>
  <c r="AH18" i="3" s="1"/>
  <c r="V32" i="3"/>
  <c r="Y32" i="3" s="1"/>
  <c r="AA32" i="3" s="1"/>
  <c r="AH26" i="3" s="1"/>
  <c r="W32" i="3"/>
  <c r="V48" i="3"/>
  <c r="Y48" i="3" s="1"/>
  <c r="AA48" i="3" s="1"/>
  <c r="AH46" i="3" s="1"/>
  <c r="W48" i="3"/>
  <c r="V40" i="3"/>
  <c r="Y40" i="3" s="1"/>
  <c r="AA40" i="3" s="1"/>
  <c r="AH36" i="3" s="1"/>
  <c r="W40" i="3"/>
  <c r="W30" i="3"/>
  <c r="V30" i="3"/>
  <c r="Y30" i="3" s="1"/>
  <c r="AA30" i="3" s="1"/>
  <c r="AH24" i="3" s="1"/>
  <c r="W5" i="3"/>
  <c r="V5" i="3"/>
  <c r="Y5" i="3" s="1"/>
  <c r="AA5" i="3" s="1"/>
  <c r="AH5" i="3" s="1"/>
  <c r="V42" i="3"/>
  <c r="Y42" i="3" s="1"/>
  <c r="AA42" i="3" s="1"/>
  <c r="AH40" i="3" s="1"/>
  <c r="W42" i="3"/>
  <c r="V65" i="3"/>
  <c r="Y65" i="3" s="1"/>
  <c r="AA65" i="3" s="1"/>
  <c r="AH48" i="3" s="1"/>
  <c r="W65" i="3"/>
  <c r="W35" i="3"/>
  <c r="V35" i="3"/>
  <c r="Y35" i="3" s="1"/>
  <c r="AA35" i="3" s="1"/>
  <c r="AH31" i="3" s="1"/>
  <c r="V44" i="3"/>
  <c r="Y44" i="3" s="1"/>
  <c r="AA44" i="3" s="1"/>
  <c r="AH42" i="3" s="1"/>
  <c r="W44" i="3"/>
  <c r="V59" i="3"/>
  <c r="Y59" i="3" s="1"/>
  <c r="AA59" i="3" s="1"/>
  <c r="AH20" i="3" s="1"/>
  <c r="W59" i="3"/>
  <c r="V18" i="3"/>
  <c r="Y18" i="3" s="1"/>
  <c r="AA18" i="3" s="1"/>
  <c r="AH10" i="3" s="1"/>
  <c r="W18" i="3"/>
  <c r="V46" i="3"/>
  <c r="Y46" i="3" s="1"/>
  <c r="AA46" i="3" s="1"/>
  <c r="W46" i="3"/>
  <c r="W38" i="3"/>
  <c r="V38" i="3"/>
  <c r="Y38" i="3" s="1"/>
  <c r="AA38" i="3" s="1"/>
  <c r="AH34" i="3" s="1"/>
  <c r="V24" i="3"/>
  <c r="Y24" i="3" s="1"/>
  <c r="AA24" i="3" s="1"/>
  <c r="AH16" i="3" s="1"/>
  <c r="W24" i="3"/>
  <c r="V16" i="3"/>
  <c r="Y16" i="3" s="1"/>
  <c r="AA16" i="3" s="1"/>
  <c r="W16" i="3"/>
  <c r="V20" i="3"/>
  <c r="Y20" i="3" s="1"/>
  <c r="AA20" i="3" s="1"/>
  <c r="AH12" i="3" s="1"/>
  <c r="W20" i="3"/>
  <c r="V56" i="3"/>
  <c r="Y56" i="3" s="1"/>
  <c r="AA56" i="3" s="1"/>
  <c r="AH8" i="3" s="1"/>
  <c r="W56" i="3"/>
  <c r="V58" i="3"/>
  <c r="Y58" i="3" s="1"/>
  <c r="AA58" i="3" s="1"/>
  <c r="AH19" i="3" s="1"/>
  <c r="AU22" i="3" s="1"/>
  <c r="W58" i="3"/>
  <c r="W33" i="3"/>
  <c r="V33" i="3"/>
  <c r="Y33" i="3" s="1"/>
  <c r="AA33" i="3" s="1"/>
  <c r="AH27" i="3" s="1"/>
  <c r="W29" i="3"/>
  <c r="V29" i="3"/>
  <c r="Y29" i="3" s="1"/>
  <c r="AA29" i="3" s="1"/>
  <c r="AH23" i="3" s="1"/>
  <c r="W31" i="3"/>
  <c r="V31" i="3"/>
  <c r="Y31" i="3" s="1"/>
  <c r="AA31" i="3" s="1"/>
  <c r="AH25" i="3" s="1"/>
  <c r="V14" i="3"/>
  <c r="Y14" i="3" s="1"/>
  <c r="AA14" i="3" s="1"/>
  <c r="W14" i="3"/>
  <c r="V64" i="3"/>
  <c r="Y64" i="3" s="1"/>
  <c r="AA64" i="3" s="1"/>
  <c r="AH47" i="3" s="1"/>
  <c r="W64" i="3"/>
  <c r="V19" i="3"/>
  <c r="Y19" i="3" s="1"/>
  <c r="AA19" i="3" s="1"/>
  <c r="AH11" i="3" s="1"/>
  <c r="W19" i="3"/>
  <c r="V43" i="3"/>
  <c r="Y43" i="3" s="1"/>
  <c r="AA43" i="3" s="1"/>
  <c r="AH41" i="3" s="1"/>
  <c r="W43" i="3"/>
  <c r="V50" i="3"/>
  <c r="Y50" i="3" s="1"/>
  <c r="AA50" i="3" s="1"/>
  <c r="AH50" i="3" s="1"/>
  <c r="W50" i="3"/>
  <c r="V34" i="3"/>
  <c r="Y34" i="3" s="1"/>
  <c r="AA34" i="3" s="1"/>
  <c r="AH28" i="3" s="1"/>
  <c r="W34" i="3"/>
  <c r="W36" i="3"/>
  <c r="V36" i="3"/>
  <c r="Y36" i="3" s="1"/>
  <c r="AA36" i="3" s="1"/>
  <c r="AH32" i="3" s="1"/>
  <c r="W60" i="3"/>
  <c r="V60" i="3"/>
  <c r="Y60" i="3" s="1"/>
  <c r="AA60" i="3" s="1"/>
  <c r="AH29" i="3" s="1"/>
  <c r="V28" i="3"/>
  <c r="Y28" i="3" s="1"/>
  <c r="AA28" i="3" s="1"/>
  <c r="AH22" i="3" s="1"/>
  <c r="W28" i="3"/>
  <c r="V41" i="3"/>
  <c r="Y41" i="3" s="1"/>
  <c r="AA41" i="3" s="1"/>
  <c r="AH37" i="3" s="1"/>
  <c r="W41" i="3"/>
  <c r="V39" i="3"/>
  <c r="Y39" i="3" s="1"/>
  <c r="AA39" i="3" s="1"/>
  <c r="AH35" i="3" s="1"/>
  <c r="W39" i="3"/>
  <c r="W49" i="3"/>
  <c r="V49" i="3"/>
  <c r="Y49" i="3" s="1"/>
  <c r="AA49" i="3" s="1"/>
  <c r="AH49" i="3" s="1"/>
  <c r="W2" i="3"/>
  <c r="V2" i="3"/>
  <c r="Y2" i="3" s="1"/>
  <c r="AA2" i="3" s="1"/>
  <c r="AH2" i="3" s="1"/>
  <c r="W6" i="3"/>
  <c r="V6" i="3"/>
  <c r="Y6" i="3" s="1"/>
  <c r="AA6" i="3" s="1"/>
  <c r="AH6" i="3" s="1"/>
  <c r="V63" i="3"/>
  <c r="Y63" i="3" s="1"/>
  <c r="AA63" i="3" s="1"/>
  <c r="AH39" i="3" s="1"/>
  <c r="W63" i="3"/>
  <c r="W25" i="3"/>
  <c r="V25" i="3"/>
  <c r="Y25" i="3" s="1"/>
  <c r="AA25" i="3" s="1"/>
  <c r="AH17" i="3" s="1"/>
  <c r="W54" i="3"/>
  <c r="V54" i="3"/>
  <c r="Y54" i="3" s="1"/>
  <c r="AA54" i="3" s="1"/>
  <c r="AH54" i="3" s="1"/>
  <c r="V51" i="3"/>
  <c r="Y51" i="3" s="1"/>
  <c r="AA51" i="3" s="1"/>
  <c r="AH51" i="3" s="1"/>
  <c r="W51" i="3"/>
  <c r="W12" i="3"/>
  <c r="V12" i="3"/>
  <c r="Y12" i="3" s="1"/>
  <c r="AA12" i="3" s="1"/>
  <c r="W13" i="3"/>
  <c r="V13" i="3"/>
  <c r="Y13" i="3" s="1"/>
  <c r="AA13" i="3" s="1"/>
  <c r="V52" i="3"/>
  <c r="Y52" i="3" s="1"/>
  <c r="AA52" i="3" s="1"/>
  <c r="AH52" i="3" s="1"/>
  <c r="W52" i="3"/>
  <c r="W61" i="3"/>
  <c r="V61" i="3"/>
  <c r="Y61" i="3" s="1"/>
  <c r="AA61" i="3" s="1"/>
  <c r="AH30" i="3" s="1"/>
  <c r="V23" i="3"/>
  <c r="Y23" i="3" s="1"/>
  <c r="AA23" i="3" s="1"/>
  <c r="AH15" i="3" s="1"/>
  <c r="W23" i="3"/>
  <c r="V62" i="3"/>
  <c r="Y62" i="3" s="1"/>
  <c r="AA62" i="3" s="1"/>
  <c r="AH38" i="3" s="1"/>
  <c r="W62" i="3"/>
  <c r="V22" i="3"/>
  <c r="Y22" i="3" s="1"/>
  <c r="AA22" i="3" s="1"/>
  <c r="AH14" i="3" s="1"/>
  <c r="W22" i="3"/>
  <c r="V47" i="3"/>
  <c r="Y47" i="3" s="1"/>
  <c r="AA47" i="3" s="1"/>
  <c r="AH45" i="3" s="1"/>
  <c r="W47" i="3"/>
  <c r="V21" i="3"/>
  <c r="Y21" i="3" s="1"/>
  <c r="AA21" i="3" s="1"/>
  <c r="AH13" i="3" s="1"/>
  <c r="W21" i="3"/>
  <c r="W15" i="3"/>
  <c r="V15" i="3"/>
  <c r="Y15" i="3" s="1"/>
  <c r="AA15" i="3" s="1"/>
  <c r="V4" i="3"/>
  <c r="Y4" i="3" s="1"/>
  <c r="AA4" i="3" s="1"/>
  <c r="AH4" i="3" s="1"/>
  <c r="W4" i="3"/>
  <c r="V17" i="3"/>
  <c r="Y17" i="3" s="1"/>
  <c r="AA17" i="3" s="1"/>
  <c r="W17" i="3"/>
  <c r="W8" i="3"/>
  <c r="V8" i="3"/>
  <c r="Y8" i="3" s="1"/>
  <c r="AA8" i="3" s="1"/>
  <c r="W11" i="3"/>
  <c r="V11" i="3"/>
  <c r="Y11" i="3" s="1"/>
  <c r="AA11" i="3" s="1"/>
  <c r="W45" i="3"/>
  <c r="V45" i="3"/>
  <c r="Y45" i="3" s="1"/>
  <c r="AA45" i="3" s="1"/>
  <c r="AH43" i="3" s="1"/>
  <c r="V27" i="3"/>
  <c r="Y27" i="3" s="1"/>
  <c r="AA27" i="3" s="1"/>
  <c r="AH21" i="3" s="1"/>
  <c r="W27" i="3"/>
  <c r="V7" i="3"/>
  <c r="Y7" i="3" s="1"/>
  <c r="AA7" i="3" s="1"/>
  <c r="AH7" i="3" s="1"/>
  <c r="W7" i="3"/>
  <c r="W57" i="3"/>
  <c r="V57" i="3"/>
  <c r="Y57" i="3" s="1"/>
  <c r="AA57" i="3" s="1"/>
  <c r="AH9" i="3" s="1"/>
  <c r="V10" i="3"/>
  <c r="Y10" i="3" s="1"/>
  <c r="AA10" i="3" s="1"/>
  <c r="W10" i="3"/>
  <c r="W55" i="3"/>
  <c r="V55" i="3"/>
  <c r="Y55" i="3" s="1"/>
  <c r="AA55" i="3" s="1"/>
  <c r="AH55" i="3" s="1"/>
  <c r="B40" i="3"/>
  <c r="B84" i="3"/>
  <c r="B85" i="3"/>
  <c r="B88" i="3"/>
  <c r="B38" i="3"/>
  <c r="B43" i="3"/>
  <c r="B37" i="3"/>
  <c r="B39" i="3"/>
  <c r="B81" i="3"/>
  <c r="B82" i="3"/>
  <c r="B44" i="3"/>
  <c r="B87" i="3"/>
  <c r="B42" i="3"/>
  <c r="AU20" i="3" l="1"/>
  <c r="AR20" i="3"/>
  <c r="AV24" i="3"/>
  <c r="AU23" i="3"/>
  <c r="AU21" i="3"/>
  <c r="AR21" i="3"/>
  <c r="AU24" i="3"/>
  <c r="AR24" i="3"/>
  <c r="AV20" i="3"/>
  <c r="AV21" i="3"/>
  <c r="AR19" i="3"/>
  <c r="AR22" i="3"/>
  <c r="AK10" i="3"/>
  <c r="AO25" i="3" s="1"/>
  <c r="AV22" i="3"/>
  <c r="AH44" i="3"/>
  <c r="AR23" i="3" s="1"/>
  <c r="AK7" i="3" l="1"/>
  <c r="AN6" i="3" s="1"/>
  <c r="AK2" i="3"/>
  <c r="AM25" i="3" s="1"/>
  <c r="AV23" i="3"/>
  <c r="AS21" i="3"/>
  <c r="AN20" i="3"/>
  <c r="AN32" i="3"/>
  <c r="AN44" i="3"/>
  <c r="AN5" i="3"/>
  <c r="AN9" i="3"/>
  <c r="AN21" i="3"/>
  <c r="AN33" i="3"/>
  <c r="AN45" i="3"/>
  <c r="AN10" i="3"/>
  <c r="AN22" i="3"/>
  <c r="AN46" i="3"/>
  <c r="AN7" i="3"/>
  <c r="AN40" i="3"/>
  <c r="AN41" i="3"/>
  <c r="AN42" i="3"/>
  <c r="AN31" i="3"/>
  <c r="AN55" i="3"/>
  <c r="AN11" i="3"/>
  <c r="AN35" i="3"/>
  <c r="AN47" i="3"/>
  <c r="AN49" i="3"/>
  <c r="AN26" i="3"/>
  <c r="AN50" i="3"/>
  <c r="AN15" i="3"/>
  <c r="AN27" i="3"/>
  <c r="AN39" i="3"/>
  <c r="AN51" i="3"/>
  <c r="AN28" i="3"/>
  <c r="AN53" i="3"/>
  <c r="AN18" i="3"/>
  <c r="AN12" i="3"/>
  <c r="AN24" i="3"/>
  <c r="AN36" i="3"/>
  <c r="AN48" i="3"/>
  <c r="AN13" i="3"/>
  <c r="AN37" i="3"/>
  <c r="AN14" i="3"/>
  <c r="AN38" i="3"/>
  <c r="AN16" i="3"/>
  <c r="AN52" i="3"/>
  <c r="AN29" i="3"/>
  <c r="AN30" i="3"/>
  <c r="AN19" i="3"/>
  <c r="AN43" i="3"/>
  <c r="AO9" i="3"/>
  <c r="AO21" i="3"/>
  <c r="AO33" i="3"/>
  <c r="AO45" i="3"/>
  <c r="AO10" i="3"/>
  <c r="AO22" i="3"/>
  <c r="AO34" i="3"/>
  <c r="AO46" i="3"/>
  <c r="AO11" i="3"/>
  <c r="AO23" i="3"/>
  <c r="AO35" i="3"/>
  <c r="AO47" i="3"/>
  <c r="AO17" i="3"/>
  <c r="AO41" i="3"/>
  <c r="AO18" i="3"/>
  <c r="AO54" i="3"/>
  <c r="AO31" i="3"/>
  <c r="AO55" i="3"/>
  <c r="AO20" i="3"/>
  <c r="AO4" i="3"/>
  <c r="AO44" i="3"/>
  <c r="AO8" i="3"/>
  <c r="AS19" i="3"/>
  <c r="AO12" i="3"/>
  <c r="AO24" i="3"/>
  <c r="AO36" i="3"/>
  <c r="AO48" i="3"/>
  <c r="AO26" i="3"/>
  <c r="AO50" i="3"/>
  <c r="AO51" i="3"/>
  <c r="AO16" i="3"/>
  <c r="AO28" i="3"/>
  <c r="AO40" i="3"/>
  <c r="AO52" i="3"/>
  <c r="AO29" i="3"/>
  <c r="AO53" i="3"/>
  <c r="AO30" i="3"/>
  <c r="AO19" i="3"/>
  <c r="AO13" i="3"/>
  <c r="AO37" i="3"/>
  <c r="AO49" i="3"/>
  <c r="AO38" i="3"/>
  <c r="AO15" i="3"/>
  <c r="AO27" i="3"/>
  <c r="AO39" i="3"/>
  <c r="AO42" i="3"/>
  <c r="AO5" i="3"/>
  <c r="AO43" i="3"/>
  <c r="AO32" i="3"/>
  <c r="AO14" i="3"/>
  <c r="AN25" i="3"/>
  <c r="AM32" i="3"/>
  <c r="AS20" i="3"/>
  <c r="AK14" i="3"/>
  <c r="AT20" i="3" s="1"/>
  <c r="AS22" i="3"/>
  <c r="AK12" i="3"/>
  <c r="AU25" i="3"/>
  <c r="AU26" i="3" s="1"/>
  <c r="AV25" i="3"/>
  <c r="AV26" i="3" s="1"/>
  <c r="AS23" i="3"/>
  <c r="AS24" i="3"/>
  <c r="AN54" i="3" l="1"/>
  <c r="AN4" i="3"/>
  <c r="AN34" i="3"/>
  <c r="AN8" i="3"/>
  <c r="AN17" i="3"/>
  <c r="AN23" i="3"/>
  <c r="AM55" i="3"/>
  <c r="AK11" i="3"/>
  <c r="AM52" i="3"/>
  <c r="AM40" i="3"/>
  <c r="AM3" i="3"/>
  <c r="AM44" i="3"/>
  <c r="AM20" i="3"/>
  <c r="AM8" i="3"/>
  <c r="AM45" i="3"/>
  <c r="AM21" i="3"/>
  <c r="AM27" i="3"/>
  <c r="AM2" i="3"/>
  <c r="AM16" i="3"/>
  <c r="AM49" i="3"/>
  <c r="AM13" i="3"/>
  <c r="AM7" i="3"/>
  <c r="AM23" i="3"/>
  <c r="AM48" i="3"/>
  <c r="AK5" i="3"/>
  <c r="AM35" i="3"/>
  <c r="AM11" i="3"/>
  <c r="AM24" i="3"/>
  <c r="AM38" i="3"/>
  <c r="AM28" i="3"/>
  <c r="AM39" i="3"/>
  <c r="AM50" i="3"/>
  <c r="AM15" i="3"/>
  <c r="AM14" i="3"/>
  <c r="AM26" i="3"/>
  <c r="AM37" i="3"/>
  <c r="AM5" i="3"/>
  <c r="AM46" i="3"/>
  <c r="AM54" i="3"/>
  <c r="AM34" i="3"/>
  <c r="AM22" i="3"/>
  <c r="AM42" i="3"/>
  <c r="AM29" i="3"/>
  <c r="AM17" i="3"/>
  <c r="AM10" i="3"/>
  <c r="AM36" i="3"/>
  <c r="AM43" i="3"/>
  <c r="AM30" i="3"/>
  <c r="AM4" i="3"/>
  <c r="AM12" i="3"/>
  <c r="AM31" i="3"/>
  <c r="AM18" i="3"/>
  <c r="AM33" i="3"/>
  <c r="AM6" i="3"/>
  <c r="AM19" i="3"/>
  <c r="AM53" i="3"/>
  <c r="AK8" i="3"/>
  <c r="AM9" i="3"/>
  <c r="AM47" i="3"/>
  <c r="AM51" i="3"/>
  <c r="AM41" i="3"/>
  <c r="AT23" i="3"/>
  <c r="AW22" i="3"/>
  <c r="AX23" i="3"/>
  <c r="AX24" i="3"/>
  <c r="AX20" i="3"/>
  <c r="AW24" i="3"/>
  <c r="AT21" i="3"/>
  <c r="AW20" i="3"/>
  <c r="AU29" i="3"/>
  <c r="AW21" i="3"/>
  <c r="AT22" i="3"/>
  <c r="AT24" i="3"/>
  <c r="AW23" i="3"/>
  <c r="AX21" i="3"/>
  <c r="AX22" i="3"/>
  <c r="AU28" i="3"/>
</calcChain>
</file>

<file path=xl/sharedStrings.xml><?xml version="1.0" encoding="utf-8"?>
<sst xmlns="http://schemas.openxmlformats.org/spreadsheetml/2006/main" count="604" uniqueCount="93">
  <si>
    <t>A</t>
  </si>
  <si>
    <t>B</t>
  </si>
  <si>
    <t>C</t>
  </si>
  <si>
    <t>D</t>
  </si>
  <si>
    <t>E</t>
  </si>
  <si>
    <t>F</t>
  </si>
  <si>
    <t>G</t>
  </si>
  <si>
    <t>H</t>
  </si>
  <si>
    <t>CF</t>
  </si>
  <si>
    <t>YY</t>
  </si>
  <si>
    <t>CL</t>
  </si>
  <si>
    <t>Shell 0</t>
  </si>
  <si>
    <t>RU</t>
  </si>
  <si>
    <t>RM</t>
  </si>
  <si>
    <t>LU</t>
  </si>
  <si>
    <t>RL</t>
  </si>
  <si>
    <t>LL</t>
  </si>
  <si>
    <t>PQ2</t>
  </si>
  <si>
    <t>collected</t>
  </si>
  <si>
    <t>PQ1</t>
  </si>
  <si>
    <t>silicone</t>
  </si>
  <si>
    <t>Shell 2</t>
  </si>
  <si>
    <t>Shell 1</t>
  </si>
  <si>
    <t>LPT</t>
  </si>
  <si>
    <t>UPL</t>
  </si>
  <si>
    <t>PQ3</t>
  </si>
  <si>
    <t>PQ4</t>
  </si>
  <si>
    <t>+160 uL  h20</t>
  </si>
  <si>
    <t>uL prior</t>
  </si>
  <si>
    <t>Do five fold dilutions:</t>
  </si>
  <si>
    <t>ug/mL</t>
  </si>
  <si>
    <t>ug/uL</t>
  </si>
  <si>
    <t>first dilution</t>
  </si>
  <si>
    <t>vol water</t>
  </si>
  <si>
    <t>vol stock</t>
  </si>
  <si>
    <t>ul</t>
  </si>
  <si>
    <t>XXXX -- cf messed up 61 but put into e11</t>
  </si>
  <si>
    <t>stock</t>
  </si>
  <si>
    <t>ug/ul</t>
  </si>
  <si>
    <t>(done directly in plate)</t>
  </si>
  <si>
    <t>WATER</t>
  </si>
  <si>
    <t>NO DILUTION</t>
  </si>
  <si>
    <t>1:10 DIL</t>
  </si>
  <si>
    <t>Standard Curve</t>
  </si>
  <si>
    <t>h</t>
  </si>
  <si>
    <t>g</t>
  </si>
  <si>
    <t>f</t>
  </si>
  <si>
    <t>XXXX</t>
  </si>
  <si>
    <t>e</t>
  </si>
  <si>
    <t>exhaled</t>
  </si>
  <si>
    <t>d</t>
  </si>
  <si>
    <t>valve</t>
  </si>
  <si>
    <t>c</t>
  </si>
  <si>
    <t>TB</t>
  </si>
  <si>
    <t>b</t>
  </si>
  <si>
    <t>MT</t>
  </si>
  <si>
    <t>a</t>
  </si>
  <si>
    <t>neb adapter</t>
  </si>
  <si>
    <t>neb</t>
  </si>
  <si>
    <t>Plate Map</t>
  </si>
  <si>
    <t>Sample Key</t>
  </si>
  <si>
    <t>blank:</t>
  </si>
  <si>
    <t>Plate 1</t>
  </si>
  <si>
    <t>SLOPE:</t>
  </si>
  <si>
    <t>CF plate</t>
  </si>
  <si>
    <t>YY plate</t>
  </si>
  <si>
    <t>dilution</t>
  </si>
  <si>
    <t>avg plate conc</t>
  </si>
  <si>
    <t>ug/mL rhod</t>
  </si>
  <si>
    <t>Wash vol</t>
  </si>
  <si>
    <t>ug rhod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</si>
  <si>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</si>
  <si>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</si>
  <si>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</si>
  <si>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</si>
  <si>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</si>
  <si>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</si>
  <si>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</si>
  <si>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</si>
  <si>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% total</t>
  </si>
  <si>
    <t>% Emitted</t>
  </si>
  <si>
    <t>% deposited</t>
  </si>
  <si>
    <t>ug</t>
  </si>
  <si>
    <t>% DD</t>
  </si>
  <si>
    <t>% lobes</t>
  </si>
  <si>
    <t>P</t>
  </si>
  <si>
    <t>%C</t>
  </si>
  <si>
    <t>%P</t>
  </si>
  <si>
    <t>MT/TB</t>
  </si>
  <si>
    <t>C:P</t>
  </si>
  <si>
    <t>Total lobe deposited</t>
  </si>
  <si>
    <t>%diff p1/p2</t>
  </si>
  <si>
    <t>L:R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</si>
</sst>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0" borderId="0" xfId="1"/>
    <xf numFmtId="0" fontId="6" fillId="0" borderId="0" xfId="1" applyFont="1"/>
    <xf numFmtId="0" fontId="7" fillId="0" borderId="0" xfId="1" applyFont="1"/>
    <xf numFmtId="0" fontId="4" fillId="0" borderId="0" xfId="1" quotePrefix="1"/>
    <xf numFmtId="0" fontId="5" fillId="0" borderId="0" xfId="1" applyFont="1"/>
    <xf numFmtId="0" fontId="6" fillId="13" borderId="0" xfId="1" applyFont="1" applyFill="1"/>
    <xf numFmtId="0" fontId="6" fillId="14" borderId="0" xfId="1" applyFont="1" applyFill="1"/>
    <xf numFmtId="0" fontId="6" fillId="15" borderId="0" xfId="1" applyFont="1" applyFill="1"/>
    <xf numFmtId="0" fontId="6" fillId="16" borderId="0" xfId="1" applyFont="1" applyFill="1"/>
    <xf numFmtId="0" fontId="6" fillId="17" borderId="0" xfId="1" applyFont="1" applyFill="1"/>
    <xf numFmtId="0" fontId="8" fillId="0" borderId="0" xfId="0" applyFont="1"/>
    <xf numFmtId="0" fontId="5" fillId="0" borderId="0" xfId="0" applyFont="1"/>
    <xf numFmtId="164" fontId="4" fillId="0" borderId="0" xfId="1" applyNumberFormat="1"/>
    <xf numFmtId="0" fontId="6" fillId="18" borderId="0" xfId="1" applyFont="1" applyFill="1"/>
    <xf numFmtId="0" fontId="4" fillId="18" borderId="0" xfId="1" applyFill="1"/>
    <xf numFmtId="0" fontId="7" fillId="18" borderId="0" xfId="1" applyFont="1" applyFill="1"/>
    <xf numFmtId="0" fontId="6" fillId="19" borderId="0" xfId="1" applyFont="1" applyFill="1"/>
    <xf numFmtId="0" fontId="4" fillId="19" borderId="0" xfId="1" applyFill="1"/>
    <xf numFmtId="0" fontId="7" fillId="19" borderId="0" xfId="1" applyFont="1" applyFill="1"/>
    <xf numFmtId="0" fontId="6" fillId="20" borderId="0" xfId="1" applyFont="1" applyFill="1"/>
    <xf numFmtId="0" fontId="4" fillId="20" borderId="0" xfId="1" applyFill="1"/>
    <xf numFmtId="0" fontId="7" fillId="20" borderId="0" xfId="1" applyFont="1" applyFill="1"/>
    <xf numFmtId="0" fontId="2" fillId="21" borderId="1" xfId="0" applyFont="1" applyFill="1" applyBorder="1" applyAlignment="1">
      <alignment horizontal="center" vertical="center" wrapText="1"/>
    </xf>
    <xf numFmtId="0" fontId="4" fillId="0" borderId="0" xfId="1" applyFill="1"/>
    <xf numFmtId="164" fontId="4" fillId="0" borderId="0" xfId="1" applyNumberFormat="1" applyFill="1"/>
    <xf numFmtId="0" fontId="0" fillId="0" borderId="0" xfId="0" applyFill="1"/>
    <xf numFmtId="164" fontId="5" fillId="0" borderId="0" xfId="1" applyNumberFormat="1" applyFont="1" applyFill="1"/>
    <xf numFmtId="164" fontId="0" fillId="0" borderId="0" xfId="0" applyNumberFormat="1" applyFill="1"/>
    <xf numFmtId="0" fontId="0" fillId="18" borderId="0" xfId="0" applyFill="1"/>
    <xf numFmtId="0" fontId="0" fillId="20" borderId="0" xfId="0" applyFill="1"/>
    <xf numFmtId="0" fontId="0" fillId="19" borderId="0" xfId="0" applyFill="1"/>
  </cellXfs>
  <cellStyles count="2">
    <cellStyle name="Normal" xfId="0" builtinId="0"/>
    <cellStyle name="Normal 3" xfId="1" xr:uid="{F06ED8E2-CB6C-43F8-9A9F-0E37429848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258302.26666666666</c:v>
                </c:pt>
                <c:pt idx="1">
                  <c:v>60238.76666666667</c:v>
                </c:pt>
                <c:pt idx="2">
                  <c:v>20781.766666666666</c:v>
                </c:pt>
                <c:pt idx="3">
                  <c:v>6187.7666666666664</c:v>
                </c:pt>
                <c:pt idx="4">
                  <c:v>2318.7666666666669</c:v>
                </c:pt>
                <c:pt idx="5">
                  <c:v>409.26666666666665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3-45F3-81A7-4A077D85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269748.63333333336</c:v>
                </c:pt>
                <c:pt idx="1">
                  <c:v>55748.133333333331</c:v>
                </c:pt>
                <c:pt idx="2">
                  <c:v>22125.633333333335</c:v>
                </c:pt>
                <c:pt idx="3">
                  <c:v>9354.1333333333332</c:v>
                </c:pt>
                <c:pt idx="4">
                  <c:v>4849.1333333333332</c:v>
                </c:pt>
                <c:pt idx="5">
                  <c:v>2485.6333333333332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864-BF90-415F58C6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389599</xdr:colOff>
      <xdr:row>34</xdr:row>
      <xdr:rowOff>63762</xdr:rowOff>
    </xdr:from>
    <xdr:to>
      <xdr:col>8</xdr:col>
      <xdr:colOff>66146</xdr:colOff>
      <xdr:row>45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D9A7C-2BF6-9513-678B-147235B00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19E4D-F1B8-4F46-8ACF-628A0844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ED8A-C0D1-4256-A787-58A16C179C12}">
  <sheetPr>
    <pageSetUpPr fitToPage="1"/>
  </sheetPr>
  <dimension ref="B1:T71"/>
  <sheetViews>
    <sheetView zoomScale="72" workbookViewId="0">
      <selection activeCell="F35" sqref="F35"/>
    </sheetView>
  </sheetViews>
  <sheetFormatPr defaultColWidth="9" defaultRowHeight="14.25" x14ac:dyDescent="0.45"/>
  <cols>
    <col min="1" max="16384" width="9" style="14"/>
  </cols>
  <sheetData>
    <row r="1" spans="2:20" x14ac:dyDescent="0.45">
      <c r="B1" s="18" t="s">
        <v>60</v>
      </c>
      <c r="H1" s="18" t="s">
        <v>59</v>
      </c>
    </row>
    <row r="2" spans="2:20" x14ac:dyDescent="0.45">
      <c r="B2" s="15">
        <v>1</v>
      </c>
      <c r="C2" s="15" t="s">
        <v>18</v>
      </c>
      <c r="D2" s="15"/>
      <c r="E2" s="16" t="s">
        <v>58</v>
      </c>
      <c r="H2" s="15"/>
      <c r="I2" s="15">
        <v>1</v>
      </c>
      <c r="J2" s="15">
        <v>2</v>
      </c>
      <c r="K2" s="15">
        <v>3</v>
      </c>
      <c r="L2" s="15">
        <v>4</v>
      </c>
      <c r="M2" s="15">
        <v>5</v>
      </c>
      <c r="N2" s="15">
        <v>6</v>
      </c>
      <c r="O2" s="15">
        <v>7</v>
      </c>
      <c r="P2" s="15">
        <v>8</v>
      </c>
      <c r="Q2" s="15">
        <v>9</v>
      </c>
      <c r="R2" s="15">
        <v>10</v>
      </c>
      <c r="S2" s="15">
        <v>11</v>
      </c>
      <c r="T2" s="15">
        <v>12</v>
      </c>
    </row>
    <row r="3" spans="2:20" x14ac:dyDescent="0.45">
      <c r="B3" s="15">
        <v>2</v>
      </c>
      <c r="C3" s="15" t="s">
        <v>18</v>
      </c>
      <c r="D3" s="15"/>
      <c r="E3" s="16" t="s">
        <v>57</v>
      </c>
      <c r="H3" s="15" t="s">
        <v>56</v>
      </c>
      <c r="I3" s="23">
        <v>50</v>
      </c>
      <c r="J3" s="23">
        <v>50</v>
      </c>
      <c r="K3" s="22">
        <v>1</v>
      </c>
      <c r="L3" s="22">
        <v>9</v>
      </c>
      <c r="M3" s="21">
        <v>17</v>
      </c>
      <c r="N3" s="21">
        <v>25</v>
      </c>
      <c r="O3" s="21">
        <v>33</v>
      </c>
      <c r="P3" s="21">
        <v>41</v>
      </c>
      <c r="Q3" s="21">
        <v>49</v>
      </c>
      <c r="R3" s="20">
        <v>57</v>
      </c>
      <c r="S3" s="19"/>
      <c r="T3" s="19"/>
    </row>
    <row r="4" spans="2:20" x14ac:dyDescent="0.45">
      <c r="B4" s="15">
        <v>3</v>
      </c>
      <c r="C4" s="15" t="s">
        <v>18</v>
      </c>
      <c r="D4" s="15"/>
      <c r="E4" s="16" t="s">
        <v>55</v>
      </c>
      <c r="H4" s="15" t="s">
        <v>54</v>
      </c>
      <c r="I4" s="23">
        <v>10</v>
      </c>
      <c r="J4" s="23">
        <v>10</v>
      </c>
      <c r="K4" s="22">
        <v>2</v>
      </c>
      <c r="L4" s="22">
        <v>10</v>
      </c>
      <c r="M4" s="21">
        <v>18</v>
      </c>
      <c r="N4" s="21">
        <v>26</v>
      </c>
      <c r="O4" s="21">
        <v>34</v>
      </c>
      <c r="P4" s="21">
        <v>42</v>
      </c>
      <c r="Q4" s="21">
        <v>50</v>
      </c>
      <c r="R4" s="20">
        <v>58</v>
      </c>
      <c r="S4" s="19"/>
      <c r="T4" s="19"/>
    </row>
    <row r="5" spans="2:20" x14ac:dyDescent="0.45">
      <c r="B5" s="15">
        <v>4</v>
      </c>
      <c r="C5" s="15" t="s">
        <v>18</v>
      </c>
      <c r="E5" s="18" t="s">
        <v>53</v>
      </c>
      <c r="H5" s="15" t="s">
        <v>52</v>
      </c>
      <c r="I5" s="23">
        <v>2</v>
      </c>
      <c r="J5" s="23">
        <v>2</v>
      </c>
      <c r="K5" s="22">
        <v>3</v>
      </c>
      <c r="L5" s="22">
        <v>11</v>
      </c>
      <c r="M5" s="21">
        <v>19</v>
      </c>
      <c r="N5" s="21">
        <v>27</v>
      </c>
      <c r="O5" s="21">
        <v>35</v>
      </c>
      <c r="P5" s="21">
        <v>43</v>
      </c>
      <c r="Q5" s="21">
        <v>51</v>
      </c>
      <c r="R5" s="20">
        <v>59</v>
      </c>
      <c r="S5" s="19"/>
      <c r="T5" s="19"/>
    </row>
    <row r="6" spans="2:20" x14ac:dyDescent="0.45">
      <c r="B6" s="15">
        <v>5</v>
      </c>
      <c r="C6" s="15" t="s">
        <v>18</v>
      </c>
      <c r="D6" s="15"/>
      <c r="E6" s="16" t="s">
        <v>51</v>
      </c>
      <c r="H6" s="15" t="s">
        <v>50</v>
      </c>
      <c r="I6" s="23">
        <v>0.4</v>
      </c>
      <c r="J6" s="23">
        <v>0.4</v>
      </c>
      <c r="K6" s="22">
        <v>4</v>
      </c>
      <c r="L6" s="22">
        <v>12</v>
      </c>
      <c r="M6" s="21">
        <v>20</v>
      </c>
      <c r="N6" s="21">
        <v>28</v>
      </c>
      <c r="O6" s="21">
        <v>36</v>
      </c>
      <c r="P6" s="21">
        <v>44</v>
      </c>
      <c r="Q6" s="21">
        <v>52</v>
      </c>
      <c r="R6" s="20">
        <v>60</v>
      </c>
      <c r="S6" s="19"/>
      <c r="T6" s="19"/>
    </row>
    <row r="7" spans="2:20" x14ac:dyDescent="0.45">
      <c r="B7" s="15">
        <v>6</v>
      </c>
      <c r="C7" s="15" t="s">
        <v>18</v>
      </c>
      <c r="E7" s="16" t="s">
        <v>49</v>
      </c>
      <c r="H7" s="15" t="s">
        <v>48</v>
      </c>
      <c r="I7" s="23">
        <v>0.08</v>
      </c>
      <c r="J7" s="23">
        <v>0.08</v>
      </c>
      <c r="K7" s="22">
        <v>5</v>
      </c>
      <c r="L7" s="22">
        <v>13</v>
      </c>
      <c r="M7" s="21">
        <v>21</v>
      </c>
      <c r="N7" s="21">
        <v>29</v>
      </c>
      <c r="O7" s="21">
        <v>37</v>
      </c>
      <c r="P7" s="21">
        <v>45</v>
      </c>
      <c r="Q7" s="21">
        <v>53</v>
      </c>
      <c r="R7" s="20">
        <v>61</v>
      </c>
      <c r="S7" s="19" t="s">
        <v>47</v>
      </c>
      <c r="T7" s="19"/>
    </row>
    <row r="8" spans="2:20" x14ac:dyDescent="0.45">
      <c r="B8" s="15">
        <v>7</v>
      </c>
      <c r="C8" s="15" t="s">
        <v>18</v>
      </c>
      <c r="D8" s="15" t="s">
        <v>16</v>
      </c>
      <c r="E8" s="16" t="s">
        <v>11</v>
      </c>
      <c r="H8" s="15" t="s">
        <v>46</v>
      </c>
      <c r="I8" s="23">
        <v>1.6E-2</v>
      </c>
      <c r="J8" s="23">
        <v>1.6E-2</v>
      </c>
      <c r="K8" s="22">
        <v>6</v>
      </c>
      <c r="L8" s="22">
        <v>14</v>
      </c>
      <c r="M8" s="21">
        <v>22</v>
      </c>
      <c r="N8" s="21">
        <v>30</v>
      </c>
      <c r="O8" s="21">
        <v>38</v>
      </c>
      <c r="P8" s="21">
        <v>46</v>
      </c>
      <c r="Q8" s="21">
        <v>54</v>
      </c>
      <c r="R8" s="20">
        <v>62</v>
      </c>
      <c r="S8" s="19"/>
      <c r="T8" s="19"/>
    </row>
    <row r="9" spans="2:20" x14ac:dyDescent="0.45">
      <c r="B9" s="15">
        <v>8</v>
      </c>
      <c r="C9" s="15" t="s">
        <v>18</v>
      </c>
      <c r="D9" s="15" t="s">
        <v>16</v>
      </c>
      <c r="E9" s="16" t="s">
        <v>10</v>
      </c>
      <c r="H9" s="15" t="s">
        <v>45</v>
      </c>
      <c r="I9" s="23">
        <v>3.2000000000000002E-3</v>
      </c>
      <c r="J9" s="23">
        <v>3.2000000000000002E-3</v>
      </c>
      <c r="K9" s="22">
        <v>7</v>
      </c>
      <c r="L9" s="22">
        <v>15</v>
      </c>
      <c r="M9" s="21">
        <v>23</v>
      </c>
      <c r="N9" s="21">
        <v>31</v>
      </c>
      <c r="O9" s="21">
        <v>39</v>
      </c>
      <c r="P9" s="21">
        <v>47</v>
      </c>
      <c r="Q9" s="20">
        <v>55</v>
      </c>
      <c r="R9" s="20">
        <v>63</v>
      </c>
      <c r="S9" s="19"/>
      <c r="T9" s="19"/>
    </row>
    <row r="10" spans="2:20" x14ac:dyDescent="0.45">
      <c r="B10" s="15">
        <v>9</v>
      </c>
      <c r="C10" s="15" t="s">
        <v>18</v>
      </c>
      <c r="D10" s="14" t="s">
        <v>15</v>
      </c>
      <c r="E10" s="16" t="s">
        <v>11</v>
      </c>
      <c r="H10" s="15" t="s">
        <v>44</v>
      </c>
      <c r="I10" s="23">
        <v>6.4000000000000005E-4</v>
      </c>
      <c r="J10" s="23">
        <v>6.4000000000000005E-4</v>
      </c>
      <c r="K10" s="22">
        <v>8</v>
      </c>
      <c r="L10" s="22">
        <v>16</v>
      </c>
      <c r="M10" s="21">
        <v>24</v>
      </c>
      <c r="N10" s="21">
        <v>32</v>
      </c>
      <c r="O10" s="21">
        <v>40</v>
      </c>
      <c r="P10" s="21">
        <v>48</v>
      </c>
      <c r="Q10" s="20">
        <v>56</v>
      </c>
      <c r="R10" s="20">
        <v>64</v>
      </c>
      <c r="S10" s="19"/>
      <c r="T10" s="19"/>
    </row>
    <row r="11" spans="2:20" x14ac:dyDescent="0.45">
      <c r="B11" s="15">
        <v>10</v>
      </c>
      <c r="C11" s="15" t="s">
        <v>18</v>
      </c>
      <c r="E11" s="16" t="s">
        <v>10</v>
      </c>
      <c r="H11" s="15"/>
      <c r="I11" s="15" t="s">
        <v>43</v>
      </c>
      <c r="J11" s="15"/>
      <c r="K11" s="15" t="s">
        <v>42</v>
      </c>
      <c r="L11" s="15"/>
      <c r="M11" s="15" t="s">
        <v>41</v>
      </c>
      <c r="N11" s="15"/>
      <c r="O11" s="15" t="s">
        <v>41</v>
      </c>
      <c r="P11" s="15"/>
      <c r="Q11" s="15"/>
      <c r="R11" s="15"/>
      <c r="S11" s="15"/>
      <c r="T11" s="15" t="s">
        <v>40</v>
      </c>
    </row>
    <row r="12" spans="2:20" x14ac:dyDescent="0.45">
      <c r="B12" s="15">
        <v>11</v>
      </c>
      <c r="C12" s="15" t="s">
        <v>18</v>
      </c>
      <c r="D12" s="15" t="s">
        <v>14</v>
      </c>
      <c r="E12" s="16" t="s">
        <v>11</v>
      </c>
      <c r="M12" s="14" t="s">
        <v>39</v>
      </c>
    </row>
    <row r="13" spans="2:20" x14ac:dyDescent="0.45">
      <c r="B13" s="15">
        <v>12</v>
      </c>
      <c r="C13" s="15" t="s">
        <v>18</v>
      </c>
      <c r="E13" s="16" t="s">
        <v>10</v>
      </c>
    </row>
    <row r="14" spans="2:20" x14ac:dyDescent="0.45">
      <c r="B14" s="15">
        <v>13</v>
      </c>
      <c r="C14" s="15" t="s">
        <v>18</v>
      </c>
      <c r="D14" s="15" t="s">
        <v>13</v>
      </c>
      <c r="E14" s="16" t="s">
        <v>11</v>
      </c>
      <c r="H14" s="14">
        <v>5</v>
      </c>
      <c r="I14" s="14" t="s">
        <v>38</v>
      </c>
      <c r="J14" s="14" t="s">
        <v>37</v>
      </c>
      <c r="L14" s="18"/>
      <c r="S14" s="14" t="s">
        <v>36</v>
      </c>
    </row>
    <row r="15" spans="2:20" x14ac:dyDescent="0.45">
      <c r="B15" s="15">
        <v>14</v>
      </c>
      <c r="C15" s="15" t="s">
        <v>18</v>
      </c>
      <c r="E15" s="16" t="s">
        <v>10</v>
      </c>
      <c r="H15" s="14">
        <v>10</v>
      </c>
      <c r="I15" s="14" t="s">
        <v>35</v>
      </c>
      <c r="J15" s="14" t="s">
        <v>34</v>
      </c>
    </row>
    <row r="16" spans="2:20" x14ac:dyDescent="0.45">
      <c r="B16" s="15">
        <v>15</v>
      </c>
      <c r="C16" s="15" t="s">
        <v>18</v>
      </c>
      <c r="D16" s="15" t="s">
        <v>12</v>
      </c>
      <c r="E16" s="16" t="s">
        <v>11</v>
      </c>
      <c r="H16" s="14">
        <v>990</v>
      </c>
      <c r="I16" s="14" t="s">
        <v>33</v>
      </c>
    </row>
    <row r="17" spans="2:10" x14ac:dyDescent="0.45">
      <c r="B17" s="15">
        <v>16</v>
      </c>
      <c r="C17" s="15" t="s">
        <v>18</v>
      </c>
      <c r="E17" s="16" t="s">
        <v>10</v>
      </c>
      <c r="H17" s="14">
        <f>H15*H14/(H16+H15)</f>
        <v>0.05</v>
      </c>
      <c r="I17" s="14" t="s">
        <v>32</v>
      </c>
      <c r="J17" s="14" t="s">
        <v>31</v>
      </c>
    </row>
    <row r="18" spans="2:10" x14ac:dyDescent="0.45">
      <c r="B18" s="15">
        <v>17</v>
      </c>
      <c r="C18" s="15" t="s">
        <v>18</v>
      </c>
      <c r="D18" s="15" t="s">
        <v>16</v>
      </c>
      <c r="E18" s="15" t="s">
        <v>24</v>
      </c>
      <c r="H18" s="14">
        <f>H17*1000</f>
        <v>50</v>
      </c>
      <c r="J18" s="14" t="s">
        <v>30</v>
      </c>
    </row>
    <row r="19" spans="2:10" x14ac:dyDescent="0.45">
      <c r="B19" s="15">
        <v>18</v>
      </c>
      <c r="C19" s="15" t="s">
        <v>18</v>
      </c>
      <c r="D19" s="15" t="s">
        <v>16</v>
      </c>
      <c r="E19" s="15" t="s">
        <v>23</v>
      </c>
      <c r="H19" s="14" t="s">
        <v>29</v>
      </c>
    </row>
    <row r="20" spans="2:10" x14ac:dyDescent="0.45">
      <c r="B20" s="15">
        <v>19</v>
      </c>
      <c r="C20" s="15" t="s">
        <v>18</v>
      </c>
      <c r="D20" s="15" t="s">
        <v>16</v>
      </c>
      <c r="E20" s="15" t="s">
        <v>22</v>
      </c>
      <c r="H20" s="14">
        <f>250/5</f>
        <v>50</v>
      </c>
      <c r="I20" s="14" t="s">
        <v>28</v>
      </c>
    </row>
    <row r="21" spans="2:10" x14ac:dyDescent="0.45">
      <c r="B21" s="15">
        <v>20</v>
      </c>
      <c r="C21" s="15" t="s">
        <v>18</v>
      </c>
      <c r="D21" s="15" t="s">
        <v>16</v>
      </c>
      <c r="E21" s="15" t="s">
        <v>21</v>
      </c>
      <c r="I21" s="17" t="s">
        <v>27</v>
      </c>
    </row>
    <row r="22" spans="2:10" x14ac:dyDescent="0.45">
      <c r="B22" s="15">
        <v>21</v>
      </c>
      <c r="C22" s="15" t="s">
        <v>18</v>
      </c>
      <c r="D22" s="15" t="s">
        <v>16</v>
      </c>
      <c r="E22" s="15" t="s">
        <v>20</v>
      </c>
    </row>
    <row r="23" spans="2:10" x14ac:dyDescent="0.45">
      <c r="B23" s="15">
        <v>22</v>
      </c>
      <c r="C23" s="15" t="s">
        <v>18</v>
      </c>
      <c r="D23" s="15" t="s">
        <v>16</v>
      </c>
      <c r="E23" s="15" t="s">
        <v>19</v>
      </c>
    </row>
    <row r="24" spans="2:10" x14ac:dyDescent="0.45">
      <c r="B24" s="15">
        <v>23</v>
      </c>
      <c r="C24" s="15" t="s">
        <v>18</v>
      </c>
      <c r="D24" s="15" t="s">
        <v>16</v>
      </c>
      <c r="E24" s="15" t="s">
        <v>17</v>
      </c>
    </row>
    <row r="25" spans="2:10" x14ac:dyDescent="0.45">
      <c r="B25" s="15">
        <v>24</v>
      </c>
      <c r="C25" s="15" t="s">
        <v>18</v>
      </c>
      <c r="D25" s="15" t="s">
        <v>16</v>
      </c>
      <c r="E25" s="15" t="s">
        <v>25</v>
      </c>
    </row>
    <row r="26" spans="2:10" x14ac:dyDescent="0.45">
      <c r="B26" s="15">
        <v>25</v>
      </c>
      <c r="C26" s="15" t="s">
        <v>18</v>
      </c>
      <c r="D26" s="15" t="s">
        <v>16</v>
      </c>
      <c r="E26" s="15" t="s">
        <v>26</v>
      </c>
    </row>
    <row r="27" spans="2:10" x14ac:dyDescent="0.45">
      <c r="B27" s="15">
        <v>26</v>
      </c>
      <c r="C27" s="15" t="s">
        <v>18</v>
      </c>
      <c r="D27" s="15" t="s">
        <v>15</v>
      </c>
      <c r="E27" s="15" t="s">
        <v>24</v>
      </c>
    </row>
    <row r="28" spans="2:10" x14ac:dyDescent="0.45">
      <c r="B28" s="15">
        <v>27</v>
      </c>
      <c r="C28" s="15" t="s">
        <v>18</v>
      </c>
      <c r="D28" s="15" t="s">
        <v>15</v>
      </c>
      <c r="E28" s="15" t="s">
        <v>23</v>
      </c>
    </row>
    <row r="29" spans="2:10" x14ac:dyDescent="0.45">
      <c r="B29" s="15">
        <v>28</v>
      </c>
      <c r="C29" s="15" t="s">
        <v>18</v>
      </c>
      <c r="D29" s="15" t="s">
        <v>15</v>
      </c>
      <c r="E29" s="15" t="s">
        <v>22</v>
      </c>
    </row>
    <row r="30" spans="2:10" x14ac:dyDescent="0.45">
      <c r="B30" s="15">
        <v>29</v>
      </c>
      <c r="C30" s="15" t="s">
        <v>18</v>
      </c>
      <c r="D30" s="15" t="s">
        <v>15</v>
      </c>
      <c r="E30" s="15" t="s">
        <v>21</v>
      </c>
    </row>
    <row r="31" spans="2:10" x14ac:dyDescent="0.45">
      <c r="B31" s="15">
        <v>30</v>
      </c>
      <c r="C31" s="15" t="s">
        <v>18</v>
      </c>
      <c r="D31" s="15" t="s">
        <v>15</v>
      </c>
      <c r="E31" s="15" t="s">
        <v>20</v>
      </c>
    </row>
    <row r="32" spans="2:10" x14ac:dyDescent="0.45">
      <c r="B32" s="15">
        <v>31</v>
      </c>
      <c r="C32" s="15" t="s">
        <v>18</v>
      </c>
      <c r="D32" s="15" t="s">
        <v>15</v>
      </c>
      <c r="E32" s="15" t="s">
        <v>19</v>
      </c>
    </row>
    <row r="33" spans="2:5" x14ac:dyDescent="0.45">
      <c r="B33" s="15">
        <v>32</v>
      </c>
      <c r="C33" s="15" t="s">
        <v>18</v>
      </c>
      <c r="D33" s="15" t="s">
        <v>15</v>
      </c>
      <c r="E33" s="15" t="s">
        <v>17</v>
      </c>
    </row>
    <row r="34" spans="2:5" x14ac:dyDescent="0.45">
      <c r="B34" s="15">
        <v>33</v>
      </c>
      <c r="C34" s="15" t="s">
        <v>18</v>
      </c>
      <c r="D34" s="15" t="s">
        <v>15</v>
      </c>
      <c r="E34" s="15" t="s">
        <v>25</v>
      </c>
    </row>
    <row r="35" spans="2:5" x14ac:dyDescent="0.45">
      <c r="B35" s="15">
        <v>34</v>
      </c>
      <c r="C35" s="15" t="s">
        <v>18</v>
      </c>
      <c r="D35" s="15" t="s">
        <v>14</v>
      </c>
      <c r="E35" s="15" t="s">
        <v>24</v>
      </c>
    </row>
    <row r="36" spans="2:5" x14ac:dyDescent="0.45">
      <c r="B36" s="15">
        <v>35</v>
      </c>
      <c r="C36" s="15" t="s">
        <v>18</v>
      </c>
      <c r="D36" s="15" t="s">
        <v>14</v>
      </c>
      <c r="E36" s="15" t="s">
        <v>23</v>
      </c>
    </row>
    <row r="37" spans="2:5" x14ac:dyDescent="0.45">
      <c r="B37" s="15">
        <v>36</v>
      </c>
      <c r="C37" s="15" t="s">
        <v>18</v>
      </c>
      <c r="D37" s="15" t="s">
        <v>14</v>
      </c>
      <c r="E37" s="15" t="s">
        <v>22</v>
      </c>
    </row>
    <row r="38" spans="2:5" x14ac:dyDescent="0.45">
      <c r="B38" s="15">
        <v>37</v>
      </c>
      <c r="C38" s="15" t="s">
        <v>18</v>
      </c>
      <c r="D38" s="15" t="s">
        <v>14</v>
      </c>
      <c r="E38" s="15" t="s">
        <v>21</v>
      </c>
    </row>
    <row r="39" spans="2:5" x14ac:dyDescent="0.45">
      <c r="B39" s="15">
        <v>38</v>
      </c>
      <c r="C39" s="15" t="s">
        <v>18</v>
      </c>
      <c r="D39" s="15" t="s">
        <v>14</v>
      </c>
      <c r="E39" s="15" t="s">
        <v>20</v>
      </c>
    </row>
    <row r="40" spans="2:5" x14ac:dyDescent="0.45">
      <c r="B40" s="15">
        <v>39</v>
      </c>
      <c r="C40" s="15" t="s">
        <v>18</v>
      </c>
      <c r="D40" s="15" t="s">
        <v>14</v>
      </c>
      <c r="E40" s="15" t="s">
        <v>19</v>
      </c>
    </row>
    <row r="41" spans="2:5" x14ac:dyDescent="0.45">
      <c r="B41" s="15">
        <v>40</v>
      </c>
      <c r="C41" s="15" t="s">
        <v>18</v>
      </c>
      <c r="D41" s="15" t="s">
        <v>14</v>
      </c>
      <c r="E41" s="15" t="s">
        <v>17</v>
      </c>
    </row>
    <row r="42" spans="2:5" x14ac:dyDescent="0.45">
      <c r="B42" s="15">
        <v>41</v>
      </c>
      <c r="C42" s="15" t="s">
        <v>18</v>
      </c>
      <c r="D42" s="15" t="s">
        <v>13</v>
      </c>
      <c r="E42" s="15" t="s">
        <v>24</v>
      </c>
    </row>
    <row r="43" spans="2:5" x14ac:dyDescent="0.45">
      <c r="B43" s="15">
        <v>42</v>
      </c>
      <c r="C43" s="15" t="s">
        <v>18</v>
      </c>
      <c r="D43" s="15" t="s">
        <v>13</v>
      </c>
      <c r="E43" s="15" t="s">
        <v>23</v>
      </c>
    </row>
    <row r="44" spans="2:5" x14ac:dyDescent="0.45">
      <c r="B44" s="15">
        <v>43</v>
      </c>
      <c r="C44" s="15" t="s">
        <v>18</v>
      </c>
      <c r="D44" s="15" t="s">
        <v>13</v>
      </c>
      <c r="E44" s="15" t="s">
        <v>22</v>
      </c>
    </row>
    <row r="45" spans="2:5" x14ac:dyDescent="0.45">
      <c r="B45" s="15">
        <v>44</v>
      </c>
      <c r="C45" s="15" t="s">
        <v>18</v>
      </c>
      <c r="D45" s="15" t="s">
        <v>13</v>
      </c>
      <c r="E45" s="15" t="s">
        <v>21</v>
      </c>
    </row>
    <row r="46" spans="2:5" x14ac:dyDescent="0.45">
      <c r="B46" s="15">
        <v>45</v>
      </c>
      <c r="C46" s="15" t="s">
        <v>18</v>
      </c>
      <c r="D46" s="15" t="s">
        <v>13</v>
      </c>
      <c r="E46" s="15" t="s">
        <v>20</v>
      </c>
    </row>
    <row r="47" spans="2:5" x14ac:dyDescent="0.45">
      <c r="B47" s="15">
        <v>46</v>
      </c>
      <c r="C47" s="15" t="s">
        <v>18</v>
      </c>
      <c r="D47" s="15" t="s">
        <v>13</v>
      </c>
      <c r="E47" s="15" t="s">
        <v>19</v>
      </c>
    </row>
    <row r="48" spans="2:5" x14ac:dyDescent="0.45">
      <c r="B48" s="15">
        <v>47</v>
      </c>
      <c r="C48" s="15" t="s">
        <v>18</v>
      </c>
      <c r="D48" s="15" t="s">
        <v>13</v>
      </c>
      <c r="E48" s="15" t="s">
        <v>17</v>
      </c>
    </row>
    <row r="49" spans="2:5" x14ac:dyDescent="0.45">
      <c r="B49" s="15">
        <v>48</v>
      </c>
      <c r="C49" s="15" t="s">
        <v>18</v>
      </c>
      <c r="D49" s="15" t="s">
        <v>12</v>
      </c>
      <c r="E49" s="15" t="s">
        <v>24</v>
      </c>
    </row>
    <row r="50" spans="2:5" x14ac:dyDescent="0.45">
      <c r="B50" s="15">
        <v>49</v>
      </c>
      <c r="C50" s="15" t="s">
        <v>18</v>
      </c>
      <c r="D50" s="15" t="s">
        <v>12</v>
      </c>
      <c r="E50" s="15" t="s">
        <v>23</v>
      </c>
    </row>
    <row r="51" spans="2:5" x14ac:dyDescent="0.45">
      <c r="B51" s="15">
        <v>50</v>
      </c>
      <c r="C51" s="15" t="s">
        <v>18</v>
      </c>
      <c r="D51" s="15" t="s">
        <v>12</v>
      </c>
      <c r="E51" s="15" t="s">
        <v>22</v>
      </c>
    </row>
    <row r="52" spans="2:5" x14ac:dyDescent="0.45">
      <c r="B52" s="15">
        <v>51</v>
      </c>
      <c r="C52" s="15" t="s">
        <v>18</v>
      </c>
      <c r="D52" s="15" t="s">
        <v>12</v>
      </c>
      <c r="E52" s="15" t="s">
        <v>21</v>
      </c>
    </row>
    <row r="53" spans="2:5" x14ac:dyDescent="0.45">
      <c r="B53" s="15">
        <v>52</v>
      </c>
      <c r="C53" s="15" t="s">
        <v>18</v>
      </c>
      <c r="D53" s="15" t="s">
        <v>12</v>
      </c>
      <c r="E53" s="15" t="s">
        <v>20</v>
      </c>
    </row>
    <row r="54" spans="2:5" x14ac:dyDescent="0.45">
      <c r="B54" s="15">
        <v>53</v>
      </c>
      <c r="C54" s="15" t="s">
        <v>18</v>
      </c>
      <c r="D54" s="15" t="s">
        <v>12</v>
      </c>
      <c r="E54" s="15" t="s">
        <v>19</v>
      </c>
    </row>
    <row r="55" spans="2:5" x14ac:dyDescent="0.45">
      <c r="B55" s="15">
        <v>54</v>
      </c>
      <c r="C55" s="15" t="s">
        <v>18</v>
      </c>
      <c r="D55" s="15" t="s">
        <v>12</v>
      </c>
      <c r="E55" s="15" t="s">
        <v>17</v>
      </c>
    </row>
    <row r="56" spans="2:5" x14ac:dyDescent="0.45">
      <c r="B56" s="15">
        <v>55</v>
      </c>
      <c r="D56" s="15" t="s">
        <v>16</v>
      </c>
      <c r="E56" s="16" t="s">
        <v>11</v>
      </c>
    </row>
    <row r="57" spans="2:5" x14ac:dyDescent="0.45">
      <c r="B57" s="15">
        <v>56</v>
      </c>
      <c r="D57" s="15" t="s">
        <v>16</v>
      </c>
      <c r="E57" s="16" t="s">
        <v>10</v>
      </c>
    </row>
    <row r="58" spans="2:5" x14ac:dyDescent="0.45">
      <c r="B58" s="15">
        <v>57</v>
      </c>
      <c r="D58" s="14" t="s">
        <v>15</v>
      </c>
      <c r="E58" s="16" t="s">
        <v>11</v>
      </c>
    </row>
    <row r="59" spans="2:5" x14ac:dyDescent="0.45">
      <c r="B59" s="15">
        <v>58</v>
      </c>
      <c r="E59" s="16" t="s">
        <v>10</v>
      </c>
    </row>
    <row r="60" spans="2:5" x14ac:dyDescent="0.45">
      <c r="B60" s="15">
        <v>59</v>
      </c>
      <c r="D60" s="15" t="s">
        <v>14</v>
      </c>
      <c r="E60" s="16" t="s">
        <v>11</v>
      </c>
    </row>
    <row r="61" spans="2:5" x14ac:dyDescent="0.45">
      <c r="B61" s="15">
        <v>60</v>
      </c>
      <c r="E61" s="16" t="s">
        <v>10</v>
      </c>
    </row>
    <row r="62" spans="2:5" x14ac:dyDescent="0.45">
      <c r="B62" s="15">
        <v>61</v>
      </c>
      <c r="D62" s="15" t="s">
        <v>13</v>
      </c>
      <c r="E62" s="16" t="s">
        <v>11</v>
      </c>
    </row>
    <row r="63" spans="2:5" x14ac:dyDescent="0.45">
      <c r="B63" s="15">
        <v>62</v>
      </c>
      <c r="E63" s="16" t="s">
        <v>10</v>
      </c>
    </row>
    <row r="64" spans="2:5" x14ac:dyDescent="0.45">
      <c r="B64" s="15">
        <v>63</v>
      </c>
      <c r="D64" s="15" t="s">
        <v>12</v>
      </c>
      <c r="E64" s="16" t="s">
        <v>11</v>
      </c>
    </row>
    <row r="65" spans="2:5" x14ac:dyDescent="0.45">
      <c r="B65" s="15">
        <v>64</v>
      </c>
      <c r="E65" s="16" t="s">
        <v>10</v>
      </c>
    </row>
    <row r="66" spans="2:5" x14ac:dyDescent="0.45">
      <c r="B66" s="15"/>
    </row>
    <row r="67" spans="2:5" x14ac:dyDescent="0.45">
      <c r="B67" s="15"/>
    </row>
    <row r="68" spans="2:5" x14ac:dyDescent="0.45">
      <c r="B68" s="15"/>
    </row>
    <row r="69" spans="2:5" x14ac:dyDescent="0.45">
      <c r="B69" s="15"/>
    </row>
    <row r="70" spans="2:5" x14ac:dyDescent="0.45">
      <c r="B70" s="15"/>
    </row>
    <row r="71" spans="2:5" x14ac:dyDescent="0.45">
      <c r="B71" s="15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B12" sqref="B12:M19"/>
    </sheetView>
  </sheetViews>
  <sheetFormatPr defaultRowHeight="14.25" x14ac:dyDescent="0.45"/>
  <sheetData>
    <row r="1" spans="1:15" x14ac:dyDescent="0.4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x14ac:dyDescent="0.45">
      <c r="A2" s="2" t="s">
        <v>0</v>
      </c>
      <c r="B2" s="3">
        <v>715696</v>
      </c>
      <c r="C2" s="3">
        <v>724683</v>
      </c>
      <c r="D2" s="4">
        <v>322746</v>
      </c>
      <c r="E2" s="5">
        <v>4098</v>
      </c>
      <c r="F2" s="6">
        <v>86992</v>
      </c>
      <c r="G2" s="5">
        <v>9985</v>
      </c>
      <c r="H2" s="5">
        <v>4606</v>
      </c>
      <c r="I2" s="7">
        <v>137510</v>
      </c>
      <c r="J2" s="7">
        <v>113325</v>
      </c>
      <c r="K2" s="5">
        <v>49591</v>
      </c>
      <c r="L2" s="5">
        <v>14</v>
      </c>
      <c r="M2" s="5">
        <v>13</v>
      </c>
      <c r="N2" s="8">
        <v>540565</v>
      </c>
    </row>
    <row r="3" spans="1:15" x14ac:dyDescent="0.45">
      <c r="A3" s="2" t="s">
        <v>1</v>
      </c>
      <c r="B3" s="9">
        <v>647543</v>
      </c>
      <c r="C3" s="9">
        <v>662955</v>
      </c>
      <c r="D3" s="10">
        <v>167967</v>
      </c>
      <c r="E3" s="5">
        <v>26913</v>
      </c>
      <c r="F3" s="5">
        <v>46719</v>
      </c>
      <c r="G3" s="6">
        <v>84457</v>
      </c>
      <c r="H3" s="6">
        <v>87039</v>
      </c>
      <c r="I3" s="5">
        <v>48106</v>
      </c>
      <c r="J3" s="5">
        <v>26061</v>
      </c>
      <c r="K3" s="11">
        <v>210420</v>
      </c>
      <c r="L3" s="5">
        <v>19</v>
      </c>
      <c r="M3" s="5">
        <v>15</v>
      </c>
      <c r="N3" s="8">
        <v>540565</v>
      </c>
    </row>
    <row r="4" spans="1:15" x14ac:dyDescent="0.45">
      <c r="A4" s="2" t="s">
        <v>2</v>
      </c>
      <c r="B4" s="12">
        <v>259931</v>
      </c>
      <c r="C4" s="11">
        <v>256703</v>
      </c>
      <c r="D4" s="13">
        <v>430782</v>
      </c>
      <c r="E4" s="5">
        <v>1704</v>
      </c>
      <c r="F4" s="5">
        <v>9107</v>
      </c>
      <c r="G4" s="5">
        <v>36659</v>
      </c>
      <c r="H4" s="5">
        <v>46027</v>
      </c>
      <c r="I4" s="5">
        <v>8476</v>
      </c>
      <c r="J4" s="5">
        <v>5974</v>
      </c>
      <c r="K4" s="5">
        <v>19403</v>
      </c>
      <c r="L4" s="5">
        <v>19</v>
      </c>
      <c r="M4" s="5">
        <v>15</v>
      </c>
      <c r="N4" s="8">
        <v>540565</v>
      </c>
      <c r="O4" t="s">
        <v>8</v>
      </c>
    </row>
    <row r="5" spans="1:15" x14ac:dyDescent="0.45">
      <c r="A5" s="2" t="s">
        <v>3</v>
      </c>
      <c r="B5" s="6">
        <v>60127</v>
      </c>
      <c r="C5" s="6">
        <v>60380</v>
      </c>
      <c r="D5" s="6">
        <v>54060</v>
      </c>
      <c r="E5" s="5">
        <v>4006</v>
      </c>
      <c r="F5" s="5">
        <v>9566</v>
      </c>
      <c r="G5" s="5">
        <v>5595</v>
      </c>
      <c r="H5" s="5">
        <v>8429</v>
      </c>
      <c r="I5" s="5">
        <v>29260</v>
      </c>
      <c r="J5" s="5">
        <v>5719</v>
      </c>
      <c r="K5" s="5">
        <v>49206</v>
      </c>
      <c r="L5" s="5">
        <v>12</v>
      </c>
      <c r="M5" s="5">
        <v>14</v>
      </c>
      <c r="N5" s="8">
        <v>540565</v>
      </c>
    </row>
    <row r="6" spans="1:15" x14ac:dyDescent="0.45">
      <c r="A6" s="2" t="s">
        <v>4</v>
      </c>
      <c r="B6" s="5">
        <v>20447</v>
      </c>
      <c r="C6" s="5">
        <v>21146</v>
      </c>
      <c r="D6" s="11">
        <v>224214</v>
      </c>
      <c r="E6" s="5">
        <v>3896</v>
      </c>
      <c r="F6" s="5">
        <v>4324</v>
      </c>
      <c r="G6" s="5">
        <v>2668</v>
      </c>
      <c r="H6" s="5">
        <v>1446</v>
      </c>
      <c r="I6" s="5">
        <v>28079</v>
      </c>
      <c r="J6" s="6">
        <v>62913</v>
      </c>
      <c r="K6" s="6">
        <v>90146</v>
      </c>
      <c r="L6" s="5">
        <v>49731</v>
      </c>
      <c r="M6" s="5">
        <v>17</v>
      </c>
      <c r="N6" s="8">
        <v>540565</v>
      </c>
    </row>
    <row r="7" spans="1:15" x14ac:dyDescent="0.45">
      <c r="A7" s="2" t="s">
        <v>5</v>
      </c>
      <c r="B7" s="5">
        <v>6164</v>
      </c>
      <c r="C7" s="5">
        <v>6241</v>
      </c>
      <c r="D7" s="5">
        <v>11088</v>
      </c>
      <c r="E7" s="5">
        <v>7084</v>
      </c>
      <c r="F7" s="5">
        <v>37046</v>
      </c>
      <c r="G7" s="5">
        <v>607</v>
      </c>
      <c r="H7" s="5">
        <v>286</v>
      </c>
      <c r="I7" s="5">
        <v>48438</v>
      </c>
      <c r="J7" s="5">
        <v>29292</v>
      </c>
      <c r="K7" s="6">
        <v>90362</v>
      </c>
      <c r="L7" s="5">
        <v>19</v>
      </c>
      <c r="M7" s="5">
        <v>11</v>
      </c>
      <c r="N7" s="8">
        <v>540565</v>
      </c>
    </row>
    <row r="8" spans="1:15" x14ac:dyDescent="0.45">
      <c r="A8" s="2" t="s">
        <v>6</v>
      </c>
      <c r="B8" s="5">
        <v>3369</v>
      </c>
      <c r="C8" s="5">
        <v>1298</v>
      </c>
      <c r="D8" s="5">
        <v>6111</v>
      </c>
      <c r="E8" s="5">
        <v>5002</v>
      </c>
      <c r="F8" s="5">
        <v>22196</v>
      </c>
      <c r="G8" s="5">
        <v>17678</v>
      </c>
      <c r="H8" s="5">
        <v>20914</v>
      </c>
      <c r="I8" s="5">
        <v>50369</v>
      </c>
      <c r="J8" s="6">
        <v>81980</v>
      </c>
      <c r="K8" s="5">
        <v>51687</v>
      </c>
      <c r="L8" s="5">
        <v>12</v>
      </c>
      <c r="M8" s="5">
        <v>12</v>
      </c>
      <c r="N8" s="8">
        <v>540565</v>
      </c>
    </row>
    <row r="9" spans="1:15" x14ac:dyDescent="0.45">
      <c r="A9" s="2" t="s">
        <v>7</v>
      </c>
      <c r="B9" s="5">
        <v>590</v>
      </c>
      <c r="C9" s="5">
        <v>258</v>
      </c>
      <c r="D9" s="5">
        <v>14270</v>
      </c>
      <c r="E9" s="5">
        <v>8045</v>
      </c>
      <c r="F9" s="5">
        <v>14397</v>
      </c>
      <c r="G9" s="5">
        <v>7568</v>
      </c>
      <c r="H9" s="5">
        <v>10897</v>
      </c>
      <c r="I9" s="7">
        <v>144253</v>
      </c>
      <c r="J9" s="7">
        <v>118482</v>
      </c>
      <c r="K9" s="6">
        <v>96049</v>
      </c>
      <c r="L9" s="5">
        <v>11</v>
      </c>
      <c r="M9" s="5">
        <v>18</v>
      </c>
      <c r="N9" s="8">
        <v>540565</v>
      </c>
    </row>
    <row r="11" spans="1:15" x14ac:dyDescent="0.45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5" x14ac:dyDescent="0.45">
      <c r="A12" s="2" t="s">
        <v>0</v>
      </c>
      <c r="B12" s="3">
        <v>723880</v>
      </c>
      <c r="C12" s="3">
        <v>745854</v>
      </c>
      <c r="D12" s="4">
        <v>361957</v>
      </c>
      <c r="E12" s="5">
        <v>3938</v>
      </c>
      <c r="F12" s="6">
        <v>96094</v>
      </c>
      <c r="G12" s="5">
        <v>10169</v>
      </c>
      <c r="H12" s="5">
        <v>4871</v>
      </c>
      <c r="I12" s="7">
        <v>147507</v>
      </c>
      <c r="J12" s="7">
        <v>119802</v>
      </c>
      <c r="K12" s="5">
        <v>52617</v>
      </c>
      <c r="L12" s="5">
        <v>8</v>
      </c>
      <c r="M12" s="5">
        <v>16</v>
      </c>
      <c r="N12" s="8">
        <v>540565</v>
      </c>
    </row>
    <row r="13" spans="1:15" x14ac:dyDescent="0.45">
      <c r="A13" s="2" t="s">
        <v>1</v>
      </c>
      <c r="B13" s="3">
        <v>713908</v>
      </c>
      <c r="C13" s="9">
        <v>676900</v>
      </c>
      <c r="D13" s="10">
        <v>182260</v>
      </c>
      <c r="E13" s="5">
        <v>31951</v>
      </c>
      <c r="F13" s="5">
        <v>50290</v>
      </c>
      <c r="G13" s="6">
        <v>89722</v>
      </c>
      <c r="H13" s="6">
        <v>93786</v>
      </c>
      <c r="I13" s="5">
        <v>50019</v>
      </c>
      <c r="J13" s="5">
        <v>27599</v>
      </c>
      <c r="K13" s="11">
        <v>223827</v>
      </c>
      <c r="L13" s="5">
        <v>10</v>
      </c>
      <c r="M13" s="5">
        <v>12</v>
      </c>
      <c r="N13" s="8">
        <v>540565</v>
      </c>
    </row>
    <row r="14" spans="1:15" x14ac:dyDescent="0.45">
      <c r="A14" s="2" t="s">
        <v>2</v>
      </c>
      <c r="B14" s="12">
        <v>304629</v>
      </c>
      <c r="C14" s="11">
        <v>234894</v>
      </c>
      <c r="D14" s="36">
        <v>481683</v>
      </c>
      <c r="E14" s="5">
        <v>2242</v>
      </c>
      <c r="F14" s="5">
        <v>9401</v>
      </c>
      <c r="G14" s="5">
        <v>39830</v>
      </c>
      <c r="H14" s="5">
        <v>49123</v>
      </c>
      <c r="I14" s="5">
        <v>8981</v>
      </c>
      <c r="J14" s="5">
        <v>6308</v>
      </c>
      <c r="K14" s="5">
        <v>20739</v>
      </c>
      <c r="L14" s="5">
        <v>57</v>
      </c>
      <c r="M14" s="5">
        <v>14</v>
      </c>
      <c r="N14" s="8">
        <v>540565</v>
      </c>
    </row>
    <row r="15" spans="1:15" x14ac:dyDescent="0.45">
      <c r="A15" s="2" t="s">
        <v>3</v>
      </c>
      <c r="B15" s="6">
        <v>65498</v>
      </c>
      <c r="C15" s="5">
        <v>46024</v>
      </c>
      <c r="D15" s="6">
        <v>57324</v>
      </c>
      <c r="E15" s="5">
        <v>4618</v>
      </c>
      <c r="F15" s="5">
        <v>10178</v>
      </c>
      <c r="G15" s="5">
        <v>5805</v>
      </c>
      <c r="H15" s="5">
        <v>8887</v>
      </c>
      <c r="I15" s="5">
        <v>30825</v>
      </c>
      <c r="J15" s="5">
        <v>6310</v>
      </c>
      <c r="K15" s="5">
        <v>51568</v>
      </c>
      <c r="L15" s="5">
        <v>11</v>
      </c>
      <c r="M15" s="5">
        <v>11</v>
      </c>
      <c r="N15" s="8">
        <v>540565</v>
      </c>
      <c r="O15" t="s">
        <v>9</v>
      </c>
    </row>
    <row r="16" spans="1:15" x14ac:dyDescent="0.45">
      <c r="A16" s="2" t="s">
        <v>4</v>
      </c>
      <c r="B16" s="5">
        <v>25346</v>
      </c>
      <c r="C16" s="5">
        <v>18931</v>
      </c>
      <c r="D16" s="11">
        <v>239646</v>
      </c>
      <c r="E16" s="5">
        <v>5498</v>
      </c>
      <c r="F16" s="5">
        <v>4574</v>
      </c>
      <c r="G16" s="5">
        <v>2627</v>
      </c>
      <c r="H16" s="5">
        <v>925</v>
      </c>
      <c r="I16" s="5">
        <v>25914</v>
      </c>
      <c r="J16" s="6">
        <v>63043</v>
      </c>
      <c r="K16" s="5">
        <v>51798</v>
      </c>
      <c r="L16" s="5">
        <v>15</v>
      </c>
      <c r="M16" s="5">
        <v>15</v>
      </c>
      <c r="N16" s="8">
        <v>540565</v>
      </c>
    </row>
    <row r="17" spans="1:14" x14ac:dyDescent="0.45">
      <c r="A17" s="2" t="s">
        <v>5</v>
      </c>
      <c r="B17" s="5">
        <v>10884</v>
      </c>
      <c r="C17" s="5">
        <v>7850</v>
      </c>
      <c r="D17" s="5">
        <v>12705</v>
      </c>
      <c r="E17" s="5">
        <v>10718</v>
      </c>
      <c r="F17" s="5">
        <v>38831</v>
      </c>
      <c r="G17" s="5">
        <v>621</v>
      </c>
      <c r="H17" s="5">
        <v>243</v>
      </c>
      <c r="I17" s="5">
        <v>51487</v>
      </c>
      <c r="J17" s="5">
        <v>29929</v>
      </c>
      <c r="K17" s="6">
        <v>95961</v>
      </c>
      <c r="L17" s="5">
        <v>15</v>
      </c>
      <c r="M17" s="5">
        <v>16</v>
      </c>
      <c r="N17" s="8">
        <v>540565</v>
      </c>
    </row>
    <row r="18" spans="1:14" x14ac:dyDescent="0.45">
      <c r="A18" s="2" t="s">
        <v>6</v>
      </c>
      <c r="B18" s="5">
        <v>5885</v>
      </c>
      <c r="C18" s="5">
        <v>3839</v>
      </c>
      <c r="D18" s="5">
        <v>6618</v>
      </c>
      <c r="E18" s="5">
        <v>5338</v>
      </c>
      <c r="F18" s="5">
        <v>23939</v>
      </c>
      <c r="G18" s="5">
        <v>18525</v>
      </c>
      <c r="H18" s="5">
        <v>21735</v>
      </c>
      <c r="I18" s="5">
        <v>52208</v>
      </c>
      <c r="J18" s="6">
        <v>84165</v>
      </c>
      <c r="K18" s="6">
        <v>53575</v>
      </c>
      <c r="L18" s="5">
        <v>13</v>
      </c>
      <c r="M18" s="5">
        <v>10</v>
      </c>
      <c r="N18" s="8">
        <v>540565</v>
      </c>
    </row>
    <row r="19" spans="1:14" x14ac:dyDescent="0.45">
      <c r="A19" s="2" t="s">
        <v>7</v>
      </c>
      <c r="B19" s="5">
        <v>3260</v>
      </c>
      <c r="C19" s="5">
        <v>1737</v>
      </c>
      <c r="D19" s="5">
        <v>16699</v>
      </c>
      <c r="E19" s="5">
        <v>8899</v>
      </c>
      <c r="F19" s="5">
        <v>15645</v>
      </c>
      <c r="G19" s="5">
        <v>7664</v>
      </c>
      <c r="H19" s="5">
        <v>11248</v>
      </c>
      <c r="I19" s="7">
        <v>150956</v>
      </c>
      <c r="J19" s="7">
        <v>123440</v>
      </c>
      <c r="K19" s="6">
        <v>99513</v>
      </c>
      <c r="L19" s="5">
        <v>15</v>
      </c>
      <c r="M19" s="5">
        <v>12</v>
      </c>
      <c r="N19" s="8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0824-8ECF-4D24-ABA6-8C373D8B43AF}">
  <sheetPr>
    <pageSetUpPr fitToPage="1"/>
  </sheetPr>
  <dimension ref="A1:AX100"/>
  <sheetViews>
    <sheetView tabSelected="1" topLeftCell="X1" zoomScale="66" zoomScaleNormal="49" workbookViewId="0">
      <selection activeCell="AK5" sqref="AK5"/>
    </sheetView>
  </sheetViews>
  <sheetFormatPr defaultColWidth="9" defaultRowHeight="14.25" x14ac:dyDescent="0.45"/>
  <cols>
    <col min="1" max="24" width="9" style="14"/>
    <col min="27" max="28" width="9" style="14"/>
    <col min="30" max="33" width="9" style="14"/>
    <col min="36" max="16384" width="9" style="14"/>
  </cols>
  <sheetData>
    <row r="1" spans="1:41" x14ac:dyDescent="0.45">
      <c r="B1" s="18" t="s">
        <v>59</v>
      </c>
      <c r="Q1" s="18" t="s">
        <v>60</v>
      </c>
      <c r="U1" s="14" t="s">
        <v>66</v>
      </c>
      <c r="V1" s="14" t="s">
        <v>67</v>
      </c>
      <c r="W1" s="14" t="s">
        <v>91</v>
      </c>
      <c r="Y1" t="s">
        <v>68</v>
      </c>
      <c r="Z1" t="s">
        <v>69</v>
      </c>
      <c r="AA1" t="s">
        <v>70</v>
      </c>
      <c r="AD1" s="18" t="s">
        <v>60</v>
      </c>
      <c r="AM1" s="14" t="s">
        <v>79</v>
      </c>
      <c r="AN1" s="14" t="s">
        <v>80</v>
      </c>
      <c r="AO1" s="14" t="s">
        <v>81</v>
      </c>
    </row>
    <row r="2" spans="1:41" x14ac:dyDescent="0.45">
      <c r="B2" s="15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Q2" s="15">
        <v>1</v>
      </c>
      <c r="R2" s="15" t="s">
        <v>18</v>
      </c>
      <c r="S2" s="15"/>
      <c r="T2" s="16" t="s">
        <v>58</v>
      </c>
      <c r="U2" s="14">
        <v>10</v>
      </c>
      <c r="V2" s="26">
        <f>AVERAGE(D49,D93)</f>
        <v>2.5770350328375202</v>
      </c>
      <c r="W2" s="26">
        <f>ABS(D49-D93)/D49*100</f>
        <v>7.9203081223295859</v>
      </c>
      <c r="X2" s="26"/>
      <c r="Y2" s="14">
        <f>V2*U2</f>
        <v>25.770350328375201</v>
      </c>
      <c r="Z2" s="14">
        <v>100</v>
      </c>
      <c r="AA2" s="14">
        <f>Z2*Y2</f>
        <v>2577.0350328375202</v>
      </c>
      <c r="AD2" s="15">
        <v>1</v>
      </c>
      <c r="AE2" s="15" t="s">
        <v>18</v>
      </c>
      <c r="AF2" s="15"/>
      <c r="AG2" s="16" t="s">
        <v>58</v>
      </c>
      <c r="AH2">
        <f>AA2</f>
        <v>2577.0350328375202</v>
      </c>
      <c r="AJ2" s="14" t="s">
        <v>71</v>
      </c>
      <c r="AK2" s="14">
        <f>SUM(AH2:AH55)</f>
        <v>11260.549497149848</v>
      </c>
      <c r="AM2" s="14">
        <f>AH2/$AK$2*100</f>
        <v>22.885517562795602</v>
      </c>
    </row>
    <row r="3" spans="1:41" x14ac:dyDescent="0.45">
      <c r="B3" s="15" t="s">
        <v>56</v>
      </c>
      <c r="C3" s="23">
        <v>50</v>
      </c>
      <c r="D3" s="23">
        <v>50</v>
      </c>
      <c r="E3" s="22">
        <v>1</v>
      </c>
      <c r="F3" s="22">
        <v>9</v>
      </c>
      <c r="G3" s="21">
        <v>17</v>
      </c>
      <c r="H3" s="21">
        <v>25</v>
      </c>
      <c r="I3" s="21">
        <v>33</v>
      </c>
      <c r="J3" s="21">
        <v>41</v>
      </c>
      <c r="K3" s="21">
        <v>49</v>
      </c>
      <c r="L3" s="20">
        <v>57</v>
      </c>
      <c r="M3" s="19"/>
      <c r="N3" s="19"/>
      <c r="Q3" s="15">
        <v>2</v>
      </c>
      <c r="R3" s="15" t="s">
        <v>18</v>
      </c>
      <c r="S3" s="15"/>
      <c r="T3" s="16" t="s">
        <v>57</v>
      </c>
      <c r="U3" s="37">
        <v>10</v>
      </c>
      <c r="V3" s="38">
        <f t="shared" ref="V3:V9" si="0">AVERAGE(D50,D94)</f>
        <v>1.318525304572979</v>
      </c>
      <c r="W3" s="38">
        <f t="shared" ref="W3:W9" si="1">ABS(D50-D94)/D50*100</f>
        <v>4.4185153141962479</v>
      </c>
      <c r="X3" s="38"/>
      <c r="Y3" s="37">
        <f t="shared" ref="Y3:Y65" si="2">V3*U3</f>
        <v>13.185253045729791</v>
      </c>
      <c r="Z3" s="14">
        <v>100</v>
      </c>
      <c r="AA3" s="37">
        <f t="shared" ref="AA3:AA65" si="3">Z3*Y3</f>
        <v>1318.5253045729792</v>
      </c>
      <c r="AB3" s="37"/>
      <c r="AD3" s="15">
        <v>2</v>
      </c>
      <c r="AE3" s="15" t="s">
        <v>18</v>
      </c>
      <c r="AF3" s="15"/>
      <c r="AG3" s="16" t="s">
        <v>57</v>
      </c>
      <c r="AH3">
        <f t="shared" ref="AH3:AH7" si="4">AA3</f>
        <v>1318.5253045729792</v>
      </c>
      <c r="AJ3" s="37"/>
      <c r="AK3" s="37"/>
      <c r="AL3" s="37"/>
      <c r="AM3" s="14">
        <f t="shared" ref="AM3:AM55" si="5">AH3/$AK$2*100</f>
        <v>11.709244783362575</v>
      </c>
      <c r="AN3" s="37"/>
      <c r="AO3" s="37"/>
    </row>
    <row r="4" spans="1:41" x14ac:dyDescent="0.45">
      <c r="B4" s="15" t="s">
        <v>54</v>
      </c>
      <c r="C4" s="23">
        <v>10</v>
      </c>
      <c r="D4" s="23">
        <v>10</v>
      </c>
      <c r="E4" s="22">
        <v>2</v>
      </c>
      <c r="F4" s="22">
        <v>10</v>
      </c>
      <c r="G4" s="21">
        <v>18</v>
      </c>
      <c r="H4" s="21">
        <v>26</v>
      </c>
      <c r="I4" s="21">
        <v>34</v>
      </c>
      <c r="J4" s="21">
        <v>42</v>
      </c>
      <c r="K4" s="21">
        <v>50</v>
      </c>
      <c r="L4" s="20">
        <v>58</v>
      </c>
      <c r="M4" s="19"/>
      <c r="N4" s="19"/>
      <c r="Q4" s="15">
        <v>3</v>
      </c>
      <c r="R4" s="15" t="s">
        <v>18</v>
      </c>
      <c r="S4" s="15"/>
      <c r="T4" s="16" t="s">
        <v>55</v>
      </c>
      <c r="U4" s="37">
        <v>10</v>
      </c>
      <c r="V4" s="38">
        <f t="shared" si="0"/>
        <v>3.4344016285132573</v>
      </c>
      <c r="W4" s="38">
        <f t="shared" si="1"/>
        <v>7.5993631925730485</v>
      </c>
      <c r="X4" s="38"/>
      <c r="Y4" s="37">
        <f t="shared" si="2"/>
        <v>34.344016285132575</v>
      </c>
      <c r="Z4" s="14">
        <v>100</v>
      </c>
      <c r="AA4" s="37">
        <f t="shared" si="3"/>
        <v>3434.4016285132575</v>
      </c>
      <c r="AB4" s="37"/>
      <c r="AD4" s="15">
        <v>3</v>
      </c>
      <c r="AE4" s="15" t="s">
        <v>18</v>
      </c>
      <c r="AF4" s="15"/>
      <c r="AG4" s="16" t="s">
        <v>55</v>
      </c>
      <c r="AH4">
        <f t="shared" si="4"/>
        <v>3434.4016285132575</v>
      </c>
      <c r="AJ4" s="37" t="s">
        <v>72</v>
      </c>
      <c r="AK4" s="37">
        <f>(5-2)*5*1000</f>
        <v>15000</v>
      </c>
      <c r="AL4" s="37"/>
      <c r="AM4" s="14">
        <f t="shared" si="5"/>
        <v>30.49941416608965</v>
      </c>
      <c r="AN4" s="37">
        <f>AH4/$AK$7*100</f>
        <v>46.631455308683783</v>
      </c>
      <c r="AO4" s="37">
        <f>AH4/$AK$10*100</f>
        <v>62.116787302424726</v>
      </c>
    </row>
    <row r="5" spans="1:41" x14ac:dyDescent="0.45">
      <c r="B5" s="15" t="s">
        <v>52</v>
      </c>
      <c r="C5" s="23">
        <v>2</v>
      </c>
      <c r="D5" s="23">
        <v>2</v>
      </c>
      <c r="E5" s="22">
        <v>3</v>
      </c>
      <c r="F5" s="22">
        <v>11</v>
      </c>
      <c r="G5" s="21">
        <v>19</v>
      </c>
      <c r="H5" s="21">
        <v>27</v>
      </c>
      <c r="I5" s="21">
        <v>35</v>
      </c>
      <c r="J5" s="21">
        <v>43</v>
      </c>
      <c r="K5" s="21">
        <v>51</v>
      </c>
      <c r="L5" s="20">
        <v>59</v>
      </c>
      <c r="M5" s="19"/>
      <c r="N5" s="19"/>
      <c r="Q5" s="15">
        <v>4</v>
      </c>
      <c r="R5" s="15" t="s">
        <v>18</v>
      </c>
      <c r="T5" s="18" t="s">
        <v>53</v>
      </c>
      <c r="U5" s="37">
        <v>10</v>
      </c>
      <c r="V5" s="38">
        <f t="shared" si="0"/>
        <v>0.41935733378452711</v>
      </c>
      <c r="W5" s="38">
        <f t="shared" si="1"/>
        <v>2.0431861097016473</v>
      </c>
      <c r="X5" s="38"/>
      <c r="Y5" s="37">
        <f t="shared" si="2"/>
        <v>4.1935733378452706</v>
      </c>
      <c r="Z5" s="14">
        <v>100</v>
      </c>
      <c r="AA5" s="37">
        <f t="shared" si="3"/>
        <v>419.35733378452704</v>
      </c>
      <c r="AB5" s="37"/>
      <c r="AD5" s="15">
        <v>4</v>
      </c>
      <c r="AE5" s="15" t="s">
        <v>18</v>
      </c>
      <c r="AG5" s="18" t="s">
        <v>53</v>
      </c>
      <c r="AH5">
        <f t="shared" si="4"/>
        <v>419.35733378452704</v>
      </c>
      <c r="AJ5" s="37" t="s">
        <v>73</v>
      </c>
      <c r="AK5" s="37">
        <f>AK2/AK4</f>
        <v>0.75070329980998984</v>
      </c>
      <c r="AL5" s="37"/>
      <c r="AM5" s="14">
        <f t="shared" si="5"/>
        <v>3.7241285062569136</v>
      </c>
      <c r="AN5" s="37">
        <f t="shared" ref="AN5:AN55" si="6">AH5/$AK$7*100</f>
        <v>5.6939300885456916</v>
      </c>
      <c r="AO5" s="37">
        <f t="shared" ref="AO5:AO55" si="7">AH5/$AK$10*100</f>
        <v>7.5847653023860211</v>
      </c>
    </row>
    <row r="6" spans="1:41" x14ac:dyDescent="0.45">
      <c r="B6" s="15" t="s">
        <v>50</v>
      </c>
      <c r="C6" s="23">
        <v>0.4</v>
      </c>
      <c r="D6" s="23">
        <v>0.4</v>
      </c>
      <c r="E6" s="22">
        <v>4</v>
      </c>
      <c r="F6" s="22">
        <v>12</v>
      </c>
      <c r="G6" s="21">
        <v>20</v>
      </c>
      <c r="H6" s="21">
        <v>28</v>
      </c>
      <c r="I6" s="21">
        <v>36</v>
      </c>
      <c r="J6" s="21">
        <v>44</v>
      </c>
      <c r="K6" s="21">
        <v>52</v>
      </c>
      <c r="L6" s="20">
        <v>60</v>
      </c>
      <c r="M6" s="19"/>
      <c r="N6" s="19"/>
      <c r="Q6" s="15">
        <v>5</v>
      </c>
      <c r="R6" s="15" t="s">
        <v>18</v>
      </c>
      <c r="S6" s="15"/>
      <c r="T6" s="16" t="s">
        <v>51</v>
      </c>
      <c r="U6" s="37">
        <v>10</v>
      </c>
      <c r="V6" s="38">
        <f t="shared" si="0"/>
        <v>1.7466149674050517</v>
      </c>
      <c r="W6" s="38">
        <f t="shared" si="1"/>
        <v>2.8526193080315365</v>
      </c>
      <c r="X6" s="38"/>
      <c r="Y6" s="37">
        <f t="shared" si="2"/>
        <v>17.466149674050516</v>
      </c>
      <c r="Z6" s="14">
        <v>100</v>
      </c>
      <c r="AA6" s="37">
        <f t="shared" si="3"/>
        <v>1746.6149674050516</v>
      </c>
      <c r="AB6" s="37"/>
      <c r="AD6" s="15">
        <v>5</v>
      </c>
      <c r="AE6" s="15" t="s">
        <v>18</v>
      </c>
      <c r="AF6" s="15"/>
      <c r="AG6" s="16" t="s">
        <v>51</v>
      </c>
      <c r="AH6">
        <f t="shared" si="4"/>
        <v>1746.6149674050516</v>
      </c>
      <c r="AJ6" s="37"/>
      <c r="AK6" s="37"/>
      <c r="AL6" s="37"/>
      <c r="AM6" s="14">
        <f t="shared" si="5"/>
        <v>15.510921272955075</v>
      </c>
      <c r="AN6" s="37">
        <f t="shared" si="6"/>
        <v>23.715105745883626</v>
      </c>
      <c r="AO6" s="37"/>
    </row>
    <row r="7" spans="1:41" x14ac:dyDescent="0.45">
      <c r="B7" s="15" t="s">
        <v>48</v>
      </c>
      <c r="C7" s="23">
        <v>0.08</v>
      </c>
      <c r="D7" s="23">
        <v>0.08</v>
      </c>
      <c r="E7" s="22">
        <v>5</v>
      </c>
      <c r="F7" s="22">
        <v>13</v>
      </c>
      <c r="G7" s="21">
        <v>21</v>
      </c>
      <c r="H7" s="21">
        <v>29</v>
      </c>
      <c r="I7" s="21">
        <v>37</v>
      </c>
      <c r="J7" s="21">
        <v>45</v>
      </c>
      <c r="K7" s="21">
        <v>53</v>
      </c>
      <c r="L7" s="20">
        <v>61</v>
      </c>
      <c r="M7" s="19" t="s">
        <v>47</v>
      </c>
      <c r="N7" s="19"/>
      <c r="Q7" s="15">
        <v>6</v>
      </c>
      <c r="R7" s="15" t="s">
        <v>18</v>
      </c>
      <c r="T7" s="16" t="s">
        <v>49</v>
      </c>
      <c r="U7" s="37">
        <v>10</v>
      </c>
      <c r="V7" s="38">
        <f t="shared" si="0"/>
        <v>8.943140945602257E-2</v>
      </c>
      <c r="W7" s="38">
        <f t="shared" si="1"/>
        <v>10.296452560965692</v>
      </c>
      <c r="X7" s="38"/>
      <c r="Y7" s="37">
        <f t="shared" si="2"/>
        <v>0.8943140945602257</v>
      </c>
      <c r="Z7" s="14">
        <v>100</v>
      </c>
      <c r="AA7" s="37">
        <f t="shared" si="3"/>
        <v>89.431409456022564</v>
      </c>
      <c r="AB7" s="39"/>
      <c r="AD7" s="15">
        <v>6</v>
      </c>
      <c r="AE7" s="15" t="s">
        <v>18</v>
      </c>
      <c r="AG7" s="16" t="s">
        <v>49</v>
      </c>
      <c r="AH7">
        <f t="shared" si="4"/>
        <v>89.431409456022564</v>
      </c>
      <c r="AJ7" s="37" t="s">
        <v>74</v>
      </c>
      <c r="AK7" s="37">
        <f>SUM(AH4:AH55)</f>
        <v>7364.9891597393444</v>
      </c>
      <c r="AL7" s="37"/>
      <c r="AM7" s="14">
        <f t="shared" si="5"/>
        <v>0.79420111317532516</v>
      </c>
      <c r="AN7" s="37">
        <f t="shared" si="6"/>
        <v>1.2142775436099575</v>
      </c>
      <c r="AO7" s="37"/>
    </row>
    <row r="8" spans="1:41" x14ac:dyDescent="0.45">
      <c r="B8" s="15" t="s">
        <v>46</v>
      </c>
      <c r="C8" s="23">
        <v>1.6E-2</v>
      </c>
      <c r="D8" s="23">
        <v>1.6E-2</v>
      </c>
      <c r="E8" s="22">
        <v>6</v>
      </c>
      <c r="F8" s="22">
        <v>14</v>
      </c>
      <c r="G8" s="21">
        <v>22</v>
      </c>
      <c r="H8" s="21">
        <v>30</v>
      </c>
      <c r="I8" s="21">
        <v>38</v>
      </c>
      <c r="J8" s="21">
        <v>46</v>
      </c>
      <c r="K8" s="21">
        <v>54</v>
      </c>
      <c r="L8" s="20">
        <v>62</v>
      </c>
      <c r="M8" s="19"/>
      <c r="N8" s="19"/>
      <c r="Q8" s="15">
        <v>7</v>
      </c>
      <c r="R8" s="15" t="s">
        <v>18</v>
      </c>
      <c r="S8" s="15" t="s">
        <v>16</v>
      </c>
      <c r="T8" s="16" t="s">
        <v>11</v>
      </c>
      <c r="U8" s="37">
        <v>10</v>
      </c>
      <c r="V8" s="38">
        <f t="shared" si="0"/>
        <v>4.782235679252396E-2</v>
      </c>
      <c r="W8" s="38">
        <f t="shared" si="1"/>
        <v>4.2606217320679214</v>
      </c>
      <c r="X8" s="38"/>
      <c r="Y8" s="37">
        <f t="shared" si="2"/>
        <v>0.47822356792523957</v>
      </c>
      <c r="Z8" s="14">
        <v>100</v>
      </c>
      <c r="AA8" s="37">
        <f t="shared" si="3"/>
        <v>47.822356792523955</v>
      </c>
      <c r="AB8" s="37"/>
      <c r="AD8" s="27">
        <v>55</v>
      </c>
      <c r="AE8" s="28"/>
      <c r="AF8" s="27" t="s">
        <v>16</v>
      </c>
      <c r="AG8" s="29" t="s">
        <v>11</v>
      </c>
      <c r="AH8" s="42">
        <f>AA56</f>
        <v>62.577638056564822</v>
      </c>
      <c r="AJ8" s="37" t="s">
        <v>75</v>
      </c>
      <c r="AK8" s="37">
        <f>AK7/AK2*100</f>
        <v>65.40523765384178</v>
      </c>
      <c r="AL8" s="37"/>
      <c r="AM8" s="14">
        <f t="shared" si="5"/>
        <v>0.55572455031971413</v>
      </c>
      <c r="AN8" s="37">
        <f t="shared" si="6"/>
        <v>0.84966368176948559</v>
      </c>
      <c r="AO8" s="37">
        <f t="shared" si="7"/>
        <v>1.1318192376732827</v>
      </c>
    </row>
    <row r="9" spans="1:41" x14ac:dyDescent="0.45">
      <c r="B9" s="15" t="s">
        <v>45</v>
      </c>
      <c r="C9" s="23">
        <v>3.2000000000000002E-3</v>
      </c>
      <c r="D9" s="23">
        <v>3.2000000000000002E-3</v>
      </c>
      <c r="E9" s="22">
        <v>7</v>
      </c>
      <c r="F9" s="22">
        <v>15</v>
      </c>
      <c r="G9" s="21">
        <v>23</v>
      </c>
      <c r="H9" s="21">
        <v>31</v>
      </c>
      <c r="I9" s="21">
        <v>39</v>
      </c>
      <c r="J9" s="21">
        <v>47</v>
      </c>
      <c r="K9" s="20">
        <v>55</v>
      </c>
      <c r="L9" s="20">
        <v>63</v>
      </c>
      <c r="M9" s="19"/>
      <c r="N9" s="19"/>
      <c r="Q9" s="15">
        <v>8</v>
      </c>
      <c r="R9" s="15" t="s">
        <v>18</v>
      </c>
      <c r="S9" s="15" t="s">
        <v>16</v>
      </c>
      <c r="T9" s="16" t="s">
        <v>10</v>
      </c>
      <c r="U9" s="37">
        <v>10</v>
      </c>
      <c r="V9" s="38">
        <f t="shared" si="0"/>
        <v>0.11641195794369064</v>
      </c>
      <c r="W9" s="40">
        <f t="shared" si="1"/>
        <v>12.63750998081993</v>
      </c>
      <c r="X9" s="38"/>
      <c r="Y9" s="37">
        <f t="shared" si="2"/>
        <v>1.1641195794369064</v>
      </c>
      <c r="Z9" s="14">
        <v>100</v>
      </c>
      <c r="AA9" s="37">
        <f t="shared" si="3"/>
        <v>116.41195794369064</v>
      </c>
      <c r="AB9" s="37"/>
      <c r="AD9" s="27">
        <v>56</v>
      </c>
      <c r="AE9" s="27" t="s">
        <v>18</v>
      </c>
      <c r="AF9" s="27" t="s">
        <v>16</v>
      </c>
      <c r="AG9" s="29" t="s">
        <v>10</v>
      </c>
      <c r="AH9" s="42">
        <f>AA57</f>
        <v>91.110528838127621</v>
      </c>
      <c r="AJ9" s="37"/>
      <c r="AK9" s="37"/>
      <c r="AL9" s="37"/>
      <c r="AM9" s="14">
        <f t="shared" si="5"/>
        <v>0.80911263576603043</v>
      </c>
      <c r="AN9" s="37">
        <f t="shared" si="6"/>
        <v>1.2370762110035765</v>
      </c>
      <c r="AO9" s="37">
        <f t="shared" si="7"/>
        <v>1.6478833732964966</v>
      </c>
    </row>
    <row r="10" spans="1:41" x14ac:dyDescent="0.45">
      <c r="B10" s="15" t="s">
        <v>44</v>
      </c>
      <c r="C10" s="23">
        <v>6.4000000000000005E-4</v>
      </c>
      <c r="D10" s="23">
        <v>6.4000000000000005E-4</v>
      </c>
      <c r="E10" s="22">
        <v>8</v>
      </c>
      <c r="F10" s="22">
        <v>16</v>
      </c>
      <c r="G10" s="21">
        <v>24</v>
      </c>
      <c r="H10" s="21">
        <v>32</v>
      </c>
      <c r="I10" s="21">
        <v>40</v>
      </c>
      <c r="J10" s="21">
        <v>48</v>
      </c>
      <c r="K10" s="20">
        <v>56</v>
      </c>
      <c r="L10" s="20">
        <v>64</v>
      </c>
      <c r="M10" s="19"/>
      <c r="N10" s="19"/>
      <c r="Q10" s="15">
        <v>9</v>
      </c>
      <c r="R10" s="15" t="s">
        <v>18</v>
      </c>
      <c r="S10" s="14" t="s">
        <v>15</v>
      </c>
      <c r="T10" s="16" t="s">
        <v>11</v>
      </c>
      <c r="U10" s="37">
        <v>10</v>
      </c>
      <c r="V10" s="38">
        <f>AVERAGE(E49,E93)</f>
        <v>3.01873163815559E-2</v>
      </c>
      <c r="W10" s="38">
        <f>ABS(E49-E93)/E49*100</f>
        <v>7.4983780144700969</v>
      </c>
      <c r="X10" s="38"/>
      <c r="Y10" s="37">
        <f t="shared" si="2"/>
        <v>0.30187316381555901</v>
      </c>
      <c r="Z10" s="14">
        <v>100</v>
      </c>
      <c r="AA10" s="37">
        <f t="shared" si="3"/>
        <v>30.187316381555902</v>
      </c>
      <c r="AB10" s="37"/>
      <c r="AD10" s="27">
        <v>17</v>
      </c>
      <c r="AE10" s="27" t="s">
        <v>18</v>
      </c>
      <c r="AF10" s="27" t="s">
        <v>16</v>
      </c>
      <c r="AG10" s="27" t="s">
        <v>24</v>
      </c>
      <c r="AH10" s="42">
        <f>AA18</f>
        <v>68.91095486795254</v>
      </c>
      <c r="AJ10" s="37" t="s">
        <v>76</v>
      </c>
      <c r="AK10" s="37">
        <f>SUM(AH4:AH5,AH8:AH55)</f>
        <v>5528.94278287827</v>
      </c>
      <c r="AL10" s="37"/>
      <c r="AM10" s="14">
        <f t="shared" si="5"/>
        <v>0.61196795844993668</v>
      </c>
      <c r="AN10" s="37">
        <f t="shared" si="6"/>
        <v>0.93565588995912896</v>
      </c>
      <c r="AO10" s="37">
        <f t="shared" si="7"/>
        <v>1.2463676614876942</v>
      </c>
    </row>
    <row r="11" spans="1:41" x14ac:dyDescent="0.45">
      <c r="B11" s="15"/>
      <c r="C11" s="15" t="s">
        <v>43</v>
      </c>
      <c r="D11" s="15"/>
      <c r="E11" s="15" t="s">
        <v>42</v>
      </c>
      <c r="F11" s="15"/>
      <c r="G11" s="15" t="s">
        <v>41</v>
      </c>
      <c r="H11" s="15"/>
      <c r="I11" s="15" t="s">
        <v>41</v>
      </c>
      <c r="J11" s="15"/>
      <c r="K11" s="15"/>
      <c r="L11" s="15"/>
      <c r="M11" s="15"/>
      <c r="N11" s="15" t="s">
        <v>40</v>
      </c>
      <c r="Q11" s="15">
        <v>10</v>
      </c>
      <c r="R11" s="15" t="s">
        <v>18</v>
      </c>
      <c r="T11" s="16" t="s">
        <v>10</v>
      </c>
      <c r="U11" s="37">
        <v>10</v>
      </c>
      <c r="V11" s="38">
        <f t="shared" ref="V11:V17" si="8">AVERAGE(E50,E94)</f>
        <v>0.22133209850500604</v>
      </c>
      <c r="W11" s="40">
        <f t="shared" ref="W11:W17" si="9">ABS(E50-E94)/E50*100</f>
        <v>14.258340567141278</v>
      </c>
      <c r="X11" s="38"/>
      <c r="Y11" s="37">
        <f t="shared" si="2"/>
        <v>2.2133209850500606</v>
      </c>
      <c r="Z11" s="14">
        <v>100</v>
      </c>
      <c r="AA11" s="37">
        <f t="shared" si="3"/>
        <v>221.33209850500606</v>
      </c>
      <c r="AB11" s="37"/>
      <c r="AD11" s="27">
        <v>18</v>
      </c>
      <c r="AE11" s="27" t="s">
        <v>18</v>
      </c>
      <c r="AF11" s="27" t="s">
        <v>16</v>
      </c>
      <c r="AG11" s="27" t="s">
        <v>23</v>
      </c>
      <c r="AH11" s="42">
        <f>AA19</f>
        <v>36.516971808136553</v>
      </c>
      <c r="AJ11" s="37" t="s">
        <v>77</v>
      </c>
      <c r="AK11" s="37">
        <f>AK10/AK2*100</f>
        <v>49.100115267711381</v>
      </c>
      <c r="AL11" s="37"/>
      <c r="AM11" s="14">
        <f t="shared" si="5"/>
        <v>0.32429120636945241</v>
      </c>
      <c r="AN11" s="37">
        <f t="shared" si="6"/>
        <v>0.49581840537873828</v>
      </c>
      <c r="AO11" s="37">
        <f t="shared" si="7"/>
        <v>0.66046933821092035</v>
      </c>
    </row>
    <row r="12" spans="1:41" x14ac:dyDescent="0.45">
      <c r="G12" s="14" t="s">
        <v>39</v>
      </c>
      <c r="Q12" s="15">
        <v>11</v>
      </c>
      <c r="R12" s="15" t="s">
        <v>18</v>
      </c>
      <c r="S12" s="15" t="s">
        <v>14</v>
      </c>
      <c r="T12" s="16" t="s">
        <v>11</v>
      </c>
      <c r="U12" s="37">
        <v>10</v>
      </c>
      <c r="V12" s="38">
        <f t="shared" si="8"/>
        <v>1.4725534807455747E-2</v>
      </c>
      <c r="W12" s="40">
        <f t="shared" si="9"/>
        <v>26.981517011770723</v>
      </c>
      <c r="X12" s="38"/>
      <c r="Y12" s="37">
        <f t="shared" si="2"/>
        <v>0.14725534807455748</v>
      </c>
      <c r="Z12" s="14">
        <v>100</v>
      </c>
      <c r="AA12" s="37">
        <f t="shared" si="3"/>
        <v>14.725534807455748</v>
      </c>
      <c r="AB12" s="37"/>
      <c r="AD12" s="27">
        <v>19</v>
      </c>
      <c r="AE12" s="27" t="s">
        <v>18</v>
      </c>
      <c r="AF12" s="27" t="s">
        <v>16</v>
      </c>
      <c r="AG12" s="27" t="s">
        <v>22</v>
      </c>
      <c r="AH12" s="42">
        <f>AA20</f>
        <v>6.9613208644827509</v>
      </c>
      <c r="AJ12" s="37" t="s">
        <v>78</v>
      </c>
      <c r="AK12" s="37">
        <f>AK10/AK7*100</f>
        <v>75.070616710506414</v>
      </c>
      <c r="AL12" s="37"/>
      <c r="AM12" s="14">
        <f t="shared" si="5"/>
        <v>6.1820436615857226E-2</v>
      </c>
      <c r="AN12" s="37">
        <f t="shared" si="6"/>
        <v>9.4519091793600421E-2</v>
      </c>
      <c r="AO12" s="37">
        <f t="shared" si="7"/>
        <v>0.1259069073031501</v>
      </c>
    </row>
    <row r="13" spans="1:41" x14ac:dyDescent="0.45">
      <c r="Q13" s="15">
        <v>12</v>
      </c>
      <c r="R13" s="15" t="s">
        <v>18</v>
      </c>
      <c r="T13" s="16" t="s">
        <v>10</v>
      </c>
      <c r="U13" s="37">
        <v>10</v>
      </c>
      <c r="V13" s="38">
        <f t="shared" si="8"/>
        <v>3.2347003289067588E-2</v>
      </c>
      <c r="W13" s="38">
        <f t="shared" si="9"/>
        <v>11.028415334158383</v>
      </c>
      <c r="X13" s="38"/>
      <c r="Y13" s="37">
        <f t="shared" si="2"/>
        <v>0.32347003289067588</v>
      </c>
      <c r="Z13" s="14">
        <v>100</v>
      </c>
      <c r="AA13" s="37">
        <f t="shared" si="3"/>
        <v>32.347003289067587</v>
      </c>
      <c r="AB13" s="37"/>
      <c r="AD13" s="27">
        <v>20</v>
      </c>
      <c r="AE13" s="27" t="s">
        <v>18</v>
      </c>
      <c r="AF13" s="27" t="s">
        <v>16</v>
      </c>
      <c r="AG13" s="27" t="s">
        <v>21</v>
      </c>
      <c r="AH13" s="42">
        <f>AA21</f>
        <v>7.4247458016417607</v>
      </c>
      <c r="AJ13" s="41"/>
      <c r="AK13" s="37"/>
      <c r="AL13" s="37"/>
      <c r="AM13" s="14">
        <f t="shared" si="5"/>
        <v>6.5935910174907839E-2</v>
      </c>
      <c r="AN13" s="37">
        <f t="shared" si="6"/>
        <v>0.10081136089417585</v>
      </c>
      <c r="AO13" s="37">
        <f t="shared" si="7"/>
        <v>0.13428870750180866</v>
      </c>
    </row>
    <row r="14" spans="1:41" x14ac:dyDescent="0.45">
      <c r="F14" s="18"/>
      <c r="M14" s="14" t="s">
        <v>36</v>
      </c>
      <c r="Q14" s="15">
        <v>13</v>
      </c>
      <c r="R14" s="15" t="s">
        <v>18</v>
      </c>
      <c r="S14" s="15" t="s">
        <v>13</v>
      </c>
      <c r="T14" s="16" t="s">
        <v>11</v>
      </c>
      <c r="U14" s="37">
        <v>10</v>
      </c>
      <c r="V14" s="38">
        <f t="shared" si="8"/>
        <v>3.5176682207421248E-2</v>
      </c>
      <c r="W14" s="40">
        <f t="shared" si="9"/>
        <v>35.992946630694163</v>
      </c>
      <c r="X14" s="38"/>
      <c r="Y14" s="37">
        <f t="shared" si="2"/>
        <v>0.3517668220742125</v>
      </c>
      <c r="Z14" s="14">
        <v>100</v>
      </c>
      <c r="AA14" s="37">
        <f t="shared" si="3"/>
        <v>35.176682207421251</v>
      </c>
      <c r="AB14" s="37"/>
      <c r="AD14" s="27">
        <v>21</v>
      </c>
      <c r="AE14" s="27" t="s">
        <v>18</v>
      </c>
      <c r="AF14" s="27" t="s">
        <v>16</v>
      </c>
      <c r="AG14" s="27" t="s">
        <v>20</v>
      </c>
      <c r="AH14" s="42">
        <f>AA22</f>
        <v>6.6811321343585526</v>
      </c>
      <c r="AJ14" s="41" t="s">
        <v>90</v>
      </c>
      <c r="AK14" s="37">
        <f>SUM(AR20:AR24)</f>
        <v>1675.1838205804861</v>
      </c>
      <c r="AL14" s="37"/>
      <c r="AM14" s="14">
        <f t="shared" si="5"/>
        <v>5.9332203424438658E-2</v>
      </c>
      <c r="AN14" s="37">
        <f t="shared" si="6"/>
        <v>9.0714758561776437E-2</v>
      </c>
      <c r="AO14" s="37">
        <f t="shared" si="7"/>
        <v>0.12083923449250225</v>
      </c>
    </row>
    <row r="15" spans="1:41" x14ac:dyDescent="0.45">
      <c r="Q15" s="15">
        <v>14</v>
      </c>
      <c r="R15" s="15" t="s">
        <v>18</v>
      </c>
      <c r="T15" s="16" t="s">
        <v>10</v>
      </c>
      <c r="U15" s="37">
        <v>10</v>
      </c>
      <c r="V15" s="38">
        <f t="shared" si="8"/>
        <v>6.6711079936508419E-2</v>
      </c>
      <c r="W15" s="40">
        <f>ABS(E54-E98)/E54*100</f>
        <v>45.72041315479705</v>
      </c>
      <c r="X15" s="38"/>
      <c r="Y15" s="37">
        <f t="shared" si="2"/>
        <v>0.66711079936508422</v>
      </c>
      <c r="Z15" s="14">
        <v>100</v>
      </c>
      <c r="AA15" s="37">
        <f t="shared" si="3"/>
        <v>66.711079936508426</v>
      </c>
      <c r="AB15" s="37"/>
      <c r="AD15" s="27">
        <v>22</v>
      </c>
      <c r="AE15" s="27" t="s">
        <v>18</v>
      </c>
      <c r="AF15" s="27" t="s">
        <v>16</v>
      </c>
      <c r="AG15" s="27" t="s">
        <v>19</v>
      </c>
      <c r="AH15" s="42">
        <f>AA23</f>
        <v>28.567313437823817</v>
      </c>
      <c r="AJ15" s="41"/>
      <c r="AK15" s="37"/>
      <c r="AL15" s="37"/>
      <c r="AM15" s="14">
        <f t="shared" si="5"/>
        <v>0.25369377795510312</v>
      </c>
      <c r="AN15" s="37">
        <f t="shared" si="6"/>
        <v>0.38787991154130697</v>
      </c>
      <c r="AO15" s="37">
        <f t="shared" si="7"/>
        <v>0.51668672582920416</v>
      </c>
    </row>
    <row r="16" spans="1:41" x14ac:dyDescent="0.45">
      <c r="A16" s="14" t="s">
        <v>64</v>
      </c>
      <c r="Q16" s="15">
        <v>15</v>
      </c>
      <c r="R16" s="15" t="s">
        <v>18</v>
      </c>
      <c r="S16" s="15" t="s">
        <v>12</v>
      </c>
      <c r="T16" s="16" t="s">
        <v>11</v>
      </c>
      <c r="U16" s="37">
        <v>10</v>
      </c>
      <c r="V16" s="38">
        <f t="shared" si="8"/>
        <v>3.8832926276656618E-2</v>
      </c>
      <c r="W16" s="38">
        <f t="shared" si="9"/>
        <v>2.7473367136342612</v>
      </c>
      <c r="X16" s="38"/>
      <c r="Y16" s="37">
        <f t="shared" si="2"/>
        <v>0.38832926276656621</v>
      </c>
      <c r="Z16" s="14">
        <v>100</v>
      </c>
      <c r="AA16" s="37">
        <f t="shared" si="3"/>
        <v>38.832926276656622</v>
      </c>
      <c r="AB16" s="37"/>
      <c r="AD16" s="27">
        <v>23</v>
      </c>
      <c r="AE16" s="27" t="s">
        <v>18</v>
      </c>
      <c r="AF16" s="27" t="s">
        <v>16</v>
      </c>
      <c r="AG16" s="27" t="s">
        <v>17</v>
      </c>
      <c r="AH16" s="42">
        <f>AA24</f>
        <v>17.360753196998466</v>
      </c>
      <c r="AJ16" s="41"/>
      <c r="AK16" s="37"/>
      <c r="AL16" s="37"/>
      <c r="AM16" s="14">
        <f t="shared" si="5"/>
        <v>0.15417323285504528</v>
      </c>
      <c r="AN16" s="37">
        <f t="shared" si="6"/>
        <v>0.23572001017870994</v>
      </c>
      <c r="AO16" s="37">
        <f t="shared" si="7"/>
        <v>0.31399770044212261</v>
      </c>
    </row>
    <row r="17" spans="1:50" x14ac:dyDescent="0.45">
      <c r="A17" s="1"/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  <c r="Q17" s="15">
        <v>16</v>
      </c>
      <c r="R17" s="15" t="s">
        <v>18</v>
      </c>
      <c r="T17" s="16" t="s">
        <v>10</v>
      </c>
      <c r="U17" s="37">
        <v>10</v>
      </c>
      <c r="V17" s="38">
        <f t="shared" si="8"/>
        <v>6.3679456773624354E-2</v>
      </c>
      <c r="W17" s="38">
        <f t="shared" si="9"/>
        <v>6.4842889998292312</v>
      </c>
      <c r="X17" s="38"/>
      <c r="Y17" s="37">
        <f t="shared" si="2"/>
        <v>0.63679456773624354</v>
      </c>
      <c r="Z17" s="14">
        <v>100</v>
      </c>
      <c r="AA17" s="37">
        <f t="shared" si="3"/>
        <v>63.679456773624352</v>
      </c>
      <c r="AB17" s="37"/>
      <c r="AD17" s="27">
        <v>24</v>
      </c>
      <c r="AE17" s="27" t="s">
        <v>18</v>
      </c>
      <c r="AF17" s="27" t="s">
        <v>16</v>
      </c>
      <c r="AG17" s="27" t="s">
        <v>25</v>
      </c>
      <c r="AH17" s="42">
        <f>AA25</f>
        <v>11.300453218192166</v>
      </c>
      <c r="AJ17" s="41"/>
      <c r="AK17" s="37"/>
      <c r="AL17" s="37"/>
      <c r="AM17" s="14">
        <f t="shared" si="5"/>
        <v>0.10035436744052692</v>
      </c>
      <c r="AN17" s="37">
        <f t="shared" si="6"/>
        <v>0.15343475697107614</v>
      </c>
      <c r="AO17" s="37">
        <f t="shared" si="7"/>
        <v>0.20438723390639518</v>
      </c>
    </row>
    <row r="18" spans="1:50" x14ac:dyDescent="0.45">
      <c r="A18" s="2" t="s">
        <v>0</v>
      </c>
      <c r="B18" s="3">
        <v>715696</v>
      </c>
      <c r="C18" s="3">
        <v>724683</v>
      </c>
      <c r="D18" s="4">
        <v>322746</v>
      </c>
      <c r="E18" s="5">
        <v>4098</v>
      </c>
      <c r="F18" s="6">
        <v>86992</v>
      </c>
      <c r="G18" s="5">
        <v>9985</v>
      </c>
      <c r="H18" s="5">
        <v>4606</v>
      </c>
      <c r="I18" s="7">
        <v>137510</v>
      </c>
      <c r="J18" s="7">
        <v>113325</v>
      </c>
      <c r="K18" s="5">
        <v>49591</v>
      </c>
      <c r="L18" s="5">
        <v>14</v>
      </c>
      <c r="M18" s="5">
        <v>13</v>
      </c>
      <c r="N18" s="24" t="s">
        <v>61</v>
      </c>
      <c r="O18">
        <f>AVERAGE(L18:M21,L23:M25,M22)</f>
        <v>14.733333333333333</v>
      </c>
      <c r="Q18" s="15">
        <v>17</v>
      </c>
      <c r="R18" s="15" t="s">
        <v>18</v>
      </c>
      <c r="S18" s="15" t="s">
        <v>16</v>
      </c>
      <c r="T18" s="15" t="s">
        <v>24</v>
      </c>
      <c r="U18" s="37">
        <v>1</v>
      </c>
      <c r="V18" s="38">
        <f>AVERAGE(F49,F93)</f>
        <v>0.68910954867952534</v>
      </c>
      <c r="W18" s="38">
        <f>ABS(F49-F93)/F49*100</f>
        <v>6.3004343768757369</v>
      </c>
      <c r="X18" s="37"/>
      <c r="Y18" s="37">
        <f t="shared" si="2"/>
        <v>0.68910954867952534</v>
      </c>
      <c r="Z18" s="14">
        <v>100</v>
      </c>
      <c r="AA18" s="37">
        <f t="shared" si="3"/>
        <v>68.91095486795254</v>
      </c>
      <c r="AB18" s="37"/>
      <c r="AD18" s="27">
        <v>25</v>
      </c>
      <c r="AE18" s="27" t="s">
        <v>18</v>
      </c>
      <c r="AF18" s="27" t="s">
        <v>16</v>
      </c>
      <c r="AG18" s="27" t="s">
        <v>26</v>
      </c>
      <c r="AH18" s="42">
        <f>AA26</f>
        <v>7.5823347103050223</v>
      </c>
      <c r="AJ18" s="37"/>
      <c r="AK18" s="37"/>
      <c r="AL18" s="37"/>
      <c r="AM18" s="14">
        <f t="shared" si="5"/>
        <v>6.7335388137356733E-2</v>
      </c>
      <c r="AN18" s="37">
        <f t="shared" si="6"/>
        <v>0.10295106409326162</v>
      </c>
      <c r="AO18" s="37">
        <f t="shared" si="7"/>
        <v>0.13713896142650606</v>
      </c>
      <c r="AR18" s="14" t="s">
        <v>82</v>
      </c>
      <c r="AS18" s="14" t="s">
        <v>83</v>
      </c>
      <c r="AT18" s="14" t="s">
        <v>84</v>
      </c>
      <c r="AU18" s="14" t="s">
        <v>2</v>
      </c>
      <c r="AV18" s="14" t="s">
        <v>85</v>
      </c>
      <c r="AW18" s="14" t="s">
        <v>86</v>
      </c>
      <c r="AX18" s="14" t="s">
        <v>87</v>
      </c>
    </row>
    <row r="19" spans="1:50" x14ac:dyDescent="0.45">
      <c r="A19" s="2" t="s">
        <v>1</v>
      </c>
      <c r="B19" s="9">
        <v>647543</v>
      </c>
      <c r="C19" s="9">
        <v>662955</v>
      </c>
      <c r="D19" s="10">
        <v>167967</v>
      </c>
      <c r="E19" s="5">
        <v>26913</v>
      </c>
      <c r="F19" s="5">
        <v>46719</v>
      </c>
      <c r="G19" s="6">
        <v>84457</v>
      </c>
      <c r="H19" s="6">
        <v>87039</v>
      </c>
      <c r="I19" s="5">
        <v>48106</v>
      </c>
      <c r="J19" s="5">
        <v>26061</v>
      </c>
      <c r="K19" s="11">
        <v>210420</v>
      </c>
      <c r="L19" s="5">
        <v>19</v>
      </c>
      <c r="M19" s="5">
        <v>15</v>
      </c>
      <c r="Q19" s="15">
        <v>18</v>
      </c>
      <c r="R19" s="15" t="s">
        <v>18</v>
      </c>
      <c r="S19" s="15" t="s">
        <v>16</v>
      </c>
      <c r="T19" s="15" t="s">
        <v>23</v>
      </c>
      <c r="U19" s="37">
        <v>1</v>
      </c>
      <c r="V19" s="38">
        <f t="shared" ref="V19:V25" si="10">AVERAGE(F50,F94)</f>
        <v>0.3651697180813655</v>
      </c>
      <c r="W19" s="38">
        <f t="shared" ref="W19:W25" si="11">ABS(F50-F94)/F50*100</f>
        <v>3.5897124581075399</v>
      </c>
      <c r="X19" s="37"/>
      <c r="Y19" s="37">
        <f t="shared" si="2"/>
        <v>0.3651697180813655</v>
      </c>
      <c r="Z19" s="14">
        <v>100</v>
      </c>
      <c r="AA19" s="37">
        <f t="shared" si="3"/>
        <v>36.516971808136553</v>
      </c>
      <c r="AB19" s="37"/>
      <c r="AD19" s="33">
        <v>57</v>
      </c>
      <c r="AE19" s="33" t="s">
        <v>18</v>
      </c>
      <c r="AF19" s="34" t="s">
        <v>15</v>
      </c>
      <c r="AG19" s="35" t="s">
        <v>11</v>
      </c>
      <c r="AH19" s="43">
        <f>AA58</f>
        <v>38.479915990933584</v>
      </c>
      <c r="AJ19" s="37"/>
      <c r="AK19" s="37"/>
      <c r="AL19" s="37"/>
      <c r="AM19" s="14">
        <f t="shared" si="5"/>
        <v>0.34172325249911839</v>
      </c>
      <c r="AN19" s="37">
        <f t="shared" si="6"/>
        <v>0.52247077567043476</v>
      </c>
      <c r="AO19" s="37">
        <f t="shared" si="7"/>
        <v>0.69597240380378145</v>
      </c>
      <c r="AQ19" s="14" t="s">
        <v>88</v>
      </c>
      <c r="AR19" s="14">
        <f>SUM(AH4:AH5)</f>
        <v>3853.7589622977844</v>
      </c>
      <c r="AS19" s="14">
        <f>AR19/$AK$10*100</f>
        <v>69.701552604810743</v>
      </c>
      <c r="AU19" s="14">
        <f>AK34</f>
        <v>0</v>
      </c>
      <c r="AV19"/>
      <c r="AW19"/>
      <c r="AX19"/>
    </row>
    <row r="20" spans="1:50" x14ac:dyDescent="0.45">
      <c r="A20" s="2" t="s">
        <v>2</v>
      </c>
      <c r="B20" s="12">
        <v>259931</v>
      </c>
      <c r="C20" s="11">
        <v>256703</v>
      </c>
      <c r="D20" s="13">
        <v>430782</v>
      </c>
      <c r="E20" s="5">
        <v>1704</v>
      </c>
      <c r="F20" s="5">
        <v>9107</v>
      </c>
      <c r="G20" s="5">
        <v>36659</v>
      </c>
      <c r="H20" s="5">
        <v>46027</v>
      </c>
      <c r="I20" s="5">
        <v>8476</v>
      </c>
      <c r="J20" s="5">
        <v>5974</v>
      </c>
      <c r="K20" s="5">
        <v>19403</v>
      </c>
      <c r="L20" s="5">
        <v>19</v>
      </c>
      <c r="M20" s="5">
        <v>15</v>
      </c>
      <c r="Q20" s="15">
        <v>19</v>
      </c>
      <c r="R20" s="15" t="s">
        <v>18</v>
      </c>
      <c r="S20" s="15" t="s">
        <v>16</v>
      </c>
      <c r="T20" s="15" t="s">
        <v>22</v>
      </c>
      <c r="U20" s="37">
        <v>1</v>
      </c>
      <c r="V20" s="38">
        <f t="shared" si="10"/>
        <v>6.9613208644827507E-2</v>
      </c>
      <c r="W20" s="38">
        <f t="shared" si="11"/>
        <v>0.64041662300504631</v>
      </c>
      <c r="X20" s="37"/>
      <c r="Y20" s="37">
        <f t="shared" si="2"/>
        <v>6.9613208644827507E-2</v>
      </c>
      <c r="Z20" s="14">
        <v>100</v>
      </c>
      <c r="AA20" s="37">
        <f t="shared" si="3"/>
        <v>6.9613208644827509</v>
      </c>
      <c r="AB20" s="37"/>
      <c r="AD20" s="33">
        <v>58</v>
      </c>
      <c r="AE20" s="33" t="s">
        <v>18</v>
      </c>
      <c r="AF20" s="34"/>
      <c r="AG20" s="35" t="s">
        <v>10</v>
      </c>
      <c r="AH20" s="43">
        <f>AA59</f>
        <v>163.51790606729398</v>
      </c>
      <c r="AJ20" s="37"/>
      <c r="AK20" s="37"/>
      <c r="AL20" s="37"/>
      <c r="AM20" s="14">
        <f t="shared" si="5"/>
        <v>1.4521307873002283</v>
      </c>
      <c r="AN20" s="37">
        <f t="shared" si="6"/>
        <v>2.2202056584300673</v>
      </c>
      <c r="AO20" s="37">
        <f t="shared" si="7"/>
        <v>2.9574895687773681</v>
      </c>
      <c r="AQ20" s="14" t="s">
        <v>16</v>
      </c>
      <c r="AR20" s="14">
        <f>SUM(AH8:AH18)</f>
        <v>344.99414693458402</v>
      </c>
      <c r="AS20" s="14">
        <f>AR20/$AK$10*100</f>
        <v>6.2397850815700817</v>
      </c>
      <c r="AT20" s="14">
        <f>AR20/$AK$14*100</f>
        <v>20.594405383824466</v>
      </c>
      <c r="AU20" s="14">
        <f>SUM(AH8:AH9)</f>
        <v>153.68816689469244</v>
      </c>
      <c r="AV20">
        <f>SUM(AH10:AH18)</f>
        <v>191.30598003989164</v>
      </c>
      <c r="AW20">
        <f>AU20/$AK$14*100</f>
        <v>9.1744061163052706</v>
      </c>
      <c r="AX20">
        <f>AV20/$AK$14*100</f>
        <v>11.419999267519199</v>
      </c>
    </row>
    <row r="21" spans="1:50" x14ac:dyDescent="0.45">
      <c r="A21" s="2" t="s">
        <v>3</v>
      </c>
      <c r="B21" s="6">
        <v>60127</v>
      </c>
      <c r="C21" s="6">
        <v>60380</v>
      </c>
      <c r="D21" s="6">
        <v>54060</v>
      </c>
      <c r="E21" s="5">
        <v>4006</v>
      </c>
      <c r="F21" s="5">
        <v>9566</v>
      </c>
      <c r="G21" s="5">
        <v>5595</v>
      </c>
      <c r="H21" s="5">
        <v>8429</v>
      </c>
      <c r="I21" s="5">
        <v>29260</v>
      </c>
      <c r="J21" s="5">
        <v>5719</v>
      </c>
      <c r="K21" s="5">
        <v>49206</v>
      </c>
      <c r="L21" s="5">
        <v>12</v>
      </c>
      <c r="M21" s="5">
        <v>14</v>
      </c>
      <c r="Q21" s="15">
        <v>20</v>
      </c>
      <c r="R21" s="15" t="s">
        <v>18</v>
      </c>
      <c r="S21" s="15" t="s">
        <v>16</v>
      </c>
      <c r="T21" s="15" t="s">
        <v>21</v>
      </c>
      <c r="U21" s="37">
        <v>1</v>
      </c>
      <c r="V21" s="38">
        <f t="shared" si="10"/>
        <v>7.4247458016417606E-2</v>
      </c>
      <c r="W21" s="38">
        <f t="shared" si="11"/>
        <v>2.4129288582622332</v>
      </c>
      <c r="X21" s="37"/>
      <c r="Y21" s="37">
        <f t="shared" si="2"/>
        <v>7.4247458016417606E-2</v>
      </c>
      <c r="Z21" s="14">
        <v>100</v>
      </c>
      <c r="AA21" s="37">
        <f t="shared" si="3"/>
        <v>7.4247458016417607</v>
      </c>
      <c r="AB21" s="37"/>
      <c r="AD21" s="33">
        <v>26</v>
      </c>
      <c r="AE21" s="34"/>
      <c r="AF21" s="33" t="s">
        <v>15</v>
      </c>
      <c r="AG21" s="33" t="s">
        <v>24</v>
      </c>
      <c r="AH21" s="43">
        <f>AA27</f>
        <v>65.582563419886867</v>
      </c>
      <c r="AJ21" s="37"/>
      <c r="AK21" s="37"/>
      <c r="AL21" s="37"/>
      <c r="AM21" s="14">
        <f t="shared" si="5"/>
        <v>0.58240997418897211</v>
      </c>
      <c r="AN21" s="37">
        <f t="shared" si="6"/>
        <v>0.89046381464338664</v>
      </c>
      <c r="AO21" s="37">
        <f t="shared" si="7"/>
        <v>1.1861682421995647</v>
      </c>
      <c r="AQ21" s="14" t="s">
        <v>14</v>
      </c>
      <c r="AR21" s="14">
        <f>SUM(AH29:AH37)</f>
        <v>189.10734206868145</v>
      </c>
      <c r="AS21" s="14">
        <f>AR21/$AK$10*100</f>
        <v>3.4203164962078971</v>
      </c>
      <c r="AT21" s="14">
        <f>AR21/$AK$14*100</f>
        <v>11.288751702672952</v>
      </c>
      <c r="AU21" s="14">
        <f>SUM(AH29:AH30)</f>
        <v>53.049912700766001</v>
      </c>
      <c r="AV21">
        <f>SUM(AH31:AH37)</f>
        <v>136.05742936791543</v>
      </c>
      <c r="AW21">
        <f>AU21/$AK$14*100</f>
        <v>3.1668114298276295</v>
      </c>
      <c r="AX21">
        <f>AV21/$AK$14*100</f>
        <v>8.1219402728453218</v>
      </c>
    </row>
    <row r="22" spans="1:50" x14ac:dyDescent="0.45">
      <c r="A22" s="2" t="s">
        <v>4</v>
      </c>
      <c r="B22" s="5">
        <v>20447</v>
      </c>
      <c r="C22" s="5">
        <v>21146</v>
      </c>
      <c r="D22" s="11">
        <v>224214</v>
      </c>
      <c r="E22" s="5">
        <v>3896</v>
      </c>
      <c r="F22" s="5">
        <v>4324</v>
      </c>
      <c r="G22" s="5">
        <v>2668</v>
      </c>
      <c r="H22" s="5">
        <v>1446</v>
      </c>
      <c r="I22" s="5">
        <v>28079</v>
      </c>
      <c r="J22" s="6">
        <v>62913</v>
      </c>
      <c r="K22" s="5">
        <v>49731</v>
      </c>
      <c r="L22" s="5">
        <v>49731</v>
      </c>
      <c r="M22" s="5">
        <v>17</v>
      </c>
      <c r="Q22" s="15">
        <v>21</v>
      </c>
      <c r="R22" s="15" t="s">
        <v>18</v>
      </c>
      <c r="S22" s="15" t="s">
        <v>16</v>
      </c>
      <c r="T22" s="15" t="s">
        <v>20</v>
      </c>
      <c r="U22" s="37">
        <v>1</v>
      </c>
      <c r="V22" s="38">
        <f t="shared" si="10"/>
        <v>3.3405660671792764E-2</v>
      </c>
      <c r="W22" s="38">
        <f t="shared" si="11"/>
        <v>1.8525896057820401</v>
      </c>
      <c r="X22" s="37"/>
      <c r="Y22" s="37">
        <f t="shared" si="2"/>
        <v>3.3405660671792764E-2</v>
      </c>
      <c r="Z22" s="14">
        <v>200</v>
      </c>
      <c r="AA22" s="37">
        <f t="shared" si="3"/>
        <v>6.6811321343585526</v>
      </c>
      <c r="AB22" s="37"/>
      <c r="AD22" s="33">
        <v>27</v>
      </c>
      <c r="AE22" s="34"/>
      <c r="AF22" s="33" t="s">
        <v>15</v>
      </c>
      <c r="AG22" s="33" t="s">
        <v>23</v>
      </c>
      <c r="AH22" s="43">
        <f>AA28</f>
        <v>28.787878451294901</v>
      </c>
      <c r="AJ22" s="37"/>
      <c r="AK22" s="37"/>
      <c r="AL22" s="37"/>
      <c r="AM22" s="14">
        <f t="shared" si="5"/>
        <v>0.25565251907627939</v>
      </c>
      <c r="AN22" s="37">
        <f t="shared" si="6"/>
        <v>0.39087468870509157</v>
      </c>
      <c r="AO22" s="37">
        <f t="shared" si="7"/>
        <v>0.52067600591642293</v>
      </c>
      <c r="AQ22" s="14" t="s">
        <v>15</v>
      </c>
      <c r="AR22" s="14">
        <f>SUM(AH19:AH28)</f>
        <v>326.45314580456909</v>
      </c>
      <c r="AS22" s="14">
        <f>AR22/$AK$10*100</f>
        <v>5.904440661160602</v>
      </c>
      <c r="AT22" s="14">
        <f>AR22/$AK$14*100</f>
        <v>19.487601407912731</v>
      </c>
      <c r="AU22" s="14">
        <f>SUM(AH19:AH20)</f>
        <v>201.99782205822757</v>
      </c>
      <c r="AV22">
        <f>SUM(AH21:AH28)</f>
        <v>124.45532374634159</v>
      </c>
      <c r="AW22">
        <f>AU22/$AK$14*100</f>
        <v>12.058248150237691</v>
      </c>
      <c r="AX22">
        <f>AV22/$AK$14*100</f>
        <v>7.4293532576750438</v>
      </c>
    </row>
    <row r="23" spans="1:50" x14ac:dyDescent="0.45">
      <c r="A23" s="2" t="s">
        <v>5</v>
      </c>
      <c r="B23" s="5">
        <v>6164</v>
      </c>
      <c r="C23" s="5">
        <v>6241</v>
      </c>
      <c r="D23" s="5">
        <v>11088</v>
      </c>
      <c r="E23" s="5">
        <v>7084</v>
      </c>
      <c r="F23" s="5">
        <v>37046</v>
      </c>
      <c r="G23" s="5">
        <v>607</v>
      </c>
      <c r="H23" s="5">
        <v>286</v>
      </c>
      <c r="I23" s="5">
        <v>48438</v>
      </c>
      <c r="J23" s="5">
        <v>29292</v>
      </c>
      <c r="K23" s="6">
        <v>90362</v>
      </c>
      <c r="L23" s="5">
        <v>19</v>
      </c>
      <c r="M23" s="5">
        <v>11</v>
      </c>
      <c r="Q23" s="15">
        <v>22</v>
      </c>
      <c r="R23" s="15" t="s">
        <v>18</v>
      </c>
      <c r="S23" s="15" t="s">
        <v>16</v>
      </c>
      <c r="T23" s="15" t="s">
        <v>19</v>
      </c>
      <c r="U23" s="37">
        <v>1</v>
      </c>
      <c r="V23" s="38">
        <f t="shared" si="10"/>
        <v>0.28567313437823816</v>
      </c>
      <c r="W23" s="38">
        <f t="shared" si="11"/>
        <v>0.87156466394681364</v>
      </c>
      <c r="X23" s="37"/>
      <c r="Y23" s="37">
        <f t="shared" si="2"/>
        <v>0.28567313437823816</v>
      </c>
      <c r="Z23" s="14">
        <v>100</v>
      </c>
      <c r="AA23" s="37">
        <f t="shared" si="3"/>
        <v>28.567313437823817</v>
      </c>
      <c r="AB23" s="37"/>
      <c r="AD23" s="33">
        <v>28</v>
      </c>
      <c r="AE23" s="33" t="s">
        <v>18</v>
      </c>
      <c r="AF23" s="33" t="s">
        <v>15</v>
      </c>
      <c r="AG23" s="33" t="s">
        <v>22</v>
      </c>
      <c r="AH23" s="43">
        <f>AA29</f>
        <v>4.2836160015342477</v>
      </c>
      <c r="AJ23" s="37"/>
      <c r="AK23" s="37"/>
      <c r="AL23" s="37"/>
      <c r="AM23" s="14">
        <f t="shared" si="5"/>
        <v>3.8040914456425698E-2</v>
      </c>
      <c r="AN23" s="37">
        <f t="shared" si="6"/>
        <v>5.8161877887758492E-2</v>
      </c>
      <c r="AO23" s="37">
        <f t="shared" si="7"/>
        <v>7.7476222304190184E-2</v>
      </c>
      <c r="AQ23" s="14" t="s">
        <v>13</v>
      </c>
      <c r="AR23" s="14">
        <f>SUM(AH38:AH46)</f>
        <v>398.77810320877165</v>
      </c>
      <c r="AS23" s="14">
        <f>AR23/$AK$10*100</f>
        <v>7.2125561589041221</v>
      </c>
      <c r="AT23" s="14">
        <f>AR23/$AK$14*100</f>
        <v>23.80503550175089</v>
      </c>
      <c r="AU23" s="14">
        <f>SUM(AH38:AH39)</f>
        <v>108.3870484071648</v>
      </c>
      <c r="AV23">
        <f>SUM(AH40:AH46)</f>
        <v>290.39105480160686</v>
      </c>
      <c r="AW23">
        <f>AU23/$AK$14*100</f>
        <v>6.4701585029400794</v>
      </c>
      <c r="AX23">
        <f>AV23/$AK$14*100</f>
        <v>17.33487699881081</v>
      </c>
    </row>
    <row r="24" spans="1:50" x14ac:dyDescent="0.45">
      <c r="A24" s="2" t="s">
        <v>6</v>
      </c>
      <c r="B24" s="5">
        <v>3369</v>
      </c>
      <c r="C24" s="5">
        <v>1298</v>
      </c>
      <c r="D24" s="5">
        <v>6111</v>
      </c>
      <c r="E24" s="5">
        <v>5002</v>
      </c>
      <c r="F24" s="5">
        <v>22196</v>
      </c>
      <c r="G24" s="5">
        <v>17678</v>
      </c>
      <c r="H24" s="5">
        <v>20914</v>
      </c>
      <c r="I24" s="5">
        <v>50369</v>
      </c>
      <c r="J24" s="6">
        <v>81980</v>
      </c>
      <c r="K24" s="5">
        <v>51687</v>
      </c>
      <c r="L24" s="5">
        <v>12</v>
      </c>
      <c r="M24" s="5">
        <v>12</v>
      </c>
      <c r="Q24" s="15">
        <v>23</v>
      </c>
      <c r="R24" s="15" t="s">
        <v>18</v>
      </c>
      <c r="S24" s="15" t="s">
        <v>16</v>
      </c>
      <c r="T24" s="15" t="s">
        <v>17</v>
      </c>
      <c r="U24" s="37">
        <v>1</v>
      </c>
      <c r="V24" s="38">
        <f t="shared" si="10"/>
        <v>0.17360753196998466</v>
      </c>
      <c r="W24" s="38">
        <f t="shared" si="11"/>
        <v>3.7979683435711049</v>
      </c>
      <c r="X24" s="37"/>
      <c r="Y24" s="37">
        <f t="shared" si="2"/>
        <v>0.17360753196998466</v>
      </c>
      <c r="Z24" s="14">
        <v>100</v>
      </c>
      <c r="AA24" s="37">
        <f t="shared" si="3"/>
        <v>17.360753196998466</v>
      </c>
      <c r="AB24" s="37"/>
      <c r="AD24" s="33">
        <v>29</v>
      </c>
      <c r="AE24" s="33" t="s">
        <v>18</v>
      </c>
      <c r="AF24" s="33" t="s">
        <v>15</v>
      </c>
      <c r="AG24" s="33" t="s">
        <v>21</v>
      </c>
      <c r="AH24" s="43">
        <f>AA30</f>
        <v>1.9850537069443972</v>
      </c>
      <c r="AJ24" s="37"/>
      <c r="AK24" s="37"/>
      <c r="AL24" s="37"/>
      <c r="AM24" s="14">
        <f t="shared" si="5"/>
        <v>1.7628391114011203E-2</v>
      </c>
      <c r="AN24" s="37">
        <f t="shared" si="6"/>
        <v>2.695256793853381E-2</v>
      </c>
      <c r="AO24" s="37">
        <f t="shared" si="7"/>
        <v>3.5902952605905127E-2</v>
      </c>
      <c r="AQ24" s="14" t="s">
        <v>12</v>
      </c>
      <c r="AR24" s="14">
        <f>SUM(AH47:AH55)</f>
        <v>415.85108256388003</v>
      </c>
      <c r="AS24" s="14">
        <f>AR24/$AK$10*100</f>
        <v>7.521348997346565</v>
      </c>
      <c r="AT24" s="14">
        <f>AR24/$AK$14*100</f>
        <v>24.824206003838967</v>
      </c>
      <c r="AU24" s="14">
        <f>SUM(AH47:AH48)</f>
        <v>113.29169170643655</v>
      </c>
      <c r="AV24">
        <f>SUM(AH49:AH55)</f>
        <v>302.55939085744353</v>
      </c>
      <c r="AW24">
        <f>AU24/$AK$14*100</f>
        <v>6.7629408972669403</v>
      </c>
      <c r="AX24">
        <f>AV24/$AK$14*100</f>
        <v>18.06126510657203</v>
      </c>
    </row>
    <row r="25" spans="1:50" x14ac:dyDescent="0.45">
      <c r="A25" s="2" t="s">
        <v>7</v>
      </c>
      <c r="B25" s="5">
        <v>590</v>
      </c>
      <c r="C25" s="5">
        <v>258</v>
      </c>
      <c r="D25" s="5">
        <v>14270</v>
      </c>
      <c r="E25" s="5">
        <v>8045</v>
      </c>
      <c r="F25" s="5">
        <v>14397</v>
      </c>
      <c r="G25" s="5">
        <v>7568</v>
      </c>
      <c r="H25" s="5">
        <v>10897</v>
      </c>
      <c r="I25" s="7">
        <v>144253</v>
      </c>
      <c r="J25" s="7">
        <v>118482</v>
      </c>
      <c r="K25" s="6">
        <v>96049</v>
      </c>
      <c r="L25" s="5">
        <v>11</v>
      </c>
      <c r="M25" s="5">
        <v>18</v>
      </c>
      <c r="Q25" s="15">
        <v>24</v>
      </c>
      <c r="R25" s="15" t="s">
        <v>18</v>
      </c>
      <c r="S25" s="15" t="s">
        <v>16</v>
      </c>
      <c r="T25" s="15" t="s">
        <v>25</v>
      </c>
      <c r="U25" s="37">
        <v>1</v>
      </c>
      <c r="V25" s="38">
        <f t="shared" si="10"/>
        <v>0.11300453218192166</v>
      </c>
      <c r="W25" s="38">
        <f t="shared" si="11"/>
        <v>4.5908256236049008</v>
      </c>
      <c r="X25" s="37"/>
      <c r="Y25" s="37">
        <f t="shared" si="2"/>
        <v>0.11300453218192166</v>
      </c>
      <c r="Z25" s="14">
        <v>100</v>
      </c>
      <c r="AA25" s="37">
        <f t="shared" si="3"/>
        <v>11.300453218192166</v>
      </c>
      <c r="AB25" s="37"/>
      <c r="AD25" s="33">
        <v>30</v>
      </c>
      <c r="AE25" s="33" t="s">
        <v>18</v>
      </c>
      <c r="AF25" s="33" t="s">
        <v>15</v>
      </c>
      <c r="AG25" s="33" t="s">
        <v>20</v>
      </c>
      <c r="AH25" s="43">
        <f>AA31</f>
        <v>0.90439797210387052</v>
      </c>
      <c r="AJ25" s="37"/>
      <c r="AK25" s="37"/>
      <c r="AL25" s="37"/>
      <c r="AM25" s="14">
        <f t="shared" si="5"/>
        <v>8.0315616243486349E-3</v>
      </c>
      <c r="AN25" s="37">
        <f t="shared" si="6"/>
        <v>1.2279691829660183E-2</v>
      </c>
      <c r="AO25" s="37">
        <f t="shared" si="7"/>
        <v>1.6357520915292544E-2</v>
      </c>
      <c r="AU25" s="14">
        <f>SUM(AU20:AU24)</f>
        <v>630.41464176728732</v>
      </c>
      <c r="AV25" s="14">
        <f>SUM(AV20:AV24)</f>
        <v>1044.769178813199</v>
      </c>
      <c r="AW25"/>
      <c r="AX25"/>
    </row>
    <row r="26" spans="1:50" x14ac:dyDescent="0.45">
      <c r="Q26" s="15">
        <v>25</v>
      </c>
      <c r="R26" s="15" t="s">
        <v>18</v>
      </c>
      <c r="S26" s="15" t="s">
        <v>16</v>
      </c>
      <c r="T26" s="15" t="s">
        <v>26</v>
      </c>
      <c r="U26" s="37">
        <v>1</v>
      </c>
      <c r="V26" s="38">
        <f>AVERAGE(G49,G93)</f>
        <v>7.582334710305022E-2</v>
      </c>
      <c r="W26" s="38">
        <f>ABS(G49-G93)/G49*100</f>
        <v>1.9778335038698303</v>
      </c>
      <c r="X26" s="37"/>
      <c r="Y26" s="37">
        <f t="shared" si="2"/>
        <v>7.582334710305022E-2</v>
      </c>
      <c r="Z26" s="14">
        <v>100</v>
      </c>
      <c r="AA26" s="37">
        <f t="shared" si="3"/>
        <v>7.5823347103050223</v>
      </c>
      <c r="AB26" s="37"/>
      <c r="AD26" s="33">
        <v>31</v>
      </c>
      <c r="AE26" s="33" t="s">
        <v>18</v>
      </c>
      <c r="AF26" s="33" t="s">
        <v>15</v>
      </c>
      <c r="AG26" s="33" t="s">
        <v>19</v>
      </c>
      <c r="AH26" s="43">
        <f>AA32</f>
        <v>13.624838619936281</v>
      </c>
      <c r="AJ26" s="37"/>
      <c r="AK26" s="37"/>
      <c r="AL26" s="37"/>
      <c r="AM26" s="14">
        <f t="shared" si="5"/>
        <v>0.1209962144687953</v>
      </c>
      <c r="AN26" s="37">
        <f t="shared" si="6"/>
        <v>0.18499468667810612</v>
      </c>
      <c r="AO26" s="37">
        <f t="shared" si="7"/>
        <v>0.24642755685822867</v>
      </c>
      <c r="AU26" s="14">
        <f>AH5+AU25</f>
        <v>1049.7719755518144</v>
      </c>
      <c r="AV26" s="14">
        <f>AV25</f>
        <v>1044.769178813199</v>
      </c>
      <c r="AW26"/>
      <c r="AX26"/>
    </row>
    <row r="27" spans="1:50" x14ac:dyDescent="0.45">
      <c r="B27">
        <f>B18-$O$18</f>
        <v>715681.26666666672</v>
      </c>
      <c r="C27">
        <f t="shared" ref="C27:K27" si="12">C18-$O$18</f>
        <v>724668.26666666672</v>
      </c>
      <c r="D27">
        <f t="shared" si="12"/>
        <v>322731.26666666666</v>
      </c>
      <c r="E27">
        <f t="shared" si="12"/>
        <v>4083.2666666666669</v>
      </c>
      <c r="F27">
        <f t="shared" si="12"/>
        <v>86977.266666666663</v>
      </c>
      <c r="G27">
        <f t="shared" si="12"/>
        <v>9970.2666666666664</v>
      </c>
      <c r="H27">
        <f t="shared" si="12"/>
        <v>4591.2666666666664</v>
      </c>
      <c r="I27">
        <f t="shared" si="12"/>
        <v>137495.26666666666</v>
      </c>
      <c r="J27">
        <f t="shared" si="12"/>
        <v>113310.26666666666</v>
      </c>
      <c r="K27">
        <f t="shared" si="12"/>
        <v>49576.26666666667</v>
      </c>
      <c r="Q27" s="15">
        <v>26</v>
      </c>
      <c r="S27" s="15" t="s">
        <v>15</v>
      </c>
      <c r="T27" s="15" t="s">
        <v>24</v>
      </c>
      <c r="U27" s="37">
        <v>1</v>
      </c>
      <c r="V27" s="38">
        <f t="shared" ref="V27:V33" si="13">AVERAGE(G50,G94)</f>
        <v>0.65582563419886863</v>
      </c>
      <c r="W27" s="38">
        <f t="shared" ref="W27:W33" si="14">ABS(G50-G94)/G50*100</f>
        <v>2.230257816985747</v>
      </c>
      <c r="X27" s="37"/>
      <c r="Y27" s="37">
        <f>V27*U27</f>
        <v>0.65582563419886863</v>
      </c>
      <c r="Z27" s="14">
        <v>100</v>
      </c>
      <c r="AA27" s="37">
        <f>Z27*Y27</f>
        <v>65.582563419886867</v>
      </c>
      <c r="AB27" s="37"/>
      <c r="AD27" s="33">
        <v>32</v>
      </c>
      <c r="AE27" s="33" t="s">
        <v>18</v>
      </c>
      <c r="AF27" s="33" t="s">
        <v>15</v>
      </c>
      <c r="AG27" s="33" t="s">
        <v>17</v>
      </c>
      <c r="AH27" s="43">
        <f>AA33</f>
        <v>5.7283494114862989</v>
      </c>
      <c r="AJ27" s="37"/>
      <c r="AK27" s="37"/>
      <c r="AL27" s="37"/>
      <c r="AM27" s="14">
        <f t="shared" si="5"/>
        <v>5.0870958055254753E-2</v>
      </c>
      <c r="AN27" s="37">
        <f t="shared" si="6"/>
        <v>7.7778110561252098E-2</v>
      </c>
      <c r="AO27" s="37">
        <f t="shared" si="7"/>
        <v>0.10360659598839655</v>
      </c>
      <c r="AV27"/>
      <c r="AW27"/>
      <c r="AX27"/>
    </row>
    <row r="28" spans="1:50" x14ac:dyDescent="0.45">
      <c r="B28">
        <f t="shared" ref="B28:K28" si="15">B19-$O$18</f>
        <v>647528.26666666672</v>
      </c>
      <c r="C28">
        <f t="shared" si="15"/>
        <v>662940.26666666672</v>
      </c>
      <c r="D28">
        <f t="shared" si="15"/>
        <v>167952.26666666666</v>
      </c>
      <c r="E28">
        <f t="shared" si="15"/>
        <v>26898.266666666666</v>
      </c>
      <c r="F28">
        <f t="shared" si="15"/>
        <v>46704.26666666667</v>
      </c>
      <c r="G28">
        <f t="shared" si="15"/>
        <v>84442.266666666663</v>
      </c>
      <c r="H28">
        <f t="shared" si="15"/>
        <v>87024.266666666663</v>
      </c>
      <c r="I28">
        <f t="shared" si="15"/>
        <v>48091.26666666667</v>
      </c>
      <c r="J28">
        <f t="shared" si="15"/>
        <v>26046.266666666666</v>
      </c>
      <c r="K28">
        <f t="shared" si="15"/>
        <v>210405.26666666666</v>
      </c>
      <c r="Q28" s="15">
        <v>27</v>
      </c>
      <c r="S28" s="15" t="s">
        <v>15</v>
      </c>
      <c r="T28" s="15" t="s">
        <v>23</v>
      </c>
      <c r="U28" s="37">
        <v>1</v>
      </c>
      <c r="V28" s="38">
        <f t="shared" si="13"/>
        <v>0.28787878451294902</v>
      </c>
      <c r="W28" s="38">
        <f t="shared" si="14"/>
        <v>4.5602545851340057</v>
      </c>
      <c r="X28" s="37"/>
      <c r="Y28" s="37">
        <f>V28*U28</f>
        <v>0.28787878451294902</v>
      </c>
      <c r="Z28" s="14">
        <v>100</v>
      </c>
      <c r="AA28" s="37">
        <f>Z28*Y28</f>
        <v>28.787878451294901</v>
      </c>
      <c r="AB28" s="37"/>
      <c r="AD28" s="33">
        <v>33</v>
      </c>
      <c r="AE28" s="33" t="s">
        <v>18</v>
      </c>
      <c r="AF28" s="33" t="s">
        <v>15</v>
      </c>
      <c r="AG28" s="33" t="s">
        <v>25</v>
      </c>
      <c r="AH28" s="43">
        <f>AA34</f>
        <v>3.5586261631547211</v>
      </c>
      <c r="AJ28" s="37"/>
      <c r="AK28" s="37"/>
      <c r="AL28" s="37"/>
      <c r="AM28" s="14">
        <f t="shared" si="5"/>
        <v>3.1602597760042199E-2</v>
      </c>
      <c r="AN28" s="37">
        <f t="shared" si="6"/>
        <v>4.8318145294875964E-2</v>
      </c>
      <c r="AO28" s="37">
        <f t="shared" si="7"/>
        <v>6.4363591791452096E-2</v>
      </c>
      <c r="AQ28" s="14" t="s">
        <v>92</v>
      </c>
      <c r="AR28" s="14">
        <f>SUM(AR20:AR21)/SUM(AR22:AR24)</f>
        <v>0.46806569011109167</v>
      </c>
      <c r="AT28" s="14" t="s">
        <v>89</v>
      </c>
      <c r="AU28" s="14">
        <f>AU25/AV25</f>
        <v>0.60340087987990232</v>
      </c>
      <c r="AV28"/>
      <c r="AW28"/>
      <c r="AX28"/>
    </row>
    <row r="29" spans="1:50" x14ac:dyDescent="0.45">
      <c r="B29">
        <f t="shared" ref="B29:K29" si="16">B20-$O$18</f>
        <v>259916.26666666666</v>
      </c>
      <c r="C29">
        <f t="shared" si="16"/>
        <v>256688.26666666666</v>
      </c>
      <c r="D29">
        <f t="shared" si="16"/>
        <v>430767.26666666666</v>
      </c>
      <c r="E29">
        <f t="shared" si="16"/>
        <v>1689.2666666666667</v>
      </c>
      <c r="F29">
        <f t="shared" si="16"/>
        <v>9092.2666666666664</v>
      </c>
      <c r="G29">
        <f t="shared" si="16"/>
        <v>36644.26666666667</v>
      </c>
      <c r="H29">
        <f t="shared" si="16"/>
        <v>46012.26666666667</v>
      </c>
      <c r="I29">
        <f t="shared" si="16"/>
        <v>8461.2666666666664</v>
      </c>
      <c r="J29">
        <f t="shared" si="16"/>
        <v>5959.2666666666664</v>
      </c>
      <c r="K29">
        <f t="shared" si="16"/>
        <v>19388.266666666666</v>
      </c>
      <c r="Q29" s="15">
        <v>28</v>
      </c>
      <c r="R29" s="15" t="s">
        <v>18</v>
      </c>
      <c r="S29" s="15" t="s">
        <v>15</v>
      </c>
      <c r="T29" s="15" t="s">
        <v>22</v>
      </c>
      <c r="U29" s="37">
        <v>1</v>
      </c>
      <c r="V29" s="38">
        <f t="shared" si="13"/>
        <v>4.2836160015342475E-2</v>
      </c>
      <c r="W29" s="38">
        <f t="shared" si="14"/>
        <v>0.11821964741886781</v>
      </c>
      <c r="X29" s="37"/>
      <c r="Y29" s="37">
        <f t="shared" si="2"/>
        <v>4.2836160015342475E-2</v>
      </c>
      <c r="Z29" s="14">
        <v>100</v>
      </c>
      <c r="AA29" s="37">
        <f t="shared" si="3"/>
        <v>4.2836160015342477</v>
      </c>
      <c r="AB29" s="37"/>
      <c r="AD29" s="30">
        <v>59</v>
      </c>
      <c r="AE29" s="30" t="s">
        <v>18</v>
      </c>
      <c r="AF29" s="30" t="s">
        <v>14</v>
      </c>
      <c r="AG29" s="32" t="s">
        <v>11</v>
      </c>
      <c r="AH29" s="44">
        <f>AA60</f>
        <v>15.10552264091573</v>
      </c>
      <c r="AJ29" s="37"/>
      <c r="AK29" s="37"/>
      <c r="AL29" s="37"/>
      <c r="AM29" s="14">
        <f t="shared" si="5"/>
        <v>0.1341455196723666</v>
      </c>
      <c r="AN29" s="37">
        <f t="shared" si="6"/>
        <v>0.20509904785047006</v>
      </c>
      <c r="AO29" s="37">
        <f t="shared" si="7"/>
        <v>0.27320815631685852</v>
      </c>
      <c r="AT29" s="14" t="s">
        <v>89</v>
      </c>
      <c r="AU29" s="14">
        <f>AU26/AV26</f>
        <v>1.0047884229742481</v>
      </c>
    </row>
    <row r="30" spans="1:50" x14ac:dyDescent="0.45">
      <c r="B30">
        <f t="shared" ref="B30:K30" si="17">B21-$O$18</f>
        <v>60112.26666666667</v>
      </c>
      <c r="C30">
        <f t="shared" si="17"/>
        <v>60365.26666666667</v>
      </c>
      <c r="D30">
        <f t="shared" si="17"/>
        <v>54045.26666666667</v>
      </c>
      <c r="E30">
        <f t="shared" si="17"/>
        <v>3991.2666666666669</v>
      </c>
      <c r="F30">
        <f t="shared" si="17"/>
        <v>9551.2666666666664</v>
      </c>
      <c r="G30">
        <f t="shared" si="17"/>
        <v>5580.2666666666664</v>
      </c>
      <c r="H30">
        <f t="shared" si="17"/>
        <v>8414.2666666666664</v>
      </c>
      <c r="I30">
        <f t="shared" si="17"/>
        <v>29245.266666666666</v>
      </c>
      <c r="J30">
        <f t="shared" si="17"/>
        <v>5704.2666666666664</v>
      </c>
      <c r="K30">
        <f t="shared" si="17"/>
        <v>49191.26666666667</v>
      </c>
      <c r="Q30" s="15">
        <v>29</v>
      </c>
      <c r="R30" s="15" t="s">
        <v>18</v>
      </c>
      <c r="S30" s="15" t="s">
        <v>15</v>
      </c>
      <c r="T30" s="15" t="s">
        <v>21</v>
      </c>
      <c r="U30" s="37">
        <v>1</v>
      </c>
      <c r="V30" s="38">
        <f t="shared" si="13"/>
        <v>1.9850537069443973E-2</v>
      </c>
      <c r="W30" s="38">
        <f t="shared" si="14"/>
        <v>5.1910118835559311</v>
      </c>
      <c r="X30" s="37"/>
      <c r="Y30" s="37">
        <f t="shared" si="2"/>
        <v>1.9850537069443973E-2</v>
      </c>
      <c r="Z30" s="14">
        <v>100</v>
      </c>
      <c r="AA30" s="37">
        <f t="shared" si="3"/>
        <v>1.9850537069443972</v>
      </c>
      <c r="AB30" s="37"/>
      <c r="AD30" s="30">
        <v>60</v>
      </c>
      <c r="AE30" s="30" t="s">
        <v>18</v>
      </c>
      <c r="AF30" s="31"/>
      <c r="AG30" s="32" t="s">
        <v>10</v>
      </c>
      <c r="AH30" s="44">
        <f>AA61</f>
        <v>37.944390059850271</v>
      </c>
      <c r="AJ30" s="37"/>
      <c r="AK30" s="37"/>
      <c r="AL30" s="37"/>
      <c r="AM30" s="14">
        <f t="shared" si="5"/>
        <v>0.3369674816442515</v>
      </c>
      <c r="AN30" s="37">
        <f t="shared" si="6"/>
        <v>0.51519953711911737</v>
      </c>
      <c r="AO30" s="37">
        <f t="shared" si="7"/>
        <v>0.6862865388543069</v>
      </c>
    </row>
    <row r="31" spans="1:50" x14ac:dyDescent="0.45">
      <c r="B31">
        <f t="shared" ref="B31:K31" si="18">B22-$O$18</f>
        <v>20432.266666666666</v>
      </c>
      <c r="C31">
        <f t="shared" si="18"/>
        <v>21131.266666666666</v>
      </c>
      <c r="D31">
        <f t="shared" si="18"/>
        <v>224199.26666666666</v>
      </c>
      <c r="E31">
        <f t="shared" si="18"/>
        <v>3881.2666666666669</v>
      </c>
      <c r="F31">
        <f t="shared" si="18"/>
        <v>4309.2666666666664</v>
      </c>
      <c r="G31">
        <f t="shared" si="18"/>
        <v>2653.2666666666669</v>
      </c>
      <c r="H31">
        <f t="shared" si="18"/>
        <v>1431.2666666666667</v>
      </c>
      <c r="I31">
        <f t="shared" si="18"/>
        <v>28064.266666666666</v>
      </c>
      <c r="J31">
        <f t="shared" si="18"/>
        <v>62898.26666666667</v>
      </c>
      <c r="K31">
        <f t="shared" si="18"/>
        <v>49716.26666666667</v>
      </c>
      <c r="Q31" s="15">
        <v>30</v>
      </c>
      <c r="R31" s="15" t="s">
        <v>18</v>
      </c>
      <c r="S31" s="15" t="s">
        <v>15</v>
      </c>
      <c r="T31" s="15" t="s">
        <v>20</v>
      </c>
      <c r="U31" s="37">
        <v>1</v>
      </c>
      <c r="V31" s="38">
        <f t="shared" si="13"/>
        <v>4.5219898605193525E-3</v>
      </c>
      <c r="W31" s="38">
        <f t="shared" si="14"/>
        <v>1.1938003453637851</v>
      </c>
      <c r="X31" s="37"/>
      <c r="Y31" s="37">
        <f t="shared" si="2"/>
        <v>4.5219898605193525E-3</v>
      </c>
      <c r="Z31" s="14">
        <v>200</v>
      </c>
      <c r="AA31" s="37">
        <f t="shared" si="3"/>
        <v>0.90439797210387052</v>
      </c>
      <c r="AB31" s="37"/>
      <c r="AD31" s="30">
        <v>34</v>
      </c>
      <c r="AE31" s="30" t="s">
        <v>18</v>
      </c>
      <c r="AF31" s="30" t="s">
        <v>14</v>
      </c>
      <c r="AG31" s="30" t="s">
        <v>24</v>
      </c>
      <c r="AH31" s="44">
        <f>AA35</f>
        <v>68.076060338852244</v>
      </c>
      <c r="AJ31" s="37"/>
      <c r="AK31" s="37"/>
      <c r="AL31" s="37"/>
      <c r="AM31" s="14">
        <f t="shared" si="5"/>
        <v>0.60455362641124166</v>
      </c>
      <c r="AN31" s="37">
        <f t="shared" si="6"/>
        <v>0.92431989867669451</v>
      </c>
      <c r="AO31" s="37">
        <f t="shared" si="7"/>
        <v>1.2312672243537497</v>
      </c>
    </row>
    <row r="32" spans="1:50" x14ac:dyDescent="0.45">
      <c r="B32">
        <f t="shared" ref="B32:K32" si="19">B23-$O$18</f>
        <v>6149.2666666666664</v>
      </c>
      <c r="C32">
        <f t="shared" si="19"/>
        <v>6226.2666666666664</v>
      </c>
      <c r="D32">
        <f t="shared" si="19"/>
        <v>11073.266666666666</v>
      </c>
      <c r="E32">
        <f t="shared" si="19"/>
        <v>7069.2666666666664</v>
      </c>
      <c r="F32">
        <f t="shared" si="19"/>
        <v>37031.26666666667</v>
      </c>
      <c r="G32">
        <f t="shared" si="19"/>
        <v>592.26666666666665</v>
      </c>
      <c r="H32">
        <f t="shared" si="19"/>
        <v>271.26666666666665</v>
      </c>
      <c r="I32">
        <f t="shared" si="19"/>
        <v>48423.26666666667</v>
      </c>
      <c r="J32">
        <f t="shared" si="19"/>
        <v>29277.266666666666</v>
      </c>
      <c r="K32">
        <f t="shared" si="19"/>
        <v>90347.266666666663</v>
      </c>
      <c r="Q32" s="15">
        <v>31</v>
      </c>
      <c r="R32" s="15" t="s">
        <v>18</v>
      </c>
      <c r="S32" s="15" t="s">
        <v>15</v>
      </c>
      <c r="T32" s="15" t="s">
        <v>19</v>
      </c>
      <c r="U32" s="37">
        <v>1</v>
      </c>
      <c r="V32" s="38">
        <f t="shared" si="13"/>
        <v>0.1362483861993628</v>
      </c>
      <c r="W32" s="38">
        <f t="shared" si="14"/>
        <v>0.85283746442119168</v>
      </c>
      <c r="X32" s="37"/>
      <c r="Y32" s="37">
        <f t="shared" si="2"/>
        <v>0.1362483861993628</v>
      </c>
      <c r="Z32" s="14">
        <v>100</v>
      </c>
      <c r="AA32" s="37">
        <f t="shared" si="3"/>
        <v>13.624838619936281</v>
      </c>
      <c r="AB32" s="37"/>
      <c r="AD32" s="30">
        <v>35</v>
      </c>
      <c r="AE32" s="30" t="s">
        <v>18</v>
      </c>
      <c r="AF32" s="30" t="s">
        <v>14</v>
      </c>
      <c r="AG32" s="30" t="s">
        <v>23</v>
      </c>
      <c r="AH32" s="44">
        <f>AA36</f>
        <v>35.819935903996424</v>
      </c>
      <c r="AJ32" s="37"/>
      <c r="AK32" s="37"/>
      <c r="AL32" s="37"/>
      <c r="AM32" s="14">
        <f t="shared" si="5"/>
        <v>0.31810113629945669</v>
      </c>
      <c r="AN32" s="37">
        <f t="shared" si="6"/>
        <v>0.48635422438645015</v>
      </c>
      <c r="AO32" s="37">
        <f t="shared" si="7"/>
        <v>0.64786230045501025</v>
      </c>
    </row>
    <row r="33" spans="1:41" x14ac:dyDescent="0.45">
      <c r="B33">
        <f t="shared" ref="B33:K33" si="20">B24-$O$18</f>
        <v>3354.2666666666669</v>
      </c>
      <c r="C33">
        <f t="shared" si="20"/>
        <v>1283.2666666666667</v>
      </c>
      <c r="D33">
        <f t="shared" si="20"/>
        <v>6096.2666666666664</v>
      </c>
      <c r="E33">
        <f t="shared" si="20"/>
        <v>4987.2666666666664</v>
      </c>
      <c r="F33">
        <f t="shared" si="20"/>
        <v>22181.266666666666</v>
      </c>
      <c r="G33">
        <f t="shared" si="20"/>
        <v>17663.266666666666</v>
      </c>
      <c r="H33">
        <f t="shared" si="20"/>
        <v>20899.266666666666</v>
      </c>
      <c r="I33">
        <f t="shared" si="20"/>
        <v>50354.26666666667</v>
      </c>
      <c r="J33">
        <f t="shared" si="20"/>
        <v>81965.266666666663</v>
      </c>
      <c r="K33">
        <f t="shared" si="20"/>
        <v>51672.26666666667</v>
      </c>
      <c r="Q33" s="15">
        <v>32</v>
      </c>
      <c r="R33" s="15" t="s">
        <v>18</v>
      </c>
      <c r="S33" s="15" t="s">
        <v>15</v>
      </c>
      <c r="T33" s="15" t="s">
        <v>17</v>
      </c>
      <c r="U33" s="37">
        <v>1</v>
      </c>
      <c r="V33" s="38">
        <f t="shared" si="13"/>
        <v>5.7283494114862991E-2</v>
      </c>
      <c r="W33" s="38">
        <f t="shared" si="14"/>
        <v>2.5249133011847142</v>
      </c>
      <c r="X33" s="37"/>
      <c r="Y33" s="37">
        <f t="shared" si="2"/>
        <v>5.7283494114862991E-2</v>
      </c>
      <c r="Z33" s="14">
        <v>100</v>
      </c>
      <c r="AA33" s="37">
        <f t="shared" si="3"/>
        <v>5.7283494114862989</v>
      </c>
      <c r="AB33" s="37"/>
      <c r="AD33" s="30">
        <v>36</v>
      </c>
      <c r="AE33" s="31"/>
      <c r="AF33" s="30" t="s">
        <v>14</v>
      </c>
      <c r="AG33" s="30" t="s">
        <v>22</v>
      </c>
      <c r="AH33" s="44">
        <f>AA37</f>
        <v>6.5109843229178397</v>
      </c>
      <c r="AJ33" s="37"/>
      <c r="AK33" s="37"/>
      <c r="AL33" s="37"/>
      <c r="AM33" s="14">
        <f t="shared" si="5"/>
        <v>5.7821195356104353E-2</v>
      </c>
      <c r="AN33" s="37">
        <f t="shared" si="6"/>
        <v>8.8404533689066159E-2</v>
      </c>
      <c r="AO33" s="37">
        <f t="shared" si="7"/>
        <v>0.11776183220923724</v>
      </c>
    </row>
    <row r="34" spans="1:41" x14ac:dyDescent="0.45">
      <c r="B34">
        <f t="shared" ref="B34:K34" si="21">B25-$O$18</f>
        <v>575.26666666666665</v>
      </c>
      <c r="C34">
        <f t="shared" si="21"/>
        <v>243.26666666666668</v>
      </c>
      <c r="D34">
        <f t="shared" si="21"/>
        <v>14255.266666666666</v>
      </c>
      <c r="E34">
        <f t="shared" si="21"/>
        <v>8030.2666666666664</v>
      </c>
      <c r="F34">
        <f t="shared" si="21"/>
        <v>14382.266666666666</v>
      </c>
      <c r="G34">
        <f t="shared" si="21"/>
        <v>7553.2666666666664</v>
      </c>
      <c r="H34">
        <f t="shared" si="21"/>
        <v>10882.266666666666</v>
      </c>
      <c r="I34">
        <f t="shared" si="21"/>
        <v>144238.26666666666</v>
      </c>
      <c r="J34">
        <f t="shared" si="21"/>
        <v>118467.26666666666</v>
      </c>
      <c r="K34">
        <f t="shared" si="21"/>
        <v>96034.266666666663</v>
      </c>
      <c r="Q34" s="15">
        <v>33</v>
      </c>
      <c r="R34" s="15" t="s">
        <v>18</v>
      </c>
      <c r="S34" s="15" t="s">
        <v>15</v>
      </c>
      <c r="T34" s="15" t="s">
        <v>25</v>
      </c>
      <c r="U34" s="37">
        <v>1</v>
      </c>
      <c r="V34" s="38">
        <f>AVERAGE(H49,H93)</f>
        <v>3.5586261631547211E-2</v>
      </c>
      <c r="W34" s="38">
        <f>ABS(H49-H93)/H49*100</f>
        <v>1.8215232076562635</v>
      </c>
      <c r="X34" s="37"/>
      <c r="Y34" s="37">
        <f t="shared" si="2"/>
        <v>3.5586261631547211E-2</v>
      </c>
      <c r="Z34" s="14">
        <v>100</v>
      </c>
      <c r="AA34" s="37">
        <f t="shared" si="3"/>
        <v>3.5586261631547211</v>
      </c>
      <c r="AB34" s="37"/>
      <c r="AD34" s="30">
        <v>37</v>
      </c>
      <c r="AE34" s="31"/>
      <c r="AF34" s="30" t="s">
        <v>14</v>
      </c>
      <c r="AG34" s="30" t="s">
        <v>21</v>
      </c>
      <c r="AH34" s="44">
        <f>AA38</f>
        <v>0.88675919297448513</v>
      </c>
      <c r="AJ34" s="37"/>
      <c r="AK34" s="37"/>
      <c r="AL34" s="37"/>
      <c r="AM34" s="14">
        <f t="shared" si="5"/>
        <v>7.8749193651600422E-3</v>
      </c>
      <c r="AN34" s="37">
        <f t="shared" si="6"/>
        <v>1.2040196852182041E-2</v>
      </c>
      <c r="AO34" s="37">
        <f t="shared" si="7"/>
        <v>1.6038494659784741E-2</v>
      </c>
    </row>
    <row r="35" spans="1:41" x14ac:dyDescent="0.45">
      <c r="B35"/>
      <c r="C35"/>
      <c r="D35"/>
      <c r="E35"/>
      <c r="F35"/>
      <c r="G35"/>
      <c r="H35"/>
      <c r="I35"/>
      <c r="J35"/>
      <c r="K35"/>
      <c r="Q35" s="15">
        <v>34</v>
      </c>
      <c r="R35" s="15" t="s">
        <v>18</v>
      </c>
      <c r="S35" s="15" t="s">
        <v>14</v>
      </c>
      <c r="T35" s="15" t="s">
        <v>24</v>
      </c>
      <c r="U35" s="37">
        <v>1</v>
      </c>
      <c r="V35" s="38">
        <f t="shared" ref="V35:V41" si="22">AVERAGE(H50,H94)</f>
        <v>0.68076060338852251</v>
      </c>
      <c r="W35" s="38">
        <f t="shared" ref="W35:W41" si="23">ABS(H50-H94)/H50*100</f>
        <v>3.6909212379732952</v>
      </c>
      <c r="X35" s="37"/>
      <c r="Y35" s="37">
        <f t="shared" si="2"/>
        <v>0.68076060338852251</v>
      </c>
      <c r="Z35" s="14">
        <v>100</v>
      </c>
      <c r="AA35" s="37">
        <f t="shared" si="3"/>
        <v>68.076060338852244</v>
      </c>
      <c r="AB35" s="37"/>
      <c r="AD35" s="30">
        <v>38</v>
      </c>
      <c r="AE35" s="30" t="s">
        <v>18</v>
      </c>
      <c r="AF35" s="30" t="s">
        <v>14</v>
      </c>
      <c r="AG35" s="30" t="s">
        <v>20</v>
      </c>
      <c r="AH35" s="44">
        <f>AA39</f>
        <v>0.37845352032893803</v>
      </c>
      <c r="AJ35" s="37"/>
      <c r="AK35" s="37"/>
      <c r="AL35" s="37"/>
      <c r="AM35" s="14">
        <f t="shared" si="5"/>
        <v>3.36087968375547E-3</v>
      </c>
      <c r="AN35" s="37">
        <f t="shared" si="6"/>
        <v>5.1385482330069303E-3</v>
      </c>
      <c r="AO35" s="37">
        <f t="shared" si="7"/>
        <v>6.8449527367313752E-3</v>
      </c>
    </row>
    <row r="36" spans="1:41" x14ac:dyDescent="0.45">
      <c r="A36" s="24" t="s">
        <v>30</v>
      </c>
      <c r="B36" s="24" t="s">
        <v>62</v>
      </c>
      <c r="C36"/>
      <c r="D36"/>
      <c r="E36"/>
      <c r="F36"/>
      <c r="G36"/>
      <c r="H36"/>
      <c r="I36"/>
      <c r="J36"/>
      <c r="K36"/>
      <c r="Q36" s="15">
        <v>35</v>
      </c>
      <c r="R36" s="15" t="s">
        <v>18</v>
      </c>
      <c r="S36" s="15" t="s">
        <v>14</v>
      </c>
      <c r="T36" s="15" t="s">
        <v>23</v>
      </c>
      <c r="U36" s="37">
        <v>1</v>
      </c>
      <c r="V36" s="38">
        <f t="shared" si="22"/>
        <v>0.35819935903996425</v>
      </c>
      <c r="W36" s="38">
        <f t="shared" si="23"/>
        <v>2.7070280598654772</v>
      </c>
      <c r="X36" s="37"/>
      <c r="Y36" s="37">
        <f t="shared" si="2"/>
        <v>0.35819935903996425</v>
      </c>
      <c r="Z36" s="14">
        <v>100</v>
      </c>
      <c r="AA36" s="37">
        <f t="shared" si="3"/>
        <v>35.819935903996424</v>
      </c>
      <c r="AB36" s="37"/>
      <c r="AD36" s="30">
        <v>39</v>
      </c>
      <c r="AE36" s="30" t="s">
        <v>18</v>
      </c>
      <c r="AF36" s="30" t="s">
        <v>14</v>
      </c>
      <c r="AG36" s="30" t="s">
        <v>19</v>
      </c>
      <c r="AH36" s="44">
        <f>AA40</f>
        <v>16.053896811524286</v>
      </c>
      <c r="AJ36" s="37"/>
      <c r="AK36" s="37"/>
      <c r="AL36" s="37"/>
      <c r="AM36" s="14">
        <f t="shared" si="5"/>
        <v>0.14256761462296028</v>
      </c>
      <c r="AN36" s="37">
        <f t="shared" si="6"/>
        <v>0.21797583761946027</v>
      </c>
      <c r="AO36" s="37">
        <f t="shared" si="7"/>
        <v>0.29036105892141117</v>
      </c>
    </row>
    <row r="37" spans="1:41" x14ac:dyDescent="0.45">
      <c r="A37">
        <v>50</v>
      </c>
      <c r="B37">
        <f>AVERAGE(B27:C27)</f>
        <v>720174.76666666672</v>
      </c>
      <c r="Q37" s="15">
        <v>36</v>
      </c>
      <c r="S37" s="15" t="s">
        <v>14</v>
      </c>
      <c r="T37" s="15" t="s">
        <v>22</v>
      </c>
      <c r="U37" s="37">
        <v>1</v>
      </c>
      <c r="V37" s="38">
        <f t="shared" si="22"/>
        <v>6.5109843229178399E-2</v>
      </c>
      <c r="W37" s="38">
        <f t="shared" si="23"/>
        <v>1.4874535202851729</v>
      </c>
      <c r="X37" s="37"/>
      <c r="Y37" s="37">
        <f>V37*U37</f>
        <v>6.5109843229178399E-2</v>
      </c>
      <c r="Z37" s="14">
        <v>100</v>
      </c>
      <c r="AA37" s="37">
        <f>Z37*Y37</f>
        <v>6.5109843229178397</v>
      </c>
      <c r="AB37" s="37"/>
      <c r="AD37" s="30">
        <v>40</v>
      </c>
      <c r="AE37" s="30" t="s">
        <v>18</v>
      </c>
      <c r="AF37" s="30" t="s">
        <v>14</v>
      </c>
      <c r="AG37" s="30" t="s">
        <v>17</v>
      </c>
      <c r="AH37" s="44">
        <f>AA41</f>
        <v>8.3313392773212449</v>
      </c>
      <c r="AJ37" s="37"/>
      <c r="AK37" s="37"/>
      <c r="AL37" s="37"/>
      <c r="AM37" s="14">
        <f t="shared" si="5"/>
        <v>7.3986969103328262E-2</v>
      </c>
      <c r="AN37" s="37">
        <f t="shared" si="6"/>
        <v>0.11312086272800571</v>
      </c>
      <c r="AO37" s="37">
        <f t="shared" si="7"/>
        <v>0.15068593770080754</v>
      </c>
    </row>
    <row r="38" spans="1:41" x14ac:dyDescent="0.45">
      <c r="A38">
        <f>A37/5</f>
        <v>10</v>
      </c>
      <c r="B38">
        <f t="shared" ref="B38:B44" si="24">AVERAGE(B28:C28)</f>
        <v>655234.26666666672</v>
      </c>
      <c r="Q38" s="15">
        <v>37</v>
      </c>
      <c r="S38" s="15" t="s">
        <v>14</v>
      </c>
      <c r="T38" s="15" t="s">
        <v>21</v>
      </c>
      <c r="U38" s="37">
        <v>1</v>
      </c>
      <c r="V38" s="38">
        <f t="shared" si="22"/>
        <v>8.8675919297448516E-3</v>
      </c>
      <c r="W38" s="40">
        <f t="shared" si="23"/>
        <v>38.674591814811372</v>
      </c>
      <c r="X38" s="37"/>
      <c r="Y38" s="37">
        <f>V38*U38</f>
        <v>8.8675919297448516E-3</v>
      </c>
      <c r="Z38" s="14">
        <v>100</v>
      </c>
      <c r="AA38" s="37">
        <f>Z38*Y38</f>
        <v>0.88675919297448513</v>
      </c>
      <c r="AB38" s="37"/>
      <c r="AD38" s="27">
        <v>61</v>
      </c>
      <c r="AE38" s="27" t="s">
        <v>18</v>
      </c>
      <c r="AF38" s="27" t="s">
        <v>13</v>
      </c>
      <c r="AG38" s="29" t="s">
        <v>11</v>
      </c>
      <c r="AH38" s="42">
        <f>AA62</f>
        <v>38.231012620470025</v>
      </c>
      <c r="AJ38" s="37"/>
      <c r="AK38" s="37"/>
      <c r="AL38" s="37"/>
      <c r="AM38" s="14">
        <f t="shared" si="5"/>
        <v>0.33951285086173333</v>
      </c>
      <c r="AN38" s="37">
        <f t="shared" si="6"/>
        <v>0.51909122730905777</v>
      </c>
      <c r="AO38" s="37">
        <f t="shared" si="7"/>
        <v>0.69147057804363166</v>
      </c>
    </row>
    <row r="39" spans="1:41" x14ac:dyDescent="0.45">
      <c r="A39" s="25">
        <f t="shared" ref="A39:A44" si="25">A38/5</f>
        <v>2</v>
      </c>
      <c r="B39" s="25">
        <f t="shared" si="24"/>
        <v>258302.26666666666</v>
      </c>
      <c r="Q39" s="15">
        <v>38</v>
      </c>
      <c r="R39" s="30" t="s">
        <v>18</v>
      </c>
      <c r="S39" s="15" t="s">
        <v>14</v>
      </c>
      <c r="T39" s="15" t="s">
        <v>20</v>
      </c>
      <c r="U39" s="37">
        <v>1</v>
      </c>
      <c r="V39" s="38">
        <f t="shared" si="22"/>
        <v>1.8922676016446902E-3</v>
      </c>
      <c r="W39" s="38">
        <f t="shared" si="23"/>
        <v>18.363237261543016</v>
      </c>
      <c r="X39" s="37"/>
      <c r="Y39" s="37">
        <f t="shared" si="2"/>
        <v>1.8922676016446902E-3</v>
      </c>
      <c r="Z39" s="14">
        <v>200</v>
      </c>
      <c r="AA39" s="37">
        <f t="shared" si="3"/>
        <v>0.37845352032893803</v>
      </c>
      <c r="AB39" s="37"/>
      <c r="AD39" s="27">
        <v>62</v>
      </c>
      <c r="AE39" s="27" t="s">
        <v>18</v>
      </c>
      <c r="AF39" s="28"/>
      <c r="AG39" s="29" t="s">
        <v>10</v>
      </c>
      <c r="AH39" s="42">
        <f>AA63</f>
        <v>70.156035786694773</v>
      </c>
      <c r="AJ39" s="37"/>
      <c r="AK39" s="37"/>
      <c r="AL39" s="37"/>
      <c r="AM39" s="14">
        <f t="shared" si="5"/>
        <v>0.62302497586331751</v>
      </c>
      <c r="AN39" s="37">
        <f t="shared" si="6"/>
        <v>0.95256129052032001</v>
      </c>
      <c r="AO39" s="37">
        <f t="shared" si="7"/>
        <v>1.2688869923550334</v>
      </c>
    </row>
    <row r="40" spans="1:41" x14ac:dyDescent="0.45">
      <c r="A40" s="25">
        <f t="shared" si="25"/>
        <v>0.4</v>
      </c>
      <c r="B40" s="25">
        <f t="shared" si="24"/>
        <v>60238.76666666667</v>
      </c>
      <c r="Q40" s="15">
        <v>39</v>
      </c>
      <c r="R40" s="30" t="s">
        <v>18</v>
      </c>
      <c r="S40" s="15" t="s">
        <v>14</v>
      </c>
      <c r="T40" s="15" t="s">
        <v>19</v>
      </c>
      <c r="U40" s="37">
        <v>1</v>
      </c>
      <c r="V40" s="38">
        <f t="shared" si="22"/>
        <v>0.16053896811524287</v>
      </c>
      <c r="W40" s="38">
        <f t="shared" si="23"/>
        <v>1.7064801263994789E-2</v>
      </c>
      <c r="X40" s="37"/>
      <c r="Y40" s="37">
        <f t="shared" si="2"/>
        <v>0.16053896811524287</v>
      </c>
      <c r="Z40" s="14">
        <v>100</v>
      </c>
      <c r="AA40" s="37">
        <f t="shared" si="3"/>
        <v>16.053896811524286</v>
      </c>
      <c r="AB40" s="37"/>
      <c r="AD40" s="27">
        <v>41</v>
      </c>
      <c r="AE40" s="27" t="s">
        <v>18</v>
      </c>
      <c r="AF40" s="27" t="s">
        <v>13</v>
      </c>
      <c r="AG40" s="27" t="s">
        <v>24</v>
      </c>
      <c r="AH40" s="42">
        <f>AA42</f>
        <v>107.31234372411352</v>
      </c>
      <c r="AJ40" s="37"/>
      <c r="AK40" s="37"/>
      <c r="AL40" s="37"/>
      <c r="AM40" s="14">
        <f t="shared" si="5"/>
        <v>0.95299384591555936</v>
      </c>
      <c r="AN40" s="37">
        <f t="shared" si="6"/>
        <v>1.4570604436288326</v>
      </c>
      <c r="AO40" s="37">
        <f t="shared" si="7"/>
        <v>1.9409197732418675</v>
      </c>
    </row>
    <row r="41" spans="1:41" x14ac:dyDescent="0.45">
      <c r="A41" s="25">
        <f t="shared" si="25"/>
        <v>0.08</v>
      </c>
      <c r="B41" s="25">
        <f t="shared" si="24"/>
        <v>20781.766666666666</v>
      </c>
      <c r="Q41" s="15">
        <v>40</v>
      </c>
      <c r="R41" s="30" t="s">
        <v>18</v>
      </c>
      <c r="S41" s="15" t="s">
        <v>14</v>
      </c>
      <c r="T41" s="15" t="s">
        <v>17</v>
      </c>
      <c r="U41" s="37">
        <v>1</v>
      </c>
      <c r="V41" s="38">
        <f t="shared" si="22"/>
        <v>8.3313392773212452E-2</v>
      </c>
      <c r="W41" s="38">
        <f t="shared" si="23"/>
        <v>0.65144739473061108</v>
      </c>
      <c r="X41" s="37"/>
      <c r="Y41" s="37">
        <f t="shared" si="2"/>
        <v>8.3313392773212452E-2</v>
      </c>
      <c r="Z41" s="14">
        <v>100</v>
      </c>
      <c r="AA41" s="37">
        <f t="shared" si="3"/>
        <v>8.3313392773212449</v>
      </c>
      <c r="AB41" s="37"/>
      <c r="AD41" s="27">
        <v>42</v>
      </c>
      <c r="AE41" s="27" t="s">
        <v>18</v>
      </c>
      <c r="AF41" s="27" t="s">
        <v>13</v>
      </c>
      <c r="AG41" s="27" t="s">
        <v>23</v>
      </c>
      <c r="AH41" s="42">
        <f>AA43</f>
        <v>36.94949175493052</v>
      </c>
      <c r="AJ41" s="37"/>
      <c r="AK41" s="37"/>
      <c r="AL41" s="37"/>
      <c r="AM41" s="14">
        <f t="shared" si="5"/>
        <v>0.32813222626731303</v>
      </c>
      <c r="AN41" s="37">
        <f t="shared" si="6"/>
        <v>0.50169105416902204</v>
      </c>
      <c r="AO41" s="37">
        <f t="shared" si="7"/>
        <v>0.66829217096175608</v>
      </c>
    </row>
    <row r="42" spans="1:41" x14ac:dyDescent="0.45">
      <c r="A42" s="25">
        <f t="shared" si="25"/>
        <v>1.6E-2</v>
      </c>
      <c r="B42" s="25">
        <f t="shared" si="24"/>
        <v>6187.7666666666664</v>
      </c>
      <c r="Q42" s="15">
        <v>41</v>
      </c>
      <c r="R42" s="30" t="s">
        <v>18</v>
      </c>
      <c r="S42" s="15" t="s">
        <v>13</v>
      </c>
      <c r="T42" s="15" t="s">
        <v>24</v>
      </c>
      <c r="U42" s="37">
        <v>1</v>
      </c>
      <c r="V42" s="38">
        <f>AVERAGE(I49,I93)</f>
        <v>1.0731234372411351</v>
      </c>
      <c r="W42" s="38">
        <f>ABS(I49-I93)/I49*100</f>
        <v>3.226137236338948</v>
      </c>
      <c r="X42" s="37"/>
      <c r="Y42" s="37">
        <f t="shared" si="2"/>
        <v>1.0731234372411351</v>
      </c>
      <c r="Z42" s="14">
        <v>100</v>
      </c>
      <c r="AA42" s="37">
        <f t="shared" si="3"/>
        <v>107.31234372411352</v>
      </c>
      <c r="AB42" s="37"/>
      <c r="AD42" s="27">
        <v>43</v>
      </c>
      <c r="AE42" s="27" t="s">
        <v>18</v>
      </c>
      <c r="AF42" s="27" t="s">
        <v>13</v>
      </c>
      <c r="AG42" s="27" t="s">
        <v>22</v>
      </c>
      <c r="AH42" s="42">
        <f>AA44</f>
        <v>6.5637730956151028</v>
      </c>
      <c r="AJ42" s="37"/>
      <c r="AK42" s="37"/>
      <c r="AL42" s="37"/>
      <c r="AM42" s="14">
        <f t="shared" si="5"/>
        <v>5.8289989287613857E-2</v>
      </c>
      <c r="AN42" s="37">
        <f t="shared" si="6"/>
        <v>8.9121286579699491E-2</v>
      </c>
      <c r="AO42" s="37">
        <f t="shared" si="7"/>
        <v>0.11871660375906655</v>
      </c>
    </row>
    <row r="43" spans="1:41" x14ac:dyDescent="0.45">
      <c r="A43" s="25">
        <f t="shared" si="25"/>
        <v>3.2000000000000002E-3</v>
      </c>
      <c r="B43" s="25">
        <f t="shared" si="24"/>
        <v>2318.7666666666669</v>
      </c>
      <c r="Q43" s="15">
        <v>42</v>
      </c>
      <c r="R43" s="30" t="s">
        <v>18</v>
      </c>
      <c r="S43" s="15" t="s">
        <v>13</v>
      </c>
      <c r="T43" s="15" t="s">
        <v>23</v>
      </c>
      <c r="U43" s="37">
        <v>1</v>
      </c>
      <c r="V43" s="38">
        <f t="shared" ref="V43:V49" si="26">AVERAGE(I50,I94)</f>
        <v>0.36949491754930519</v>
      </c>
      <c r="W43" s="38">
        <f t="shared" ref="W43:W49" si="27">ABS(I50-I94)/I50*100</f>
        <v>5.9824308349896722E-2</v>
      </c>
      <c r="X43" s="37"/>
      <c r="Y43" s="37">
        <f t="shared" si="2"/>
        <v>0.36949491754930519</v>
      </c>
      <c r="Z43" s="14">
        <v>100</v>
      </c>
      <c r="AA43" s="37">
        <f t="shared" si="3"/>
        <v>36.94949175493052</v>
      </c>
      <c r="AB43" s="37"/>
      <c r="AD43" s="27">
        <v>44</v>
      </c>
      <c r="AE43" s="27" t="s">
        <v>18</v>
      </c>
      <c r="AF43" s="27" t="s">
        <v>13</v>
      </c>
      <c r="AG43" s="27" t="s">
        <v>21</v>
      </c>
      <c r="AH43" s="42">
        <f>AA45</f>
        <v>22.618439348742214</v>
      </c>
      <c r="AJ43" s="37"/>
      <c r="AK43" s="37"/>
      <c r="AL43" s="37"/>
      <c r="AM43" s="14">
        <f t="shared" si="5"/>
        <v>0.20086443698388926</v>
      </c>
      <c r="AN43" s="37">
        <f t="shared" si="6"/>
        <v>0.30710757148680867</v>
      </c>
      <c r="AO43" s="37">
        <f t="shared" si="7"/>
        <v>0.40909157929406986</v>
      </c>
    </row>
    <row r="44" spans="1:41" x14ac:dyDescent="0.45">
      <c r="A44" s="25">
        <f t="shared" si="25"/>
        <v>6.4000000000000005E-4</v>
      </c>
      <c r="B44" s="25">
        <f t="shared" si="24"/>
        <v>409.26666666666665</v>
      </c>
      <c r="Q44" s="15">
        <v>43</v>
      </c>
      <c r="R44" s="30" t="s">
        <v>18</v>
      </c>
      <c r="S44" s="15" t="s">
        <v>13</v>
      </c>
      <c r="T44" s="15" t="s">
        <v>22</v>
      </c>
      <c r="U44" s="37">
        <v>1</v>
      </c>
      <c r="V44" s="38">
        <f t="shared" si="26"/>
        <v>6.5637730956151025E-2</v>
      </c>
      <c r="W44" s="38">
        <f t="shared" si="27"/>
        <v>1.9927616757342614</v>
      </c>
      <c r="X44" s="37"/>
      <c r="Y44" s="37">
        <f t="shared" si="2"/>
        <v>6.5637730956151025E-2</v>
      </c>
      <c r="Z44" s="14">
        <v>100</v>
      </c>
      <c r="AA44" s="37">
        <f t="shared" si="3"/>
        <v>6.5637730956151028</v>
      </c>
      <c r="AB44" s="37"/>
      <c r="AD44" s="27">
        <v>45</v>
      </c>
      <c r="AE44" s="28"/>
      <c r="AF44" s="27" t="s">
        <v>13</v>
      </c>
      <c r="AG44" s="27" t="s">
        <v>20</v>
      </c>
      <c r="AH44" s="42">
        <f>AA46</f>
        <v>40.699944812256064</v>
      </c>
      <c r="AJ44" s="37"/>
      <c r="AK44" s="37"/>
      <c r="AL44" s="37"/>
      <c r="AM44" s="14">
        <f t="shared" si="5"/>
        <v>0.36143835451864587</v>
      </c>
      <c r="AN44" s="37">
        <f t="shared" si="6"/>
        <v>0.55261377755641505</v>
      </c>
      <c r="AO44" s="37">
        <f t="shared" si="7"/>
        <v>0.73612526681038271</v>
      </c>
    </row>
    <row r="45" spans="1:41" x14ac:dyDescent="0.45">
      <c r="A45"/>
      <c r="B45"/>
      <c r="Q45" s="15">
        <v>44</v>
      </c>
      <c r="R45" s="30" t="s">
        <v>18</v>
      </c>
      <c r="S45" s="15" t="s">
        <v>13</v>
      </c>
      <c r="T45" s="15" t="s">
        <v>21</v>
      </c>
      <c r="U45" s="37">
        <v>1</v>
      </c>
      <c r="V45" s="38">
        <f t="shared" si="26"/>
        <v>0.22618439348742214</v>
      </c>
      <c r="W45" s="38">
        <f t="shared" si="27"/>
        <v>1.3838688971294384</v>
      </c>
      <c r="X45" s="37"/>
      <c r="Y45" s="37">
        <f t="shared" si="2"/>
        <v>0.22618439348742214</v>
      </c>
      <c r="Z45" s="14">
        <v>100</v>
      </c>
      <c r="AA45" s="37">
        <f t="shared" si="3"/>
        <v>22.618439348742214</v>
      </c>
      <c r="AB45" s="37"/>
      <c r="AD45" s="27">
        <v>46</v>
      </c>
      <c r="AE45" s="28"/>
      <c r="AF45" s="27" t="s">
        <v>13</v>
      </c>
      <c r="AG45" s="27" t="s">
        <v>19</v>
      </c>
      <c r="AH45" s="42">
        <f>AA47</f>
        <v>37.619508960792444</v>
      </c>
      <c r="AJ45" s="37"/>
      <c r="AK45" s="37"/>
      <c r="AL45" s="37"/>
      <c r="AM45" s="14">
        <f t="shared" si="5"/>
        <v>0.33408235513119761</v>
      </c>
      <c r="AN45" s="37">
        <f t="shared" si="6"/>
        <v>0.51078838196312892</v>
      </c>
      <c r="AO45" s="37">
        <f t="shared" si="7"/>
        <v>0.68041053123737327</v>
      </c>
    </row>
    <row r="46" spans="1:41" x14ac:dyDescent="0.45">
      <c r="A46" s="24" t="s">
        <v>63</v>
      </c>
      <c r="B46">
        <v>130193</v>
      </c>
      <c r="Q46" s="15">
        <v>45</v>
      </c>
      <c r="R46" s="31"/>
      <c r="S46" s="15" t="s">
        <v>13</v>
      </c>
      <c r="T46" s="15" t="s">
        <v>20</v>
      </c>
      <c r="U46" s="37">
        <v>1</v>
      </c>
      <c r="V46" s="38">
        <f t="shared" si="26"/>
        <v>0.20349972406128031</v>
      </c>
      <c r="W46" s="38">
        <f t="shared" si="27"/>
        <v>11.188798272225666</v>
      </c>
      <c r="X46" s="37"/>
      <c r="Y46" s="37">
        <f>V46*U46</f>
        <v>0.20349972406128031</v>
      </c>
      <c r="Z46" s="14">
        <v>200</v>
      </c>
      <c r="AA46" s="37">
        <f>Z46*Y46</f>
        <v>40.699944812256064</v>
      </c>
      <c r="AB46" s="37"/>
      <c r="AD46" s="27">
        <v>47</v>
      </c>
      <c r="AE46" s="27" t="s">
        <v>18</v>
      </c>
      <c r="AF46" s="27" t="s">
        <v>13</v>
      </c>
      <c r="AG46" s="27" t="s">
        <v>17</v>
      </c>
      <c r="AH46" s="42">
        <f>AA48</f>
        <v>38.627553105156977</v>
      </c>
      <c r="AJ46" s="37"/>
      <c r="AK46" s="37"/>
      <c r="AL46" s="37"/>
      <c r="AM46" s="14">
        <f t="shared" si="5"/>
        <v>0.34303435294107071</v>
      </c>
      <c r="AN46" s="37">
        <f t="shared" si="6"/>
        <v>0.52447535586765281</v>
      </c>
      <c r="AO46" s="37">
        <f t="shared" si="7"/>
        <v>0.69864266320094126</v>
      </c>
    </row>
    <row r="47" spans="1:41" x14ac:dyDescent="0.45">
      <c r="Q47" s="15">
        <v>46</v>
      </c>
      <c r="R47" s="31"/>
      <c r="S47" s="15" t="s">
        <v>13</v>
      </c>
      <c r="T47" s="15" t="s">
        <v>19</v>
      </c>
      <c r="U47" s="37">
        <v>1</v>
      </c>
      <c r="V47" s="38">
        <f t="shared" si="26"/>
        <v>0.37619508960792442</v>
      </c>
      <c r="W47" s="38">
        <f t="shared" si="27"/>
        <v>2.2910500378929326</v>
      </c>
      <c r="X47" s="37"/>
      <c r="Y47" s="37">
        <f>V47*U47</f>
        <v>0.37619508960792442</v>
      </c>
      <c r="Z47" s="14">
        <v>100</v>
      </c>
      <c r="AA47" s="37">
        <f>Z47*Y47</f>
        <v>37.619508960792444</v>
      </c>
      <c r="AB47" s="37"/>
      <c r="AD47" s="33">
        <v>63</v>
      </c>
      <c r="AE47" s="34"/>
      <c r="AF47" s="33" t="s">
        <v>12</v>
      </c>
      <c r="AG47" s="35" t="s">
        <v>11</v>
      </c>
      <c r="AH47" s="43">
        <f>AA64</f>
        <v>39.638913335388018</v>
      </c>
      <c r="AJ47" s="37"/>
      <c r="AK47" s="37"/>
      <c r="AL47" s="37"/>
      <c r="AM47" s="14">
        <f t="shared" si="5"/>
        <v>0.35201579945473355</v>
      </c>
      <c r="AN47" s="37">
        <f t="shared" si="6"/>
        <v>0.53820735476535153</v>
      </c>
      <c r="AO47" s="37">
        <f t="shared" si="7"/>
        <v>0.7169347720171686</v>
      </c>
    </row>
    <row r="48" spans="1:41" x14ac:dyDescent="0.45">
      <c r="Q48" s="15">
        <v>47</v>
      </c>
      <c r="R48" s="15" t="s">
        <v>18</v>
      </c>
      <c r="S48" s="15" t="s">
        <v>13</v>
      </c>
      <c r="T48" s="15" t="s">
        <v>17</v>
      </c>
      <c r="U48" s="37">
        <v>1</v>
      </c>
      <c r="V48" s="38">
        <f t="shared" si="26"/>
        <v>0.38627553105156975</v>
      </c>
      <c r="W48" s="38">
        <f t="shared" si="27"/>
        <v>0.25378763985435659</v>
      </c>
      <c r="X48" s="37"/>
      <c r="Y48" s="37">
        <f t="shared" si="2"/>
        <v>0.38627553105156975</v>
      </c>
      <c r="Z48" s="14">
        <v>100</v>
      </c>
      <c r="AA48" s="37">
        <f t="shared" si="3"/>
        <v>38.627553105156977</v>
      </c>
      <c r="AB48" s="37"/>
      <c r="AD48" s="33">
        <v>64</v>
      </c>
      <c r="AE48" s="34"/>
      <c r="AF48" s="34"/>
      <c r="AG48" s="35" t="s">
        <v>10</v>
      </c>
      <c r="AH48" s="43">
        <f>AA65</f>
        <v>73.652778371048527</v>
      </c>
      <c r="AJ48" s="37"/>
      <c r="AK48" s="37"/>
      <c r="AL48" s="37"/>
      <c r="AM48" s="14">
        <f t="shared" si="5"/>
        <v>0.65407801270880028</v>
      </c>
      <c r="AN48" s="37">
        <f t="shared" si="6"/>
        <v>1.0000391958982215</v>
      </c>
      <c r="AO48" s="37">
        <f t="shared" si="7"/>
        <v>1.3321313181089964</v>
      </c>
    </row>
    <row r="49" spans="1:41" x14ac:dyDescent="0.45">
      <c r="D49" s="14">
        <f>D27/$B$46</f>
        <v>2.4788680395003317</v>
      </c>
      <c r="E49" s="14">
        <f t="shared" ref="E49:K49" si="28">E27/$B$46</f>
        <v>3.1363181328233215E-2</v>
      </c>
      <c r="F49" s="14">
        <f t="shared" si="28"/>
        <v>0.66806407922596966</v>
      </c>
      <c r="G49" s="14">
        <f t="shared" si="28"/>
        <v>7.6580666139244552E-2</v>
      </c>
      <c r="H49" s="14">
        <f t="shared" si="28"/>
        <v>3.526508081591688E-2</v>
      </c>
      <c r="I49" s="14">
        <f t="shared" si="28"/>
        <v>1.0560880129244019</v>
      </c>
      <c r="J49" s="14">
        <f t="shared" si="28"/>
        <v>0.87032533751174534</v>
      </c>
      <c r="K49" s="14">
        <f t="shared" si="28"/>
        <v>0.38079056989751114</v>
      </c>
      <c r="Q49" s="15">
        <v>48</v>
      </c>
      <c r="R49" s="15" t="s">
        <v>18</v>
      </c>
      <c r="S49" s="15" t="s">
        <v>12</v>
      </c>
      <c r="T49" s="15" t="s">
        <v>24</v>
      </c>
      <c r="U49" s="37">
        <v>1</v>
      </c>
      <c r="V49" s="38">
        <f t="shared" si="26"/>
        <v>1.111765733784466</v>
      </c>
      <c r="W49" s="38">
        <f t="shared" si="27"/>
        <v>0.70140819579223068</v>
      </c>
      <c r="X49" s="37"/>
      <c r="Y49" s="37">
        <f t="shared" si="2"/>
        <v>1.111765733784466</v>
      </c>
      <c r="Z49" s="14">
        <v>100</v>
      </c>
      <c r="AA49" s="37">
        <f t="shared" si="3"/>
        <v>111.17657337844659</v>
      </c>
      <c r="AB49" s="37"/>
      <c r="AD49" s="33">
        <v>48</v>
      </c>
      <c r="AE49" s="33" t="s">
        <v>18</v>
      </c>
      <c r="AF49" s="33" t="s">
        <v>12</v>
      </c>
      <c r="AG49" s="33" t="s">
        <v>24</v>
      </c>
      <c r="AH49" s="43">
        <f>AA49</f>
        <v>111.17657337844659</v>
      </c>
      <c r="AJ49" s="37"/>
      <c r="AK49" s="37"/>
      <c r="AL49" s="37"/>
      <c r="AM49" s="14">
        <f t="shared" si="5"/>
        <v>0.98731037421030332</v>
      </c>
      <c r="AN49" s="37">
        <f t="shared" si="6"/>
        <v>1.5095279974910547</v>
      </c>
      <c r="AO49" s="37">
        <f t="shared" si="7"/>
        <v>2.0108107054884377</v>
      </c>
    </row>
    <row r="50" spans="1:41" x14ac:dyDescent="0.45">
      <c r="D50" s="14">
        <f t="shared" ref="D50:K50" si="29">D28/$B$46</f>
        <v>1.290025321381846</v>
      </c>
      <c r="E50" s="14">
        <f t="shared" si="29"/>
        <v>0.20660301757134919</v>
      </c>
      <c r="F50" s="14">
        <f t="shared" si="29"/>
        <v>0.35873101216399245</v>
      </c>
      <c r="G50" s="14">
        <f t="shared" si="29"/>
        <v>0.6485929863100679</v>
      </c>
      <c r="H50" s="14">
        <f t="shared" si="29"/>
        <v>0.66842508173762538</v>
      </c>
      <c r="I50" s="14">
        <f t="shared" si="29"/>
        <v>0.36938442671008942</v>
      </c>
      <c r="J50" s="14">
        <f t="shared" si="29"/>
        <v>0.20005888693452542</v>
      </c>
      <c r="K50" s="14">
        <f t="shared" si="29"/>
        <v>1.6161027602610483</v>
      </c>
      <c r="Q50" s="15">
        <v>49</v>
      </c>
      <c r="R50" s="15" t="s">
        <v>18</v>
      </c>
      <c r="S50" s="15" t="s">
        <v>12</v>
      </c>
      <c r="T50" s="15" t="s">
        <v>23</v>
      </c>
      <c r="U50" s="37">
        <v>1</v>
      </c>
      <c r="V50" s="38">
        <f>AVERAGE(J49,J93)</f>
        <v>0.87785548056602725</v>
      </c>
      <c r="W50" s="38">
        <f>ABS(J49-J93)/J49*100</f>
        <v>1.7304202761258169</v>
      </c>
      <c r="X50" s="37"/>
      <c r="Y50" s="37">
        <f t="shared" si="2"/>
        <v>0.87785548056602725</v>
      </c>
      <c r="Z50" s="14">
        <v>100</v>
      </c>
      <c r="AA50" s="37">
        <f t="shared" si="3"/>
        <v>87.785548056602721</v>
      </c>
      <c r="AB50" s="37"/>
      <c r="AD50" s="33">
        <v>49</v>
      </c>
      <c r="AE50" s="33" t="s">
        <v>18</v>
      </c>
      <c r="AF50" s="33" t="s">
        <v>12</v>
      </c>
      <c r="AG50" s="33" t="s">
        <v>23</v>
      </c>
      <c r="AH50" s="43">
        <f>AA50</f>
        <v>87.785548056602721</v>
      </c>
      <c r="AJ50" s="37"/>
      <c r="AK50" s="37"/>
      <c r="AL50" s="37"/>
      <c r="AM50" s="14">
        <f t="shared" si="5"/>
        <v>0.77958494013833046</v>
      </c>
      <c r="AN50" s="37">
        <f t="shared" si="6"/>
        <v>1.1919304448739958</v>
      </c>
      <c r="AO50" s="37">
        <f t="shared" si="7"/>
        <v>1.5877456415076721</v>
      </c>
    </row>
    <row r="51" spans="1:41" x14ac:dyDescent="0.45">
      <c r="D51" s="14">
        <f t="shared" ref="D51:K51" si="30">D29/$B$46</f>
        <v>3.3086822384203964</v>
      </c>
      <c r="E51" s="14">
        <f t="shared" si="30"/>
        <v>1.2975095947298754E-2</v>
      </c>
      <c r="F51" s="14">
        <f t="shared" si="30"/>
        <v>6.9836831985334594E-2</v>
      </c>
      <c r="G51" s="14">
        <f t="shared" si="30"/>
        <v>0.28146111286065051</v>
      </c>
      <c r="H51" s="14">
        <f t="shared" si="30"/>
        <v>0.35341582624769896</v>
      </c>
      <c r="I51" s="14">
        <f t="shared" si="30"/>
        <v>6.4990181243743256E-2</v>
      </c>
      <c r="J51" s="14">
        <f t="shared" si="30"/>
        <v>4.5772558176450859E-2</v>
      </c>
      <c r="K51" s="14">
        <f t="shared" si="30"/>
        <v>0.14891942475145872</v>
      </c>
      <c r="Q51" s="15">
        <v>50</v>
      </c>
      <c r="R51" s="15" t="s">
        <v>18</v>
      </c>
      <c r="S51" s="15" t="s">
        <v>12</v>
      </c>
      <c r="T51" s="15" t="s">
        <v>22</v>
      </c>
      <c r="U51" s="37">
        <v>1</v>
      </c>
      <c r="V51" s="38">
        <f t="shared" ref="V51:V57" si="31">AVERAGE(J50,J94)</f>
        <v>0.20197677869274364</v>
      </c>
      <c r="W51" s="38">
        <f t="shared" ref="W51:W57" si="32">ABS(J50-J94)/J50*100</f>
        <v>1.9173272306027538</v>
      </c>
      <c r="X51" s="37"/>
      <c r="Y51" s="37">
        <f t="shared" si="2"/>
        <v>0.20197677869274364</v>
      </c>
      <c r="Z51" s="14">
        <v>100</v>
      </c>
      <c r="AA51" s="37">
        <f t="shared" si="3"/>
        <v>20.197677869274365</v>
      </c>
      <c r="AB51" s="37"/>
      <c r="AD51" s="33">
        <v>50</v>
      </c>
      <c r="AE51" s="33" t="s">
        <v>18</v>
      </c>
      <c r="AF51" s="33" t="s">
        <v>12</v>
      </c>
      <c r="AG51" s="33" t="s">
        <v>22</v>
      </c>
      <c r="AH51" s="43">
        <f>AA51</f>
        <v>20.197677869274365</v>
      </c>
      <c r="AJ51" s="37"/>
      <c r="AK51" s="37"/>
      <c r="AL51" s="37"/>
      <c r="AM51" s="14">
        <f t="shared" si="5"/>
        <v>0.17936671629023601</v>
      </c>
      <c r="AN51" s="37">
        <f t="shared" si="6"/>
        <v>0.2742390712492126</v>
      </c>
      <c r="AO51" s="37">
        <f t="shared" si="7"/>
        <v>0.36530813687964792</v>
      </c>
    </row>
    <row r="52" spans="1:41" x14ac:dyDescent="0.45">
      <c r="D52" s="14">
        <f t="shared" ref="D52:K52" si="33">D30/$B$46</f>
        <v>0.41511653212282279</v>
      </c>
      <c r="E52" s="14">
        <f t="shared" si="33"/>
        <v>3.0656538113928298E-2</v>
      </c>
      <c r="F52" s="14">
        <f t="shared" si="33"/>
        <v>7.3362367152355862E-2</v>
      </c>
      <c r="G52" s="14">
        <f t="shared" si="33"/>
        <v>4.2861495369694733E-2</v>
      </c>
      <c r="H52" s="14">
        <f t="shared" si="33"/>
        <v>6.4629178732087483E-2</v>
      </c>
      <c r="I52" s="14">
        <f t="shared" si="33"/>
        <v>0.22463010044062789</v>
      </c>
      <c r="J52" s="14">
        <f t="shared" si="33"/>
        <v>4.3813927528105708E-2</v>
      </c>
      <c r="K52" s="14">
        <f t="shared" si="33"/>
        <v>0.37783342166373513</v>
      </c>
      <c r="Q52" s="15">
        <v>51</v>
      </c>
      <c r="R52" s="15" t="s">
        <v>18</v>
      </c>
      <c r="S52" s="15" t="s">
        <v>12</v>
      </c>
      <c r="T52" s="15" t="s">
        <v>21</v>
      </c>
      <c r="U52" s="37">
        <v>1</v>
      </c>
      <c r="V52" s="38">
        <f t="shared" si="31"/>
        <v>4.6150578599420636E-2</v>
      </c>
      <c r="W52" s="38">
        <f t="shared" si="32"/>
        <v>1.6517338686316274</v>
      </c>
      <c r="X52" s="37"/>
      <c r="Y52" s="37">
        <f t="shared" si="2"/>
        <v>4.6150578599420636E-2</v>
      </c>
      <c r="Z52" s="14">
        <v>100</v>
      </c>
      <c r="AA52" s="37">
        <f t="shared" si="3"/>
        <v>4.6150578599420635</v>
      </c>
      <c r="AB52" s="37"/>
      <c r="AD52" s="33">
        <v>51</v>
      </c>
      <c r="AE52" s="33" t="s">
        <v>18</v>
      </c>
      <c r="AF52" s="33" t="s">
        <v>12</v>
      </c>
      <c r="AG52" s="33" t="s">
        <v>21</v>
      </c>
      <c r="AH52" s="43">
        <f>AA52</f>
        <v>4.6150578599420635</v>
      </c>
      <c r="AJ52" s="37"/>
      <c r="AK52" s="37"/>
      <c r="AL52" s="37"/>
      <c r="AM52" s="14">
        <f t="shared" si="5"/>
        <v>4.0984304195014448E-2</v>
      </c>
      <c r="AN52" s="37">
        <f t="shared" si="6"/>
        <v>6.2662113410434345E-2</v>
      </c>
      <c r="AO52" s="37">
        <f t="shared" si="7"/>
        <v>8.3470892016349385E-2</v>
      </c>
    </row>
    <row r="53" spans="1:41" x14ac:dyDescent="0.45">
      <c r="D53" s="14">
        <f t="shared" ref="D53:K53" si="34">D31/$B$46</f>
        <v>1.7220531569797659</v>
      </c>
      <c r="E53" s="14">
        <f t="shared" si="34"/>
        <v>2.9811638618563722E-2</v>
      </c>
      <c r="F53" s="14">
        <f t="shared" si="34"/>
        <v>3.3099065745982245E-2</v>
      </c>
      <c r="G53" s="14">
        <f t="shared" si="34"/>
        <v>2.0379487888493749E-2</v>
      </c>
      <c r="H53" s="14">
        <f t="shared" si="34"/>
        <v>1.0993422585443662E-2</v>
      </c>
      <c r="I53" s="14">
        <f t="shared" si="34"/>
        <v>0.21555895222221369</v>
      </c>
      <c r="J53" s="14">
        <f t="shared" si="34"/>
        <v>0.48311557969066438</v>
      </c>
      <c r="K53" s="14">
        <f t="shared" si="34"/>
        <v>0.38186589652797515</v>
      </c>
      <c r="Q53" s="15">
        <v>52</v>
      </c>
      <c r="R53" s="15" t="s">
        <v>18</v>
      </c>
      <c r="S53" s="15" t="s">
        <v>12</v>
      </c>
      <c r="T53" s="15" t="s">
        <v>20</v>
      </c>
      <c r="U53" s="37">
        <v>1</v>
      </c>
      <c r="V53" s="38">
        <f t="shared" si="31"/>
        <v>4.5178654476761781E-2</v>
      </c>
      <c r="W53" s="38">
        <f t="shared" si="32"/>
        <v>6.2296489981667449</v>
      </c>
      <c r="X53" s="37"/>
      <c r="Y53" s="37">
        <f t="shared" si="2"/>
        <v>4.5178654476761781E-2</v>
      </c>
      <c r="Z53" s="14">
        <v>200</v>
      </c>
      <c r="AA53" s="37">
        <f t="shared" si="3"/>
        <v>9.0357308953523567</v>
      </c>
      <c r="AB53" s="37"/>
      <c r="AD53" s="33">
        <v>52</v>
      </c>
      <c r="AE53" s="33" t="s">
        <v>18</v>
      </c>
      <c r="AF53" s="33" t="s">
        <v>12</v>
      </c>
      <c r="AG53" s="33" t="s">
        <v>20</v>
      </c>
      <c r="AH53" s="43">
        <f>AA53</f>
        <v>9.0357308953523567</v>
      </c>
      <c r="AJ53" s="37"/>
      <c r="AK53" s="37"/>
      <c r="AL53" s="37"/>
      <c r="AM53" s="14">
        <f t="shared" si="5"/>
        <v>8.0242362041385157E-2</v>
      </c>
      <c r="AN53" s="37">
        <f t="shared" si="6"/>
        <v>0.12268491778299022</v>
      </c>
      <c r="AO53" s="37">
        <f t="shared" si="7"/>
        <v>0.16342601560887404</v>
      </c>
    </row>
    <row r="54" spans="1:41" x14ac:dyDescent="0.45">
      <c r="D54" s="14">
        <f t="shared" ref="D54:K54" si="35">D32/$B$46</f>
        <v>8.5052703806400246E-2</v>
      </c>
      <c r="E54" s="14">
        <f t="shared" si="35"/>
        <v>5.429836217512974E-2</v>
      </c>
      <c r="F54" s="14">
        <f t="shared" si="35"/>
        <v>0.28443362290343316</v>
      </c>
      <c r="G54" s="14">
        <f t="shared" si="35"/>
        <v>4.5491437071629552E-3</v>
      </c>
      <c r="H54" s="14">
        <f t="shared" si="35"/>
        <v>2.0835733615990619E-3</v>
      </c>
      <c r="I54" s="14">
        <f t="shared" si="35"/>
        <v>0.37193448700518977</v>
      </c>
      <c r="J54" s="14">
        <f t="shared" si="35"/>
        <v>0.22487588938473393</v>
      </c>
      <c r="K54" s="14">
        <f t="shared" si="35"/>
        <v>0.69394872740213887</v>
      </c>
      <c r="Q54" s="15">
        <v>53</v>
      </c>
      <c r="R54" s="15" t="s">
        <v>18</v>
      </c>
      <c r="S54" s="15" t="s">
        <v>12</v>
      </c>
      <c r="T54" s="15" t="s">
        <v>19</v>
      </c>
      <c r="U54" s="37">
        <v>1</v>
      </c>
      <c r="V54" s="38">
        <f t="shared" si="31"/>
        <v>0.47449199829692473</v>
      </c>
      <c r="W54" s="38">
        <f t="shared" si="32"/>
        <v>3.5699868752985626</v>
      </c>
      <c r="X54" s="37"/>
      <c r="Y54" s="37">
        <f t="shared" si="2"/>
        <v>0.47449199829692473</v>
      </c>
      <c r="Z54" s="14">
        <v>100</v>
      </c>
      <c r="AA54" s="37">
        <f t="shared" si="3"/>
        <v>47.449199829692475</v>
      </c>
      <c r="AB54" s="37"/>
      <c r="AD54" s="33">
        <v>53</v>
      </c>
      <c r="AE54" s="33" t="s">
        <v>18</v>
      </c>
      <c r="AF54" s="33" t="s">
        <v>12</v>
      </c>
      <c r="AG54" s="33" t="s">
        <v>19</v>
      </c>
      <c r="AH54" s="43">
        <f>AA54</f>
        <v>47.449199829692475</v>
      </c>
      <c r="AJ54" s="37"/>
      <c r="AK54" s="37"/>
      <c r="AL54" s="37"/>
      <c r="AM54" s="14">
        <f t="shared" si="5"/>
        <v>0.42137552738169937</v>
      </c>
      <c r="AN54" s="37">
        <f t="shared" si="6"/>
        <v>0.64425349176442992</v>
      </c>
      <c r="AO54" s="37">
        <f t="shared" si="7"/>
        <v>0.85819661539328251</v>
      </c>
    </row>
    <row r="55" spans="1:41" x14ac:dyDescent="0.45">
      <c r="D55" s="14">
        <f t="shared" ref="D55:K55" si="36">D33/$B$46</f>
        <v>4.6824842093404914E-2</v>
      </c>
      <c r="E55" s="14">
        <f t="shared" si="36"/>
        <v>3.8306718999229349E-2</v>
      </c>
      <c r="F55" s="14">
        <f t="shared" si="36"/>
        <v>0.17037219102921561</v>
      </c>
      <c r="G55" s="14">
        <f t="shared" si="36"/>
        <v>0.13566986448324153</v>
      </c>
      <c r="H55" s="14">
        <f t="shared" si="36"/>
        <v>0.16052527145596665</v>
      </c>
      <c r="I55" s="14">
        <f t="shared" si="36"/>
        <v>0.38676631360108971</v>
      </c>
      <c r="J55" s="14">
        <f t="shared" si="36"/>
        <v>0.62956738585535832</v>
      </c>
      <c r="K55" s="14">
        <f t="shared" si="36"/>
        <v>0.39688974573645797</v>
      </c>
      <c r="Q55" s="15">
        <v>54</v>
      </c>
      <c r="S55" s="15" t="s">
        <v>12</v>
      </c>
      <c r="T55" s="15" t="s">
        <v>17</v>
      </c>
      <c r="U55" s="37">
        <v>1</v>
      </c>
      <c r="V55" s="38">
        <f t="shared" si="31"/>
        <v>0.22299602968132945</v>
      </c>
      <c r="W55" s="38">
        <f t="shared" si="32"/>
        <v>1.671908632399701</v>
      </c>
      <c r="X55" s="37"/>
      <c r="Y55" s="37">
        <f>V55*U55</f>
        <v>0.22299602968132945</v>
      </c>
      <c r="Z55" s="14">
        <v>100</v>
      </c>
      <c r="AA55" s="37">
        <f>Z55*Y55</f>
        <v>22.299602968132945</v>
      </c>
      <c r="AB55" s="37"/>
      <c r="AD55" s="33">
        <v>54</v>
      </c>
      <c r="AE55" s="34"/>
      <c r="AF55" s="33" t="s">
        <v>12</v>
      </c>
      <c r="AG55" s="33" t="s">
        <v>17</v>
      </c>
      <c r="AH55" s="43">
        <f>AA55</f>
        <v>22.299602968132945</v>
      </c>
      <c r="AJ55" s="37"/>
      <c r="AK55" s="37"/>
      <c r="AL55" s="37"/>
      <c r="AM55" s="14">
        <f t="shared" si="5"/>
        <v>0.19803299096351543</v>
      </c>
      <c r="AN55" s="37">
        <f t="shared" si="6"/>
        <v>0.30277849002186658</v>
      </c>
      <c r="AO55" s="37">
        <f t="shared" si="7"/>
        <v>0.40332490032613733</v>
      </c>
    </row>
    <row r="56" spans="1:41" x14ac:dyDescent="0.45">
      <c r="D56" s="14">
        <f t="shared" ref="D56:K56" si="37">D34/$B$46</f>
        <v>0.10949334193594637</v>
      </c>
      <c r="E56" s="14">
        <f t="shared" si="37"/>
        <v>6.1679711402814794E-2</v>
      </c>
      <c r="F56" s="14">
        <f t="shared" si="37"/>
        <v>0.1104688168078673</v>
      </c>
      <c r="G56" s="14">
        <f t="shared" si="37"/>
        <v>5.8015919954733867E-2</v>
      </c>
      <c r="H56" s="14">
        <f t="shared" si="37"/>
        <v>8.3585651046267209E-2</v>
      </c>
      <c r="I56" s="14">
        <f t="shared" si="37"/>
        <v>1.1078803519902503</v>
      </c>
      <c r="J56" s="14">
        <f t="shared" si="37"/>
        <v>0.90993576203533721</v>
      </c>
      <c r="K56" s="14">
        <f t="shared" si="37"/>
        <v>0.73763003131248728</v>
      </c>
      <c r="Q56" s="15">
        <v>55</v>
      </c>
      <c r="S56" s="15" t="s">
        <v>16</v>
      </c>
      <c r="T56" s="16" t="s">
        <v>11</v>
      </c>
      <c r="U56" s="37">
        <v>1</v>
      </c>
      <c r="V56" s="38">
        <f t="shared" si="31"/>
        <v>0.62577638056564822</v>
      </c>
      <c r="W56" s="38">
        <f t="shared" si="32"/>
        <v>1.2043207367101518</v>
      </c>
      <c r="X56" s="37"/>
      <c r="Y56" s="37">
        <f>V56*U56</f>
        <v>0.62577638056564822</v>
      </c>
      <c r="Z56" s="14">
        <v>100</v>
      </c>
      <c r="AA56" s="37">
        <f>Z56*Y56</f>
        <v>62.577638056564822</v>
      </c>
      <c r="AB56" s="37"/>
      <c r="AJ56" s="37"/>
      <c r="AK56" s="37"/>
      <c r="AL56" s="37"/>
      <c r="AM56" s="37"/>
      <c r="AN56" s="37"/>
      <c r="AO56" s="37"/>
    </row>
    <row r="57" spans="1:41" x14ac:dyDescent="0.45">
      <c r="Q57" s="15">
        <v>56</v>
      </c>
      <c r="R57" s="33" t="s">
        <v>18</v>
      </c>
      <c r="S57" s="15" t="s">
        <v>16</v>
      </c>
      <c r="T57" s="16" t="s">
        <v>10</v>
      </c>
      <c r="U57" s="37">
        <v>1</v>
      </c>
      <c r="V57" s="38">
        <f t="shared" si="31"/>
        <v>0.91110528838127625</v>
      </c>
      <c r="W57" s="38">
        <f t="shared" si="32"/>
        <v>0.2570569032967997</v>
      </c>
      <c r="X57" s="37"/>
      <c r="Y57" s="37">
        <f t="shared" si="2"/>
        <v>0.91110528838127625</v>
      </c>
      <c r="Z57" s="14">
        <v>100</v>
      </c>
      <c r="AA57" s="37">
        <f t="shared" si="3"/>
        <v>91.110528838127621</v>
      </c>
      <c r="AB57" s="37"/>
      <c r="AJ57" s="37"/>
      <c r="AK57" s="37"/>
      <c r="AL57" s="37"/>
      <c r="AM57" s="37"/>
      <c r="AN57" s="37"/>
      <c r="AO57" s="37"/>
    </row>
    <row r="58" spans="1:41" x14ac:dyDescent="0.45">
      <c r="Q58" s="15">
        <v>57</v>
      </c>
      <c r="R58" s="33" t="s">
        <v>18</v>
      </c>
      <c r="S58" s="14" t="s">
        <v>15</v>
      </c>
      <c r="T58" s="16" t="s">
        <v>11</v>
      </c>
      <c r="U58" s="37">
        <v>1</v>
      </c>
      <c r="V58" s="38">
        <f>AVERAGE(K49,K93)</f>
        <v>0.38479915990933583</v>
      </c>
      <c r="W58" s="38">
        <f>ABS(K49-K93)/K49*100</f>
        <v>2.1054040350335299</v>
      </c>
      <c r="X58" s="37"/>
      <c r="Y58" s="37">
        <f t="shared" si="2"/>
        <v>0.38479915990933583</v>
      </c>
      <c r="Z58" s="14">
        <v>100</v>
      </c>
      <c r="AA58" s="37">
        <f t="shared" si="3"/>
        <v>38.479915990933584</v>
      </c>
      <c r="AB58" s="37"/>
      <c r="AJ58" s="37"/>
      <c r="AK58" s="37"/>
      <c r="AL58" s="37"/>
      <c r="AM58" s="37"/>
      <c r="AN58" s="37"/>
      <c r="AO58" s="37"/>
    </row>
    <row r="59" spans="1:41" x14ac:dyDescent="0.45">
      <c r="Q59" s="15">
        <v>58</v>
      </c>
      <c r="R59" s="33" t="s">
        <v>18</v>
      </c>
      <c r="T59" s="16" t="s">
        <v>10</v>
      </c>
      <c r="U59" s="37">
        <v>1</v>
      </c>
      <c r="V59" s="38">
        <f t="shared" ref="V59:V65" si="38">AVERAGE(K50,K94)</f>
        <v>1.6351790606729397</v>
      </c>
      <c r="W59" s="38">
        <f t="shared" ref="W59:W65" si="39">ABS(K50-K94)/K50*100</f>
        <v>2.3607781486382797</v>
      </c>
      <c r="X59" s="37"/>
      <c r="Y59" s="37">
        <f t="shared" si="2"/>
        <v>1.6351790606729397</v>
      </c>
      <c r="Z59" s="14">
        <v>100</v>
      </c>
      <c r="AA59" s="37">
        <f t="shared" si="3"/>
        <v>163.51790606729398</v>
      </c>
      <c r="AB59" s="37"/>
      <c r="AJ59" s="37"/>
      <c r="AK59" s="37"/>
      <c r="AL59" s="37"/>
      <c r="AM59" s="37"/>
      <c r="AN59" s="37"/>
      <c r="AO59" s="37"/>
    </row>
    <row r="60" spans="1:41" x14ac:dyDescent="0.45">
      <c r="A60" s="14" t="s">
        <v>65</v>
      </c>
      <c r="Q60" s="15">
        <v>59</v>
      </c>
      <c r="R60" s="33" t="s">
        <v>18</v>
      </c>
      <c r="S60" s="15" t="s">
        <v>14</v>
      </c>
      <c r="T60" s="16" t="s">
        <v>11</v>
      </c>
      <c r="U60" s="37">
        <v>1</v>
      </c>
      <c r="V60" s="38">
        <f t="shared" si="38"/>
        <v>0.15105522640915731</v>
      </c>
      <c r="W60" s="38">
        <f t="shared" si="39"/>
        <v>2.8683990168014155</v>
      </c>
      <c r="X60" s="37"/>
      <c r="Y60" s="37">
        <f t="shared" si="2"/>
        <v>0.15105522640915731</v>
      </c>
      <c r="Z60" s="14">
        <v>100</v>
      </c>
      <c r="AA60" s="37">
        <f t="shared" si="3"/>
        <v>15.10552264091573</v>
      </c>
      <c r="AB60" s="37"/>
      <c r="AJ60" s="37"/>
      <c r="AK60" s="37"/>
      <c r="AL60" s="37"/>
      <c r="AM60" s="37"/>
      <c r="AN60" s="37"/>
      <c r="AO60" s="37"/>
    </row>
    <row r="61" spans="1:41" x14ac:dyDescent="0.45">
      <c r="A61" s="1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Q61" s="15">
        <v>60</v>
      </c>
      <c r="R61" s="33" t="s">
        <v>18</v>
      </c>
      <c r="T61" s="16" t="s">
        <v>10</v>
      </c>
      <c r="U61" s="37">
        <v>1</v>
      </c>
      <c r="V61" s="38">
        <f t="shared" si="38"/>
        <v>0.37944390059850269</v>
      </c>
      <c r="W61" s="38">
        <f t="shared" si="39"/>
        <v>0.85248093071071118</v>
      </c>
      <c r="X61" s="37"/>
      <c r="Y61" s="37">
        <f t="shared" si="2"/>
        <v>0.37944390059850269</v>
      </c>
      <c r="Z61" s="14">
        <v>100</v>
      </c>
      <c r="AA61" s="37">
        <f t="shared" si="3"/>
        <v>37.944390059850271</v>
      </c>
      <c r="AB61" s="37"/>
      <c r="AJ61" s="37"/>
      <c r="AK61" s="37"/>
      <c r="AL61" s="37"/>
      <c r="AM61" s="37"/>
      <c r="AN61" s="37"/>
      <c r="AO61" s="37"/>
    </row>
    <row r="62" spans="1:41" x14ac:dyDescent="0.45">
      <c r="A62" s="2" t="s">
        <v>0</v>
      </c>
      <c r="B62" s="3">
        <v>723880</v>
      </c>
      <c r="C62" s="3">
        <v>745854</v>
      </c>
      <c r="D62" s="4">
        <v>361957</v>
      </c>
      <c r="E62" s="5">
        <v>3938</v>
      </c>
      <c r="F62" s="6">
        <v>96094</v>
      </c>
      <c r="G62" s="5">
        <v>10169</v>
      </c>
      <c r="H62" s="5">
        <v>4871</v>
      </c>
      <c r="I62" s="7">
        <v>147507</v>
      </c>
      <c r="J62" s="7">
        <v>119802</v>
      </c>
      <c r="K62" s="5">
        <v>52617</v>
      </c>
      <c r="L62" s="5">
        <v>8</v>
      </c>
      <c r="M62" s="5">
        <v>16</v>
      </c>
      <c r="N62" s="24" t="s">
        <v>61</v>
      </c>
      <c r="O62">
        <f>AVERAGE(L62:M63,M64:M69,L65:L69)</f>
        <v>12.866666666666667</v>
      </c>
      <c r="Q62" s="15">
        <v>61</v>
      </c>
      <c r="R62" s="33" t="s">
        <v>18</v>
      </c>
      <c r="S62" s="15" t="s">
        <v>13</v>
      </c>
      <c r="T62" s="16" t="s">
        <v>11</v>
      </c>
      <c r="U62" s="37">
        <v>1</v>
      </c>
      <c r="V62" s="38">
        <f t="shared" si="38"/>
        <v>0.38231012620470028</v>
      </c>
      <c r="W62" s="38">
        <f t="shared" si="39"/>
        <v>0.23266266025020371</v>
      </c>
      <c r="X62" s="37"/>
      <c r="Y62" s="37">
        <f t="shared" si="2"/>
        <v>0.38231012620470028</v>
      </c>
      <c r="Z62" s="14">
        <v>100</v>
      </c>
      <c r="AA62" s="37">
        <f t="shared" si="3"/>
        <v>38.231012620470025</v>
      </c>
      <c r="AB62" s="37"/>
      <c r="AJ62" s="37"/>
      <c r="AK62" s="37"/>
      <c r="AL62" s="37"/>
      <c r="AM62" s="37"/>
      <c r="AN62" s="37"/>
      <c r="AO62" s="37"/>
    </row>
    <row r="63" spans="1:41" x14ac:dyDescent="0.45">
      <c r="A63" s="2" t="s">
        <v>1</v>
      </c>
      <c r="B63" s="3">
        <v>713908</v>
      </c>
      <c r="C63" s="9">
        <v>676900</v>
      </c>
      <c r="D63" s="10">
        <v>182260</v>
      </c>
      <c r="E63" s="5">
        <v>31951</v>
      </c>
      <c r="F63" s="5">
        <v>50290</v>
      </c>
      <c r="G63" s="6">
        <v>89722</v>
      </c>
      <c r="H63" s="6">
        <v>93786</v>
      </c>
      <c r="I63" s="5">
        <v>50019</v>
      </c>
      <c r="J63" s="5">
        <v>27599</v>
      </c>
      <c r="K63" s="11">
        <v>223827</v>
      </c>
      <c r="L63" s="5">
        <v>10</v>
      </c>
      <c r="M63" s="5">
        <v>12</v>
      </c>
      <c r="Q63" s="15">
        <v>62</v>
      </c>
      <c r="R63" s="33" t="s">
        <v>18</v>
      </c>
      <c r="T63" s="16" t="s">
        <v>10</v>
      </c>
      <c r="U63" s="37">
        <v>1</v>
      </c>
      <c r="V63" s="38">
        <f t="shared" si="38"/>
        <v>0.7015603578669477</v>
      </c>
      <c r="W63" s="38">
        <f t="shared" si="39"/>
        <v>2.1937155193882059</v>
      </c>
      <c r="X63" s="37"/>
      <c r="Y63" s="37">
        <f t="shared" si="2"/>
        <v>0.7015603578669477</v>
      </c>
      <c r="Z63" s="14">
        <v>100</v>
      </c>
      <c r="AA63" s="37">
        <f t="shared" si="3"/>
        <v>70.156035786694773</v>
      </c>
      <c r="AB63" s="37"/>
      <c r="AJ63" s="37"/>
      <c r="AK63" s="37"/>
      <c r="AL63" s="37"/>
      <c r="AM63" s="37"/>
      <c r="AN63" s="37"/>
      <c r="AO63" s="37"/>
    </row>
    <row r="64" spans="1:41" x14ac:dyDescent="0.45">
      <c r="A64" s="2" t="s">
        <v>2</v>
      </c>
      <c r="B64" s="12">
        <v>304629</v>
      </c>
      <c r="C64" s="11">
        <v>234894</v>
      </c>
      <c r="D64" s="36">
        <v>481683</v>
      </c>
      <c r="E64" s="5">
        <v>2242</v>
      </c>
      <c r="F64" s="5">
        <v>9401</v>
      </c>
      <c r="G64" s="5">
        <v>39830</v>
      </c>
      <c r="H64" s="5">
        <v>49123</v>
      </c>
      <c r="I64" s="5">
        <v>8981</v>
      </c>
      <c r="J64" s="5">
        <v>6308</v>
      </c>
      <c r="K64" s="5">
        <v>20739</v>
      </c>
      <c r="L64" s="5">
        <v>57</v>
      </c>
      <c r="M64" s="5">
        <v>14</v>
      </c>
      <c r="Q64" s="15">
        <v>63</v>
      </c>
      <c r="R64" s="34"/>
      <c r="S64" s="15" t="s">
        <v>12</v>
      </c>
      <c r="T64" s="16" t="s">
        <v>11</v>
      </c>
      <c r="U64" s="37">
        <v>1</v>
      </c>
      <c r="V64" s="38">
        <f t="shared" si="38"/>
        <v>0.39638913335388015</v>
      </c>
      <c r="W64" s="38">
        <f t="shared" si="39"/>
        <v>0.25226773327129604</v>
      </c>
      <c r="X64" s="37"/>
      <c r="Y64" s="37">
        <f t="shared" si="2"/>
        <v>0.39638913335388015</v>
      </c>
      <c r="Z64" s="14">
        <v>100</v>
      </c>
      <c r="AA64" s="37">
        <f t="shared" si="3"/>
        <v>39.638913335388018</v>
      </c>
      <c r="AB64" s="37"/>
      <c r="AJ64" s="37"/>
      <c r="AK64" s="37"/>
      <c r="AL64" s="37"/>
      <c r="AM64" s="37"/>
      <c r="AN64" s="37"/>
      <c r="AO64" s="37"/>
    </row>
    <row r="65" spans="1:41" x14ac:dyDescent="0.45">
      <c r="A65" s="2" t="s">
        <v>3</v>
      </c>
      <c r="B65" s="6">
        <v>65498</v>
      </c>
      <c r="C65" s="5">
        <v>46024</v>
      </c>
      <c r="D65" s="6">
        <v>57324</v>
      </c>
      <c r="E65" s="5">
        <v>4618</v>
      </c>
      <c r="F65" s="5">
        <v>10178</v>
      </c>
      <c r="G65" s="5">
        <v>5805</v>
      </c>
      <c r="H65" s="5">
        <v>8887</v>
      </c>
      <c r="I65" s="5">
        <v>30825</v>
      </c>
      <c r="J65" s="5">
        <v>6310</v>
      </c>
      <c r="K65" s="5">
        <v>51568</v>
      </c>
      <c r="L65" s="5">
        <v>11</v>
      </c>
      <c r="M65" s="5">
        <v>11</v>
      </c>
      <c r="Q65" s="15">
        <v>64</v>
      </c>
      <c r="R65" s="34"/>
      <c r="T65" s="16" t="s">
        <v>10</v>
      </c>
      <c r="U65" s="37">
        <v>1</v>
      </c>
      <c r="V65" s="38">
        <f t="shared" si="38"/>
        <v>0.73652778371048522</v>
      </c>
      <c r="W65" s="38">
        <f t="shared" si="39"/>
        <v>0.29886191050025379</v>
      </c>
      <c r="X65" s="37"/>
      <c r="Y65" s="37">
        <f t="shared" si="2"/>
        <v>0.73652778371048522</v>
      </c>
      <c r="Z65" s="14">
        <v>100</v>
      </c>
      <c r="AA65" s="37">
        <f t="shared" si="3"/>
        <v>73.652778371048527</v>
      </c>
      <c r="AB65" s="37"/>
      <c r="AJ65" s="37"/>
      <c r="AK65" s="37"/>
      <c r="AL65" s="37"/>
      <c r="AM65" s="37"/>
      <c r="AN65" s="37"/>
      <c r="AO65" s="37"/>
    </row>
    <row r="66" spans="1:41" x14ac:dyDescent="0.45">
      <c r="A66" s="2" t="s">
        <v>4</v>
      </c>
      <c r="B66" s="5">
        <v>25346</v>
      </c>
      <c r="C66" s="5">
        <v>18931</v>
      </c>
      <c r="D66" s="11">
        <v>239646</v>
      </c>
      <c r="E66" s="5">
        <v>5498</v>
      </c>
      <c r="F66" s="5">
        <v>4574</v>
      </c>
      <c r="G66" s="5">
        <v>2627</v>
      </c>
      <c r="H66" s="5">
        <v>925</v>
      </c>
      <c r="I66" s="5">
        <v>25914</v>
      </c>
      <c r="J66" s="6">
        <v>63043</v>
      </c>
      <c r="K66" s="5">
        <v>51798</v>
      </c>
      <c r="L66" s="5">
        <v>15</v>
      </c>
      <c r="M66" s="5">
        <v>15</v>
      </c>
      <c r="Q66" s="15"/>
      <c r="AD66" s="15"/>
    </row>
    <row r="67" spans="1:41" x14ac:dyDescent="0.45">
      <c r="A67" s="2" t="s">
        <v>5</v>
      </c>
      <c r="B67" s="5">
        <v>10884</v>
      </c>
      <c r="C67" s="5">
        <v>7850</v>
      </c>
      <c r="D67" s="5">
        <v>12705</v>
      </c>
      <c r="E67" s="5">
        <v>10718</v>
      </c>
      <c r="F67" s="5">
        <v>38831</v>
      </c>
      <c r="G67" s="5">
        <v>621</v>
      </c>
      <c r="H67" s="5">
        <v>243</v>
      </c>
      <c r="I67" s="5">
        <v>51487</v>
      </c>
      <c r="J67" s="5">
        <v>29929</v>
      </c>
      <c r="K67" s="6">
        <v>95961</v>
      </c>
      <c r="L67" s="5">
        <v>15</v>
      </c>
      <c r="M67" s="5">
        <v>16</v>
      </c>
      <c r="Q67" s="15"/>
      <c r="AD67" s="15"/>
    </row>
    <row r="68" spans="1:41" x14ac:dyDescent="0.45">
      <c r="A68" s="2" t="s">
        <v>6</v>
      </c>
      <c r="B68" s="5">
        <v>5885</v>
      </c>
      <c r="C68" s="5">
        <v>3839</v>
      </c>
      <c r="D68" s="5">
        <v>6618</v>
      </c>
      <c r="E68" s="5">
        <v>5338</v>
      </c>
      <c r="F68" s="5">
        <v>23939</v>
      </c>
      <c r="G68" s="5">
        <v>18525</v>
      </c>
      <c r="H68" s="5">
        <v>21735</v>
      </c>
      <c r="I68" s="5">
        <v>52208</v>
      </c>
      <c r="J68" s="6">
        <v>84165</v>
      </c>
      <c r="K68" s="6">
        <v>53575</v>
      </c>
      <c r="L68" s="5">
        <v>13</v>
      </c>
      <c r="M68" s="5">
        <v>10</v>
      </c>
      <c r="Q68" s="15"/>
      <c r="AD68" s="15"/>
    </row>
    <row r="69" spans="1:41" x14ac:dyDescent="0.45">
      <c r="A69" s="2" t="s">
        <v>7</v>
      </c>
      <c r="B69" s="5">
        <v>3260</v>
      </c>
      <c r="C69" s="5">
        <v>1737</v>
      </c>
      <c r="D69" s="5">
        <v>16699</v>
      </c>
      <c r="E69" s="5">
        <v>8899</v>
      </c>
      <c r="F69" s="5">
        <v>15645</v>
      </c>
      <c r="G69" s="5">
        <v>7664</v>
      </c>
      <c r="H69" s="5">
        <v>11248</v>
      </c>
      <c r="I69" s="7">
        <v>150956</v>
      </c>
      <c r="J69" s="7">
        <v>123440</v>
      </c>
      <c r="K69" s="6">
        <v>99513</v>
      </c>
      <c r="L69" s="5">
        <v>15</v>
      </c>
      <c r="M69" s="5">
        <v>12</v>
      </c>
      <c r="Q69" s="15"/>
      <c r="AD69" s="15"/>
    </row>
    <row r="70" spans="1:41" x14ac:dyDescent="0.45">
      <c r="Q70" s="15"/>
      <c r="AD70" s="15"/>
    </row>
    <row r="71" spans="1:41" x14ac:dyDescent="0.45">
      <c r="B71">
        <f>B62-$O$62</f>
        <v>723867.1333333333</v>
      </c>
      <c r="C71">
        <f t="shared" ref="C71:K71" si="40">C62-$O$62</f>
        <v>745841.1333333333</v>
      </c>
      <c r="D71">
        <f t="shared" si="40"/>
        <v>361944.13333333336</v>
      </c>
      <c r="E71">
        <f t="shared" si="40"/>
        <v>3925.1333333333332</v>
      </c>
      <c r="F71">
        <f t="shared" si="40"/>
        <v>96081.133333333331</v>
      </c>
      <c r="G71">
        <f t="shared" si="40"/>
        <v>10156.133333333333</v>
      </c>
      <c r="H71">
        <f t="shared" si="40"/>
        <v>4858.1333333333332</v>
      </c>
      <c r="I71">
        <f t="shared" si="40"/>
        <v>147494.13333333333</v>
      </c>
      <c r="J71">
        <f t="shared" si="40"/>
        <v>119789.13333333333</v>
      </c>
      <c r="K71">
        <f t="shared" si="40"/>
        <v>52604.133333333331</v>
      </c>
      <c r="Q71" s="15"/>
      <c r="AD71" s="15"/>
    </row>
    <row r="72" spans="1:41" x14ac:dyDescent="0.45">
      <c r="B72">
        <f t="shared" ref="B72:K72" si="41">B63-$O$62</f>
        <v>713895.1333333333</v>
      </c>
      <c r="C72">
        <f t="shared" si="41"/>
        <v>676887.1333333333</v>
      </c>
      <c r="D72">
        <f t="shared" si="41"/>
        <v>182247.13333333333</v>
      </c>
      <c r="E72">
        <f t="shared" si="41"/>
        <v>31938.133333333335</v>
      </c>
      <c r="F72">
        <f t="shared" si="41"/>
        <v>50277.133333333331</v>
      </c>
      <c r="G72">
        <f t="shared" si="41"/>
        <v>89709.133333333331</v>
      </c>
      <c r="H72">
        <f t="shared" si="41"/>
        <v>93773.133333333331</v>
      </c>
      <c r="I72">
        <f t="shared" si="41"/>
        <v>50006.133333333331</v>
      </c>
      <c r="J72">
        <f t="shared" si="41"/>
        <v>27586.133333333335</v>
      </c>
      <c r="K72">
        <f t="shared" si="41"/>
        <v>223814.13333333333</v>
      </c>
    </row>
    <row r="73" spans="1:41" x14ac:dyDescent="0.45">
      <c r="B73">
        <f t="shared" ref="B73:K73" si="42">B64-$O$62</f>
        <v>304616.13333333336</v>
      </c>
      <c r="C73">
        <f t="shared" si="42"/>
        <v>234881.13333333333</v>
      </c>
      <c r="D73">
        <f t="shared" si="42"/>
        <v>481670.13333333336</v>
      </c>
      <c r="E73">
        <f t="shared" si="42"/>
        <v>2229.1333333333332</v>
      </c>
      <c r="F73">
        <f t="shared" si="42"/>
        <v>9388.1333333333332</v>
      </c>
      <c r="G73">
        <f t="shared" si="42"/>
        <v>39817.133333333331</v>
      </c>
      <c r="H73">
        <f t="shared" si="42"/>
        <v>49110.133333333331</v>
      </c>
      <c r="I73">
        <f t="shared" si="42"/>
        <v>8968.1333333333332</v>
      </c>
      <c r="J73">
        <f t="shared" si="42"/>
        <v>6295.1333333333332</v>
      </c>
      <c r="K73">
        <f t="shared" si="42"/>
        <v>20726.133333333335</v>
      </c>
    </row>
    <row r="74" spans="1:41" x14ac:dyDescent="0.45">
      <c r="B74">
        <f t="shared" ref="B74:K74" si="43">B65-$O$62</f>
        <v>65485.133333333331</v>
      </c>
      <c r="C74">
        <f t="shared" si="43"/>
        <v>46011.133333333331</v>
      </c>
      <c r="D74">
        <f t="shared" si="43"/>
        <v>57311.133333333331</v>
      </c>
      <c r="E74">
        <f t="shared" si="43"/>
        <v>4605.1333333333332</v>
      </c>
      <c r="F74">
        <f t="shared" si="43"/>
        <v>10165.133333333333</v>
      </c>
      <c r="G74">
        <f t="shared" si="43"/>
        <v>5792.1333333333332</v>
      </c>
      <c r="H74">
        <f t="shared" si="43"/>
        <v>8874.1333333333332</v>
      </c>
      <c r="I74">
        <f t="shared" si="43"/>
        <v>30812.133333333335</v>
      </c>
      <c r="J74">
        <f t="shared" si="43"/>
        <v>6297.1333333333332</v>
      </c>
      <c r="K74">
        <f t="shared" si="43"/>
        <v>51555.133333333331</v>
      </c>
    </row>
    <row r="75" spans="1:41" x14ac:dyDescent="0.45">
      <c r="B75">
        <f t="shared" ref="B75:K75" si="44">B66-$O$62</f>
        <v>25333.133333333335</v>
      </c>
      <c r="C75">
        <f t="shared" si="44"/>
        <v>18918.133333333335</v>
      </c>
      <c r="D75">
        <f t="shared" si="44"/>
        <v>239633.13333333333</v>
      </c>
      <c r="E75">
        <f t="shared" si="44"/>
        <v>5485.1333333333332</v>
      </c>
      <c r="F75">
        <f t="shared" si="44"/>
        <v>4561.1333333333332</v>
      </c>
      <c r="G75">
        <f t="shared" si="44"/>
        <v>2614.1333333333332</v>
      </c>
      <c r="H75">
        <f t="shared" si="44"/>
        <v>912.13333333333333</v>
      </c>
      <c r="I75">
        <f t="shared" si="44"/>
        <v>25901.133333333335</v>
      </c>
      <c r="J75">
        <f t="shared" si="44"/>
        <v>63030.133333333331</v>
      </c>
      <c r="K75">
        <f t="shared" si="44"/>
        <v>51785.133333333331</v>
      </c>
    </row>
    <row r="76" spans="1:41" x14ac:dyDescent="0.45">
      <c r="B76">
        <f t="shared" ref="B76:K76" si="45">B67-$O$62</f>
        <v>10871.133333333333</v>
      </c>
      <c r="C76">
        <f t="shared" si="45"/>
        <v>7837.1333333333332</v>
      </c>
      <c r="D76">
        <f t="shared" si="45"/>
        <v>12692.133333333333</v>
      </c>
      <c r="E76">
        <f t="shared" si="45"/>
        <v>10705.133333333333</v>
      </c>
      <c r="F76">
        <f t="shared" si="45"/>
        <v>38818.133333333331</v>
      </c>
      <c r="G76">
        <f t="shared" si="45"/>
        <v>608.13333333333333</v>
      </c>
      <c r="H76">
        <f t="shared" si="45"/>
        <v>230.13333333333333</v>
      </c>
      <c r="I76">
        <f t="shared" si="45"/>
        <v>51474.133333333331</v>
      </c>
      <c r="J76">
        <f t="shared" si="45"/>
        <v>29916.133333333335</v>
      </c>
      <c r="K76">
        <f t="shared" si="45"/>
        <v>95948.133333333331</v>
      </c>
    </row>
    <row r="77" spans="1:41" x14ac:dyDescent="0.45">
      <c r="B77">
        <f t="shared" ref="B77:K77" si="46">B68-$O$62</f>
        <v>5872.1333333333332</v>
      </c>
      <c r="C77">
        <f t="shared" si="46"/>
        <v>3826.1333333333332</v>
      </c>
      <c r="D77">
        <f t="shared" si="46"/>
        <v>6605.1333333333332</v>
      </c>
      <c r="E77">
        <f t="shared" si="46"/>
        <v>5325.1333333333332</v>
      </c>
      <c r="F77">
        <f t="shared" si="46"/>
        <v>23926.133333333335</v>
      </c>
      <c r="G77">
        <f t="shared" si="46"/>
        <v>18512.133333333335</v>
      </c>
      <c r="H77">
        <f t="shared" si="46"/>
        <v>21722.133333333335</v>
      </c>
      <c r="I77">
        <f t="shared" si="46"/>
        <v>52195.133333333331</v>
      </c>
      <c r="J77">
        <f t="shared" si="46"/>
        <v>84152.133333333331</v>
      </c>
      <c r="K77">
        <f t="shared" si="46"/>
        <v>53562.133333333331</v>
      </c>
    </row>
    <row r="78" spans="1:41" x14ac:dyDescent="0.45">
      <c r="B78">
        <f t="shared" ref="B78:K78" si="47">B69-$O$62</f>
        <v>3247.1333333333332</v>
      </c>
      <c r="C78">
        <f t="shared" si="47"/>
        <v>1724.1333333333334</v>
      </c>
      <c r="D78">
        <f t="shared" si="47"/>
        <v>16686.133333333335</v>
      </c>
      <c r="E78">
        <f t="shared" si="47"/>
        <v>8886.1333333333332</v>
      </c>
      <c r="F78">
        <f t="shared" si="47"/>
        <v>15632.133333333333</v>
      </c>
      <c r="G78">
        <f t="shared" si="47"/>
        <v>7651.1333333333332</v>
      </c>
      <c r="H78">
        <f t="shared" si="47"/>
        <v>11235.133333333333</v>
      </c>
      <c r="I78">
        <f t="shared" si="47"/>
        <v>150943.13333333333</v>
      </c>
      <c r="J78">
        <f t="shared" si="47"/>
        <v>123427.13333333333</v>
      </c>
      <c r="K78">
        <f t="shared" si="47"/>
        <v>99500.133333333331</v>
      </c>
    </row>
    <row r="79" spans="1:41" x14ac:dyDescent="0.45">
      <c r="B79"/>
      <c r="C79"/>
      <c r="D79"/>
      <c r="E79"/>
      <c r="F79"/>
      <c r="G79"/>
      <c r="H79"/>
      <c r="I79"/>
      <c r="J79"/>
      <c r="K79"/>
    </row>
    <row r="80" spans="1:41" x14ac:dyDescent="0.45">
      <c r="A80" s="24" t="s">
        <v>30</v>
      </c>
      <c r="B80" s="24" t="s">
        <v>62</v>
      </c>
      <c r="C80"/>
      <c r="D80"/>
      <c r="E80"/>
      <c r="F80"/>
      <c r="G80"/>
      <c r="H80"/>
      <c r="I80"/>
      <c r="J80"/>
      <c r="K80"/>
    </row>
    <row r="81" spans="1:11" x14ac:dyDescent="0.45">
      <c r="A81">
        <v>50</v>
      </c>
      <c r="B81">
        <f>AVERAGE(B71:C71)</f>
        <v>734854.1333333333</v>
      </c>
    </row>
    <row r="82" spans="1:11" x14ac:dyDescent="0.45">
      <c r="A82">
        <f>A81/5</f>
        <v>10</v>
      </c>
      <c r="B82">
        <f t="shared" ref="B82:B88" si="48">AVERAGE(B72:C72)</f>
        <v>695391.1333333333</v>
      </c>
    </row>
    <row r="83" spans="1:11" x14ac:dyDescent="0.45">
      <c r="A83" s="25">
        <f t="shared" ref="A83:A88" si="49">A82/5</f>
        <v>2</v>
      </c>
      <c r="B83" s="25">
        <f t="shared" si="48"/>
        <v>269748.63333333336</v>
      </c>
    </row>
    <row r="84" spans="1:11" x14ac:dyDescent="0.45">
      <c r="A84" s="25">
        <f t="shared" si="49"/>
        <v>0.4</v>
      </c>
      <c r="B84" s="25">
        <f t="shared" si="48"/>
        <v>55748.133333333331</v>
      </c>
    </row>
    <row r="85" spans="1:11" x14ac:dyDescent="0.45">
      <c r="A85" s="25">
        <f t="shared" si="49"/>
        <v>0.08</v>
      </c>
      <c r="B85" s="25">
        <f t="shared" si="48"/>
        <v>22125.633333333335</v>
      </c>
    </row>
    <row r="86" spans="1:11" x14ac:dyDescent="0.45">
      <c r="A86" s="25">
        <f t="shared" si="49"/>
        <v>1.6E-2</v>
      </c>
      <c r="B86" s="25">
        <f t="shared" si="48"/>
        <v>9354.1333333333332</v>
      </c>
    </row>
    <row r="87" spans="1:11" x14ac:dyDescent="0.45">
      <c r="A87" s="25">
        <f t="shared" si="49"/>
        <v>3.2000000000000002E-3</v>
      </c>
      <c r="B87" s="25">
        <f t="shared" si="48"/>
        <v>4849.1333333333332</v>
      </c>
    </row>
    <row r="88" spans="1:11" x14ac:dyDescent="0.45">
      <c r="A88" s="25">
        <f t="shared" si="49"/>
        <v>6.4000000000000005E-4</v>
      </c>
      <c r="B88" s="25">
        <f t="shared" si="48"/>
        <v>2485.6333333333332</v>
      </c>
    </row>
    <row r="89" spans="1:11" x14ac:dyDescent="0.45">
      <c r="A89"/>
      <c r="B89"/>
    </row>
    <row r="90" spans="1:11" x14ac:dyDescent="0.45">
      <c r="A90" s="24" t="s">
        <v>63</v>
      </c>
      <c r="B90">
        <v>135296</v>
      </c>
    </row>
    <row r="93" spans="1:11" x14ac:dyDescent="0.45">
      <c r="D93" s="14">
        <f>D71/$B$90</f>
        <v>2.6752020261747087</v>
      </c>
      <c r="E93" s="14">
        <f t="shared" ref="E93:K93" si="50">E71/$B$90</f>
        <v>2.9011451434878585E-2</v>
      </c>
      <c r="F93" s="14">
        <f t="shared" si="50"/>
        <v>0.71015501813308102</v>
      </c>
      <c r="G93" s="14">
        <f t="shared" si="50"/>
        <v>7.5066028066855875E-2</v>
      </c>
      <c r="H93" s="14">
        <f t="shared" si="50"/>
        <v>3.5907442447177543E-2</v>
      </c>
      <c r="I93" s="14">
        <f t="shared" si="50"/>
        <v>1.0901588615578681</v>
      </c>
      <c r="J93" s="14">
        <f t="shared" si="50"/>
        <v>0.88538562362030904</v>
      </c>
      <c r="K93" s="14">
        <f t="shared" si="50"/>
        <v>0.38880774992116052</v>
      </c>
    </row>
    <row r="94" spans="1:11" x14ac:dyDescent="0.45">
      <c r="D94" s="14">
        <f t="shared" ref="D94:K94" si="51">D72/$B$90</f>
        <v>1.3470252877641122</v>
      </c>
      <c r="E94" s="14">
        <f t="shared" si="51"/>
        <v>0.23606117943866289</v>
      </c>
      <c r="F94" s="14">
        <f t="shared" si="51"/>
        <v>0.37160842399873856</v>
      </c>
      <c r="G94" s="14">
        <f t="shared" si="51"/>
        <v>0.66305828208766948</v>
      </c>
      <c r="H94" s="14">
        <f t="shared" si="51"/>
        <v>0.69309612503941975</v>
      </c>
      <c r="I94" s="14">
        <f t="shared" si="51"/>
        <v>0.36960540838852096</v>
      </c>
      <c r="J94" s="14">
        <f t="shared" si="51"/>
        <v>0.20389467045096185</v>
      </c>
      <c r="K94" s="14">
        <f t="shared" si="51"/>
        <v>1.6542553610848312</v>
      </c>
    </row>
    <row r="95" spans="1:11" x14ac:dyDescent="0.45">
      <c r="D95" s="14">
        <f t="shared" ref="D95:K95" si="52">D73/$B$90</f>
        <v>3.5601210186061181</v>
      </c>
      <c r="E95" s="14">
        <f t="shared" si="52"/>
        <v>1.6475973667612741E-2</v>
      </c>
      <c r="F95" s="14">
        <f t="shared" si="52"/>
        <v>6.9389585304320406E-2</v>
      </c>
      <c r="G95" s="14">
        <f t="shared" si="52"/>
        <v>0.29429645616524752</v>
      </c>
      <c r="H95" s="14">
        <f t="shared" si="52"/>
        <v>0.36298289183222959</v>
      </c>
      <c r="I95" s="14">
        <f t="shared" si="52"/>
        <v>6.6285280668558808E-2</v>
      </c>
      <c r="J95" s="14">
        <f t="shared" si="52"/>
        <v>4.6528599022390413E-2</v>
      </c>
      <c r="K95" s="14">
        <f t="shared" si="52"/>
        <v>0.15319102806685589</v>
      </c>
    </row>
    <row r="96" spans="1:11" x14ac:dyDescent="0.45">
      <c r="D96" s="14">
        <f t="shared" ref="D96:K96" si="53">D74/$B$90</f>
        <v>0.42359813544623148</v>
      </c>
      <c r="E96" s="14">
        <f t="shared" si="53"/>
        <v>3.4037468464206876E-2</v>
      </c>
      <c r="F96" s="14">
        <f t="shared" si="53"/>
        <v>7.513254888047935E-2</v>
      </c>
      <c r="G96" s="14">
        <f t="shared" si="53"/>
        <v>4.2810824660990225E-2</v>
      </c>
      <c r="H96" s="14">
        <f t="shared" si="53"/>
        <v>6.5590507726269315E-2</v>
      </c>
      <c r="I96" s="14">
        <f t="shared" si="53"/>
        <v>0.22773868653421636</v>
      </c>
      <c r="J96" s="14">
        <f t="shared" si="53"/>
        <v>4.6543381425417849E-2</v>
      </c>
      <c r="K96" s="14">
        <f t="shared" si="53"/>
        <v>0.38105437953327026</v>
      </c>
    </row>
    <row r="97" spans="4:11" x14ac:dyDescent="0.45">
      <c r="D97" s="14">
        <f t="shared" ref="D97:K97" si="54">D75/$B$90</f>
        <v>1.7711767778303373</v>
      </c>
      <c r="E97" s="14">
        <f t="shared" si="54"/>
        <v>4.0541725796278773E-2</v>
      </c>
      <c r="F97" s="14">
        <f t="shared" si="54"/>
        <v>3.3712255597603276E-2</v>
      </c>
      <c r="G97" s="14">
        <f t="shared" si="54"/>
        <v>1.9321586250394197E-2</v>
      </c>
      <c r="H97" s="14">
        <f t="shared" si="54"/>
        <v>6.7417612740460426E-3</v>
      </c>
      <c r="I97" s="14">
        <f t="shared" si="54"/>
        <v>0.1914404959003469</v>
      </c>
      <c r="J97" s="14">
        <f t="shared" si="54"/>
        <v>0.46586841690318509</v>
      </c>
      <c r="K97" s="14">
        <f t="shared" si="54"/>
        <v>0.38275435588142542</v>
      </c>
    </row>
    <row r="98" spans="4:11" x14ac:dyDescent="0.45">
      <c r="D98" s="14">
        <f t="shared" ref="D98:K98" si="55">D76/$B$90</f>
        <v>9.3810115105644909E-2</v>
      </c>
      <c r="E98" s="14">
        <f t="shared" si="55"/>
        <v>7.9123797697887105E-2</v>
      </c>
      <c r="F98" s="14">
        <f t="shared" si="55"/>
        <v>0.28691264585304321</v>
      </c>
      <c r="G98" s="14">
        <f t="shared" si="55"/>
        <v>4.494836013875749E-3</v>
      </c>
      <c r="H98" s="14">
        <f t="shared" si="55"/>
        <v>1.7009618416903185E-3</v>
      </c>
      <c r="I98" s="14">
        <f t="shared" si="55"/>
        <v>0.38045569221065906</v>
      </c>
      <c r="J98" s="14">
        <f t="shared" si="55"/>
        <v>0.22111616997792496</v>
      </c>
      <c r="K98" s="14">
        <f t="shared" si="55"/>
        <v>0.70917198833175654</v>
      </c>
    </row>
    <row r="99" spans="4:11" x14ac:dyDescent="0.45">
      <c r="D99" s="14">
        <f t="shared" ref="D99:K99" si="56">D77/$B$90</f>
        <v>4.8819871491643012E-2</v>
      </c>
      <c r="E99" s="14">
        <f t="shared" si="56"/>
        <v>3.9359133554083887E-2</v>
      </c>
      <c r="F99" s="14">
        <f t="shared" si="56"/>
        <v>0.17684287291075371</v>
      </c>
      <c r="G99" s="14">
        <f t="shared" si="56"/>
        <v>0.13682690791548408</v>
      </c>
      <c r="H99" s="14">
        <f t="shared" si="56"/>
        <v>0.1605526647745191</v>
      </c>
      <c r="I99" s="14">
        <f t="shared" si="56"/>
        <v>0.3857847485020498</v>
      </c>
      <c r="J99" s="14">
        <f t="shared" si="56"/>
        <v>0.62198537527593822</v>
      </c>
      <c r="K99" s="14">
        <f t="shared" si="56"/>
        <v>0.39588852097130239</v>
      </c>
    </row>
    <row r="100" spans="4:11" x14ac:dyDescent="0.45">
      <c r="D100" s="14">
        <f t="shared" ref="D100:K100" si="57">D78/$B$90</f>
        <v>0.12333057395143489</v>
      </c>
      <c r="E100" s="14">
        <f t="shared" si="57"/>
        <v>6.5679202144433929E-2</v>
      </c>
      <c r="F100" s="14">
        <f t="shared" si="57"/>
        <v>0.11554024755597603</v>
      </c>
      <c r="G100" s="14">
        <f t="shared" si="57"/>
        <v>5.6551068274992115E-2</v>
      </c>
      <c r="H100" s="14">
        <f t="shared" si="57"/>
        <v>8.3041134500157682E-2</v>
      </c>
      <c r="I100" s="14">
        <f t="shared" si="57"/>
        <v>1.1156511155786817</v>
      </c>
      <c r="J100" s="14">
        <f t="shared" si="57"/>
        <v>0.91227481472721539</v>
      </c>
      <c r="K100" s="14">
        <f t="shared" si="57"/>
        <v>0.73542553610848316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NjQyMi4wfDgzNDk5NC80OTQwL0VudHJ5UGFydC81MzY5NzY5OTV8MTYzMDIuMA==</eid>
  <version>1</version>
  <updated-at>2023-12-03T18:26:33Z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92F2AF-BF6E-4EAA-8985-066CB09AC6C4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18ABB81-9D5C-4EBC-A1E0-20B47449770B}"/>
</file>

<file path=customXml/itemProps3.xml><?xml version="1.0" encoding="utf-8"?>
<ds:datastoreItem xmlns:ds="http://schemas.openxmlformats.org/officeDocument/2006/customXml" ds:itemID="{B9599523-A458-4626-ADBE-F564820E2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Cathy Fromen</cp:lastModifiedBy>
  <dcterms:created xsi:type="dcterms:W3CDTF">2023-11-27T22:17:50Z</dcterms:created>
  <dcterms:modified xsi:type="dcterms:W3CDTF">2023-12-03T18:21:43Z</dcterms:modified>
</cp:coreProperties>
</file>