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cdbdfac281f3a7/Desktop/"/>
    </mc:Choice>
  </mc:AlternateContent>
  <xr:revisionPtr revIDLastSave="88" documentId="8_{ADE0EE9D-AE36-4A79-AD76-B7F2F2B61861}" xr6:coauthVersionLast="47" xr6:coauthVersionMax="47" xr10:uidLastSave="{0ED28657-E1E3-46A0-9F38-F1D575A67E17}"/>
  <bookViews>
    <workbookView xWindow="-98" yWindow="-98" windowWidth="21795" windowHeight="13875" activeTab="2" xr2:uid="{31373D89-87BB-45F8-A648-3326EC867F85}"/>
  </bookViews>
  <sheets>
    <sheet name="PlateMap" sheetId="4" r:id="rId1"/>
    <sheet name="1201" sheetId="3" r:id="rId2"/>
    <sheet name="Analysis" sheetId="2" r:id="rId3"/>
  </sheets>
  <externalReferences>
    <externalReference r:id="rId4"/>
  </externalReferences>
  <definedNames>
    <definedName name="MethodPointer1" localSheetId="2">218826816</definedName>
    <definedName name="MethodPointer1" localSheetId="0">218826816</definedName>
    <definedName name="MethodPointer1">1969017600</definedName>
    <definedName name="MethodPointer2" localSheetId="2">200</definedName>
    <definedName name="MethodPointer2" localSheetId="0">200</definedName>
    <definedName name="MethodPointer2">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2" i="2" l="1"/>
  <c r="J72" i="2" s="1"/>
  <c r="J94" i="2" s="1"/>
  <c r="O18" i="2"/>
  <c r="B34" i="2" s="1"/>
  <c r="H20" i="4"/>
  <c r="H17" i="4"/>
  <c r="H18" i="4" s="1"/>
  <c r="M10" i="4"/>
  <c r="N10" i="4" s="1"/>
  <c r="O10" i="4" s="1"/>
  <c r="P10" i="4" s="1"/>
  <c r="Q10" i="4" s="1"/>
  <c r="N9" i="4"/>
  <c r="O9" i="4" s="1"/>
  <c r="P9" i="4" s="1"/>
  <c r="Q9" i="4" s="1"/>
  <c r="M9" i="4"/>
  <c r="M8" i="4"/>
  <c r="N8" i="4" s="1"/>
  <c r="O8" i="4" s="1"/>
  <c r="P8" i="4" s="1"/>
  <c r="Q8" i="4" s="1"/>
  <c r="M7" i="4"/>
  <c r="N7" i="4" s="1"/>
  <c r="O7" i="4" s="1"/>
  <c r="P7" i="4" s="1"/>
  <c r="Q7" i="4" s="1"/>
  <c r="M6" i="4"/>
  <c r="N6" i="4" s="1"/>
  <c r="O6" i="4" s="1"/>
  <c r="P6" i="4" s="1"/>
  <c r="Q6" i="4" s="1"/>
  <c r="M5" i="4"/>
  <c r="N5" i="4" s="1"/>
  <c r="O5" i="4" s="1"/>
  <c r="P5" i="4" s="1"/>
  <c r="Q5" i="4" s="1"/>
  <c r="M4" i="4"/>
  <c r="N4" i="4" s="1"/>
  <c r="O4" i="4" s="1"/>
  <c r="P4" i="4" s="1"/>
  <c r="Q4" i="4" s="1"/>
  <c r="M3" i="4"/>
  <c r="N3" i="4" s="1"/>
  <c r="O3" i="4" s="1"/>
  <c r="P3" i="4" s="1"/>
  <c r="Q3" i="4" s="1"/>
  <c r="G10" i="2"/>
  <c r="H10" i="2" s="1"/>
  <c r="I10" i="2" s="1"/>
  <c r="J10" i="2" s="1"/>
  <c r="K10" i="2" s="1"/>
  <c r="G9" i="2"/>
  <c r="H9" i="2" s="1"/>
  <c r="I9" i="2" s="1"/>
  <c r="J9" i="2" s="1"/>
  <c r="K9" i="2" s="1"/>
  <c r="G8" i="2"/>
  <c r="H8" i="2" s="1"/>
  <c r="I8" i="2" s="1"/>
  <c r="J8" i="2" s="1"/>
  <c r="K8" i="2" s="1"/>
  <c r="G7" i="2"/>
  <c r="H7" i="2" s="1"/>
  <c r="I7" i="2" s="1"/>
  <c r="J7" i="2" s="1"/>
  <c r="K7" i="2" s="1"/>
  <c r="G6" i="2"/>
  <c r="H6" i="2" s="1"/>
  <c r="I6" i="2" s="1"/>
  <c r="J6" i="2" s="1"/>
  <c r="K6" i="2" s="1"/>
  <c r="G5" i="2"/>
  <c r="H5" i="2" s="1"/>
  <c r="I5" i="2" s="1"/>
  <c r="J5" i="2" s="1"/>
  <c r="K5" i="2" s="1"/>
  <c r="G4" i="2"/>
  <c r="H4" i="2" s="1"/>
  <c r="I4" i="2" s="1"/>
  <c r="J4" i="2" s="1"/>
  <c r="K4" i="2" s="1"/>
  <c r="G3" i="2"/>
  <c r="H3" i="2" s="1"/>
  <c r="I3" i="2" s="1"/>
  <c r="J3" i="2" s="1"/>
  <c r="K3" i="2" s="1"/>
  <c r="A82" i="2"/>
  <c r="A83" i="2" s="1"/>
  <c r="A84" i="2" s="1"/>
  <c r="A85" i="2" s="1"/>
  <c r="A86" i="2" s="1"/>
  <c r="A87" i="2" s="1"/>
  <c r="A88" i="2" s="1"/>
  <c r="A38" i="2"/>
  <c r="A39" i="2" s="1"/>
  <c r="A40" i="2" s="1"/>
  <c r="A41" i="2" s="1"/>
  <c r="A42" i="2" s="1"/>
  <c r="A43" i="2" s="1"/>
  <c r="A44" i="2" s="1"/>
  <c r="AN19" i="2"/>
  <c r="AD4" i="2"/>
  <c r="B73" i="2" l="1"/>
  <c r="B75" i="2"/>
  <c r="C75" i="2"/>
  <c r="G75" i="2"/>
  <c r="G97" i="2" s="1"/>
  <c r="C76" i="2"/>
  <c r="C78" i="2"/>
  <c r="I72" i="2"/>
  <c r="I94" i="2" s="1"/>
  <c r="G77" i="2"/>
  <c r="G99" i="2" s="1"/>
  <c r="H77" i="2"/>
  <c r="H99" i="2" s="1"/>
  <c r="B78" i="2"/>
  <c r="B88" i="2" s="1"/>
  <c r="F77" i="2"/>
  <c r="F99" i="2" s="1"/>
  <c r="H72" i="2"/>
  <c r="H94" i="2" s="1"/>
  <c r="C73" i="2"/>
  <c r="B83" i="2" s="1"/>
  <c r="D76" i="2"/>
  <c r="D98" i="2" s="1"/>
  <c r="J78" i="2"/>
  <c r="J100" i="2" s="1"/>
  <c r="I71" i="2"/>
  <c r="I93" i="2" s="1"/>
  <c r="E74" i="2"/>
  <c r="E96" i="2" s="1"/>
  <c r="J71" i="2"/>
  <c r="J93" i="2" s="1"/>
  <c r="F74" i="2"/>
  <c r="F96" i="2" s="1"/>
  <c r="E77" i="2"/>
  <c r="E99" i="2" s="1"/>
  <c r="B74" i="2"/>
  <c r="E76" i="2"/>
  <c r="E98" i="2" s="1"/>
  <c r="E71" i="2"/>
  <c r="E93" i="2" s="1"/>
  <c r="C74" i="2"/>
  <c r="F76" i="2"/>
  <c r="F98" i="2" s="1"/>
  <c r="H71" i="2"/>
  <c r="H93" i="2" s="1"/>
  <c r="D74" i="2"/>
  <c r="D96" i="2" s="1"/>
  <c r="G76" i="2"/>
  <c r="G98" i="2" s="1"/>
  <c r="H76" i="2"/>
  <c r="H98" i="2" s="1"/>
  <c r="G72" i="2"/>
  <c r="G94" i="2" s="1"/>
  <c r="G74" i="2"/>
  <c r="G96" i="2" s="1"/>
  <c r="B30" i="2"/>
  <c r="C34" i="2"/>
  <c r="B44" i="2" s="1"/>
  <c r="E31" i="2"/>
  <c r="E53" i="2" s="1"/>
  <c r="G34" i="2"/>
  <c r="G56" i="2" s="1"/>
  <c r="F31" i="2"/>
  <c r="F53" i="2" s="1"/>
  <c r="H34" i="2"/>
  <c r="H56" i="2" s="1"/>
  <c r="J27" i="2"/>
  <c r="J49" i="2" s="1"/>
  <c r="C32" i="2"/>
  <c r="D32" i="2"/>
  <c r="D54" i="2" s="1"/>
  <c r="W7" i="2" s="1"/>
  <c r="C28" i="2"/>
  <c r="D28" i="2"/>
  <c r="D50" i="2" s="1"/>
  <c r="I28" i="2"/>
  <c r="I50" i="2" s="1"/>
  <c r="J28" i="2"/>
  <c r="J50" i="2" s="1"/>
  <c r="W49" i="2" s="1"/>
  <c r="F33" i="2"/>
  <c r="F55" i="2" s="1"/>
  <c r="B32" i="2"/>
  <c r="E32" i="2"/>
  <c r="E54" i="2" s="1"/>
  <c r="B33" i="2"/>
  <c r="E33" i="2"/>
  <c r="E55" i="2" s="1"/>
  <c r="B29" i="2"/>
  <c r="J34" i="2"/>
  <c r="J56" i="2" s="1"/>
  <c r="D33" i="2"/>
  <c r="D55" i="2" s="1"/>
  <c r="J32" i="2"/>
  <c r="J54" i="2" s="1"/>
  <c r="D31" i="2"/>
  <c r="D53" i="2" s="1"/>
  <c r="J30" i="2"/>
  <c r="J52" i="2" s="1"/>
  <c r="E29" i="2"/>
  <c r="E51" i="2" s="1"/>
  <c r="F27" i="2"/>
  <c r="F49" i="2" s="1"/>
  <c r="I34" i="2"/>
  <c r="I56" i="2" s="1"/>
  <c r="C33" i="2"/>
  <c r="I32" i="2"/>
  <c r="I54" i="2" s="1"/>
  <c r="C31" i="2"/>
  <c r="I30" i="2"/>
  <c r="I52" i="2" s="1"/>
  <c r="D29" i="2"/>
  <c r="D51" i="2" s="1"/>
  <c r="E27" i="2"/>
  <c r="E49" i="2" s="1"/>
  <c r="F34" i="2"/>
  <c r="F56" i="2" s="1"/>
  <c r="J33" i="2"/>
  <c r="J55" i="2" s="1"/>
  <c r="B31" i="2"/>
  <c r="F30" i="2"/>
  <c r="F52" i="2" s="1"/>
  <c r="B28" i="2"/>
  <c r="D27" i="2"/>
  <c r="D49" i="2" s="1"/>
  <c r="E34" i="2"/>
  <c r="E56" i="2" s="1"/>
  <c r="I33" i="2"/>
  <c r="I55" i="2" s="1"/>
  <c r="E30" i="2"/>
  <c r="E52" i="2" s="1"/>
  <c r="J29" i="2"/>
  <c r="J51" i="2" s="1"/>
  <c r="C27" i="2"/>
  <c r="D34" i="2"/>
  <c r="D56" i="2" s="1"/>
  <c r="H33" i="2"/>
  <c r="H55" i="2" s="1"/>
  <c r="D30" i="2"/>
  <c r="D52" i="2" s="1"/>
  <c r="I29" i="2"/>
  <c r="I51" i="2" s="1"/>
  <c r="B27" i="2"/>
  <c r="E28" i="2"/>
  <c r="E50" i="2" s="1"/>
  <c r="C29" i="2"/>
  <c r="C30" i="2"/>
  <c r="G31" i="2"/>
  <c r="G53" i="2" s="1"/>
  <c r="F32" i="2"/>
  <c r="F54" i="2" s="1"/>
  <c r="G33" i="2"/>
  <c r="G55" i="2" s="1"/>
  <c r="G27" i="2"/>
  <c r="G49" i="2" s="1"/>
  <c r="F28" i="2"/>
  <c r="F50" i="2" s="1"/>
  <c r="F29" i="2"/>
  <c r="F51" i="2" s="1"/>
  <c r="G30" i="2"/>
  <c r="G52" i="2" s="1"/>
  <c r="H31" i="2"/>
  <c r="H53" i="2" s="1"/>
  <c r="G32" i="2"/>
  <c r="G54" i="2" s="1"/>
  <c r="H27" i="2"/>
  <c r="H49" i="2" s="1"/>
  <c r="G28" i="2"/>
  <c r="G50" i="2" s="1"/>
  <c r="G29" i="2"/>
  <c r="G51" i="2" s="1"/>
  <c r="H30" i="2"/>
  <c r="H52" i="2" s="1"/>
  <c r="I31" i="2"/>
  <c r="I53" i="2" s="1"/>
  <c r="H32" i="2"/>
  <c r="H54" i="2" s="1"/>
  <c r="F78" i="2"/>
  <c r="F100" i="2" s="1"/>
  <c r="D77" i="2"/>
  <c r="D99" i="2" s="1"/>
  <c r="B76" i="2"/>
  <c r="B86" i="2" s="1"/>
  <c r="J74" i="2"/>
  <c r="J96" i="2" s="1"/>
  <c r="H73" i="2"/>
  <c r="H95" i="2" s="1"/>
  <c r="F72" i="2"/>
  <c r="F94" i="2" s="1"/>
  <c r="D71" i="2"/>
  <c r="D93" i="2" s="1"/>
  <c r="H74" i="2"/>
  <c r="H96" i="2" s="1"/>
  <c r="B71" i="2"/>
  <c r="E78" i="2"/>
  <c r="E100" i="2" s="1"/>
  <c r="C77" i="2"/>
  <c r="I74" i="2"/>
  <c r="I96" i="2" s="1"/>
  <c r="G73" i="2"/>
  <c r="G95" i="2" s="1"/>
  <c r="E72" i="2"/>
  <c r="E94" i="2" s="1"/>
  <c r="C71" i="2"/>
  <c r="D78" i="2"/>
  <c r="D100" i="2" s="1"/>
  <c r="B77" i="2"/>
  <c r="J75" i="2"/>
  <c r="J97" i="2" s="1"/>
  <c r="F73" i="2"/>
  <c r="F95" i="2" s="1"/>
  <c r="D72" i="2"/>
  <c r="D94" i="2" s="1"/>
  <c r="I78" i="2"/>
  <c r="I100" i="2" s="1"/>
  <c r="F75" i="2"/>
  <c r="F97" i="2" s="1"/>
  <c r="C72" i="2"/>
  <c r="H78" i="2"/>
  <c r="H100" i="2" s="1"/>
  <c r="J76" i="2"/>
  <c r="J98" i="2" s="1"/>
  <c r="E75" i="2"/>
  <c r="E97" i="2" s="1"/>
  <c r="J73" i="2"/>
  <c r="J95" i="2" s="1"/>
  <c r="B72" i="2"/>
  <c r="G78" i="2"/>
  <c r="G100" i="2" s="1"/>
  <c r="I76" i="2"/>
  <c r="I98" i="2" s="1"/>
  <c r="D75" i="2"/>
  <c r="D97" i="2" s="1"/>
  <c r="I73" i="2"/>
  <c r="I95" i="2" s="1"/>
  <c r="F71" i="2"/>
  <c r="F93" i="2" s="1"/>
  <c r="D73" i="2"/>
  <c r="D95" i="2" s="1"/>
  <c r="H75" i="2"/>
  <c r="H97" i="2" s="1"/>
  <c r="I77" i="2"/>
  <c r="I99" i="2" s="1"/>
  <c r="I27" i="2"/>
  <c r="I49" i="2" s="1"/>
  <c r="H28" i="2"/>
  <c r="H50" i="2" s="1"/>
  <c r="H29" i="2"/>
  <c r="H51" i="2" s="1"/>
  <c r="J31" i="2"/>
  <c r="J53" i="2" s="1"/>
  <c r="G71" i="2"/>
  <c r="G93" i="2" s="1"/>
  <c r="E73" i="2"/>
  <c r="E95" i="2" s="1"/>
  <c r="I75" i="2"/>
  <c r="I97" i="2" s="1"/>
  <c r="J77" i="2"/>
  <c r="J99" i="2" s="1"/>
  <c r="V41" i="2" l="1"/>
  <c r="Y41" i="2" s="1"/>
  <c r="AA41" i="2" s="1"/>
  <c r="B40" i="2"/>
  <c r="W39" i="2"/>
  <c r="B85" i="2"/>
  <c r="W13" i="2"/>
  <c r="W22" i="2"/>
  <c r="B84" i="2"/>
  <c r="W41" i="2"/>
  <c r="B87" i="2"/>
  <c r="V13" i="2"/>
  <c r="Y13" i="2" s="1"/>
  <c r="AA13" i="2" s="1"/>
  <c r="V49" i="2"/>
  <c r="Y49" i="2" s="1"/>
  <c r="AA49" i="2" s="1"/>
  <c r="W14" i="2"/>
  <c r="B81" i="2"/>
  <c r="V39" i="2"/>
  <c r="Y39" i="2" s="1"/>
  <c r="AA39" i="2" s="1"/>
  <c r="W48" i="2"/>
  <c r="B82" i="2"/>
  <c r="V7" i="2"/>
  <c r="Y7" i="2" s="1"/>
  <c r="AA7" i="2" s="1"/>
  <c r="W31" i="2"/>
  <c r="V48" i="2"/>
  <c r="Y48" i="2" s="1"/>
  <c r="AA48" i="2" s="1"/>
  <c r="V22" i="2"/>
  <c r="Y22" i="2" s="1"/>
  <c r="AA22" i="2" s="1"/>
  <c r="B39" i="2"/>
  <c r="V14" i="2"/>
  <c r="Y14" i="2" s="1"/>
  <c r="AA14" i="2" s="1"/>
  <c r="B42" i="2"/>
  <c r="W12" i="2"/>
  <c r="B38" i="2"/>
  <c r="B43" i="2"/>
  <c r="W53" i="2"/>
  <c r="V53" i="2"/>
  <c r="Y53" i="2" s="1"/>
  <c r="AA53" i="2" s="1"/>
  <c r="W30" i="2"/>
  <c r="V30" i="2"/>
  <c r="Y30" i="2" s="1"/>
  <c r="AA30" i="2" s="1"/>
  <c r="W50" i="2"/>
  <c r="V50" i="2"/>
  <c r="Y50" i="2" s="1"/>
  <c r="AA50" i="2" s="1"/>
  <c r="W21" i="2"/>
  <c r="V21" i="2"/>
  <c r="Y21" i="2" s="1"/>
  <c r="AA21" i="2" s="1"/>
  <c r="W4" i="2"/>
  <c r="V4" i="2"/>
  <c r="Y4" i="2" s="1"/>
  <c r="AA4" i="2" s="1"/>
  <c r="AK19" i="2" s="1"/>
  <c r="W25" i="2"/>
  <c r="V25" i="2"/>
  <c r="Y25" i="2" s="1"/>
  <c r="AA25" i="2" s="1"/>
  <c r="W44" i="2"/>
  <c r="V44" i="2"/>
  <c r="Y44" i="2" s="1"/>
  <c r="AA44" i="2" s="1"/>
  <c r="W8" i="2"/>
  <c r="V8" i="2"/>
  <c r="Y8" i="2" s="1"/>
  <c r="AA8" i="2" s="1"/>
  <c r="W52" i="2"/>
  <c r="V52" i="2"/>
  <c r="Y52" i="2" s="1"/>
  <c r="AA52" i="2" s="1"/>
  <c r="W3" i="2"/>
  <c r="V3" i="2"/>
  <c r="Y3" i="2" s="1"/>
  <c r="AA3" i="2" s="1"/>
  <c r="V35" i="2"/>
  <c r="Y35" i="2" s="1"/>
  <c r="AA35" i="2" s="1"/>
  <c r="W35" i="2"/>
  <c r="V26" i="2"/>
  <c r="Y26" i="2" s="1"/>
  <c r="AA26" i="2" s="1"/>
  <c r="W26" i="2"/>
  <c r="V11" i="2"/>
  <c r="Y11" i="2" s="1"/>
  <c r="AA11" i="2" s="1"/>
  <c r="W11" i="2"/>
  <c r="W55" i="2"/>
  <c r="V55" i="2"/>
  <c r="Y55" i="2" s="1"/>
  <c r="AA55" i="2" s="1"/>
  <c r="W34" i="2"/>
  <c r="V34" i="2"/>
  <c r="Y34" i="2" s="1"/>
  <c r="AA34" i="2" s="1"/>
  <c r="W28" i="2"/>
  <c r="V28" i="2"/>
  <c r="Y28" i="2" s="1"/>
  <c r="AA28" i="2" s="1"/>
  <c r="W46" i="2"/>
  <c r="V46" i="2"/>
  <c r="Y46" i="2" s="1"/>
  <c r="AA46" i="2" s="1"/>
  <c r="W43" i="2"/>
  <c r="V43" i="2"/>
  <c r="Y43" i="2" s="1"/>
  <c r="AA43" i="2" s="1"/>
  <c r="W33" i="2"/>
  <c r="V33" i="2"/>
  <c r="Y33" i="2" s="1"/>
  <c r="AA33" i="2" s="1"/>
  <c r="W32" i="2"/>
  <c r="V32" i="2"/>
  <c r="Y32" i="2" s="1"/>
  <c r="AA32" i="2" s="1"/>
  <c r="W15" i="2"/>
  <c r="V15" i="2"/>
  <c r="Y15" i="2" s="1"/>
  <c r="AA15" i="2" s="1"/>
  <c r="W40" i="2"/>
  <c r="V40" i="2"/>
  <c r="Y40" i="2" s="1"/>
  <c r="AA40" i="2" s="1"/>
  <c r="W2" i="2"/>
  <c r="V2" i="2"/>
  <c r="Y2" i="2" s="1"/>
  <c r="AA2" i="2" s="1"/>
  <c r="W45" i="2"/>
  <c r="V45" i="2"/>
  <c r="Y45" i="2" s="1"/>
  <c r="AA45" i="2" s="1"/>
  <c r="W29" i="2"/>
  <c r="V29" i="2"/>
  <c r="Y29" i="2" s="1"/>
  <c r="AA29" i="2" s="1"/>
  <c r="W9" i="2"/>
  <c r="V9" i="2"/>
  <c r="Y9" i="2" s="1"/>
  <c r="AA9" i="2" s="1"/>
  <c r="W36" i="2"/>
  <c r="V36" i="2"/>
  <c r="Y36" i="2" s="1"/>
  <c r="AA36" i="2" s="1"/>
  <c r="B37" i="2"/>
  <c r="W47" i="2"/>
  <c r="V47" i="2"/>
  <c r="Y47" i="2" s="1"/>
  <c r="AA47" i="2" s="1"/>
  <c r="W27" i="2"/>
  <c r="V27" i="2"/>
  <c r="Y27" i="2" s="1"/>
  <c r="AA27" i="2" s="1"/>
  <c r="V42" i="2"/>
  <c r="Y42" i="2" s="1"/>
  <c r="AA42" i="2" s="1"/>
  <c r="W42" i="2"/>
  <c r="V19" i="2"/>
  <c r="Y19" i="2" s="1"/>
  <c r="AA19" i="2" s="1"/>
  <c r="W19" i="2"/>
  <c r="W16" i="2"/>
  <c r="V16" i="2"/>
  <c r="Y16" i="2" s="1"/>
  <c r="AA16" i="2" s="1"/>
  <c r="W18" i="2"/>
  <c r="V18" i="2"/>
  <c r="Y18" i="2" s="1"/>
  <c r="AA18" i="2" s="1"/>
  <c r="V5" i="2"/>
  <c r="Y5" i="2" s="1"/>
  <c r="AA5" i="2" s="1"/>
  <c r="W5" i="2"/>
  <c r="B41" i="2"/>
  <c r="W10" i="2"/>
  <c r="V10" i="2"/>
  <c r="Y10" i="2" s="1"/>
  <c r="AA10" i="2" s="1"/>
  <c r="W20" i="2"/>
  <c r="V20" i="2"/>
  <c r="Y20" i="2" s="1"/>
  <c r="AA20" i="2" s="1"/>
  <c r="V31" i="2"/>
  <c r="Y31" i="2" s="1"/>
  <c r="AA31" i="2" s="1"/>
  <c r="W17" i="2"/>
  <c r="V17" i="2"/>
  <c r="Y17" i="2" s="1"/>
  <c r="AA17" i="2" s="1"/>
  <c r="W38" i="2"/>
  <c r="V38" i="2"/>
  <c r="Y38" i="2" s="1"/>
  <c r="AA38" i="2" s="1"/>
  <c r="W54" i="2"/>
  <c r="V54" i="2"/>
  <c r="Y54" i="2" s="1"/>
  <c r="AA54" i="2" s="1"/>
  <c r="W51" i="2"/>
  <c r="V51" i="2"/>
  <c r="Y51" i="2" s="1"/>
  <c r="AA51" i="2" s="1"/>
  <c r="V12" i="2"/>
  <c r="Y12" i="2" s="1"/>
  <c r="AA12" i="2" s="1"/>
  <c r="W37" i="2"/>
  <c r="V37" i="2"/>
  <c r="Y37" i="2" s="1"/>
  <c r="AA37" i="2" s="1"/>
  <c r="W24" i="2"/>
  <c r="V24" i="2"/>
  <c r="Y24" i="2" s="1"/>
  <c r="AA24" i="2" s="1"/>
  <c r="V23" i="2"/>
  <c r="Y23" i="2" s="1"/>
  <c r="AA23" i="2" s="1"/>
  <c r="W23" i="2"/>
  <c r="W6" i="2"/>
  <c r="V6" i="2"/>
  <c r="Y6" i="2" s="1"/>
  <c r="AA6" i="2" s="1"/>
  <c r="AN24" i="2" l="1"/>
  <c r="AK24" i="2"/>
  <c r="AO24" i="2"/>
  <c r="AO23" i="2"/>
  <c r="AO22" i="2"/>
  <c r="AN23" i="2"/>
  <c r="AK23" i="2"/>
  <c r="AN20" i="2"/>
  <c r="AK20" i="2"/>
  <c r="AK28" i="2" s="1"/>
  <c r="AO21" i="2"/>
  <c r="AN21" i="2"/>
  <c r="AK21" i="2"/>
  <c r="AN22" i="2"/>
  <c r="AK22" i="2"/>
  <c r="AO20" i="2"/>
  <c r="AD2" i="2"/>
  <c r="AF2" i="2" s="1"/>
  <c r="AD10" i="2"/>
  <c r="AH35" i="2" s="1"/>
  <c r="AD7" i="2"/>
  <c r="AG50" i="2" s="1"/>
  <c r="AG27" i="2" l="1"/>
  <c r="AG22" i="2"/>
  <c r="AG14" i="2"/>
  <c r="AG34" i="2"/>
  <c r="AG25" i="2"/>
  <c r="AG44" i="2"/>
  <c r="AG18" i="2"/>
  <c r="AF28" i="2"/>
  <c r="AH11" i="2"/>
  <c r="AF44" i="2"/>
  <c r="AF39" i="2"/>
  <c r="AH25" i="2"/>
  <c r="AF25" i="2"/>
  <c r="AF36" i="2"/>
  <c r="AH43" i="2"/>
  <c r="AF43" i="2"/>
  <c r="AF40" i="2"/>
  <c r="AF55" i="2"/>
  <c r="AH24" i="2"/>
  <c r="AF5" i="2"/>
  <c r="AF24" i="2"/>
  <c r="AF26" i="2"/>
  <c r="AF33" i="2"/>
  <c r="AH15" i="2"/>
  <c r="AF34" i="2"/>
  <c r="AH51" i="2"/>
  <c r="AF15" i="2"/>
  <c r="AH34" i="2"/>
  <c r="AF51" i="2"/>
  <c r="AH29" i="2"/>
  <c r="AF3" i="2"/>
  <c r="AF29" i="2"/>
  <c r="AF35" i="2"/>
  <c r="AF45" i="2"/>
  <c r="AF8" i="2"/>
  <c r="AH22" i="2"/>
  <c r="AH8" i="2"/>
  <c r="AF38" i="2"/>
  <c r="AH53" i="2"/>
  <c r="AF21" i="2"/>
  <c r="AF53" i="2"/>
  <c r="AH32" i="2"/>
  <c r="AH44" i="2"/>
  <c r="AG24" i="2"/>
  <c r="AH19" i="2"/>
  <c r="AF42" i="2"/>
  <c r="AF46" i="2"/>
  <c r="AG40" i="2"/>
  <c r="AH41" i="2"/>
  <c r="AH49" i="2"/>
  <c r="AF16" i="2"/>
  <c r="AF6" i="2"/>
  <c r="AG41" i="2"/>
  <c r="AF37" i="2"/>
  <c r="AF49" i="2"/>
  <c r="AH10" i="2"/>
  <c r="AG52" i="2"/>
  <c r="AF31" i="2"/>
  <c r="AF23" i="2"/>
  <c r="AG4" i="2"/>
  <c r="AG46" i="2"/>
  <c r="AH40" i="2"/>
  <c r="AG29" i="2"/>
  <c r="AH46" i="2"/>
  <c r="AH5" i="2"/>
  <c r="AH20" i="2"/>
  <c r="AH48" i="2"/>
  <c r="AF19" i="2"/>
  <c r="AG10" i="2"/>
  <c r="AF7" i="2"/>
  <c r="AF48" i="2"/>
  <c r="AF41" i="2"/>
  <c r="AH17" i="2"/>
  <c r="AG47" i="2"/>
  <c r="AF10" i="2"/>
  <c r="AH52" i="2"/>
  <c r="AH30" i="2"/>
  <c r="AH50" i="2"/>
  <c r="AH4" i="2"/>
  <c r="AG5" i="2"/>
  <c r="AH26" i="2"/>
  <c r="AF22" i="2"/>
  <c r="AH39" i="2"/>
  <c r="AF12" i="2"/>
  <c r="AF52" i="2"/>
  <c r="AG8" i="2"/>
  <c r="AF50" i="2"/>
  <c r="AF4" i="2"/>
  <c r="AF54" i="2"/>
  <c r="AG26" i="2"/>
  <c r="AG38" i="2"/>
  <c r="AG12" i="2"/>
  <c r="AG33" i="2"/>
  <c r="AG55" i="2"/>
  <c r="AG36" i="2"/>
  <c r="AG19" i="2"/>
  <c r="AH38" i="2"/>
  <c r="AH12" i="2"/>
  <c r="AH33" i="2"/>
  <c r="AH36" i="2"/>
  <c r="AG6" i="2"/>
  <c r="AG49" i="2"/>
  <c r="AG43" i="2"/>
  <c r="AG15" i="2"/>
  <c r="AG7" i="2"/>
  <c r="AH55" i="2"/>
  <c r="AG48" i="2"/>
  <c r="AH54" i="2"/>
  <c r="AH27" i="2"/>
  <c r="AG37" i="2"/>
  <c r="AG21" i="2"/>
  <c r="AH47" i="2"/>
  <c r="AG45" i="2"/>
  <c r="AG11" i="2"/>
  <c r="AF20" i="2"/>
  <c r="AH14" i="2"/>
  <c r="AG31" i="2"/>
  <c r="AG32" i="2"/>
  <c r="AH23" i="2"/>
  <c r="AH18" i="2"/>
  <c r="AF27" i="2"/>
  <c r="AH37" i="2"/>
  <c r="AH21" i="2"/>
  <c r="AF47" i="2"/>
  <c r="AH45" i="2"/>
  <c r="AF11" i="2"/>
  <c r="AG20" i="2"/>
  <c r="AF14" i="2"/>
  <c r="AH31" i="2"/>
  <c r="AF32" i="2"/>
  <c r="AG23" i="2"/>
  <c r="AF18" i="2"/>
  <c r="AG54" i="2"/>
  <c r="AG9" i="2"/>
  <c r="AG13" i="2"/>
  <c r="AG17" i="2"/>
  <c r="AH28" i="2"/>
  <c r="AH42" i="2"/>
  <c r="AG16" i="2"/>
  <c r="AG35" i="2"/>
  <c r="AG30" i="2"/>
  <c r="AH9" i="2"/>
  <c r="AH13" i="2"/>
  <c r="AG51" i="2"/>
  <c r="AF17" i="2"/>
  <c r="AG28" i="2"/>
  <c r="AG39" i="2"/>
  <c r="AG42" i="2"/>
  <c r="AG53" i="2"/>
  <c r="AH16" i="2"/>
  <c r="AF30" i="2"/>
  <c r="AF9" i="2"/>
  <c r="AF13" i="2"/>
  <c r="AO25" i="2"/>
  <c r="AO26" i="2" s="1"/>
  <c r="AD11" i="2"/>
  <c r="AD12" i="2"/>
  <c r="AD5" i="2"/>
  <c r="AL21" i="2"/>
  <c r="AL24" i="2"/>
  <c r="AL19" i="2"/>
  <c r="AN25" i="2"/>
  <c r="AN26" i="2" s="1"/>
  <c r="AD8" i="2"/>
  <c r="AD14" i="2"/>
  <c r="AQ22" i="2" s="1"/>
  <c r="AL20" i="2"/>
  <c r="AL22" i="2"/>
  <c r="AL23" i="2"/>
  <c r="AQ23" i="2" l="1"/>
  <c r="AP21" i="2"/>
  <c r="AM22" i="2"/>
  <c r="AP22" i="2"/>
  <c r="AP23" i="2"/>
  <c r="AQ24" i="2"/>
  <c r="AM20" i="2"/>
  <c r="AQ21" i="2"/>
  <c r="AM21" i="2"/>
  <c r="AM24" i="2"/>
  <c r="AP20" i="2"/>
  <c r="AQ20" i="2"/>
  <c r="AM23" i="2"/>
  <c r="AN28" i="2"/>
  <c r="AN29" i="2"/>
  <c r="AP24" i="2"/>
</calcChain>
</file>

<file path=xl/sharedStrings.xml><?xml version="1.0" encoding="utf-8"?>
<sst xmlns="http://schemas.openxmlformats.org/spreadsheetml/2006/main" count="426" uniqueCount="92">
  <si>
    <t>Sample Key</t>
  </si>
  <si>
    <t>Plate Map</t>
  </si>
  <si>
    <t>collected</t>
  </si>
  <si>
    <t>neb</t>
  </si>
  <si>
    <t>neb adapter</t>
  </si>
  <si>
    <t>a</t>
  </si>
  <si>
    <t>MT</t>
  </si>
  <si>
    <t>b</t>
  </si>
  <si>
    <t>TB</t>
  </si>
  <si>
    <t>c</t>
  </si>
  <si>
    <t>valve</t>
  </si>
  <si>
    <t>d</t>
  </si>
  <si>
    <t>exhaled</t>
  </si>
  <si>
    <t>e</t>
  </si>
  <si>
    <t>LL</t>
  </si>
  <si>
    <t>Shell 0</t>
  </si>
  <si>
    <t>f</t>
  </si>
  <si>
    <t>CL</t>
  </si>
  <si>
    <t>g</t>
  </si>
  <si>
    <t>RL</t>
  </si>
  <si>
    <t>h</t>
  </si>
  <si>
    <t>Standard Curve</t>
  </si>
  <si>
    <t>1:10 DIL</t>
  </si>
  <si>
    <t>NO DILUTION</t>
  </si>
  <si>
    <t>WATER</t>
  </si>
  <si>
    <t>LU</t>
  </si>
  <si>
    <t>(done directly in plate)</t>
  </si>
  <si>
    <t>RM</t>
  </si>
  <si>
    <t>ug/ul</t>
  </si>
  <si>
    <t>stock</t>
  </si>
  <si>
    <t>ul</t>
  </si>
  <si>
    <t>vol stock</t>
  </si>
  <si>
    <t>RU</t>
  </si>
  <si>
    <t>vol water</t>
  </si>
  <si>
    <t>first dilution</t>
  </si>
  <si>
    <t>ug/uL</t>
  </si>
  <si>
    <t>UPL</t>
  </si>
  <si>
    <t>ug/mL</t>
  </si>
  <si>
    <t>LPT</t>
  </si>
  <si>
    <t>Do five fold dilutions:</t>
  </si>
  <si>
    <t>Shell 1</t>
  </si>
  <si>
    <t>uL prior</t>
  </si>
  <si>
    <t>Shell 2</t>
  </si>
  <si>
    <t>+160 uL  h20</t>
  </si>
  <si>
    <t>silicone</t>
  </si>
  <si>
    <t>PQ1</t>
  </si>
  <si>
    <t>PQ2</t>
  </si>
  <si>
    <t>PQ3</t>
  </si>
  <si>
    <t>PQ4</t>
  </si>
  <si>
    <t>dilution</t>
  </si>
  <si>
    <t>avg plate conc</t>
  </si>
  <si>
    <t>%diff p1/p2</t>
  </si>
  <si>
    <t>ug/mL rhod</t>
  </si>
  <si>
    <t>Wash vol</t>
  </si>
  <si>
    <t>ug rhod</t>
  </si>
  <si>
    <t>% total</t>
  </si>
  <si>
    <t>% Emitted</t>
  </si>
  <si>
    <t>% deposited</t>
  </si>
  <si>
    <t>Total Rhod in Full Lung</t>
  </si>
  <si>
    <t>Total dosed:</t>
  </si>
  <si>
    <t>% collected:</t>
  </si>
  <si>
    <t>Total Emitted:</t>
  </si>
  <si>
    <t>% Emitted:</t>
  </si>
  <si>
    <t>Total deposited:</t>
  </si>
  <si>
    <t>% deposited (total)</t>
  </si>
  <si>
    <t>% deposited (ED)</t>
  </si>
  <si>
    <t>XXXX -- cf messed up 61 but put into e11</t>
  </si>
  <si>
    <t>Total lobe deposited</t>
  </si>
  <si>
    <t>CF plate</t>
  </si>
  <si>
    <t>A</t>
  </si>
  <si>
    <t>blank:</t>
  </si>
  <si>
    <t>ug</t>
  </si>
  <si>
    <t>% DD</t>
  </si>
  <si>
    <t>% lobes</t>
  </si>
  <si>
    <t>C</t>
  </si>
  <si>
    <t>P</t>
  </si>
  <si>
    <t>%C</t>
  </si>
  <si>
    <t>%P</t>
  </si>
  <si>
    <t>B</t>
  </si>
  <si>
    <t>MT/TB</t>
  </si>
  <si>
    <t>D</t>
  </si>
  <si>
    <t>E</t>
  </si>
  <si>
    <t>F</t>
  </si>
  <si>
    <t>G</t>
  </si>
  <si>
    <t>H</t>
  </si>
  <si>
    <t>C:P</t>
  </si>
  <si>
    <t>Plate 1</t>
  </si>
  <si>
    <t>SLOPE:</t>
  </si>
  <si>
    <t>YY plate</t>
  </si>
  <si>
    <t>CF</t>
  </si>
  <si>
    <t>YY</t>
  </si>
  <si>
    <t>L:R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</si>
</sst>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3" fillId="2" borderId="0" xfId="1" applyFont="1" applyFill="1"/>
    <xf numFmtId="0" fontId="3" fillId="3" borderId="0" xfId="1" applyFont="1" applyFill="1"/>
    <xf numFmtId="0" fontId="3" fillId="4" borderId="0" xfId="1" applyFont="1" applyFill="1"/>
    <xf numFmtId="0" fontId="1" fillId="0" borderId="0" xfId="1" quotePrefix="1"/>
    <xf numFmtId="0" fontId="3" fillId="5" borderId="0" xfId="1" applyFont="1" applyFill="1"/>
    <xf numFmtId="0" fontId="3" fillId="6" borderId="0" xfId="1" applyFont="1" applyFill="1"/>
    <xf numFmtId="0" fontId="3" fillId="7" borderId="0" xfId="1" applyFont="1" applyFill="1"/>
    <xf numFmtId="164" fontId="1" fillId="0" borderId="0" xfId="1" applyNumberFormat="1"/>
    <xf numFmtId="0" fontId="3" fillId="8" borderId="0" xfId="1" applyFont="1" applyFill="1"/>
    <xf numFmtId="0" fontId="1" fillId="8" borderId="0" xfId="1" applyFill="1"/>
    <xf numFmtId="164" fontId="0" fillId="0" borderId="0" xfId="0" applyNumberFormat="1"/>
    <xf numFmtId="0" fontId="0" fillId="9" borderId="1" xfId="0" applyFill="1" applyBorder="1" applyAlignment="1">
      <alignment horizontal="left" vertical="center" wrapText="1" indent="1"/>
    </xf>
    <xf numFmtId="0" fontId="5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0" xfId="0" applyFont="1"/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1" fillId="6" borderId="0" xfId="1" applyFill="1"/>
    <xf numFmtId="0" fontId="3" fillId="16" borderId="0" xfId="1" applyFont="1" applyFill="1"/>
    <xf numFmtId="0" fontId="1" fillId="16" borderId="0" xfId="1" applyFill="1"/>
    <xf numFmtId="0" fontId="2" fillId="0" borderId="0" xfId="0" applyFont="1"/>
    <xf numFmtId="0" fontId="6" fillId="17" borderId="1" xfId="0" applyFont="1" applyFill="1" applyBorder="1" applyAlignment="1">
      <alignment horizontal="center" vertical="center" wrapText="1"/>
    </xf>
    <xf numFmtId="3" fontId="8" fillId="0" borderId="0" xfId="0" applyNumberFormat="1" applyFont="1" applyAlignment="1">
      <alignment horizontal="left" vertical="center" wrapText="1" indent="1"/>
    </xf>
    <xf numFmtId="0" fontId="6" fillId="18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164" fontId="1" fillId="0" borderId="0" xfId="1" applyNumberFormat="1" applyFont="1"/>
    <xf numFmtId="0" fontId="3" fillId="0" borderId="0" xfId="1" applyFont="1" applyFill="1"/>
    <xf numFmtId="0" fontId="1" fillId="0" borderId="0" xfId="1" applyFill="1"/>
    <xf numFmtId="0" fontId="4" fillId="0" borderId="0" xfId="1" applyFont="1" applyFill="1"/>
    <xf numFmtId="164" fontId="1" fillId="0" borderId="0" xfId="1" applyNumberFormat="1" applyFill="1"/>
    <xf numFmtId="0" fontId="0" fillId="0" borderId="0" xfId="0" applyFill="1"/>
    <xf numFmtId="164" fontId="1" fillId="8" borderId="0" xfId="1" applyNumberFormat="1" applyFill="1"/>
    <xf numFmtId="164" fontId="1" fillId="8" borderId="0" xfId="1" applyNumberFormat="1" applyFont="1" applyFill="1"/>
    <xf numFmtId="164" fontId="1" fillId="6" borderId="0" xfId="1" applyNumberFormat="1" applyFill="1"/>
    <xf numFmtId="164" fontId="1" fillId="16" borderId="0" xfId="1" applyNumberFormat="1" applyFill="1"/>
    <xf numFmtId="164" fontId="1" fillId="16" borderId="0" xfId="1" applyNumberFormat="1" applyFont="1" applyFill="1"/>
  </cellXfs>
  <cellStyles count="2">
    <cellStyle name="Normal" xfId="0" builtinId="0"/>
    <cellStyle name="Normal 3" xfId="1" xr:uid="{C891FC92-6393-4947-BF4B-6B5D6DA16F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5.0715848489961676E-2"/>
                  <c:y val="-0.20536825181181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Analysis!$A$39:$A$44</c:f>
              <c:numCache>
                <c:formatCode>General</c:formatCode>
                <c:ptCount val="6"/>
                <c:pt idx="0">
                  <c:v>2</c:v>
                </c:pt>
                <c:pt idx="1">
                  <c:v>0.4</c:v>
                </c:pt>
                <c:pt idx="2">
                  <c:v>0.08</c:v>
                </c:pt>
                <c:pt idx="3">
                  <c:v>1.6E-2</c:v>
                </c:pt>
                <c:pt idx="4">
                  <c:v>3.2000000000000002E-3</c:v>
                </c:pt>
                <c:pt idx="5">
                  <c:v>6.4000000000000005E-4</c:v>
                </c:pt>
              </c:numCache>
            </c:numRef>
          </c:xVal>
          <c:yVal>
            <c:numRef>
              <c:f>Analysis!$B$39:$B$44</c:f>
              <c:numCache>
                <c:formatCode>General</c:formatCode>
                <c:ptCount val="6"/>
                <c:pt idx="0">
                  <c:v>182000.4375</c:v>
                </c:pt>
                <c:pt idx="1">
                  <c:v>52991.9375</c:v>
                </c:pt>
                <c:pt idx="2">
                  <c:v>18840.9375</c:v>
                </c:pt>
                <c:pt idx="3">
                  <c:v>6796.9375</c:v>
                </c:pt>
                <c:pt idx="4">
                  <c:v>4197.9375</c:v>
                </c:pt>
                <c:pt idx="5">
                  <c:v>1034.9375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8D-4580-B34D-086F05EFF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43120"/>
        <c:axId val="660948464"/>
      </c:scatterChart>
      <c:valAx>
        <c:axId val="50744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48464"/>
        <c:crosses val="autoZero"/>
        <c:crossBetween val="midCat"/>
      </c:valAx>
      <c:valAx>
        <c:axId val="6609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4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5.0715848489961676E-2"/>
                  <c:y val="-0.20536825181181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Analysis!$A$83:$A$88</c:f>
              <c:numCache>
                <c:formatCode>General</c:formatCode>
                <c:ptCount val="6"/>
                <c:pt idx="0">
                  <c:v>2</c:v>
                </c:pt>
                <c:pt idx="1">
                  <c:v>0.4</c:v>
                </c:pt>
                <c:pt idx="2">
                  <c:v>0.08</c:v>
                </c:pt>
                <c:pt idx="3">
                  <c:v>1.6E-2</c:v>
                </c:pt>
                <c:pt idx="4">
                  <c:v>3.2000000000000002E-3</c:v>
                </c:pt>
                <c:pt idx="5">
                  <c:v>6.4000000000000005E-4</c:v>
                </c:pt>
              </c:numCache>
            </c:numRef>
          </c:xVal>
          <c:yVal>
            <c:numRef>
              <c:f>Analysis!$B$83:$B$88</c:f>
              <c:numCache>
                <c:formatCode>General</c:formatCode>
                <c:ptCount val="6"/>
                <c:pt idx="0">
                  <c:v>153090.375</c:v>
                </c:pt>
                <c:pt idx="1">
                  <c:v>42354.875</c:v>
                </c:pt>
                <c:pt idx="2">
                  <c:v>15149.375</c:v>
                </c:pt>
                <c:pt idx="3">
                  <c:v>4638.375</c:v>
                </c:pt>
                <c:pt idx="4">
                  <c:v>1352.375</c:v>
                </c:pt>
                <c:pt idx="5">
                  <c:v>554.875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B-4C4B-88F8-589F07960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443120"/>
        <c:axId val="660948464"/>
      </c:scatterChart>
      <c:valAx>
        <c:axId val="50744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948464"/>
        <c:crosses val="autoZero"/>
        <c:crossBetween val="midCat"/>
      </c:valAx>
      <c:valAx>
        <c:axId val="6609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44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389599</xdr:colOff>
      <xdr:row>34</xdr:row>
      <xdr:rowOff>63762</xdr:rowOff>
    </xdr:from>
    <xdr:to>
      <xdr:col>8</xdr:col>
      <xdr:colOff>66146</xdr:colOff>
      <xdr:row>45</xdr:row>
      <xdr:rowOff>145521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8676A0-75F6-4F79-A457-BA15BD715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389599</xdr:colOff>
      <xdr:row>78</xdr:row>
      <xdr:rowOff>63762</xdr:rowOff>
    </xdr:from>
    <xdr:to>
      <xdr:col>8</xdr:col>
      <xdr:colOff>66146</xdr:colOff>
      <xdr:row>89</xdr:row>
      <xdr:rowOff>145521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B1A0A2-644D-45A9-A4E0-5AEFDF9E3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8cdbdfac281f3a7/Desktop/20231127%20full%20lung%20(1).xlsx" TargetMode="External"/><Relationship Id="rId1" Type="http://schemas.openxmlformats.org/officeDocument/2006/relationships/externalLinkPath" Target="20231127%20full%20lu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teMap"/>
      <sheetName val="Data"/>
      <sheetName val="Analysis"/>
    </sheetNames>
    <sheetDataSet>
      <sheetData sheetId="0"/>
      <sheetData sheetId="1"/>
      <sheetData sheetId="2">
        <row r="39">
          <cell r="A39">
            <v>2</v>
          </cell>
          <cell r="B39">
            <v>258302.26666666666</v>
          </cell>
        </row>
        <row r="40">
          <cell r="A40">
            <v>0.4</v>
          </cell>
          <cell r="B40">
            <v>60238.76666666667</v>
          </cell>
        </row>
        <row r="41">
          <cell r="A41">
            <v>0.08</v>
          </cell>
          <cell r="B41">
            <v>20781.766666666666</v>
          </cell>
        </row>
        <row r="42">
          <cell r="A42">
            <v>1.6E-2</v>
          </cell>
          <cell r="B42">
            <v>6187.7666666666664</v>
          </cell>
        </row>
        <row r="43">
          <cell r="A43">
            <v>3.2000000000000002E-3</v>
          </cell>
          <cell r="B43">
            <v>2318.7666666666669</v>
          </cell>
        </row>
        <row r="44">
          <cell r="A44">
            <v>6.4000000000000005E-4</v>
          </cell>
          <cell r="B44">
            <v>409.26666666666665</v>
          </cell>
        </row>
        <row r="83">
          <cell r="A83">
            <v>2</v>
          </cell>
          <cell r="B83">
            <v>269748.63333333336</v>
          </cell>
        </row>
        <row r="84">
          <cell r="A84">
            <v>0.4</v>
          </cell>
          <cell r="B84">
            <v>55748.133333333331</v>
          </cell>
        </row>
        <row r="85">
          <cell r="A85">
            <v>0.08</v>
          </cell>
          <cell r="B85">
            <v>22125.633333333335</v>
          </cell>
        </row>
        <row r="86">
          <cell r="A86">
            <v>1.6E-2</v>
          </cell>
          <cell r="B86">
            <v>9354.1333333333332</v>
          </cell>
        </row>
        <row r="87">
          <cell r="A87">
            <v>3.2000000000000002E-3</v>
          </cell>
          <cell r="B87">
            <v>4849.1333333333332</v>
          </cell>
        </row>
        <row r="88">
          <cell r="A88">
            <v>6.4000000000000005E-4</v>
          </cell>
          <cell r="B88">
            <v>2485.6333333333332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5627-A970-406A-88AE-64AEDA53C51F}">
  <sheetPr>
    <pageSetUpPr fitToPage="1"/>
  </sheetPr>
  <dimension ref="B1:T71"/>
  <sheetViews>
    <sheetView topLeftCell="A10" zoomScale="72" workbookViewId="0">
      <selection activeCell="B2" sqref="B2:E55"/>
    </sheetView>
  </sheetViews>
  <sheetFormatPr defaultColWidth="9" defaultRowHeight="14.25" x14ac:dyDescent="0.45"/>
  <cols>
    <col min="1" max="16384" width="9" style="2"/>
  </cols>
  <sheetData>
    <row r="1" spans="2:20" x14ac:dyDescent="0.45">
      <c r="B1" s="1" t="s">
        <v>0</v>
      </c>
      <c r="H1" s="1" t="s">
        <v>1</v>
      </c>
    </row>
    <row r="2" spans="2:20" x14ac:dyDescent="0.45">
      <c r="B2" s="3">
        <v>1</v>
      </c>
      <c r="C2" s="3" t="s">
        <v>2</v>
      </c>
      <c r="D2" s="3"/>
      <c r="E2" s="4" t="s">
        <v>3</v>
      </c>
      <c r="H2" s="3"/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10</v>
      </c>
      <c r="S2" s="3">
        <v>11</v>
      </c>
      <c r="T2" s="3">
        <v>12</v>
      </c>
    </row>
    <row r="3" spans="2:20" x14ac:dyDescent="0.45">
      <c r="B3" s="3">
        <v>2</v>
      </c>
      <c r="C3" s="3" t="s">
        <v>2</v>
      </c>
      <c r="D3" s="3"/>
      <c r="E3" s="4" t="s">
        <v>4</v>
      </c>
      <c r="H3" s="3" t="s">
        <v>5</v>
      </c>
      <c r="I3" s="5">
        <v>50</v>
      </c>
      <c r="J3" s="5">
        <v>50</v>
      </c>
      <c r="K3" s="6">
        <v>1</v>
      </c>
      <c r="L3" s="10">
        <v>7</v>
      </c>
      <c r="M3" s="10">
        <f>L3+8</f>
        <v>15</v>
      </c>
      <c r="N3" s="10">
        <f t="shared" ref="N3:Q3" si="0">M3+8</f>
        <v>23</v>
      </c>
      <c r="O3" s="10">
        <f t="shared" si="0"/>
        <v>31</v>
      </c>
      <c r="P3" s="10">
        <f t="shared" si="0"/>
        <v>39</v>
      </c>
      <c r="Q3" s="10">
        <f t="shared" si="0"/>
        <v>47</v>
      </c>
      <c r="R3" s="3"/>
      <c r="S3" s="7"/>
      <c r="T3" s="7"/>
    </row>
    <row r="4" spans="2:20" x14ac:dyDescent="0.45">
      <c r="B4" s="3">
        <v>3</v>
      </c>
      <c r="C4" s="3" t="s">
        <v>2</v>
      </c>
      <c r="D4" s="3"/>
      <c r="E4" s="4" t="s">
        <v>6</v>
      </c>
      <c r="H4" s="3" t="s">
        <v>7</v>
      </c>
      <c r="I4" s="5">
        <v>10</v>
      </c>
      <c r="J4" s="5">
        <v>10</v>
      </c>
      <c r="K4" s="6">
        <v>2</v>
      </c>
      <c r="L4" s="10">
        <v>8</v>
      </c>
      <c r="M4" s="10">
        <f t="shared" ref="M4:Q10" si="1">L4+8</f>
        <v>16</v>
      </c>
      <c r="N4" s="10">
        <f t="shared" si="1"/>
        <v>24</v>
      </c>
      <c r="O4" s="10">
        <f t="shared" si="1"/>
        <v>32</v>
      </c>
      <c r="P4" s="10">
        <f t="shared" si="1"/>
        <v>40</v>
      </c>
      <c r="Q4" s="10">
        <f t="shared" si="1"/>
        <v>48</v>
      </c>
      <c r="R4" s="3"/>
      <c r="S4" s="7"/>
      <c r="T4" s="7"/>
    </row>
    <row r="5" spans="2:20" x14ac:dyDescent="0.45">
      <c r="B5" s="3">
        <v>4</v>
      </c>
      <c r="C5" s="3" t="s">
        <v>2</v>
      </c>
      <c r="E5" s="1" t="s">
        <v>8</v>
      </c>
      <c r="H5" s="3" t="s">
        <v>9</v>
      </c>
      <c r="I5" s="5">
        <v>2</v>
      </c>
      <c r="J5" s="5">
        <v>2</v>
      </c>
      <c r="K5" s="6">
        <v>3</v>
      </c>
      <c r="L5" s="10">
        <v>9</v>
      </c>
      <c r="M5" s="10">
        <f t="shared" si="1"/>
        <v>17</v>
      </c>
      <c r="N5" s="10">
        <f t="shared" si="1"/>
        <v>25</v>
      </c>
      <c r="O5" s="10">
        <f t="shared" si="1"/>
        <v>33</v>
      </c>
      <c r="P5" s="10">
        <f t="shared" si="1"/>
        <v>41</v>
      </c>
      <c r="Q5" s="10">
        <f t="shared" si="1"/>
        <v>49</v>
      </c>
      <c r="R5" s="3"/>
      <c r="S5" s="7"/>
      <c r="T5" s="7"/>
    </row>
    <row r="6" spans="2:20" x14ac:dyDescent="0.45">
      <c r="B6" s="3">
        <v>5</v>
      </c>
      <c r="C6" s="3" t="s">
        <v>2</v>
      </c>
      <c r="D6" s="3"/>
      <c r="E6" s="4" t="s">
        <v>10</v>
      </c>
      <c r="H6" s="3" t="s">
        <v>11</v>
      </c>
      <c r="I6" s="5">
        <v>0.4</v>
      </c>
      <c r="J6" s="5">
        <v>0.4</v>
      </c>
      <c r="K6" s="6">
        <v>4</v>
      </c>
      <c r="L6" s="10">
        <v>10</v>
      </c>
      <c r="M6" s="10">
        <f t="shared" si="1"/>
        <v>18</v>
      </c>
      <c r="N6" s="10">
        <f t="shared" si="1"/>
        <v>26</v>
      </c>
      <c r="O6" s="10">
        <f t="shared" si="1"/>
        <v>34</v>
      </c>
      <c r="P6" s="10">
        <f t="shared" si="1"/>
        <v>42</v>
      </c>
      <c r="Q6" s="10">
        <f t="shared" si="1"/>
        <v>50</v>
      </c>
      <c r="R6" s="3"/>
      <c r="S6" s="7"/>
      <c r="T6" s="7"/>
    </row>
    <row r="7" spans="2:20" x14ac:dyDescent="0.45">
      <c r="B7" s="3">
        <v>6</v>
      </c>
      <c r="C7" s="3" t="s">
        <v>2</v>
      </c>
      <c r="E7" s="4" t="s">
        <v>12</v>
      </c>
      <c r="H7" s="3" t="s">
        <v>13</v>
      </c>
      <c r="I7" s="5">
        <v>0.08</v>
      </c>
      <c r="J7" s="5">
        <v>0.08</v>
      </c>
      <c r="K7" s="6">
        <v>5</v>
      </c>
      <c r="L7" s="10">
        <v>11</v>
      </c>
      <c r="M7" s="10">
        <f t="shared" si="1"/>
        <v>19</v>
      </c>
      <c r="N7" s="10">
        <f t="shared" si="1"/>
        <v>27</v>
      </c>
      <c r="O7" s="10">
        <f t="shared" si="1"/>
        <v>35</v>
      </c>
      <c r="P7" s="10">
        <f t="shared" si="1"/>
        <v>43</v>
      </c>
      <c r="Q7" s="10">
        <f t="shared" si="1"/>
        <v>51</v>
      </c>
      <c r="R7" s="3"/>
      <c r="S7" s="7"/>
      <c r="T7" s="7"/>
    </row>
    <row r="8" spans="2:20" x14ac:dyDescent="0.45">
      <c r="B8" s="3">
        <v>7</v>
      </c>
      <c r="C8" s="3" t="s">
        <v>2</v>
      </c>
      <c r="D8" s="3" t="s">
        <v>14</v>
      </c>
      <c r="E8" s="3" t="s">
        <v>15</v>
      </c>
      <c r="H8" s="3" t="s">
        <v>16</v>
      </c>
      <c r="I8" s="5">
        <v>1.6E-2</v>
      </c>
      <c r="J8" s="5">
        <v>1.6E-2</v>
      </c>
      <c r="K8" s="6">
        <v>6</v>
      </c>
      <c r="L8" s="10">
        <v>12</v>
      </c>
      <c r="M8" s="10">
        <f t="shared" si="1"/>
        <v>20</v>
      </c>
      <c r="N8" s="10">
        <f t="shared" si="1"/>
        <v>28</v>
      </c>
      <c r="O8" s="10">
        <f t="shared" si="1"/>
        <v>36</v>
      </c>
      <c r="P8" s="10">
        <f t="shared" si="1"/>
        <v>44</v>
      </c>
      <c r="Q8" s="10">
        <f t="shared" si="1"/>
        <v>52</v>
      </c>
      <c r="R8" s="3"/>
      <c r="S8" s="7"/>
      <c r="T8" s="7"/>
    </row>
    <row r="9" spans="2:20" x14ac:dyDescent="0.45">
      <c r="B9" s="3">
        <v>8</v>
      </c>
      <c r="C9" s="3" t="s">
        <v>2</v>
      </c>
      <c r="D9" s="3" t="s">
        <v>14</v>
      </c>
      <c r="E9" s="3" t="s">
        <v>17</v>
      </c>
      <c r="H9" s="3" t="s">
        <v>18</v>
      </c>
      <c r="I9" s="5">
        <v>3.2000000000000002E-3</v>
      </c>
      <c r="J9" s="5">
        <v>3.2000000000000002E-3</v>
      </c>
      <c r="K9" s="6"/>
      <c r="L9" s="9">
        <v>13</v>
      </c>
      <c r="M9" s="10">
        <f t="shared" si="1"/>
        <v>21</v>
      </c>
      <c r="N9" s="10">
        <f t="shared" si="1"/>
        <v>29</v>
      </c>
      <c r="O9" s="10">
        <f t="shared" si="1"/>
        <v>37</v>
      </c>
      <c r="P9" s="10">
        <f t="shared" si="1"/>
        <v>45</v>
      </c>
      <c r="Q9" s="10">
        <f t="shared" si="1"/>
        <v>53</v>
      </c>
      <c r="R9" s="3"/>
      <c r="S9" s="7"/>
      <c r="T9" s="7"/>
    </row>
    <row r="10" spans="2:20" x14ac:dyDescent="0.45">
      <c r="B10" s="3">
        <v>9</v>
      </c>
      <c r="C10" s="3" t="s">
        <v>2</v>
      </c>
      <c r="D10" s="3" t="s">
        <v>14</v>
      </c>
      <c r="E10" s="3" t="s">
        <v>36</v>
      </c>
      <c r="H10" s="3" t="s">
        <v>20</v>
      </c>
      <c r="I10" s="5">
        <v>6.4000000000000005E-4</v>
      </c>
      <c r="J10" s="5">
        <v>6.4000000000000005E-4</v>
      </c>
      <c r="K10" s="6"/>
      <c r="L10" s="9">
        <v>14</v>
      </c>
      <c r="M10" s="10">
        <f t="shared" si="1"/>
        <v>22</v>
      </c>
      <c r="N10" s="10">
        <f t="shared" si="1"/>
        <v>30</v>
      </c>
      <c r="O10" s="10">
        <f t="shared" si="1"/>
        <v>38</v>
      </c>
      <c r="P10" s="10">
        <f t="shared" si="1"/>
        <v>46</v>
      </c>
      <c r="Q10" s="10">
        <f t="shared" si="1"/>
        <v>54</v>
      </c>
      <c r="R10" s="3"/>
      <c r="S10" s="7"/>
      <c r="T10" s="7"/>
    </row>
    <row r="11" spans="2:20" x14ac:dyDescent="0.45">
      <c r="B11" s="3">
        <v>10</v>
      </c>
      <c r="C11" s="3" t="s">
        <v>2</v>
      </c>
      <c r="D11" s="3" t="s">
        <v>14</v>
      </c>
      <c r="E11" s="3" t="s">
        <v>38</v>
      </c>
      <c r="H11" s="3"/>
      <c r="I11" s="3" t="s">
        <v>21</v>
      </c>
      <c r="J11" s="3"/>
      <c r="K11" s="11" t="s">
        <v>22</v>
      </c>
      <c r="L11" s="3"/>
      <c r="M11" s="3" t="s">
        <v>23</v>
      </c>
      <c r="N11" s="3"/>
      <c r="O11" s="3" t="s">
        <v>23</v>
      </c>
      <c r="P11" s="3"/>
      <c r="Q11" s="3"/>
      <c r="R11" s="3"/>
      <c r="S11" s="3"/>
      <c r="T11" s="3" t="s">
        <v>24</v>
      </c>
    </row>
    <row r="12" spans="2:20" x14ac:dyDescent="0.45">
      <c r="B12" s="3">
        <v>11</v>
      </c>
      <c r="C12" s="3" t="s">
        <v>2</v>
      </c>
      <c r="D12" s="3" t="s">
        <v>14</v>
      </c>
      <c r="E12" s="3" t="s">
        <v>40</v>
      </c>
      <c r="K12" s="2" t="s">
        <v>26</v>
      </c>
    </row>
    <row r="13" spans="2:20" x14ac:dyDescent="0.45">
      <c r="B13" s="3">
        <v>12</v>
      </c>
      <c r="C13" s="3" t="s">
        <v>2</v>
      </c>
      <c r="D13" s="3" t="s">
        <v>14</v>
      </c>
      <c r="E13" s="3" t="s">
        <v>42</v>
      </c>
    </row>
    <row r="14" spans="2:20" x14ac:dyDescent="0.45">
      <c r="B14" s="3">
        <v>13</v>
      </c>
      <c r="C14" s="3" t="s">
        <v>2</v>
      </c>
      <c r="D14" s="3" t="s">
        <v>14</v>
      </c>
      <c r="E14" s="3" t="s">
        <v>44</v>
      </c>
      <c r="H14" s="2">
        <v>5</v>
      </c>
      <c r="I14" s="2" t="s">
        <v>28</v>
      </c>
      <c r="J14" s="2" t="s">
        <v>29</v>
      </c>
      <c r="L14" s="1"/>
    </row>
    <row r="15" spans="2:20" x14ac:dyDescent="0.45">
      <c r="B15" s="3">
        <v>14</v>
      </c>
      <c r="C15" s="3" t="s">
        <v>2</v>
      </c>
      <c r="D15" s="3" t="s">
        <v>14</v>
      </c>
      <c r="E15" s="3" t="s">
        <v>45</v>
      </c>
      <c r="H15" s="2">
        <v>10</v>
      </c>
      <c r="I15" s="2" t="s">
        <v>30</v>
      </c>
      <c r="J15" s="2" t="s">
        <v>31</v>
      </c>
    </row>
    <row r="16" spans="2:20" x14ac:dyDescent="0.45">
      <c r="B16" s="3">
        <v>15</v>
      </c>
      <c r="C16" s="3" t="s">
        <v>2</v>
      </c>
      <c r="D16" s="3" t="s">
        <v>14</v>
      </c>
      <c r="E16" s="3" t="s">
        <v>46</v>
      </c>
      <c r="H16" s="2">
        <v>990</v>
      </c>
      <c r="I16" s="2" t="s">
        <v>33</v>
      </c>
    </row>
    <row r="17" spans="2:10" x14ac:dyDescent="0.45">
      <c r="B17" s="3">
        <v>16</v>
      </c>
      <c r="C17" s="3" t="s">
        <v>2</v>
      </c>
      <c r="D17" s="3" t="s">
        <v>14</v>
      </c>
      <c r="E17" s="3" t="s">
        <v>47</v>
      </c>
      <c r="H17" s="2">
        <f>H15*H14/(H16+H15)</f>
        <v>0.05</v>
      </c>
      <c r="I17" s="2" t="s">
        <v>34</v>
      </c>
      <c r="J17" s="2" t="s">
        <v>35</v>
      </c>
    </row>
    <row r="18" spans="2:10" x14ac:dyDescent="0.45">
      <c r="B18" s="3">
        <v>17</v>
      </c>
      <c r="C18" s="3" t="s">
        <v>2</v>
      </c>
      <c r="D18" s="3" t="s">
        <v>14</v>
      </c>
      <c r="E18" s="3" t="s">
        <v>48</v>
      </c>
      <c r="H18" s="2">
        <f>H17*1000</f>
        <v>50</v>
      </c>
      <c r="J18" s="2" t="s">
        <v>37</v>
      </c>
    </row>
    <row r="19" spans="2:10" x14ac:dyDescent="0.45">
      <c r="B19" s="3">
        <v>18</v>
      </c>
      <c r="C19" s="3" t="s">
        <v>2</v>
      </c>
      <c r="D19" s="2" t="s">
        <v>19</v>
      </c>
      <c r="E19" s="3" t="s">
        <v>15</v>
      </c>
      <c r="H19" s="2" t="s">
        <v>39</v>
      </c>
    </row>
    <row r="20" spans="2:10" x14ac:dyDescent="0.45">
      <c r="B20" s="3">
        <v>19</v>
      </c>
      <c r="C20" s="3" t="s">
        <v>2</v>
      </c>
      <c r="E20" s="3" t="s">
        <v>17</v>
      </c>
      <c r="H20" s="2">
        <f>250/5</f>
        <v>50</v>
      </c>
      <c r="I20" s="2" t="s">
        <v>41</v>
      </c>
    </row>
    <row r="21" spans="2:10" x14ac:dyDescent="0.45">
      <c r="B21" s="3">
        <v>20</v>
      </c>
      <c r="C21" s="3" t="s">
        <v>2</v>
      </c>
      <c r="D21" s="3" t="s">
        <v>19</v>
      </c>
      <c r="E21" s="3" t="s">
        <v>36</v>
      </c>
      <c r="I21" s="8" t="s">
        <v>43</v>
      </c>
    </row>
    <row r="22" spans="2:10" x14ac:dyDescent="0.45">
      <c r="B22" s="3">
        <v>21</v>
      </c>
      <c r="C22" s="3" t="s">
        <v>2</v>
      </c>
      <c r="D22" s="3" t="s">
        <v>19</v>
      </c>
      <c r="E22" s="3" t="s">
        <v>38</v>
      </c>
    </row>
    <row r="23" spans="2:10" x14ac:dyDescent="0.45">
      <c r="B23" s="3">
        <v>22</v>
      </c>
      <c r="C23" s="3" t="s">
        <v>2</v>
      </c>
      <c r="D23" s="3" t="s">
        <v>19</v>
      </c>
      <c r="E23" s="3" t="s">
        <v>40</v>
      </c>
    </row>
    <row r="24" spans="2:10" x14ac:dyDescent="0.45">
      <c r="B24" s="3">
        <v>23</v>
      </c>
      <c r="C24" s="3" t="s">
        <v>2</v>
      </c>
      <c r="D24" s="3" t="s">
        <v>19</v>
      </c>
      <c r="E24" s="3" t="s">
        <v>42</v>
      </c>
    </row>
    <row r="25" spans="2:10" x14ac:dyDescent="0.45">
      <c r="B25" s="3">
        <v>24</v>
      </c>
      <c r="C25" s="3" t="s">
        <v>2</v>
      </c>
      <c r="D25" s="3" t="s">
        <v>19</v>
      </c>
      <c r="E25" s="3" t="s">
        <v>44</v>
      </c>
    </row>
    <row r="26" spans="2:10" x14ac:dyDescent="0.45">
      <c r="B26" s="3">
        <v>25</v>
      </c>
      <c r="C26" s="3" t="s">
        <v>2</v>
      </c>
      <c r="D26" s="3" t="s">
        <v>19</v>
      </c>
      <c r="E26" s="3" t="s">
        <v>45</v>
      </c>
    </row>
    <row r="27" spans="2:10" x14ac:dyDescent="0.45">
      <c r="B27" s="3">
        <v>26</v>
      </c>
      <c r="C27" s="3" t="s">
        <v>2</v>
      </c>
      <c r="D27" s="3" t="s">
        <v>19</v>
      </c>
      <c r="E27" s="3" t="s">
        <v>46</v>
      </c>
    </row>
    <row r="28" spans="2:10" x14ac:dyDescent="0.45">
      <c r="B28" s="3">
        <v>27</v>
      </c>
      <c r="C28" s="3" t="s">
        <v>2</v>
      </c>
      <c r="D28" s="3" t="s">
        <v>19</v>
      </c>
      <c r="E28" s="3" t="s">
        <v>47</v>
      </c>
    </row>
    <row r="29" spans="2:10" x14ac:dyDescent="0.45">
      <c r="B29" s="3">
        <v>28</v>
      </c>
      <c r="C29" s="3" t="s">
        <v>2</v>
      </c>
      <c r="D29" s="3" t="s">
        <v>25</v>
      </c>
      <c r="E29" s="3" t="s">
        <v>15</v>
      </c>
    </row>
    <row r="30" spans="2:10" x14ac:dyDescent="0.45">
      <c r="B30" s="3">
        <v>29</v>
      </c>
      <c r="C30" s="3" t="s">
        <v>2</v>
      </c>
      <c r="E30" s="3" t="s">
        <v>17</v>
      </c>
    </row>
    <row r="31" spans="2:10" x14ac:dyDescent="0.45">
      <c r="B31" s="3">
        <v>30</v>
      </c>
      <c r="C31" s="3" t="s">
        <v>2</v>
      </c>
      <c r="D31" s="3" t="s">
        <v>25</v>
      </c>
      <c r="E31" s="3" t="s">
        <v>36</v>
      </c>
    </row>
    <row r="32" spans="2:10" x14ac:dyDescent="0.45">
      <c r="B32" s="3">
        <v>31</v>
      </c>
      <c r="C32" s="3" t="s">
        <v>2</v>
      </c>
      <c r="D32" s="3" t="s">
        <v>25</v>
      </c>
      <c r="E32" s="3" t="s">
        <v>38</v>
      </c>
    </row>
    <row r="33" spans="2:5" x14ac:dyDescent="0.45">
      <c r="B33" s="3">
        <v>32</v>
      </c>
      <c r="C33" s="3" t="s">
        <v>2</v>
      </c>
      <c r="D33" s="3" t="s">
        <v>25</v>
      </c>
      <c r="E33" s="3" t="s">
        <v>40</v>
      </c>
    </row>
    <row r="34" spans="2:5" x14ac:dyDescent="0.45">
      <c r="B34" s="3">
        <v>33</v>
      </c>
      <c r="C34" s="3" t="s">
        <v>2</v>
      </c>
      <c r="D34" s="3" t="s">
        <v>25</v>
      </c>
      <c r="E34" s="3" t="s">
        <v>42</v>
      </c>
    </row>
    <row r="35" spans="2:5" x14ac:dyDescent="0.45">
      <c r="B35" s="3">
        <v>34</v>
      </c>
      <c r="C35" s="3" t="s">
        <v>2</v>
      </c>
      <c r="D35" s="3" t="s">
        <v>25</v>
      </c>
      <c r="E35" s="3" t="s">
        <v>44</v>
      </c>
    </row>
    <row r="36" spans="2:5" x14ac:dyDescent="0.45">
      <c r="B36" s="3">
        <v>35</v>
      </c>
      <c r="C36" s="3" t="s">
        <v>2</v>
      </c>
      <c r="D36" s="3" t="s">
        <v>25</v>
      </c>
      <c r="E36" s="3" t="s">
        <v>45</v>
      </c>
    </row>
    <row r="37" spans="2:5" x14ac:dyDescent="0.45">
      <c r="B37" s="3">
        <v>36</v>
      </c>
      <c r="C37" s="3" t="s">
        <v>2</v>
      </c>
      <c r="D37" s="3" t="s">
        <v>25</v>
      </c>
      <c r="E37" s="3" t="s">
        <v>46</v>
      </c>
    </row>
    <row r="38" spans="2:5" x14ac:dyDescent="0.45">
      <c r="B38" s="3">
        <v>37</v>
      </c>
      <c r="C38" s="3" t="s">
        <v>2</v>
      </c>
      <c r="D38" s="3" t="s">
        <v>27</v>
      </c>
      <c r="E38" s="3" t="s">
        <v>15</v>
      </c>
    </row>
    <row r="39" spans="2:5" x14ac:dyDescent="0.45">
      <c r="B39" s="3">
        <v>38</v>
      </c>
      <c r="C39" s="3" t="s">
        <v>2</v>
      </c>
      <c r="E39" s="3" t="s">
        <v>17</v>
      </c>
    </row>
    <row r="40" spans="2:5" x14ac:dyDescent="0.45">
      <c r="B40" s="3">
        <v>39</v>
      </c>
      <c r="C40" s="3" t="s">
        <v>2</v>
      </c>
      <c r="D40" s="3" t="s">
        <v>27</v>
      </c>
      <c r="E40" s="3" t="s">
        <v>36</v>
      </c>
    </row>
    <row r="41" spans="2:5" x14ac:dyDescent="0.45">
      <c r="B41" s="3">
        <v>40</v>
      </c>
      <c r="C41" s="3" t="s">
        <v>2</v>
      </c>
      <c r="D41" s="3" t="s">
        <v>27</v>
      </c>
      <c r="E41" s="3" t="s">
        <v>38</v>
      </c>
    </row>
    <row r="42" spans="2:5" x14ac:dyDescent="0.45">
      <c r="B42" s="3">
        <v>41</v>
      </c>
      <c r="C42" s="3" t="s">
        <v>2</v>
      </c>
      <c r="D42" s="3" t="s">
        <v>27</v>
      </c>
      <c r="E42" s="3" t="s">
        <v>40</v>
      </c>
    </row>
    <row r="43" spans="2:5" x14ac:dyDescent="0.45">
      <c r="B43" s="3">
        <v>42</v>
      </c>
      <c r="C43" s="3" t="s">
        <v>2</v>
      </c>
      <c r="D43" s="3" t="s">
        <v>27</v>
      </c>
      <c r="E43" s="3" t="s">
        <v>42</v>
      </c>
    </row>
    <row r="44" spans="2:5" x14ac:dyDescent="0.45">
      <c r="B44" s="3">
        <v>43</v>
      </c>
      <c r="C44" s="3" t="s">
        <v>2</v>
      </c>
      <c r="D44" s="3" t="s">
        <v>27</v>
      </c>
      <c r="E44" s="3" t="s">
        <v>44</v>
      </c>
    </row>
    <row r="45" spans="2:5" x14ac:dyDescent="0.45">
      <c r="B45" s="3">
        <v>44</v>
      </c>
      <c r="C45" s="3" t="s">
        <v>2</v>
      </c>
      <c r="D45" s="3" t="s">
        <v>27</v>
      </c>
      <c r="E45" s="3" t="s">
        <v>45</v>
      </c>
    </row>
    <row r="46" spans="2:5" x14ac:dyDescent="0.45">
      <c r="B46" s="3">
        <v>45</v>
      </c>
      <c r="C46" s="3" t="s">
        <v>2</v>
      </c>
      <c r="D46" s="3" t="s">
        <v>27</v>
      </c>
      <c r="E46" s="3" t="s">
        <v>46</v>
      </c>
    </row>
    <row r="47" spans="2:5" x14ac:dyDescent="0.45">
      <c r="B47" s="3">
        <v>46</v>
      </c>
      <c r="C47" s="3" t="s">
        <v>2</v>
      </c>
      <c r="D47" s="3" t="s">
        <v>32</v>
      </c>
      <c r="E47" s="3" t="s">
        <v>15</v>
      </c>
    </row>
    <row r="48" spans="2:5" x14ac:dyDescent="0.45">
      <c r="B48" s="3">
        <v>47</v>
      </c>
      <c r="C48" s="3" t="s">
        <v>2</v>
      </c>
      <c r="E48" s="3" t="s">
        <v>17</v>
      </c>
    </row>
    <row r="49" spans="2:5" x14ac:dyDescent="0.45">
      <c r="B49" s="3">
        <v>48</v>
      </c>
      <c r="C49" s="3" t="s">
        <v>2</v>
      </c>
      <c r="D49" s="3" t="s">
        <v>32</v>
      </c>
      <c r="E49" s="3" t="s">
        <v>36</v>
      </c>
    </row>
    <row r="50" spans="2:5" x14ac:dyDescent="0.45">
      <c r="B50" s="3">
        <v>49</v>
      </c>
      <c r="C50" s="3" t="s">
        <v>2</v>
      </c>
      <c r="D50" s="3" t="s">
        <v>32</v>
      </c>
      <c r="E50" s="3" t="s">
        <v>38</v>
      </c>
    </row>
    <row r="51" spans="2:5" x14ac:dyDescent="0.45">
      <c r="B51" s="3">
        <v>50</v>
      </c>
      <c r="C51" s="3" t="s">
        <v>2</v>
      </c>
      <c r="D51" s="3" t="s">
        <v>32</v>
      </c>
      <c r="E51" s="3" t="s">
        <v>40</v>
      </c>
    </row>
    <row r="52" spans="2:5" x14ac:dyDescent="0.45">
      <c r="B52" s="3">
        <v>51</v>
      </c>
      <c r="C52" s="3" t="s">
        <v>2</v>
      </c>
      <c r="D52" s="3" t="s">
        <v>32</v>
      </c>
      <c r="E52" s="3" t="s">
        <v>42</v>
      </c>
    </row>
    <row r="53" spans="2:5" x14ac:dyDescent="0.45">
      <c r="B53" s="3">
        <v>52</v>
      </c>
      <c r="C53" s="3" t="s">
        <v>2</v>
      </c>
      <c r="D53" s="3" t="s">
        <v>32</v>
      </c>
      <c r="E53" s="3" t="s">
        <v>44</v>
      </c>
    </row>
    <row r="54" spans="2:5" x14ac:dyDescent="0.45">
      <c r="B54" s="3">
        <v>53</v>
      </c>
      <c r="C54" s="3" t="s">
        <v>2</v>
      </c>
      <c r="D54" s="3" t="s">
        <v>32</v>
      </c>
      <c r="E54" s="3" t="s">
        <v>45</v>
      </c>
    </row>
    <row r="55" spans="2:5" x14ac:dyDescent="0.45">
      <c r="B55" s="3">
        <v>54</v>
      </c>
      <c r="C55" s="3" t="s">
        <v>2</v>
      </c>
      <c r="D55" s="3" t="s">
        <v>32</v>
      </c>
      <c r="E55" s="3" t="s">
        <v>46</v>
      </c>
    </row>
    <row r="56" spans="2:5" x14ac:dyDescent="0.45">
      <c r="B56" s="3"/>
      <c r="D56" s="3"/>
      <c r="E56" s="4"/>
    </row>
    <row r="57" spans="2:5" x14ac:dyDescent="0.45">
      <c r="B57" s="3"/>
      <c r="D57" s="3"/>
      <c r="E57" s="4"/>
    </row>
    <row r="58" spans="2:5" x14ac:dyDescent="0.45">
      <c r="B58" s="3"/>
      <c r="E58" s="4"/>
    </row>
    <row r="59" spans="2:5" x14ac:dyDescent="0.45">
      <c r="B59" s="3"/>
      <c r="E59" s="4"/>
    </row>
    <row r="60" spans="2:5" x14ac:dyDescent="0.45">
      <c r="B60" s="3"/>
      <c r="D60" s="3"/>
      <c r="E60" s="4"/>
    </row>
    <row r="61" spans="2:5" x14ac:dyDescent="0.45">
      <c r="B61" s="3"/>
      <c r="E61" s="4"/>
    </row>
    <row r="62" spans="2:5" x14ac:dyDescent="0.45">
      <c r="B62" s="3"/>
      <c r="D62" s="3"/>
      <c r="E62" s="4"/>
    </row>
    <row r="63" spans="2:5" x14ac:dyDescent="0.45">
      <c r="B63" s="3"/>
      <c r="E63" s="4"/>
    </row>
    <row r="64" spans="2:5" x14ac:dyDescent="0.45">
      <c r="B64" s="3"/>
      <c r="D64" s="3"/>
      <c r="E64" s="4"/>
    </row>
    <row r="65" spans="2:5" x14ac:dyDescent="0.45">
      <c r="B65" s="3"/>
      <c r="E65" s="4"/>
    </row>
    <row r="66" spans="2:5" x14ac:dyDescent="0.45">
      <c r="B66" s="3"/>
    </row>
    <row r="67" spans="2:5" x14ac:dyDescent="0.45">
      <c r="B67" s="3"/>
    </row>
    <row r="68" spans="2:5" x14ac:dyDescent="0.45">
      <c r="B68" s="3"/>
    </row>
    <row r="69" spans="2:5" x14ac:dyDescent="0.45">
      <c r="B69" s="3"/>
    </row>
    <row r="70" spans="2:5" x14ac:dyDescent="0.45">
      <c r="B70" s="3"/>
    </row>
    <row r="71" spans="2:5" x14ac:dyDescent="0.45">
      <c r="B71" s="3"/>
    </row>
  </sheetData>
  <pageMargins left="0.2" right="0.2" top="0.25" bottom="0.25" header="0.05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EBB5-3017-4326-AF32-F306F036C84C}">
  <dimension ref="A3:O21"/>
  <sheetViews>
    <sheetView workbookViewId="0">
      <selection activeCell="B4" sqref="B4:M11"/>
    </sheetView>
  </sheetViews>
  <sheetFormatPr defaultRowHeight="14.25" x14ac:dyDescent="0.45"/>
  <sheetData>
    <row r="3" spans="1:15" x14ac:dyDescent="0.45">
      <c r="A3" s="16"/>
      <c r="B3" s="17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7">
        <v>9</v>
      </c>
      <c r="K3" s="17">
        <v>10</v>
      </c>
      <c r="L3" s="17">
        <v>11</v>
      </c>
      <c r="M3" s="17">
        <v>12</v>
      </c>
      <c r="O3" t="s">
        <v>89</v>
      </c>
    </row>
    <row r="4" spans="1:15" x14ac:dyDescent="0.45">
      <c r="A4" s="17" t="s">
        <v>69</v>
      </c>
      <c r="B4" s="18">
        <v>525054</v>
      </c>
      <c r="C4" s="18">
        <v>538341</v>
      </c>
      <c r="D4" s="21">
        <v>109602</v>
      </c>
      <c r="E4" s="20">
        <v>52425</v>
      </c>
      <c r="F4" s="19">
        <v>10041</v>
      </c>
      <c r="G4" s="19">
        <v>716</v>
      </c>
      <c r="H4" s="20">
        <v>49077</v>
      </c>
      <c r="I4" s="20">
        <v>55635</v>
      </c>
      <c r="J4" s="19">
        <v>37771</v>
      </c>
      <c r="K4" s="19">
        <v>8</v>
      </c>
      <c r="L4" s="19">
        <v>18</v>
      </c>
      <c r="M4" s="19">
        <v>16</v>
      </c>
      <c r="N4" s="30">
        <v>540565</v>
      </c>
    </row>
    <row r="5" spans="1:15" x14ac:dyDescent="0.45">
      <c r="A5" s="17" t="s">
        <v>78</v>
      </c>
      <c r="B5" s="31">
        <v>447049</v>
      </c>
      <c r="C5" s="31">
        <v>450206</v>
      </c>
      <c r="D5" s="20">
        <v>75279</v>
      </c>
      <c r="E5" s="21">
        <v>79725</v>
      </c>
      <c r="F5" s="19">
        <v>5398</v>
      </c>
      <c r="G5" s="19">
        <v>1040</v>
      </c>
      <c r="H5" s="19">
        <v>7912</v>
      </c>
      <c r="I5" s="19">
        <v>25214</v>
      </c>
      <c r="J5" s="20">
        <v>49630</v>
      </c>
      <c r="K5" s="19">
        <v>7</v>
      </c>
      <c r="L5" s="19">
        <v>12</v>
      </c>
      <c r="M5" s="19">
        <v>18</v>
      </c>
      <c r="N5" s="30">
        <v>540565</v>
      </c>
    </row>
    <row r="6" spans="1:15" x14ac:dyDescent="0.45">
      <c r="A6" s="17" t="s">
        <v>74</v>
      </c>
      <c r="B6" s="24">
        <v>179662</v>
      </c>
      <c r="C6" s="24">
        <v>184368</v>
      </c>
      <c r="D6" s="21">
        <v>94628</v>
      </c>
      <c r="E6" s="20">
        <v>49183</v>
      </c>
      <c r="F6" s="19">
        <v>4488</v>
      </c>
      <c r="G6" s="19">
        <v>13705</v>
      </c>
      <c r="H6" s="19">
        <v>1133</v>
      </c>
      <c r="I6" s="19">
        <v>10445</v>
      </c>
      <c r="J6" s="20">
        <v>47582</v>
      </c>
      <c r="K6" s="19">
        <v>5</v>
      </c>
      <c r="L6" s="19">
        <v>15</v>
      </c>
      <c r="M6" s="19">
        <v>15</v>
      </c>
      <c r="N6" s="30">
        <v>540565</v>
      </c>
    </row>
    <row r="7" spans="1:15" x14ac:dyDescent="0.45">
      <c r="A7" s="17" t="s">
        <v>80</v>
      </c>
      <c r="B7" s="20">
        <v>51183</v>
      </c>
      <c r="C7" s="20">
        <v>54830</v>
      </c>
      <c r="D7" s="19">
        <v>33106</v>
      </c>
      <c r="E7" s="19">
        <v>33505</v>
      </c>
      <c r="F7" s="19">
        <v>31281</v>
      </c>
      <c r="G7" s="19">
        <v>4579</v>
      </c>
      <c r="H7" s="19">
        <v>5298</v>
      </c>
      <c r="I7" s="19">
        <v>9493</v>
      </c>
      <c r="J7" s="19">
        <v>18487</v>
      </c>
      <c r="K7" s="19">
        <v>6</v>
      </c>
      <c r="L7" s="19">
        <v>13</v>
      </c>
      <c r="M7" s="19">
        <v>14</v>
      </c>
      <c r="N7" s="30">
        <v>540565</v>
      </c>
    </row>
    <row r="8" spans="1:15" x14ac:dyDescent="0.45">
      <c r="A8" s="17" t="s">
        <v>81</v>
      </c>
      <c r="B8" s="19">
        <v>19188</v>
      </c>
      <c r="C8" s="19">
        <v>18523</v>
      </c>
      <c r="D8" s="32">
        <v>402343</v>
      </c>
      <c r="E8" s="19">
        <v>10205</v>
      </c>
      <c r="F8" s="23">
        <v>138427</v>
      </c>
      <c r="G8" s="19">
        <v>1982</v>
      </c>
      <c r="H8" s="19">
        <v>15523</v>
      </c>
      <c r="I8" s="19">
        <v>4687</v>
      </c>
      <c r="J8" s="19">
        <v>3833</v>
      </c>
      <c r="K8" s="19">
        <v>4</v>
      </c>
      <c r="L8" s="19">
        <v>14</v>
      </c>
      <c r="M8" s="19">
        <v>15</v>
      </c>
      <c r="N8" s="30">
        <v>540565</v>
      </c>
    </row>
    <row r="9" spans="1:15" x14ac:dyDescent="0.45">
      <c r="A9" s="17" t="s">
        <v>82</v>
      </c>
      <c r="B9" s="19">
        <v>6024</v>
      </c>
      <c r="C9" s="19">
        <v>7599</v>
      </c>
      <c r="D9" s="19">
        <v>21630</v>
      </c>
      <c r="E9" s="19">
        <v>3279</v>
      </c>
      <c r="F9" s="20">
        <v>58422</v>
      </c>
      <c r="G9" s="19">
        <v>19576</v>
      </c>
      <c r="H9" s="19">
        <v>7736</v>
      </c>
      <c r="I9" s="19">
        <v>13363</v>
      </c>
      <c r="J9" s="19">
        <v>10793</v>
      </c>
      <c r="K9" s="19">
        <v>7</v>
      </c>
      <c r="L9" s="19">
        <v>12</v>
      </c>
      <c r="M9" s="19">
        <v>14</v>
      </c>
      <c r="N9" s="30">
        <v>540565</v>
      </c>
    </row>
    <row r="10" spans="1:15" x14ac:dyDescent="0.45">
      <c r="A10" s="17" t="s">
        <v>83</v>
      </c>
      <c r="B10" s="19">
        <v>4103</v>
      </c>
      <c r="C10" s="19">
        <v>4322</v>
      </c>
      <c r="D10" s="19">
        <v>14</v>
      </c>
      <c r="E10" s="19">
        <v>3478</v>
      </c>
      <c r="F10" s="19">
        <v>27565</v>
      </c>
      <c r="G10" s="20">
        <v>45306</v>
      </c>
      <c r="H10" s="19">
        <v>23240</v>
      </c>
      <c r="I10" s="19">
        <v>11567</v>
      </c>
      <c r="J10" s="19">
        <v>16971</v>
      </c>
      <c r="K10" s="19">
        <v>8</v>
      </c>
      <c r="L10" s="19">
        <v>15</v>
      </c>
      <c r="M10" s="19">
        <v>12</v>
      </c>
      <c r="N10" s="30">
        <v>540565</v>
      </c>
    </row>
    <row r="11" spans="1:15" x14ac:dyDescent="0.45">
      <c r="A11" s="17" t="s">
        <v>84</v>
      </c>
      <c r="B11" s="19">
        <v>1399</v>
      </c>
      <c r="C11" s="19">
        <v>700</v>
      </c>
      <c r="D11" s="19">
        <v>16</v>
      </c>
      <c r="E11" s="19">
        <v>22684</v>
      </c>
      <c r="F11" s="19">
        <v>9485</v>
      </c>
      <c r="G11" s="20">
        <v>50257</v>
      </c>
      <c r="H11" s="20">
        <v>38987</v>
      </c>
      <c r="I11" s="19">
        <v>15179</v>
      </c>
      <c r="J11" s="19">
        <v>9876</v>
      </c>
      <c r="K11" s="19">
        <v>12</v>
      </c>
      <c r="L11" s="19">
        <v>14</v>
      </c>
      <c r="M11" s="19">
        <v>16</v>
      </c>
      <c r="N11" s="30">
        <v>540565</v>
      </c>
    </row>
    <row r="13" spans="1:15" x14ac:dyDescent="0.45">
      <c r="A13" s="16"/>
      <c r="B13" s="17">
        <v>1</v>
      </c>
      <c r="C13" s="17">
        <v>2</v>
      </c>
      <c r="D13" s="17">
        <v>3</v>
      </c>
      <c r="E13" s="17">
        <v>4</v>
      </c>
      <c r="F13" s="17">
        <v>5</v>
      </c>
      <c r="G13" s="17">
        <v>6</v>
      </c>
      <c r="H13" s="17">
        <v>7</v>
      </c>
      <c r="I13" s="17">
        <v>8</v>
      </c>
      <c r="J13" s="17">
        <v>9</v>
      </c>
      <c r="K13" s="17">
        <v>10</v>
      </c>
      <c r="L13" s="17">
        <v>11</v>
      </c>
      <c r="M13" s="17">
        <v>12</v>
      </c>
      <c r="O13" t="s">
        <v>90</v>
      </c>
    </row>
    <row r="14" spans="1:15" x14ac:dyDescent="0.45">
      <c r="A14" s="17" t="s">
        <v>69</v>
      </c>
      <c r="B14" s="18">
        <v>521455</v>
      </c>
      <c r="C14" s="18">
        <v>530745</v>
      </c>
      <c r="D14" s="21">
        <v>84942</v>
      </c>
      <c r="E14" s="20">
        <v>49885</v>
      </c>
      <c r="F14" s="19">
        <v>9685</v>
      </c>
      <c r="G14" s="19">
        <v>696</v>
      </c>
      <c r="H14" s="20">
        <v>45238</v>
      </c>
      <c r="I14" s="20">
        <v>54060</v>
      </c>
      <c r="J14" s="19">
        <v>36091</v>
      </c>
      <c r="K14" s="19">
        <v>4</v>
      </c>
      <c r="L14" s="19">
        <v>15</v>
      </c>
      <c r="M14" s="19">
        <v>16</v>
      </c>
      <c r="N14" s="30">
        <v>540565</v>
      </c>
    </row>
    <row r="15" spans="1:15" x14ac:dyDescent="0.45">
      <c r="A15" s="17" t="s">
        <v>78</v>
      </c>
      <c r="B15" s="31">
        <v>424551</v>
      </c>
      <c r="C15" s="31">
        <v>427548</v>
      </c>
      <c r="D15" s="20">
        <v>59717</v>
      </c>
      <c r="E15" s="21">
        <v>76941</v>
      </c>
      <c r="F15" s="19">
        <v>5177</v>
      </c>
      <c r="G15" s="19">
        <v>981</v>
      </c>
      <c r="H15" s="19">
        <v>7655</v>
      </c>
      <c r="I15" s="19">
        <v>24133</v>
      </c>
      <c r="J15" s="20">
        <v>46835</v>
      </c>
      <c r="K15" s="19">
        <v>5</v>
      </c>
      <c r="L15" s="19">
        <v>16</v>
      </c>
      <c r="M15" s="19">
        <v>17</v>
      </c>
      <c r="N15" s="30">
        <v>540565</v>
      </c>
    </row>
    <row r="16" spans="1:15" x14ac:dyDescent="0.45">
      <c r="A16" s="17" t="s">
        <v>74</v>
      </c>
      <c r="B16" s="23">
        <v>150245</v>
      </c>
      <c r="C16" s="24">
        <v>155966</v>
      </c>
      <c r="D16" s="21">
        <v>82161</v>
      </c>
      <c r="E16" s="20">
        <v>44995</v>
      </c>
      <c r="F16" s="19">
        <v>4190</v>
      </c>
      <c r="G16" s="19">
        <v>12664</v>
      </c>
      <c r="H16" s="19">
        <v>1060</v>
      </c>
      <c r="I16" s="19">
        <v>10388</v>
      </c>
      <c r="J16" s="20">
        <v>42220</v>
      </c>
      <c r="K16" s="19">
        <v>7</v>
      </c>
      <c r="L16" s="19">
        <v>18</v>
      </c>
      <c r="M16" s="19">
        <v>16</v>
      </c>
      <c r="N16" s="30">
        <v>540565</v>
      </c>
    </row>
    <row r="17" spans="1:14" x14ac:dyDescent="0.45">
      <c r="A17" s="17" t="s">
        <v>80</v>
      </c>
      <c r="B17" s="20">
        <v>40342</v>
      </c>
      <c r="C17" s="20">
        <v>44398</v>
      </c>
      <c r="D17" s="19">
        <v>28502</v>
      </c>
      <c r="E17" s="19">
        <v>28937</v>
      </c>
      <c r="F17" s="19">
        <v>29765</v>
      </c>
      <c r="G17" s="19">
        <v>4102</v>
      </c>
      <c r="H17" s="19">
        <v>4636</v>
      </c>
      <c r="I17" s="19">
        <v>9245</v>
      </c>
      <c r="J17" s="19">
        <v>17014</v>
      </c>
      <c r="K17" s="19">
        <v>6</v>
      </c>
      <c r="L17" s="19">
        <v>15</v>
      </c>
      <c r="M17" s="19">
        <v>14</v>
      </c>
      <c r="N17" s="30">
        <v>540565</v>
      </c>
    </row>
    <row r="18" spans="1:14" x14ac:dyDescent="0.45">
      <c r="A18" s="17" t="s">
        <v>81</v>
      </c>
      <c r="B18" s="19">
        <v>14535</v>
      </c>
      <c r="C18" s="19">
        <v>15794</v>
      </c>
      <c r="D18" s="29">
        <v>367005</v>
      </c>
      <c r="E18" s="19">
        <v>9660</v>
      </c>
      <c r="F18" s="23">
        <v>128262</v>
      </c>
      <c r="G18" s="19">
        <v>1847</v>
      </c>
      <c r="H18" s="19">
        <v>13490</v>
      </c>
      <c r="I18" s="19">
        <v>4333</v>
      </c>
      <c r="J18" s="19">
        <v>3580</v>
      </c>
      <c r="K18" s="19">
        <v>7</v>
      </c>
      <c r="L18" s="19">
        <v>14</v>
      </c>
      <c r="M18" s="19">
        <v>17</v>
      </c>
      <c r="N18" s="30">
        <v>540565</v>
      </c>
    </row>
    <row r="19" spans="1:14" x14ac:dyDescent="0.45">
      <c r="A19" s="17" t="s">
        <v>82</v>
      </c>
      <c r="B19" s="19">
        <v>4451</v>
      </c>
      <c r="C19" s="19">
        <v>4856</v>
      </c>
      <c r="D19" s="19">
        <v>21732</v>
      </c>
      <c r="E19" s="19">
        <v>3233</v>
      </c>
      <c r="F19" s="20">
        <v>51760</v>
      </c>
      <c r="G19" s="19">
        <v>18808</v>
      </c>
      <c r="H19" s="19">
        <v>7204</v>
      </c>
      <c r="I19" s="19">
        <v>12485</v>
      </c>
      <c r="J19" s="19">
        <v>9582</v>
      </c>
      <c r="K19" s="19">
        <v>6</v>
      </c>
      <c r="L19" s="19">
        <v>13</v>
      </c>
      <c r="M19" s="19">
        <v>15</v>
      </c>
      <c r="N19" s="30">
        <v>540565</v>
      </c>
    </row>
    <row r="20" spans="1:14" x14ac:dyDescent="0.45">
      <c r="A20" s="17" t="s">
        <v>83</v>
      </c>
      <c r="B20" s="19">
        <v>943</v>
      </c>
      <c r="C20" s="19">
        <v>1792</v>
      </c>
      <c r="D20" s="19">
        <v>15</v>
      </c>
      <c r="E20" s="19">
        <v>3279</v>
      </c>
      <c r="F20" s="19">
        <v>25840</v>
      </c>
      <c r="G20" s="20">
        <v>43421</v>
      </c>
      <c r="H20" s="19">
        <v>21858</v>
      </c>
      <c r="I20" s="19">
        <v>10821</v>
      </c>
      <c r="J20" s="19">
        <v>16418</v>
      </c>
      <c r="K20" s="19">
        <v>7</v>
      </c>
      <c r="L20" s="19">
        <v>16</v>
      </c>
      <c r="M20" s="19">
        <v>11</v>
      </c>
      <c r="N20" s="30">
        <v>540565</v>
      </c>
    </row>
    <row r="21" spans="1:14" x14ac:dyDescent="0.45">
      <c r="A21" s="17" t="s">
        <v>84</v>
      </c>
      <c r="B21" s="19">
        <v>257</v>
      </c>
      <c r="C21" s="19">
        <v>883</v>
      </c>
      <c r="D21" s="19">
        <v>14</v>
      </c>
      <c r="E21" s="19">
        <v>20888</v>
      </c>
      <c r="F21" s="19">
        <v>9035</v>
      </c>
      <c r="G21" s="20">
        <v>45268</v>
      </c>
      <c r="H21" s="20">
        <v>39039</v>
      </c>
      <c r="I21" s="19">
        <v>14457</v>
      </c>
      <c r="J21" s="19">
        <v>9261</v>
      </c>
      <c r="K21" s="19">
        <v>6</v>
      </c>
      <c r="L21" s="19">
        <v>14</v>
      </c>
      <c r="M21" s="19">
        <v>15</v>
      </c>
      <c r="N21" s="30">
        <v>540565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5F12-B9AD-4BBA-BCFF-9E5BA2B46B15}">
  <sheetPr>
    <pageSetUpPr fitToPage="1"/>
  </sheetPr>
  <dimension ref="A1:AQ100"/>
  <sheetViews>
    <sheetView tabSelected="1" topLeftCell="L1" zoomScale="64" zoomScaleNormal="49" workbookViewId="0">
      <selection activeCell="AM33" sqref="AM33"/>
    </sheetView>
  </sheetViews>
  <sheetFormatPr defaultColWidth="9" defaultRowHeight="14.25" x14ac:dyDescent="0.45"/>
  <cols>
    <col min="1" max="24" width="9" style="2"/>
    <col min="27" max="16384" width="9" style="2"/>
  </cols>
  <sheetData>
    <row r="1" spans="1:34" x14ac:dyDescent="0.45">
      <c r="B1" s="1" t="s">
        <v>1</v>
      </c>
      <c r="Q1" s="1" t="s">
        <v>0</v>
      </c>
      <c r="U1" s="2" t="s">
        <v>49</v>
      </c>
      <c r="V1" s="2" t="s">
        <v>50</v>
      </c>
      <c r="W1" s="2" t="s">
        <v>51</v>
      </c>
      <c r="Y1" t="s">
        <v>52</v>
      </c>
      <c r="Z1" t="s">
        <v>53</v>
      </c>
      <c r="AA1" t="s">
        <v>54</v>
      </c>
      <c r="AF1" s="2" t="s">
        <v>55</v>
      </c>
      <c r="AG1" s="2" t="s">
        <v>56</v>
      </c>
      <c r="AH1" s="2" t="s">
        <v>57</v>
      </c>
    </row>
    <row r="2" spans="1:34" x14ac:dyDescent="0.45"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Q2" s="3">
        <v>1</v>
      </c>
      <c r="R2" s="3" t="s">
        <v>2</v>
      </c>
      <c r="S2" s="3"/>
      <c r="T2" s="4" t="s">
        <v>3</v>
      </c>
      <c r="U2" s="2">
        <v>10</v>
      </c>
      <c r="V2" s="12">
        <f>AVERAGE(D49,D93)</f>
        <v>1.1355904584835239</v>
      </c>
      <c r="W2" s="12">
        <f>ABS(D49-D93)/D49*100</f>
        <v>7.592758841264299</v>
      </c>
      <c r="X2" s="12"/>
      <c r="Y2" s="2">
        <f>V2*U2</f>
        <v>11.355904584835239</v>
      </c>
      <c r="Z2" s="2">
        <v>100</v>
      </c>
      <c r="AA2" s="2">
        <f>Z2*Y2</f>
        <v>1135.5904584835239</v>
      </c>
      <c r="AC2" s="2" t="s">
        <v>58</v>
      </c>
      <c r="AD2" s="2">
        <f>SUM(AA2:AA55)</f>
        <v>9457.6891592123502</v>
      </c>
      <c r="AF2" s="2">
        <f>AA2/$AD$2*100</f>
        <v>12.007060491910874</v>
      </c>
    </row>
    <row r="3" spans="1:34" x14ac:dyDescent="0.45">
      <c r="B3" s="3" t="s">
        <v>5</v>
      </c>
      <c r="C3" s="5">
        <v>50</v>
      </c>
      <c r="D3" s="5">
        <v>50</v>
      </c>
      <c r="E3" s="6">
        <v>1</v>
      </c>
      <c r="F3" s="10">
        <v>7</v>
      </c>
      <c r="G3" s="10">
        <f>F3+8</f>
        <v>15</v>
      </c>
      <c r="H3" s="10">
        <f t="shared" ref="H3:K3" si="0">G3+8</f>
        <v>23</v>
      </c>
      <c r="I3" s="10">
        <f t="shared" si="0"/>
        <v>31</v>
      </c>
      <c r="J3" s="10">
        <f t="shared" si="0"/>
        <v>39</v>
      </c>
      <c r="K3" s="10">
        <f t="shared" si="0"/>
        <v>47</v>
      </c>
      <c r="L3" s="3"/>
      <c r="M3" s="7"/>
      <c r="N3" s="7"/>
      <c r="Q3" s="3">
        <v>2</v>
      </c>
      <c r="R3" s="3" t="s">
        <v>2</v>
      </c>
      <c r="S3" s="3"/>
      <c r="T3" s="4" t="s">
        <v>4</v>
      </c>
      <c r="U3" s="2">
        <v>10</v>
      </c>
      <c r="V3" s="12">
        <f t="shared" ref="V3:V7" si="1">AVERAGE(D50,D94)</f>
        <v>0.78874663852203031</v>
      </c>
      <c r="W3" s="12">
        <f t="shared" ref="W3:W7" si="2">ABS(D50-D94)/D50*100</f>
        <v>5.4155412408502315</v>
      </c>
      <c r="X3" s="12"/>
      <c r="Y3" s="2">
        <f t="shared" ref="Y3:Y55" si="3">V3*U3</f>
        <v>7.8874663852203035</v>
      </c>
      <c r="Z3" s="2">
        <v>100</v>
      </c>
      <c r="AA3" s="2">
        <f t="shared" ref="AA3:AA55" si="4">Z3*Y3</f>
        <v>788.74663852203037</v>
      </c>
      <c r="AF3" s="2">
        <f t="shared" ref="AF3:AF55" si="5">AA3/$AD$2*100</f>
        <v>8.3397394991962113</v>
      </c>
    </row>
    <row r="4" spans="1:34" x14ac:dyDescent="0.45">
      <c r="B4" s="3" t="s">
        <v>7</v>
      </c>
      <c r="C4" s="5">
        <v>10</v>
      </c>
      <c r="D4" s="5">
        <v>10</v>
      </c>
      <c r="E4" s="6">
        <v>2</v>
      </c>
      <c r="F4" s="10">
        <v>8</v>
      </c>
      <c r="G4" s="10">
        <f t="shared" ref="G4:K10" si="6">F4+8</f>
        <v>16</v>
      </c>
      <c r="H4" s="10">
        <f t="shared" si="6"/>
        <v>24</v>
      </c>
      <c r="I4" s="10">
        <f t="shared" si="6"/>
        <v>32</v>
      </c>
      <c r="J4" s="10">
        <f t="shared" si="6"/>
        <v>40</v>
      </c>
      <c r="K4" s="10">
        <f t="shared" si="6"/>
        <v>48</v>
      </c>
      <c r="L4" s="3"/>
      <c r="M4" s="7"/>
      <c r="N4" s="7"/>
      <c r="Q4" s="3">
        <v>3</v>
      </c>
      <c r="R4" s="3" t="s">
        <v>2</v>
      </c>
      <c r="S4" s="3"/>
      <c r="T4" s="4" t="s">
        <v>6</v>
      </c>
      <c r="U4" s="2">
        <v>10</v>
      </c>
      <c r="V4" s="12">
        <f t="shared" si="1"/>
        <v>1.037086263896327</v>
      </c>
      <c r="W4" s="12">
        <f t="shared" si="2"/>
        <v>3.5272244576698615</v>
      </c>
      <c r="X4" s="12"/>
      <c r="Y4" s="2">
        <f t="shared" si="3"/>
        <v>10.370862638963271</v>
      </c>
      <c r="Z4" s="2">
        <v>100</v>
      </c>
      <c r="AA4" s="2">
        <f t="shared" si="4"/>
        <v>1037.086263896327</v>
      </c>
      <c r="AC4" s="2" t="s">
        <v>59</v>
      </c>
      <c r="AD4" s="2">
        <f>(5-2.2)*5*1000</f>
        <v>14000</v>
      </c>
      <c r="AF4" s="2">
        <f t="shared" si="5"/>
        <v>10.965535517586169</v>
      </c>
      <c r="AG4" s="2">
        <f>AA4/$AD$7*100</f>
        <v>13.766597596031186</v>
      </c>
      <c r="AH4" s="2">
        <f>AA4/$AD$10*100</f>
        <v>37.658698927880039</v>
      </c>
    </row>
    <row r="5" spans="1:34" x14ac:dyDescent="0.45">
      <c r="B5" s="3" t="s">
        <v>9</v>
      </c>
      <c r="C5" s="5">
        <v>2</v>
      </c>
      <c r="D5" s="5">
        <v>2</v>
      </c>
      <c r="E5" s="6">
        <v>3</v>
      </c>
      <c r="F5" s="10">
        <v>9</v>
      </c>
      <c r="G5" s="10">
        <f t="shared" si="6"/>
        <v>17</v>
      </c>
      <c r="H5" s="10">
        <f t="shared" si="6"/>
        <v>25</v>
      </c>
      <c r="I5" s="10">
        <f t="shared" si="6"/>
        <v>33</v>
      </c>
      <c r="J5" s="10">
        <f t="shared" si="6"/>
        <v>41</v>
      </c>
      <c r="K5" s="10">
        <f t="shared" si="6"/>
        <v>49</v>
      </c>
      <c r="L5" s="3"/>
      <c r="M5" s="7"/>
      <c r="N5" s="7"/>
      <c r="Q5" s="3">
        <v>4</v>
      </c>
      <c r="R5" s="3" t="s">
        <v>2</v>
      </c>
      <c r="T5" s="1" t="s">
        <v>8</v>
      </c>
      <c r="U5" s="2">
        <v>10</v>
      </c>
      <c r="V5" s="12">
        <f t="shared" si="1"/>
        <v>0.36115835507251148</v>
      </c>
      <c r="W5" s="12">
        <f t="shared" si="2"/>
        <v>2.6480749080597628</v>
      </c>
      <c r="X5" s="12"/>
      <c r="Y5" s="2">
        <f t="shared" si="3"/>
        <v>3.6115835507251148</v>
      </c>
      <c r="Z5" s="2">
        <v>100</v>
      </c>
      <c r="AA5" s="2">
        <f t="shared" si="4"/>
        <v>361.15835507251148</v>
      </c>
      <c r="AC5" s="2" t="s">
        <v>60</v>
      </c>
      <c r="AD5" s="2">
        <f>AD2/AD4</f>
        <v>0.675549225658025</v>
      </c>
      <c r="AF5" s="2">
        <f t="shared" si="5"/>
        <v>3.8186744033633397</v>
      </c>
      <c r="AG5" s="2">
        <f t="shared" ref="AG5:AG55" si="7">AA5/$AD$7*100</f>
        <v>4.7941255378779513</v>
      </c>
      <c r="AH5" s="2">
        <f>AA5/$AD$10*100</f>
        <v>13.114390029491041</v>
      </c>
    </row>
    <row r="6" spans="1:34" x14ac:dyDescent="0.45">
      <c r="B6" s="3" t="s">
        <v>11</v>
      </c>
      <c r="C6" s="5">
        <v>0.4</v>
      </c>
      <c r="D6" s="5">
        <v>0.4</v>
      </c>
      <c r="E6" s="6">
        <v>4</v>
      </c>
      <c r="F6" s="10">
        <v>10</v>
      </c>
      <c r="G6" s="10">
        <f t="shared" si="6"/>
        <v>18</v>
      </c>
      <c r="H6" s="10">
        <f t="shared" si="6"/>
        <v>26</v>
      </c>
      <c r="I6" s="10">
        <f t="shared" si="6"/>
        <v>34</v>
      </c>
      <c r="J6" s="10">
        <f t="shared" si="6"/>
        <v>42</v>
      </c>
      <c r="K6" s="10">
        <f t="shared" si="6"/>
        <v>50</v>
      </c>
      <c r="L6" s="3"/>
      <c r="M6" s="7"/>
      <c r="N6" s="7"/>
      <c r="Q6" s="3">
        <v>5</v>
      </c>
      <c r="R6" s="3" t="s">
        <v>2</v>
      </c>
      <c r="S6" s="3"/>
      <c r="T6" s="4" t="s">
        <v>10</v>
      </c>
      <c r="U6" s="2">
        <v>10</v>
      </c>
      <c r="V6" s="12">
        <f t="shared" si="1"/>
        <v>4.5235667497605547</v>
      </c>
      <c r="W6" s="33">
        <f t="shared" si="2"/>
        <v>8.7664576188553465</v>
      </c>
      <c r="X6" s="12"/>
      <c r="Y6" s="2">
        <f t="shared" si="3"/>
        <v>45.235667497605547</v>
      </c>
      <c r="Z6" s="2">
        <v>100</v>
      </c>
      <c r="AA6" s="2">
        <f t="shared" si="4"/>
        <v>4523.5667497605546</v>
      </c>
      <c r="AF6" s="2">
        <f t="shared" si="5"/>
        <v>47.829513886638281</v>
      </c>
      <c r="AG6" s="2">
        <f t="shared" si="7"/>
        <v>60.047196950402892</v>
      </c>
    </row>
    <row r="7" spans="1:34" x14ac:dyDescent="0.45">
      <c r="B7" s="3" t="s">
        <v>13</v>
      </c>
      <c r="C7" s="5">
        <v>0.08</v>
      </c>
      <c r="D7" s="5">
        <v>0.08</v>
      </c>
      <c r="E7" s="6">
        <v>5</v>
      </c>
      <c r="F7" s="10">
        <v>11</v>
      </c>
      <c r="G7" s="10">
        <f t="shared" si="6"/>
        <v>19</v>
      </c>
      <c r="H7" s="10">
        <f t="shared" si="6"/>
        <v>27</v>
      </c>
      <c r="I7" s="10">
        <f t="shared" si="6"/>
        <v>35</v>
      </c>
      <c r="J7" s="10">
        <f t="shared" si="6"/>
        <v>43</v>
      </c>
      <c r="K7" s="10">
        <f t="shared" si="6"/>
        <v>51</v>
      </c>
      <c r="L7" s="3"/>
      <c r="M7" s="7"/>
      <c r="N7" s="7"/>
      <c r="Q7" s="3">
        <v>6</v>
      </c>
      <c r="R7" s="3" t="s">
        <v>2</v>
      </c>
      <c r="T7" s="4" t="s">
        <v>12</v>
      </c>
      <c r="U7" s="2">
        <v>10</v>
      </c>
      <c r="V7" s="12">
        <f t="shared" si="1"/>
        <v>0.2558764058150178</v>
      </c>
      <c r="W7" s="33">
        <f t="shared" si="2"/>
        <v>19.799480250727601</v>
      </c>
      <c r="X7" s="12"/>
      <c r="Y7" s="2">
        <f t="shared" si="3"/>
        <v>2.558764058150178</v>
      </c>
      <c r="Z7" s="2">
        <v>100</v>
      </c>
      <c r="AA7" s="2">
        <f t="shared" si="4"/>
        <v>255.87640581501779</v>
      </c>
      <c r="AB7"/>
      <c r="AC7" s="2" t="s">
        <v>61</v>
      </c>
      <c r="AD7" s="2">
        <f>SUM(AA4:AA55)</f>
        <v>7533.3520622067999</v>
      </c>
      <c r="AF7" s="2">
        <f t="shared" si="5"/>
        <v>2.7054854680414082</v>
      </c>
      <c r="AG7" s="2">
        <f t="shared" si="7"/>
        <v>3.3965810133671366</v>
      </c>
    </row>
    <row r="8" spans="1:34" x14ac:dyDescent="0.45">
      <c r="B8" s="3" t="s">
        <v>16</v>
      </c>
      <c r="C8" s="5">
        <v>1.6E-2</v>
      </c>
      <c r="D8" s="5">
        <v>1.6E-2</v>
      </c>
      <c r="E8" s="6">
        <v>6</v>
      </c>
      <c r="F8" s="10">
        <v>12</v>
      </c>
      <c r="G8" s="10">
        <f t="shared" si="6"/>
        <v>20</v>
      </c>
      <c r="H8" s="10">
        <f t="shared" si="6"/>
        <v>28</v>
      </c>
      <c r="I8" s="10">
        <f t="shared" si="6"/>
        <v>36</v>
      </c>
      <c r="J8" s="10">
        <f t="shared" si="6"/>
        <v>44</v>
      </c>
      <c r="K8" s="10">
        <f t="shared" si="6"/>
        <v>52</v>
      </c>
      <c r="L8" s="3"/>
      <c r="M8" s="7"/>
      <c r="N8" s="7"/>
      <c r="Q8" s="13">
        <v>7</v>
      </c>
      <c r="R8" s="13" t="s">
        <v>2</v>
      </c>
      <c r="S8" s="13" t="s">
        <v>14</v>
      </c>
      <c r="T8" s="13" t="s">
        <v>15</v>
      </c>
      <c r="U8" s="14">
        <v>1</v>
      </c>
      <c r="V8" s="39">
        <f>AVERAGE(E49,E93)</f>
        <v>0.60252281147529496</v>
      </c>
      <c r="W8" s="40">
        <f>ABS(E49-E93)/E49*100</f>
        <v>13.459829617163177</v>
      </c>
      <c r="X8" s="39"/>
      <c r="Y8" s="14">
        <f t="shared" si="3"/>
        <v>0.60252281147529496</v>
      </c>
      <c r="Z8" s="14">
        <v>100</v>
      </c>
      <c r="AA8" s="14">
        <f t="shared" si="4"/>
        <v>60.252281147529494</v>
      </c>
      <c r="AC8" s="2" t="s">
        <v>62</v>
      </c>
      <c r="AD8" s="2">
        <f>AD7/AD2*100</f>
        <v>79.653200008892952</v>
      </c>
      <c r="AF8" s="2">
        <f t="shared" si="5"/>
        <v>0.63707191189340584</v>
      </c>
      <c r="AG8" s="2">
        <f t="shared" si="7"/>
        <v>0.79980705335413926</v>
      </c>
      <c r="AH8" s="2">
        <f t="shared" ref="AH8:AH55" si="8">AA8/$AD$10*100</f>
        <v>2.1878821409976941</v>
      </c>
    </row>
    <row r="9" spans="1:34" x14ac:dyDescent="0.45">
      <c r="B9" s="3" t="s">
        <v>18</v>
      </c>
      <c r="C9" s="5">
        <v>3.2000000000000002E-3</v>
      </c>
      <c r="D9" s="5">
        <v>3.2000000000000002E-3</v>
      </c>
      <c r="E9" s="6"/>
      <c r="F9" s="9">
        <v>13</v>
      </c>
      <c r="G9" s="10">
        <f t="shared" si="6"/>
        <v>21</v>
      </c>
      <c r="H9" s="10">
        <f t="shared" si="6"/>
        <v>29</v>
      </c>
      <c r="I9" s="10">
        <f t="shared" si="6"/>
        <v>37</v>
      </c>
      <c r="J9" s="10">
        <f t="shared" si="6"/>
        <v>45</v>
      </c>
      <c r="K9" s="10">
        <f t="shared" si="6"/>
        <v>53</v>
      </c>
      <c r="L9" s="3"/>
      <c r="M9" s="7"/>
      <c r="N9" s="7"/>
      <c r="Q9" s="13">
        <v>8</v>
      </c>
      <c r="R9" s="13" t="s">
        <v>2</v>
      </c>
      <c r="S9" s="13" t="s">
        <v>14</v>
      </c>
      <c r="T9" s="13" t="s">
        <v>17</v>
      </c>
      <c r="U9" s="14">
        <v>1</v>
      </c>
      <c r="V9" s="39">
        <f>AVERAGE(E50,E94)</f>
        <v>0.92330152257193698</v>
      </c>
      <c r="W9" s="40">
        <f>ABS(E50-E94)/E50*100</f>
        <v>15.074443805570754</v>
      </c>
      <c r="X9" s="39"/>
      <c r="Y9" s="14">
        <f t="shared" si="3"/>
        <v>0.92330152257193698</v>
      </c>
      <c r="Z9" s="14">
        <v>100</v>
      </c>
      <c r="AA9" s="14">
        <f t="shared" si="4"/>
        <v>92.330152257193703</v>
      </c>
      <c r="AF9" s="2">
        <f t="shared" si="5"/>
        <v>0.97624430981915544</v>
      </c>
      <c r="AG9" s="2">
        <f t="shared" si="7"/>
        <v>1.2256184430884909</v>
      </c>
      <c r="AH9" s="2">
        <f t="shared" si="8"/>
        <v>3.3526944930846807</v>
      </c>
    </row>
    <row r="10" spans="1:34" x14ac:dyDescent="0.45">
      <c r="B10" s="3" t="s">
        <v>20</v>
      </c>
      <c r="C10" s="5">
        <v>6.4000000000000005E-4</v>
      </c>
      <c r="D10" s="5">
        <v>6.4000000000000005E-4</v>
      </c>
      <c r="E10" s="6"/>
      <c r="F10" s="9">
        <v>14</v>
      </c>
      <c r="G10" s="10">
        <f t="shared" si="6"/>
        <v>22</v>
      </c>
      <c r="H10" s="10">
        <f t="shared" si="6"/>
        <v>30</v>
      </c>
      <c r="I10" s="10">
        <f t="shared" si="6"/>
        <v>38</v>
      </c>
      <c r="J10" s="10">
        <f t="shared" si="6"/>
        <v>46</v>
      </c>
      <c r="K10" s="10">
        <f t="shared" si="6"/>
        <v>54</v>
      </c>
      <c r="L10" s="3"/>
      <c r="M10" s="7"/>
      <c r="N10" s="7"/>
      <c r="Q10" s="13">
        <v>9</v>
      </c>
      <c r="R10" s="13" t="s">
        <v>2</v>
      </c>
      <c r="S10" s="13" t="s">
        <v>14</v>
      </c>
      <c r="T10" s="13" t="s">
        <v>36</v>
      </c>
      <c r="U10" s="14">
        <v>1</v>
      </c>
      <c r="V10" s="39">
        <f>AVERAGE(E51,E95)</f>
        <v>0.55365955625334196</v>
      </c>
      <c r="W10" s="40">
        <f>ABS(E51-E95)/E51*100</f>
        <v>9.0820947605016755</v>
      </c>
      <c r="X10" s="39"/>
      <c r="Y10" s="14">
        <f t="shared" si="3"/>
        <v>0.55365955625334196</v>
      </c>
      <c r="Z10" s="14">
        <v>100</v>
      </c>
      <c r="AA10" s="14">
        <f t="shared" si="4"/>
        <v>55.365955625334195</v>
      </c>
      <c r="AC10" s="2" t="s">
        <v>63</v>
      </c>
      <c r="AD10" s="2">
        <f>SUM(AA4:AA5,AA8:AA55)</f>
        <v>2753.9089066312276</v>
      </c>
      <c r="AF10" s="2">
        <f t="shared" si="5"/>
        <v>0.58540680173871507</v>
      </c>
      <c r="AG10" s="2">
        <f t="shared" si="7"/>
        <v>0.73494448644041521</v>
      </c>
      <c r="AH10" s="2">
        <f t="shared" si="8"/>
        <v>2.0104497825624041</v>
      </c>
    </row>
    <row r="11" spans="1:34" x14ac:dyDescent="0.45">
      <c r="B11" s="3"/>
      <c r="C11" s="3" t="s">
        <v>21</v>
      </c>
      <c r="D11" s="3"/>
      <c r="E11" s="11" t="s">
        <v>22</v>
      </c>
      <c r="F11" s="3"/>
      <c r="G11" s="3" t="s">
        <v>23</v>
      </c>
      <c r="H11" s="3"/>
      <c r="I11" s="3" t="s">
        <v>23</v>
      </c>
      <c r="J11" s="3"/>
      <c r="K11" s="3"/>
      <c r="L11" s="3"/>
      <c r="M11" s="3"/>
      <c r="N11" s="3" t="s">
        <v>24</v>
      </c>
      <c r="Q11" s="13">
        <v>10</v>
      </c>
      <c r="R11" s="13" t="s">
        <v>2</v>
      </c>
      <c r="S11" s="13" t="s">
        <v>14</v>
      </c>
      <c r="T11" s="13" t="s">
        <v>38</v>
      </c>
      <c r="U11" s="14">
        <v>1</v>
      </c>
      <c r="V11" s="39">
        <f>AVERAGE(E52,E96)</f>
        <v>0.36610074781677393</v>
      </c>
      <c r="W11" s="40">
        <f>ABS(E52-E96)/E52*100</f>
        <v>2.9739224909288051</v>
      </c>
      <c r="X11" s="39"/>
      <c r="Y11" s="14">
        <f t="shared" si="3"/>
        <v>0.36610074781677393</v>
      </c>
      <c r="Z11" s="14">
        <v>100</v>
      </c>
      <c r="AA11" s="14">
        <f t="shared" si="4"/>
        <v>36.61007478167739</v>
      </c>
      <c r="AC11" s="2" t="s">
        <v>64</v>
      </c>
      <c r="AD11" s="2">
        <f>AD10/AD2*100</f>
        <v>29.118200654213268</v>
      </c>
      <c r="AF11" s="2">
        <f t="shared" si="5"/>
        <v>0.38709323350955138</v>
      </c>
      <c r="AG11" s="2">
        <f t="shared" si="7"/>
        <v>0.4859732358101545</v>
      </c>
      <c r="AH11" s="2">
        <f t="shared" si="8"/>
        <v>1.3293858302111152</v>
      </c>
    </row>
    <row r="12" spans="1:34" x14ac:dyDescent="0.45">
      <c r="G12" s="2" t="s">
        <v>26</v>
      </c>
      <c r="Q12" s="13">
        <v>11</v>
      </c>
      <c r="R12" s="13" t="s">
        <v>2</v>
      </c>
      <c r="S12" s="13" t="s">
        <v>14</v>
      </c>
      <c r="T12" s="13" t="s">
        <v>40</v>
      </c>
      <c r="U12" s="14">
        <v>1</v>
      </c>
      <c r="V12" s="39">
        <f>AVERAGE(E53,E97)</f>
        <v>0.11682039649536279</v>
      </c>
      <c r="W12" s="40">
        <f>ABS(E53-E97)/E53*100</f>
        <v>12.856195629147138</v>
      </c>
      <c r="X12" s="39"/>
      <c r="Y12" s="14">
        <f t="shared" si="3"/>
        <v>0.11682039649536279</v>
      </c>
      <c r="Z12" s="14">
        <v>100</v>
      </c>
      <c r="AA12" s="14">
        <f t="shared" si="4"/>
        <v>11.682039649536279</v>
      </c>
      <c r="AC12" s="2" t="s">
        <v>65</v>
      </c>
      <c r="AD12" s="2">
        <f>AD10/AD7*100</f>
        <v>36.556222036229983</v>
      </c>
      <c r="AF12" s="2">
        <f t="shared" si="5"/>
        <v>0.1235189638068965</v>
      </c>
      <c r="AG12" s="2">
        <f t="shared" si="7"/>
        <v>0.1550709372543804</v>
      </c>
      <c r="AH12" s="2">
        <f t="shared" si="8"/>
        <v>0.42419847735002097</v>
      </c>
    </row>
    <row r="13" spans="1:34" x14ac:dyDescent="0.45">
      <c r="Q13" s="13">
        <v>12</v>
      </c>
      <c r="R13" s="13" t="s">
        <v>2</v>
      </c>
      <c r="S13" s="13" t="s">
        <v>14</v>
      </c>
      <c r="T13" s="13" t="s">
        <v>42</v>
      </c>
      <c r="U13" s="14">
        <v>1</v>
      </c>
      <c r="V13" s="39">
        <f>AVERAGE(E54,E98)</f>
        <v>3.8245934848535945E-2</v>
      </c>
      <c r="W13" s="40">
        <f>ABS(E54-E98)/E54*100</f>
        <v>17.539122461571324</v>
      </c>
      <c r="X13" s="39"/>
      <c r="Y13" s="14">
        <f t="shared" si="3"/>
        <v>3.8245934848535945E-2</v>
      </c>
      <c r="Z13" s="14">
        <v>100</v>
      </c>
      <c r="AA13" s="14">
        <f t="shared" si="4"/>
        <v>3.8245934848535947</v>
      </c>
      <c r="AC13" s="15"/>
      <c r="AF13" s="2">
        <f t="shared" si="5"/>
        <v>4.043898483519321E-2</v>
      </c>
      <c r="AG13" s="2">
        <f t="shared" si="7"/>
        <v>5.0768813846371968E-2</v>
      </c>
      <c r="AH13" s="2">
        <f t="shared" si="8"/>
        <v>0.13887872164704615</v>
      </c>
    </row>
    <row r="14" spans="1:34" x14ac:dyDescent="0.45">
      <c r="F14" s="1"/>
      <c r="M14" s="2" t="s">
        <v>66</v>
      </c>
      <c r="Q14" s="13">
        <v>13</v>
      </c>
      <c r="R14" s="13" t="s">
        <v>2</v>
      </c>
      <c r="S14" s="13" t="s">
        <v>14</v>
      </c>
      <c r="T14" s="13" t="s">
        <v>44</v>
      </c>
      <c r="U14" s="14">
        <v>1</v>
      </c>
      <c r="V14" s="39">
        <f>AVERAGE(E55,E99)</f>
        <v>3.9613088510778591E-2</v>
      </c>
      <c r="W14" s="40">
        <f>ABS(E55-E99)/E55*100</f>
        <v>12.369331004366261</v>
      </c>
      <c r="X14" s="39"/>
      <c r="Y14" s="14">
        <f t="shared" si="3"/>
        <v>3.9613088510778591E-2</v>
      </c>
      <c r="Z14" s="14">
        <v>200</v>
      </c>
      <c r="AA14" s="14">
        <f t="shared" si="4"/>
        <v>7.9226177021557183</v>
      </c>
      <c r="AC14" s="15" t="s">
        <v>67</v>
      </c>
      <c r="AD14" s="2">
        <f>SUM(AK20:AK24)</f>
        <v>1355.664287662388</v>
      </c>
      <c r="AF14" s="2">
        <f t="shared" si="5"/>
        <v>8.3769064184548922E-2</v>
      </c>
      <c r="AG14" s="2">
        <f t="shared" si="7"/>
        <v>0.10516723016174671</v>
      </c>
      <c r="AH14" s="2">
        <f t="shared" si="8"/>
        <v>0.28768626598645247</v>
      </c>
    </row>
    <row r="15" spans="1:34" x14ac:dyDescent="0.45">
      <c r="Q15" s="13">
        <v>14</v>
      </c>
      <c r="R15" s="13" t="s">
        <v>2</v>
      </c>
      <c r="S15" s="13" t="s">
        <v>14</v>
      </c>
      <c r="T15" s="13" t="s">
        <v>45</v>
      </c>
      <c r="U15" s="14">
        <v>1</v>
      </c>
      <c r="V15" s="39">
        <f>AVERAGE(E56,E100)</f>
        <v>0.25613284532940161</v>
      </c>
      <c r="W15" s="40">
        <f>ABS(E56-E100)/E56*100</f>
        <v>9.7900949464345182</v>
      </c>
      <c r="X15" s="39"/>
      <c r="Y15" s="14">
        <f t="shared" si="3"/>
        <v>0.25613284532940161</v>
      </c>
      <c r="Z15" s="14">
        <v>100</v>
      </c>
      <c r="AA15" s="14">
        <f t="shared" si="4"/>
        <v>25.613284532940163</v>
      </c>
      <c r="AC15" s="15"/>
      <c r="AF15" s="2">
        <f t="shared" si="5"/>
        <v>0.27081969074857259</v>
      </c>
      <c r="AG15" s="2">
        <f t="shared" si="7"/>
        <v>0.33999850692544265</v>
      </c>
      <c r="AH15" s="2">
        <f t="shared" si="8"/>
        <v>0.93007014397844079</v>
      </c>
    </row>
    <row r="16" spans="1:34" x14ac:dyDescent="0.45">
      <c r="A16" s="2" t="s">
        <v>68</v>
      </c>
      <c r="Q16" s="13">
        <v>15</v>
      </c>
      <c r="R16" s="13" t="s">
        <v>2</v>
      </c>
      <c r="S16" s="13" t="s">
        <v>14</v>
      </c>
      <c r="T16" s="13" t="s">
        <v>46</v>
      </c>
      <c r="U16" s="14">
        <v>1</v>
      </c>
      <c r="V16" s="39">
        <f>AVERAGE(F49,F93)</f>
        <v>0.11609769362808568</v>
      </c>
      <c r="W16" s="40">
        <f>ABS(F49-F93)/F49*100</f>
        <v>14.999470724030269</v>
      </c>
      <c r="X16" s="14"/>
      <c r="Y16" s="14">
        <f t="shared" si="3"/>
        <v>0.11609769362808568</v>
      </c>
      <c r="Z16" s="14">
        <v>100</v>
      </c>
      <c r="AA16" s="14">
        <f t="shared" si="4"/>
        <v>11.609769362808569</v>
      </c>
      <c r="AC16" s="15"/>
      <c r="AF16" s="2">
        <f t="shared" si="5"/>
        <v>0.12275482062655829</v>
      </c>
      <c r="AG16" s="2">
        <f t="shared" si="7"/>
        <v>0.15411159955011627</v>
      </c>
      <c r="AH16" s="2">
        <f t="shared" si="8"/>
        <v>0.42157419712950656</v>
      </c>
    </row>
    <row r="17" spans="1:43" x14ac:dyDescent="0.45">
      <c r="A17" s="16"/>
      <c r="B17" s="17">
        <v>1</v>
      </c>
      <c r="C17" s="17">
        <v>2</v>
      </c>
      <c r="D17" s="17">
        <v>3</v>
      </c>
      <c r="E17" s="17">
        <v>4</v>
      </c>
      <c r="F17" s="17">
        <v>5</v>
      </c>
      <c r="G17" s="17">
        <v>6</v>
      </c>
      <c r="H17" s="17">
        <v>7</v>
      </c>
      <c r="I17" s="17">
        <v>8</v>
      </c>
      <c r="J17" s="17">
        <v>9</v>
      </c>
      <c r="K17" s="17">
        <v>10</v>
      </c>
      <c r="L17" s="17">
        <v>11</v>
      </c>
      <c r="M17" s="17">
        <v>12</v>
      </c>
      <c r="Q17" s="13">
        <v>16</v>
      </c>
      <c r="R17" s="13" t="s">
        <v>2</v>
      </c>
      <c r="S17" s="13" t="s">
        <v>14</v>
      </c>
      <c r="T17" s="13" t="s">
        <v>47</v>
      </c>
      <c r="U17" s="14">
        <v>1</v>
      </c>
      <c r="V17" s="39">
        <f>AVERAGE(F50,F94)</f>
        <v>6.2142270506373914E-2</v>
      </c>
      <c r="W17" s="40">
        <f>ABS(F50-F94)/F50*100</f>
        <v>14.332431705253294</v>
      </c>
      <c r="X17" s="14"/>
      <c r="Y17" s="14">
        <f t="shared" si="3"/>
        <v>6.2142270506373914E-2</v>
      </c>
      <c r="Z17" s="14">
        <v>100</v>
      </c>
      <c r="AA17" s="14">
        <f t="shared" si="4"/>
        <v>6.2142270506373913</v>
      </c>
      <c r="AC17" s="15"/>
      <c r="AF17" s="2">
        <f t="shared" si="5"/>
        <v>6.570555392576384E-2</v>
      </c>
      <c r="AG17" s="2">
        <f t="shared" si="7"/>
        <v>8.2489534530223618E-2</v>
      </c>
      <c r="AH17" s="2">
        <f t="shared" si="8"/>
        <v>0.2256511475624321</v>
      </c>
    </row>
    <row r="18" spans="1:43" x14ac:dyDescent="0.45">
      <c r="A18" s="17" t="s">
        <v>69</v>
      </c>
      <c r="B18" s="18">
        <v>525054</v>
      </c>
      <c r="C18" s="18">
        <v>538341</v>
      </c>
      <c r="D18" s="21">
        <v>109602</v>
      </c>
      <c r="E18" s="20">
        <v>52425</v>
      </c>
      <c r="F18" s="19">
        <v>10041</v>
      </c>
      <c r="G18" s="19">
        <v>716</v>
      </c>
      <c r="H18" s="20">
        <v>49077</v>
      </c>
      <c r="I18" s="20">
        <v>55635</v>
      </c>
      <c r="J18" s="19">
        <v>37771</v>
      </c>
      <c r="K18" s="19">
        <v>8</v>
      </c>
      <c r="L18" s="19">
        <v>18</v>
      </c>
      <c r="M18" s="19">
        <v>16</v>
      </c>
      <c r="N18" s="22" t="s">
        <v>70</v>
      </c>
      <c r="O18">
        <f>AVERAGE(L18:M25)</f>
        <v>14.5625</v>
      </c>
      <c r="Q18" s="13">
        <v>17</v>
      </c>
      <c r="R18" s="13" t="s">
        <v>2</v>
      </c>
      <c r="S18" s="13" t="s">
        <v>14</v>
      </c>
      <c r="T18" s="13" t="s">
        <v>48</v>
      </c>
      <c r="U18" s="14">
        <v>1</v>
      </c>
      <c r="V18" s="39">
        <f>AVERAGE(F51,F95)</f>
        <v>5.0902932015309529E-2</v>
      </c>
      <c r="W18" s="39">
        <f>ABS(F51-F95)/F51*100</f>
        <v>11.281695804147111</v>
      </c>
      <c r="X18" s="14"/>
      <c r="Y18" s="14">
        <f t="shared" si="3"/>
        <v>5.0902932015309529E-2</v>
      </c>
      <c r="Z18" s="14">
        <v>100</v>
      </c>
      <c r="AA18" s="14">
        <f t="shared" si="4"/>
        <v>5.0902932015309528</v>
      </c>
      <c r="AF18" s="2">
        <f t="shared" si="5"/>
        <v>5.3821743513030401E-2</v>
      </c>
      <c r="AG18" s="2">
        <f t="shared" si="7"/>
        <v>6.7570095748848036E-2</v>
      </c>
      <c r="AH18" s="2">
        <f t="shared" si="8"/>
        <v>0.18483883723509767</v>
      </c>
      <c r="AK18" s="2" t="s">
        <v>71</v>
      </c>
      <c r="AL18" s="2" t="s">
        <v>72</v>
      </c>
      <c r="AM18" s="2" t="s">
        <v>73</v>
      </c>
      <c r="AN18" s="2" t="s">
        <v>74</v>
      </c>
      <c r="AO18" s="2" t="s">
        <v>75</v>
      </c>
      <c r="AP18" s="2" t="s">
        <v>76</v>
      </c>
      <c r="AQ18" s="2" t="s">
        <v>77</v>
      </c>
    </row>
    <row r="19" spans="1:43" x14ac:dyDescent="0.45">
      <c r="A19" s="17" t="s">
        <v>78</v>
      </c>
      <c r="B19" s="31">
        <v>447049</v>
      </c>
      <c r="C19" s="31">
        <v>450206</v>
      </c>
      <c r="D19" s="20">
        <v>75279</v>
      </c>
      <c r="E19" s="21">
        <v>79725</v>
      </c>
      <c r="F19" s="19">
        <v>5398</v>
      </c>
      <c r="G19" s="19">
        <v>1040</v>
      </c>
      <c r="H19" s="19">
        <v>7912</v>
      </c>
      <c r="I19" s="19">
        <v>25214</v>
      </c>
      <c r="J19" s="20">
        <v>49630</v>
      </c>
      <c r="K19" s="19">
        <v>7</v>
      </c>
      <c r="L19" s="19">
        <v>12</v>
      </c>
      <c r="M19" s="19">
        <v>18</v>
      </c>
      <c r="Q19" s="10">
        <v>18</v>
      </c>
      <c r="R19" s="10" t="s">
        <v>2</v>
      </c>
      <c r="S19" s="25" t="s">
        <v>19</v>
      </c>
      <c r="T19" s="10" t="s">
        <v>15</v>
      </c>
      <c r="U19" s="25">
        <v>1</v>
      </c>
      <c r="V19" s="41">
        <f>AVERAGE(F52,F96)</f>
        <v>0.35944032729609843</v>
      </c>
      <c r="W19" s="41">
        <f>ABS(F52-F96)/F52*100</f>
        <v>13.456237512460348</v>
      </c>
      <c r="X19" s="25"/>
      <c r="Y19" s="25">
        <f t="shared" si="3"/>
        <v>0.35944032729609843</v>
      </c>
      <c r="Z19" s="25">
        <v>100</v>
      </c>
      <c r="AA19" s="25">
        <f t="shared" si="4"/>
        <v>35.944032729609845</v>
      </c>
      <c r="AF19" s="2">
        <f t="shared" si="5"/>
        <v>0.38005089958574312</v>
      </c>
      <c r="AG19" s="2">
        <f t="shared" si="7"/>
        <v>0.47713199161278136</v>
      </c>
      <c r="AH19" s="2">
        <f t="shared" si="8"/>
        <v>1.3052004967578639</v>
      </c>
      <c r="AJ19" s="2" t="s">
        <v>79</v>
      </c>
      <c r="AK19" s="2">
        <f>SUM(AA4:AA5)</f>
        <v>1398.2446189688385</v>
      </c>
      <c r="AL19" s="2">
        <f>AK19/$AD$10*100</f>
        <v>50.77308895737108</v>
      </c>
      <c r="AN19" s="2">
        <f>AD34</f>
        <v>0</v>
      </c>
      <c r="AO19"/>
      <c r="AP19"/>
      <c r="AQ19"/>
    </row>
    <row r="20" spans="1:43" x14ac:dyDescent="0.45">
      <c r="A20" s="17" t="s">
        <v>74</v>
      </c>
      <c r="B20" s="24">
        <v>179662</v>
      </c>
      <c r="C20" s="24">
        <v>184368</v>
      </c>
      <c r="D20" s="21">
        <v>94628</v>
      </c>
      <c r="E20" s="20">
        <v>49183</v>
      </c>
      <c r="F20" s="19">
        <v>4488</v>
      </c>
      <c r="G20" s="19">
        <v>13705</v>
      </c>
      <c r="H20" s="19">
        <v>1133</v>
      </c>
      <c r="I20" s="19">
        <v>10445</v>
      </c>
      <c r="J20" s="20">
        <v>47582</v>
      </c>
      <c r="K20" s="19">
        <v>5</v>
      </c>
      <c r="L20" s="19">
        <v>15</v>
      </c>
      <c r="M20" s="19">
        <v>15</v>
      </c>
      <c r="Q20" s="10">
        <v>19</v>
      </c>
      <c r="R20" s="10" t="s">
        <v>2</v>
      </c>
      <c r="S20" s="25"/>
      <c r="T20" s="10" t="s">
        <v>17</v>
      </c>
      <c r="U20" s="25">
        <v>1</v>
      </c>
      <c r="V20" s="41">
        <f>AVERAGE(F53,F97)</f>
        <v>1.5690275278317909</v>
      </c>
      <c r="W20" s="41">
        <f>ABS(F53-F97)/F53*100</f>
        <v>10.482452715097406</v>
      </c>
      <c r="X20" s="25"/>
      <c r="Y20" s="25">
        <f t="shared" si="3"/>
        <v>1.5690275278317909</v>
      </c>
      <c r="Z20" s="25">
        <v>100</v>
      </c>
      <c r="AA20" s="25">
        <f t="shared" si="4"/>
        <v>156.9027527831791</v>
      </c>
      <c r="AF20" s="2">
        <f t="shared" si="5"/>
        <v>1.6589967183510839</v>
      </c>
      <c r="AG20" s="2">
        <f t="shared" si="7"/>
        <v>2.0827747261451686</v>
      </c>
      <c r="AH20" s="2">
        <f t="shared" si="8"/>
        <v>5.6974561651392248</v>
      </c>
      <c r="AJ20" s="2" t="s">
        <v>14</v>
      </c>
      <c r="AK20" s="2">
        <f>SUM(AA8:AA18)</f>
        <v>316.51528879619741</v>
      </c>
      <c r="AL20" s="2">
        <f>AK20/$AD$10*100</f>
        <v>11.493310037744889</v>
      </c>
      <c r="AM20" s="2">
        <f>AK20/$AD$14*100</f>
        <v>23.34761575389539</v>
      </c>
      <c r="AN20" s="2">
        <f>SUM(AA8:AA9)</f>
        <v>152.58243340472319</v>
      </c>
      <c r="AO20">
        <f>SUM(AA10:AA18)</f>
        <v>163.93285539147428</v>
      </c>
      <c r="AP20">
        <f>AN20/$AD$14*100</f>
        <v>11.255178350078513</v>
      </c>
      <c r="AQ20">
        <f>AO20/$AD$14*100</f>
        <v>12.092437403816881</v>
      </c>
    </row>
    <row r="21" spans="1:43" x14ac:dyDescent="0.45">
      <c r="A21" s="17" t="s">
        <v>80</v>
      </c>
      <c r="B21" s="20">
        <v>51183</v>
      </c>
      <c r="C21" s="20">
        <v>54830</v>
      </c>
      <c r="D21" s="19">
        <v>33106</v>
      </c>
      <c r="E21" s="19">
        <v>33505</v>
      </c>
      <c r="F21" s="19">
        <v>31281</v>
      </c>
      <c r="G21" s="19">
        <v>4579</v>
      </c>
      <c r="H21" s="19">
        <v>5298</v>
      </c>
      <c r="I21" s="19">
        <v>9493</v>
      </c>
      <c r="J21" s="19">
        <v>18487</v>
      </c>
      <c r="K21" s="19">
        <v>6</v>
      </c>
      <c r="L21" s="19">
        <v>13</v>
      </c>
      <c r="M21" s="19">
        <v>14</v>
      </c>
      <c r="Q21" s="10">
        <v>20</v>
      </c>
      <c r="R21" s="10" t="s">
        <v>2</v>
      </c>
      <c r="S21" s="10" t="s">
        <v>19</v>
      </c>
      <c r="T21" s="10" t="s">
        <v>36</v>
      </c>
      <c r="U21" s="25">
        <v>1</v>
      </c>
      <c r="V21" s="41">
        <f>AVERAGE(F54,F98)</f>
        <v>0.64686165762685399</v>
      </c>
      <c r="W21" s="41">
        <f>ABS(F54-F98)/F54*100</f>
        <v>5.6381584363104595</v>
      </c>
      <c r="X21" s="25"/>
      <c r="Y21" s="25">
        <f t="shared" si="3"/>
        <v>0.64686165762685399</v>
      </c>
      <c r="Z21" s="25">
        <v>100</v>
      </c>
      <c r="AA21" s="25">
        <f t="shared" si="4"/>
        <v>64.686165762685405</v>
      </c>
      <c r="AF21" s="2">
        <f t="shared" si="5"/>
        <v>0.68395318003951577</v>
      </c>
      <c r="AG21" s="2">
        <f t="shared" si="7"/>
        <v>0.8586637824508685</v>
      </c>
      <c r="AH21" s="2">
        <f t="shared" si="8"/>
        <v>2.3488854553948921</v>
      </c>
      <c r="AJ21" s="2" t="s">
        <v>25</v>
      </c>
      <c r="AK21" s="2">
        <f>SUM(AA29:AA37)</f>
        <v>234.2950091076026</v>
      </c>
      <c r="AL21" s="2">
        <f>AK21/$AD$10*100</f>
        <v>8.5077254568383118</v>
      </c>
      <c r="AM21" s="2">
        <f>AK21/$AD$14*100</f>
        <v>17.28267176762504</v>
      </c>
      <c r="AN21" s="2">
        <f>SUM(AA29:AA30)</f>
        <v>74.87080176506619</v>
      </c>
      <c r="AO21">
        <f>SUM(AA31:AA37)</f>
        <v>159.42420734253642</v>
      </c>
      <c r="AP21">
        <f>AN21/$AD$14*100</f>
        <v>5.5228128708891582</v>
      </c>
      <c r="AQ21">
        <f>AO21/$AD$14*100</f>
        <v>11.75985889673588</v>
      </c>
    </row>
    <row r="22" spans="1:43" x14ac:dyDescent="0.45">
      <c r="A22" s="17" t="s">
        <v>81</v>
      </c>
      <c r="B22" s="19">
        <v>19188</v>
      </c>
      <c r="C22" s="19">
        <v>18523</v>
      </c>
      <c r="D22" s="32">
        <v>402343</v>
      </c>
      <c r="E22" s="19">
        <v>10205</v>
      </c>
      <c r="F22" s="23">
        <v>138427</v>
      </c>
      <c r="G22" s="19">
        <v>1982</v>
      </c>
      <c r="H22" s="19">
        <v>15523</v>
      </c>
      <c r="I22" s="19">
        <v>4687</v>
      </c>
      <c r="J22" s="19">
        <v>3833</v>
      </c>
      <c r="K22" s="19">
        <v>4</v>
      </c>
      <c r="L22" s="19">
        <v>14</v>
      </c>
      <c r="M22" s="19">
        <v>15</v>
      </c>
      <c r="Q22" s="10">
        <v>21</v>
      </c>
      <c r="R22" s="10" t="s">
        <v>2</v>
      </c>
      <c r="S22" s="10" t="s">
        <v>19</v>
      </c>
      <c r="T22" s="10" t="s">
        <v>38</v>
      </c>
      <c r="U22" s="25">
        <v>1</v>
      </c>
      <c r="V22" s="41">
        <f>AVERAGE(F55,F99)</f>
        <v>0.31422136548841817</v>
      </c>
      <c r="W22" s="41">
        <f>ABS(F55-F99)/F55*100</f>
        <v>11.771572415713925</v>
      </c>
      <c r="X22" s="25"/>
      <c r="Y22" s="25">
        <f t="shared" si="3"/>
        <v>0.31422136548841817</v>
      </c>
      <c r="Z22" s="25">
        <v>100</v>
      </c>
      <c r="AA22" s="25">
        <f t="shared" si="4"/>
        <v>31.422136548841817</v>
      </c>
      <c r="AF22" s="2">
        <f t="shared" si="5"/>
        <v>0.33223904930555676</v>
      </c>
      <c r="AG22" s="2">
        <f t="shared" si="7"/>
        <v>0.41710697030183802</v>
      </c>
      <c r="AH22" s="2">
        <f t="shared" si="8"/>
        <v>1.1410013044795861</v>
      </c>
      <c r="AJ22" s="2" t="s">
        <v>19</v>
      </c>
      <c r="AK22" s="2">
        <f>SUM(AA19:AA28)</f>
        <v>325.82303328776908</v>
      </c>
      <c r="AL22" s="2">
        <f>AK22/$AD$10*100</f>
        <v>11.831293057777224</v>
      </c>
      <c r="AM22" s="2">
        <f>AK22/$AD$14*100</f>
        <v>24.034197570373074</v>
      </c>
      <c r="AN22" s="2">
        <f>SUM(AA19:AA20)</f>
        <v>192.84678551278893</v>
      </c>
      <c r="AO22">
        <f>SUM(AA21:AA28)</f>
        <v>132.97624777498012</v>
      </c>
      <c r="AP22">
        <f>AN22/$AD$14*100</f>
        <v>14.225261170324133</v>
      </c>
      <c r="AQ22">
        <f>AO22/$AD$14*100</f>
        <v>9.808936400048939</v>
      </c>
    </row>
    <row r="23" spans="1:43" x14ac:dyDescent="0.45">
      <c r="A23" s="17" t="s">
        <v>82</v>
      </c>
      <c r="B23" s="19">
        <v>6024</v>
      </c>
      <c r="C23" s="19">
        <v>7599</v>
      </c>
      <c r="D23" s="19">
        <v>21630</v>
      </c>
      <c r="E23" s="19">
        <v>3279</v>
      </c>
      <c r="F23" s="20">
        <v>58422</v>
      </c>
      <c r="G23" s="19">
        <v>19576</v>
      </c>
      <c r="H23" s="19">
        <v>7736</v>
      </c>
      <c r="I23" s="19">
        <v>13363</v>
      </c>
      <c r="J23" s="19">
        <v>10793</v>
      </c>
      <c r="K23" s="19">
        <v>7</v>
      </c>
      <c r="L23" s="19">
        <v>12</v>
      </c>
      <c r="M23" s="19">
        <v>14</v>
      </c>
      <c r="Q23" s="10">
        <v>22</v>
      </c>
      <c r="R23" s="10" t="s">
        <v>2</v>
      </c>
      <c r="S23" s="10" t="s">
        <v>19</v>
      </c>
      <c r="T23" s="10" t="s">
        <v>40</v>
      </c>
      <c r="U23" s="25">
        <v>1</v>
      </c>
      <c r="V23" s="41">
        <f>AVERAGE(F56,F100)</f>
        <v>0.10892905005021006</v>
      </c>
      <c r="W23" s="41">
        <f>ABS(F56-F100)/F56*100</f>
        <v>13.566988380662481</v>
      </c>
      <c r="X23" s="25"/>
      <c r="Y23" s="25">
        <f t="shared" si="3"/>
        <v>0.10892905005021006</v>
      </c>
      <c r="Z23" s="25">
        <v>100</v>
      </c>
      <c r="AA23" s="25">
        <f t="shared" si="4"/>
        <v>10.892905005021007</v>
      </c>
      <c r="AF23" s="2">
        <f t="shared" si="5"/>
        <v>0.1151751217622824</v>
      </c>
      <c r="AG23" s="2">
        <f t="shared" si="7"/>
        <v>0.14459572465315088</v>
      </c>
      <c r="AH23" s="2">
        <f t="shared" si="8"/>
        <v>0.39554340300768931</v>
      </c>
      <c r="AJ23" s="2" t="s">
        <v>27</v>
      </c>
      <c r="AK23" s="2">
        <f>SUM(AA38:AA46)</f>
        <v>228.55511545463332</v>
      </c>
      <c r="AL23" s="2">
        <f>AK23/$AD$10*100</f>
        <v>8.2992983139089294</v>
      </c>
      <c r="AM23" s="2">
        <f>AK23/$AD$14*100</f>
        <v>16.859270951862108</v>
      </c>
      <c r="AN23" s="2">
        <f>SUM(AA38:AA39)</f>
        <v>72.585514560831967</v>
      </c>
      <c r="AO23">
        <f>SUM(AA40:AA46)</f>
        <v>155.96960089380133</v>
      </c>
      <c r="AP23">
        <f>AN23/$AD$14*100</f>
        <v>5.3542396315531269</v>
      </c>
      <c r="AQ23">
        <f>AO23/$AD$14*100</f>
        <v>11.505031320308976</v>
      </c>
    </row>
    <row r="24" spans="1:43" x14ac:dyDescent="0.45">
      <c r="A24" s="17" t="s">
        <v>83</v>
      </c>
      <c r="B24" s="19">
        <v>4103</v>
      </c>
      <c r="C24" s="19">
        <v>4322</v>
      </c>
      <c r="D24" s="19">
        <v>14</v>
      </c>
      <c r="E24" s="19">
        <v>3478</v>
      </c>
      <c r="F24" s="19">
        <v>27565</v>
      </c>
      <c r="G24" s="20">
        <v>45306</v>
      </c>
      <c r="H24" s="19">
        <v>23240</v>
      </c>
      <c r="I24" s="19">
        <v>11567</v>
      </c>
      <c r="J24" s="19">
        <v>16971</v>
      </c>
      <c r="K24" s="19">
        <v>8</v>
      </c>
      <c r="L24" s="19">
        <v>15</v>
      </c>
      <c r="M24" s="19">
        <v>12</v>
      </c>
      <c r="Q24" s="10">
        <v>23</v>
      </c>
      <c r="R24" s="10" t="s">
        <v>2</v>
      </c>
      <c r="S24" s="10" t="s">
        <v>19</v>
      </c>
      <c r="T24" s="10" t="s">
        <v>42</v>
      </c>
      <c r="U24" s="25">
        <v>1</v>
      </c>
      <c r="V24" s="41">
        <f>AVERAGE(G49,G93)</f>
        <v>8.1501967053705764E-3</v>
      </c>
      <c r="W24" s="41">
        <f>ABS(G49-G93)/G49*100</f>
        <v>15.744413986962172</v>
      </c>
      <c r="X24" s="25"/>
      <c r="Y24" s="25">
        <f t="shared" si="3"/>
        <v>8.1501967053705764E-3</v>
      </c>
      <c r="Z24" s="25">
        <v>100</v>
      </c>
      <c r="AA24" s="25">
        <f t="shared" si="4"/>
        <v>0.81501967053705759</v>
      </c>
      <c r="AF24" s="2">
        <f t="shared" si="5"/>
        <v>8.6175349688161415E-3</v>
      </c>
      <c r="AG24" s="2">
        <f t="shared" si="7"/>
        <v>1.081881828709208E-2</v>
      </c>
      <c r="AH24" s="2">
        <f t="shared" si="8"/>
        <v>2.9595011969152103E-2</v>
      </c>
      <c r="AJ24" s="2" t="s">
        <v>32</v>
      </c>
      <c r="AK24" s="2">
        <f>SUM(AA47:AA55)</f>
        <v>250.47584101618551</v>
      </c>
      <c r="AL24" s="2">
        <f>AK24/$AD$10*100</f>
        <v>9.0952841763595202</v>
      </c>
      <c r="AM24" s="2">
        <f>AK24/$AD$14*100</f>
        <v>18.476243956244389</v>
      </c>
      <c r="AN24" s="2">
        <f>SUM(AA47:AA48)</f>
        <v>60.943242410687731</v>
      </c>
      <c r="AO24">
        <f>SUM(AA49:AA55)</f>
        <v>189.53259860549778</v>
      </c>
      <c r="AP24">
        <f>AN24/$AD$14*100</f>
        <v>4.4954523745531398</v>
      </c>
      <c r="AQ24">
        <f>AO24/$AD$14*100</f>
        <v>13.980791581691248</v>
      </c>
    </row>
    <row r="25" spans="1:43" x14ac:dyDescent="0.45">
      <c r="A25" s="17" t="s">
        <v>84</v>
      </c>
      <c r="B25" s="19">
        <v>1399</v>
      </c>
      <c r="C25" s="19">
        <v>700</v>
      </c>
      <c r="D25" s="19">
        <v>16</v>
      </c>
      <c r="E25" s="19">
        <v>22684</v>
      </c>
      <c r="F25" s="19">
        <v>9485</v>
      </c>
      <c r="G25" s="20">
        <v>50257</v>
      </c>
      <c r="H25" s="20">
        <v>38987</v>
      </c>
      <c r="I25" s="19">
        <v>15179</v>
      </c>
      <c r="J25" s="19">
        <v>9876</v>
      </c>
      <c r="K25" s="19">
        <v>12</v>
      </c>
      <c r="L25" s="19">
        <v>14</v>
      </c>
      <c r="M25" s="19">
        <v>16</v>
      </c>
      <c r="Q25" s="10">
        <v>24</v>
      </c>
      <c r="R25" s="10" t="s">
        <v>2</v>
      </c>
      <c r="S25" s="10" t="s">
        <v>19</v>
      </c>
      <c r="T25" s="10" t="s">
        <v>44</v>
      </c>
      <c r="U25" s="25">
        <v>1</v>
      </c>
      <c r="V25" s="41">
        <f>AVERAGE(G50,G94)</f>
        <v>1.1725384600063747E-2</v>
      </c>
      <c r="W25" s="41">
        <f>ABS(G50-G94)/G50*100</f>
        <v>12.313862304688159</v>
      </c>
      <c r="X25" s="25"/>
      <c r="Y25" s="25">
        <f t="shared" si="3"/>
        <v>1.1725384600063747E-2</v>
      </c>
      <c r="Z25" s="25">
        <v>200</v>
      </c>
      <c r="AA25" s="25">
        <f t="shared" si="4"/>
        <v>2.3450769200127493</v>
      </c>
      <c r="AF25" s="2">
        <f t="shared" si="5"/>
        <v>2.4795453525013614E-2</v>
      </c>
      <c r="AG25" s="2">
        <f t="shared" si="7"/>
        <v>3.112926225468067E-2</v>
      </c>
      <c r="AH25" s="2">
        <f t="shared" si="8"/>
        <v>8.5154484026903052E-2</v>
      </c>
      <c r="AN25" s="2">
        <f>SUM(AN20:AN24)</f>
        <v>553.82877765409796</v>
      </c>
      <c r="AO25" s="2">
        <f>SUM(AO20:AO24)</f>
        <v>801.83551000829004</v>
      </c>
      <c r="AP25"/>
      <c r="AQ25"/>
    </row>
    <row r="26" spans="1:43" x14ac:dyDescent="0.45">
      <c r="Q26" s="10">
        <v>25</v>
      </c>
      <c r="R26" s="10" t="s">
        <v>2</v>
      </c>
      <c r="S26" s="10" t="s">
        <v>19</v>
      </c>
      <c r="T26" s="10" t="s">
        <v>45</v>
      </c>
      <c r="U26" s="25">
        <v>1</v>
      </c>
      <c r="V26" s="41">
        <f>AVERAGE(G51,G95)</f>
        <v>0.1549615162698556</v>
      </c>
      <c r="W26" s="41">
        <f>ABS(G51-G95)/G51*100</f>
        <v>10.168187962979651</v>
      </c>
      <c r="X26" s="25"/>
      <c r="Y26" s="25">
        <f t="shared" si="3"/>
        <v>0.1549615162698556</v>
      </c>
      <c r="Z26" s="25">
        <v>100</v>
      </c>
      <c r="AA26" s="25">
        <f t="shared" si="4"/>
        <v>15.49615162698556</v>
      </c>
      <c r="AF26" s="2">
        <f t="shared" si="5"/>
        <v>0.1638471233947395</v>
      </c>
      <c r="AG26" s="2">
        <f t="shared" si="7"/>
        <v>0.2057006163926203</v>
      </c>
      <c r="AH26" s="2">
        <f t="shared" si="8"/>
        <v>0.56269659427266705</v>
      </c>
      <c r="AN26" s="2">
        <f>AA5+AN25</f>
        <v>914.98713272660939</v>
      </c>
      <c r="AO26" s="2">
        <f>AO25</f>
        <v>801.83551000829004</v>
      </c>
      <c r="AP26"/>
      <c r="AQ26"/>
    </row>
    <row r="27" spans="1:43" x14ac:dyDescent="0.45">
      <c r="B27">
        <f>B18-$O$18</f>
        <v>525039.4375</v>
      </c>
      <c r="C27">
        <f t="shared" ref="C27:J27" si="9">C18-$O$18</f>
        <v>538326.4375</v>
      </c>
      <c r="D27">
        <f t="shared" si="9"/>
        <v>109587.4375</v>
      </c>
      <c r="E27">
        <f t="shared" si="9"/>
        <v>52410.4375</v>
      </c>
      <c r="F27">
        <f t="shared" si="9"/>
        <v>10026.4375</v>
      </c>
      <c r="G27">
        <f t="shared" si="9"/>
        <v>701.4375</v>
      </c>
      <c r="H27">
        <f t="shared" si="9"/>
        <v>49062.4375</v>
      </c>
      <c r="I27">
        <f t="shared" si="9"/>
        <v>55620.4375</v>
      </c>
      <c r="J27">
        <f t="shared" si="9"/>
        <v>37756.4375</v>
      </c>
      <c r="K27"/>
      <c r="Q27" s="10">
        <v>26</v>
      </c>
      <c r="R27" s="10" t="s">
        <v>2</v>
      </c>
      <c r="S27" s="10" t="s">
        <v>19</v>
      </c>
      <c r="T27" s="10" t="s">
        <v>46</v>
      </c>
      <c r="U27" s="25">
        <v>1</v>
      </c>
      <c r="V27" s="41">
        <f>AVERAGE(G52,G96)</f>
        <v>5.0827903637826882E-2</v>
      </c>
      <c r="W27" s="41">
        <f>ABS(G52-G96)/G52*100</f>
        <v>6.7642177522294604</v>
      </c>
      <c r="X27" s="25"/>
      <c r="Y27" s="25">
        <f t="shared" si="3"/>
        <v>5.0827903637826882E-2</v>
      </c>
      <c r="Z27" s="25">
        <v>100</v>
      </c>
      <c r="AA27" s="25">
        <f t="shared" si="4"/>
        <v>5.0827903637826886</v>
      </c>
      <c r="AF27" s="2">
        <f t="shared" si="5"/>
        <v>5.3742412953292608E-2</v>
      </c>
      <c r="AG27" s="2">
        <f t="shared" si="7"/>
        <v>6.7470500805105735E-2</v>
      </c>
      <c r="AH27" s="2">
        <f t="shared" si="8"/>
        <v>0.18456639402790959</v>
      </c>
      <c r="AO27"/>
      <c r="AP27"/>
      <c r="AQ27"/>
    </row>
    <row r="28" spans="1:43" x14ac:dyDescent="0.45">
      <c r="B28">
        <f t="shared" ref="B28:J34" si="10">B19-$O$18</f>
        <v>447034.4375</v>
      </c>
      <c r="C28">
        <f t="shared" si="10"/>
        <v>450191.4375</v>
      </c>
      <c r="D28">
        <f t="shared" si="10"/>
        <v>75264.4375</v>
      </c>
      <c r="E28">
        <f t="shared" si="10"/>
        <v>79710.4375</v>
      </c>
      <c r="F28">
        <f t="shared" si="10"/>
        <v>5383.4375</v>
      </c>
      <c r="G28">
        <f t="shared" si="10"/>
        <v>1025.4375</v>
      </c>
      <c r="H28">
        <f t="shared" si="10"/>
        <v>7897.4375</v>
      </c>
      <c r="I28">
        <f t="shared" si="10"/>
        <v>25199.4375</v>
      </c>
      <c r="J28">
        <f t="shared" si="10"/>
        <v>49615.4375</v>
      </c>
      <c r="K28"/>
      <c r="Q28" s="10">
        <v>27</v>
      </c>
      <c r="R28" s="10" t="s">
        <v>2</v>
      </c>
      <c r="S28" s="10" t="s">
        <v>19</v>
      </c>
      <c r="T28" s="10" t="s">
        <v>47</v>
      </c>
      <c r="U28" s="25">
        <v>1</v>
      </c>
      <c r="V28" s="41">
        <f>AVERAGE(G53,G97)</f>
        <v>2.2360018771138374E-2</v>
      </c>
      <c r="W28" s="41">
        <f>ABS(G53-G97)/G53*100</f>
        <v>11.023911325642159</v>
      </c>
      <c r="X28" s="25"/>
      <c r="Y28" s="25">
        <f t="shared" si="3"/>
        <v>2.2360018771138374E-2</v>
      </c>
      <c r="Z28" s="25">
        <v>100</v>
      </c>
      <c r="AA28" s="25">
        <f t="shared" si="4"/>
        <v>2.2360018771138375</v>
      </c>
      <c r="AF28" s="2">
        <f t="shared" si="5"/>
        <v>2.3642158665532362E-2</v>
      </c>
      <c r="AG28" s="2">
        <f t="shared" si="7"/>
        <v>2.9681367054798569E-2</v>
      </c>
      <c r="AH28" s="2">
        <f t="shared" si="8"/>
        <v>8.1193748701334861E-2</v>
      </c>
      <c r="AJ28" s="2" t="s">
        <v>91</v>
      </c>
      <c r="AK28" s="2">
        <f>SUM(AK20:AK21)/SUM(AK22:AK24)</f>
        <v>0.6843605236634448</v>
      </c>
      <c r="AM28" s="2" t="s">
        <v>85</v>
      </c>
      <c r="AN28" s="2">
        <f>AN25/AO25</f>
        <v>0.69070123577885945</v>
      </c>
      <c r="AO28"/>
      <c r="AP28"/>
      <c r="AQ28"/>
    </row>
    <row r="29" spans="1:43" x14ac:dyDescent="0.45">
      <c r="B29">
        <f t="shared" si="10"/>
        <v>179647.4375</v>
      </c>
      <c r="C29">
        <f t="shared" si="10"/>
        <v>184353.4375</v>
      </c>
      <c r="D29">
        <f t="shared" si="10"/>
        <v>94613.4375</v>
      </c>
      <c r="E29">
        <f t="shared" si="10"/>
        <v>49168.4375</v>
      </c>
      <c r="F29">
        <f t="shared" si="10"/>
        <v>4473.4375</v>
      </c>
      <c r="G29">
        <f t="shared" si="10"/>
        <v>13690.4375</v>
      </c>
      <c r="H29">
        <f t="shared" si="10"/>
        <v>1118.4375</v>
      </c>
      <c r="I29">
        <f t="shared" si="10"/>
        <v>10430.4375</v>
      </c>
      <c r="J29">
        <f t="shared" si="10"/>
        <v>47567.4375</v>
      </c>
      <c r="K29"/>
      <c r="Q29" s="26">
        <v>28</v>
      </c>
      <c r="R29" s="26" t="s">
        <v>2</v>
      </c>
      <c r="S29" s="26" t="s">
        <v>25</v>
      </c>
      <c r="T29" s="26" t="s">
        <v>15</v>
      </c>
      <c r="U29" s="27">
        <v>1</v>
      </c>
      <c r="V29" s="42">
        <f>AVERAGE(G54,G98)</f>
        <v>0.22603671069197051</v>
      </c>
      <c r="W29" s="42">
        <f>ABS(G54-G98)/G54*100</f>
        <v>14.555010938555521</v>
      </c>
      <c r="X29" s="27"/>
      <c r="Y29" s="27">
        <f t="shared" si="3"/>
        <v>0.22603671069197051</v>
      </c>
      <c r="Z29" s="27">
        <v>100</v>
      </c>
      <c r="AA29" s="27">
        <f t="shared" si="4"/>
        <v>22.603671069197052</v>
      </c>
      <c r="AF29" s="2">
        <f t="shared" si="5"/>
        <v>0.23899782165265746</v>
      </c>
      <c r="AG29" s="2">
        <f t="shared" si="7"/>
        <v>0.30004798504764946</v>
      </c>
      <c r="AH29" s="2">
        <f t="shared" si="8"/>
        <v>0.82078499454970832</v>
      </c>
      <c r="AM29" s="2" t="s">
        <v>85</v>
      </c>
      <c r="AN29" s="2">
        <f>AN26/AO26</f>
        <v>1.1411157541740069</v>
      </c>
    </row>
    <row r="30" spans="1:43" x14ac:dyDescent="0.45">
      <c r="B30">
        <f t="shared" si="10"/>
        <v>51168.4375</v>
      </c>
      <c r="C30">
        <f t="shared" si="10"/>
        <v>54815.4375</v>
      </c>
      <c r="D30">
        <f t="shared" si="10"/>
        <v>33091.4375</v>
      </c>
      <c r="E30">
        <f t="shared" si="10"/>
        <v>33490.4375</v>
      </c>
      <c r="F30">
        <f t="shared" si="10"/>
        <v>31266.4375</v>
      </c>
      <c r="G30">
        <f t="shared" si="10"/>
        <v>4564.4375</v>
      </c>
      <c r="H30">
        <f t="shared" si="10"/>
        <v>5283.4375</v>
      </c>
      <c r="I30">
        <f t="shared" si="10"/>
        <v>9478.4375</v>
      </c>
      <c r="J30">
        <f t="shared" si="10"/>
        <v>18472.4375</v>
      </c>
      <c r="K30"/>
      <c r="Q30" s="26">
        <v>29</v>
      </c>
      <c r="R30" s="26" t="s">
        <v>2</v>
      </c>
      <c r="S30" s="27"/>
      <c r="T30" s="26" t="s">
        <v>17</v>
      </c>
      <c r="U30" s="27">
        <v>1</v>
      </c>
      <c r="V30" s="42">
        <f>AVERAGE(G55,G99)</f>
        <v>0.52267130695869135</v>
      </c>
      <c r="W30" s="42">
        <f>ABS(G55-G99)/G55*100</f>
        <v>14.275740162753491</v>
      </c>
      <c r="X30" s="27"/>
      <c r="Y30" s="27">
        <f t="shared" si="3"/>
        <v>0.52267130695869135</v>
      </c>
      <c r="Z30" s="27">
        <v>100</v>
      </c>
      <c r="AA30" s="27">
        <f t="shared" si="4"/>
        <v>52.267130695869135</v>
      </c>
      <c r="AF30" s="2">
        <f t="shared" si="5"/>
        <v>0.55264166347609189</v>
      </c>
      <c r="AG30" s="2">
        <f t="shared" si="7"/>
        <v>0.69380974451044231</v>
      </c>
      <c r="AH30" s="2">
        <f t="shared" si="8"/>
        <v>1.8979251844537557</v>
      </c>
    </row>
    <row r="31" spans="1:43" x14ac:dyDescent="0.45">
      <c r="B31">
        <f t="shared" si="10"/>
        <v>19173.4375</v>
      </c>
      <c r="C31">
        <f t="shared" si="10"/>
        <v>18508.4375</v>
      </c>
      <c r="D31">
        <f t="shared" si="10"/>
        <v>402328.4375</v>
      </c>
      <c r="E31">
        <f t="shared" si="10"/>
        <v>10190.4375</v>
      </c>
      <c r="F31">
        <f t="shared" si="10"/>
        <v>138412.4375</v>
      </c>
      <c r="G31">
        <f t="shared" si="10"/>
        <v>1967.4375</v>
      </c>
      <c r="H31">
        <f t="shared" si="10"/>
        <v>15508.4375</v>
      </c>
      <c r="I31">
        <f t="shared" si="10"/>
        <v>4672.4375</v>
      </c>
      <c r="J31">
        <f t="shared" si="10"/>
        <v>3818.4375</v>
      </c>
      <c r="K31"/>
      <c r="Q31" s="26">
        <v>30</v>
      </c>
      <c r="R31" s="26" t="s">
        <v>2</v>
      </c>
      <c r="S31" s="26" t="s">
        <v>25</v>
      </c>
      <c r="T31" s="26" t="s">
        <v>36</v>
      </c>
      <c r="U31" s="27">
        <v>1</v>
      </c>
      <c r="V31" s="42">
        <f>AVERAGE(G56,G100)</f>
        <v>0.56119693251195191</v>
      </c>
      <c r="W31" s="42">
        <f>ABS(G56-G100)/G56*100</f>
        <v>7.3982259219692832</v>
      </c>
      <c r="X31" s="27"/>
      <c r="Y31" s="27">
        <f t="shared" si="3"/>
        <v>0.56119693251195191</v>
      </c>
      <c r="Z31" s="27">
        <v>100</v>
      </c>
      <c r="AA31" s="27">
        <f t="shared" si="4"/>
        <v>56.119693251195187</v>
      </c>
      <c r="AF31" s="2">
        <f t="shared" si="5"/>
        <v>0.5933763766863841</v>
      </c>
      <c r="AG31" s="2">
        <f t="shared" si="7"/>
        <v>0.74494982828076717</v>
      </c>
      <c r="AH31" s="2">
        <f t="shared" si="8"/>
        <v>2.0378195195949562</v>
      </c>
    </row>
    <row r="32" spans="1:43" x14ac:dyDescent="0.45">
      <c r="B32">
        <f t="shared" si="10"/>
        <v>6009.4375</v>
      </c>
      <c r="C32">
        <f t="shared" si="10"/>
        <v>7584.4375</v>
      </c>
      <c r="D32">
        <f t="shared" si="10"/>
        <v>21615.4375</v>
      </c>
      <c r="E32">
        <f t="shared" si="10"/>
        <v>3264.4375</v>
      </c>
      <c r="F32">
        <f t="shared" si="10"/>
        <v>58407.4375</v>
      </c>
      <c r="G32">
        <f t="shared" si="10"/>
        <v>19561.4375</v>
      </c>
      <c r="H32">
        <f t="shared" si="10"/>
        <v>7721.4375</v>
      </c>
      <c r="I32">
        <f t="shared" si="10"/>
        <v>13348.4375</v>
      </c>
      <c r="J32">
        <f t="shared" si="10"/>
        <v>10778.4375</v>
      </c>
      <c r="K32"/>
      <c r="Q32" s="26">
        <v>31</v>
      </c>
      <c r="R32" s="26" t="s">
        <v>2</v>
      </c>
      <c r="S32" s="26" t="s">
        <v>25</v>
      </c>
      <c r="T32" s="26" t="s">
        <v>38</v>
      </c>
      <c r="U32" s="27">
        <v>1</v>
      </c>
      <c r="V32" s="42">
        <f>AVERAGE(H49,H93)</f>
        <v>0.55464918871671687</v>
      </c>
      <c r="W32" s="42">
        <f>ABS(H49-H93)/H49*100</f>
        <v>9.9083480361988823</v>
      </c>
      <c r="X32" s="27"/>
      <c r="Y32" s="27">
        <f t="shared" si="3"/>
        <v>0.55464918871671687</v>
      </c>
      <c r="Z32" s="27">
        <v>100</v>
      </c>
      <c r="AA32" s="27">
        <f t="shared" si="4"/>
        <v>55.464918871671685</v>
      </c>
      <c r="AF32" s="2">
        <f t="shared" si="5"/>
        <v>0.58645318045418704</v>
      </c>
      <c r="AG32" s="2">
        <f t="shared" si="7"/>
        <v>0.73625815458602029</v>
      </c>
      <c r="AH32" s="2">
        <f t="shared" si="8"/>
        <v>2.0140433381117253</v>
      </c>
    </row>
    <row r="33" spans="1:34" x14ac:dyDescent="0.45">
      <c r="B33">
        <f t="shared" si="10"/>
        <v>4088.4375</v>
      </c>
      <c r="C33">
        <f t="shared" si="10"/>
        <v>4307.4375</v>
      </c>
      <c r="D33">
        <f t="shared" si="10"/>
        <v>-0.5625</v>
      </c>
      <c r="E33">
        <f t="shared" si="10"/>
        <v>3463.4375</v>
      </c>
      <c r="F33">
        <f t="shared" si="10"/>
        <v>27550.4375</v>
      </c>
      <c r="G33">
        <f t="shared" si="10"/>
        <v>45291.4375</v>
      </c>
      <c r="H33">
        <f t="shared" si="10"/>
        <v>23225.4375</v>
      </c>
      <c r="I33">
        <f t="shared" si="10"/>
        <v>11552.4375</v>
      </c>
      <c r="J33">
        <f t="shared" si="10"/>
        <v>16956.4375</v>
      </c>
      <c r="K33"/>
      <c r="Q33" s="26">
        <v>32</v>
      </c>
      <c r="R33" s="26" t="s">
        <v>2</v>
      </c>
      <c r="S33" s="26" t="s">
        <v>25</v>
      </c>
      <c r="T33" s="26" t="s">
        <v>40</v>
      </c>
      <c r="U33" s="27">
        <v>1</v>
      </c>
      <c r="V33" s="42">
        <f>AVERAGE(H50,H94)</f>
        <v>9.1595220889314877E-2</v>
      </c>
      <c r="W33" s="42">
        <f>ABS(H50-H94)/H50*100</f>
        <v>15.351086023614743</v>
      </c>
      <c r="X33" s="27"/>
      <c r="Y33" s="27">
        <f t="shared" si="3"/>
        <v>9.1595220889314877E-2</v>
      </c>
      <c r="Z33" s="27">
        <v>100</v>
      </c>
      <c r="AA33" s="27">
        <f t="shared" si="4"/>
        <v>9.159522088931487</v>
      </c>
      <c r="AF33" s="2">
        <f t="shared" si="5"/>
        <v>9.6847358109772186E-2</v>
      </c>
      <c r="AG33" s="2">
        <f t="shared" si="7"/>
        <v>0.12158627412201843</v>
      </c>
      <c r="AH33" s="2">
        <f t="shared" si="8"/>
        <v>0.33260076493002266</v>
      </c>
    </row>
    <row r="34" spans="1:34" x14ac:dyDescent="0.45">
      <c r="B34">
        <f t="shared" si="10"/>
        <v>1384.4375</v>
      </c>
      <c r="C34">
        <f t="shared" si="10"/>
        <v>685.4375</v>
      </c>
      <c r="D34">
        <f t="shared" si="10"/>
        <v>1.4375</v>
      </c>
      <c r="E34">
        <f t="shared" si="10"/>
        <v>22669.4375</v>
      </c>
      <c r="F34">
        <f t="shared" si="10"/>
        <v>9470.4375</v>
      </c>
      <c r="G34">
        <f t="shared" si="10"/>
        <v>50242.4375</v>
      </c>
      <c r="H34">
        <f t="shared" si="10"/>
        <v>38972.4375</v>
      </c>
      <c r="I34">
        <f t="shared" si="10"/>
        <v>15164.4375</v>
      </c>
      <c r="J34">
        <f t="shared" si="10"/>
        <v>9861.4375</v>
      </c>
      <c r="K34"/>
      <c r="Q34" s="26">
        <v>33</v>
      </c>
      <c r="R34" s="26" t="s">
        <v>2</v>
      </c>
      <c r="S34" s="26" t="s">
        <v>25</v>
      </c>
      <c r="T34" s="26" t="s">
        <v>42</v>
      </c>
      <c r="U34" s="27">
        <v>1</v>
      </c>
      <c r="V34" s="42">
        <f>AVERAGE(H51,H95)</f>
        <v>1.2733579040712203E-2</v>
      </c>
      <c r="W34" s="42">
        <f>ABS(H51-H95)/H51*100</f>
        <v>11.397193774472001</v>
      </c>
      <c r="X34" s="27"/>
      <c r="Y34" s="27">
        <f t="shared" si="3"/>
        <v>1.2733579040712203E-2</v>
      </c>
      <c r="Z34" s="27">
        <v>100</v>
      </c>
      <c r="AA34" s="27">
        <f t="shared" si="4"/>
        <v>1.2733579040712202</v>
      </c>
      <c r="AF34" s="2">
        <f t="shared" si="5"/>
        <v>1.3463731812658425E-2</v>
      </c>
      <c r="AG34" s="2">
        <f t="shared" si="7"/>
        <v>1.6902939004528699E-2</v>
      </c>
      <c r="AH34" s="2">
        <f t="shared" si="8"/>
        <v>4.6238199854942909E-2</v>
      </c>
    </row>
    <row r="35" spans="1:34" x14ac:dyDescent="0.45">
      <c r="B35"/>
      <c r="C35"/>
      <c r="D35"/>
      <c r="E35"/>
      <c r="F35"/>
      <c r="G35"/>
      <c r="H35"/>
      <c r="I35"/>
      <c r="J35"/>
      <c r="K35"/>
      <c r="Q35" s="26">
        <v>34</v>
      </c>
      <c r="R35" s="26" t="s">
        <v>2</v>
      </c>
      <c r="S35" s="26" t="s">
        <v>25</v>
      </c>
      <c r="T35" s="26" t="s">
        <v>44</v>
      </c>
      <c r="U35" s="27">
        <v>1</v>
      </c>
      <c r="V35" s="42">
        <f>AVERAGE(H52,H96)</f>
        <v>5.8129474685165161E-2</v>
      </c>
      <c r="W35" s="42">
        <f>ABS(H52-H96)/H52*100</f>
        <v>4.2867848932081882</v>
      </c>
      <c r="X35" s="27"/>
      <c r="Y35" s="27">
        <f t="shared" si="3"/>
        <v>5.8129474685165161E-2</v>
      </c>
      <c r="Z35" s="27">
        <v>200</v>
      </c>
      <c r="AA35" s="27">
        <f t="shared" si="4"/>
        <v>11.625894937033031</v>
      </c>
      <c r="AF35" s="2">
        <f t="shared" si="5"/>
        <v>0.12292532289146678</v>
      </c>
      <c r="AG35" s="2">
        <f t="shared" si="7"/>
        <v>0.15432565531296</v>
      </c>
      <c r="AH35" s="2">
        <f t="shared" si="8"/>
        <v>0.42215974933080236</v>
      </c>
    </row>
    <row r="36" spans="1:34" x14ac:dyDescent="0.45">
      <c r="A36" s="22" t="s">
        <v>37</v>
      </c>
      <c r="B36" s="22" t="s">
        <v>86</v>
      </c>
      <c r="C36"/>
      <c r="D36"/>
      <c r="E36"/>
      <c r="F36"/>
      <c r="G36"/>
      <c r="H36"/>
      <c r="I36"/>
      <c r="J36"/>
      <c r="K36"/>
      <c r="Q36" s="26">
        <v>35</v>
      </c>
      <c r="R36" s="26" t="s">
        <v>2</v>
      </c>
      <c r="S36" s="26" t="s">
        <v>25</v>
      </c>
      <c r="T36" s="26" t="s">
        <v>45</v>
      </c>
      <c r="U36" s="27">
        <v>1</v>
      </c>
      <c r="V36" s="42">
        <f>AVERAGE(H53,H97)</f>
        <v>0.17005712070549817</v>
      </c>
      <c r="W36" s="43">
        <f>ABS(H53-H97)/H53*100</f>
        <v>3.6044318349639477</v>
      </c>
      <c r="X36" s="27"/>
      <c r="Y36" s="27">
        <f t="shared" si="3"/>
        <v>0.17005712070549817</v>
      </c>
      <c r="Z36" s="27">
        <v>100</v>
      </c>
      <c r="AA36" s="27">
        <f t="shared" si="4"/>
        <v>17.005712070549816</v>
      </c>
      <c r="AF36" s="2">
        <f t="shared" si="5"/>
        <v>0.17980832087281323</v>
      </c>
      <c r="AG36" s="2">
        <f t="shared" si="7"/>
        <v>0.22573897954223857</v>
      </c>
      <c r="AH36" s="2">
        <f t="shared" si="8"/>
        <v>0.61751178586921307</v>
      </c>
    </row>
    <row r="37" spans="1:34" x14ac:dyDescent="0.45">
      <c r="A37">
        <v>50</v>
      </c>
      <c r="B37">
        <f>AVERAGE(B27:C27)</f>
        <v>531682.9375</v>
      </c>
      <c r="Q37" s="26">
        <v>36</v>
      </c>
      <c r="R37" s="26" t="s">
        <v>2</v>
      </c>
      <c r="S37" s="26" t="s">
        <v>25</v>
      </c>
      <c r="T37" s="26" t="s">
        <v>46</v>
      </c>
      <c r="U37" s="27">
        <v>1</v>
      </c>
      <c r="V37" s="42">
        <f>AVERAGE(H54,H98)</f>
        <v>8.775108219084013E-2</v>
      </c>
      <c r="W37" s="42">
        <f>ABS(H54-H98)/H54*100</f>
        <v>11.015700626092121</v>
      </c>
      <c r="X37" s="27"/>
      <c r="Y37" s="27">
        <f t="shared" si="3"/>
        <v>8.775108219084013E-2</v>
      </c>
      <c r="Z37" s="27">
        <v>100</v>
      </c>
      <c r="AA37" s="27">
        <f t="shared" si="4"/>
        <v>8.7751082190840126</v>
      </c>
      <c r="AF37" s="2">
        <f t="shared" si="5"/>
        <v>9.2782793675731418E-2</v>
      </c>
      <c r="AG37" s="2">
        <f t="shared" si="7"/>
        <v>0.11648344782805035</v>
      </c>
      <c r="AH37" s="2">
        <f t="shared" si="8"/>
        <v>0.31864192014318782</v>
      </c>
    </row>
    <row r="38" spans="1:34" x14ac:dyDescent="0.45">
      <c r="A38">
        <f>A37/5</f>
        <v>10</v>
      </c>
      <c r="B38">
        <f t="shared" ref="B38:B44" si="11">AVERAGE(B28:C28)</f>
        <v>448612.9375</v>
      </c>
      <c r="Q38" s="13">
        <v>37</v>
      </c>
      <c r="R38" s="13" t="s">
        <v>2</v>
      </c>
      <c r="S38" s="13" t="s">
        <v>27</v>
      </c>
      <c r="T38" s="13" t="s">
        <v>15</v>
      </c>
      <c r="U38" s="14">
        <v>1</v>
      </c>
      <c r="V38" s="39">
        <f>AVERAGE(H55,H99)</f>
        <v>0.26535648576056331</v>
      </c>
      <c r="W38" s="39">
        <f>ABS(H55-H99)/H55*100</f>
        <v>12.141801690710324</v>
      </c>
      <c r="X38" s="14"/>
      <c r="Y38" s="14">
        <f t="shared" si="3"/>
        <v>0.26535648576056331</v>
      </c>
      <c r="Z38" s="14">
        <v>100</v>
      </c>
      <c r="AA38" s="14">
        <f t="shared" si="4"/>
        <v>26.535648576056332</v>
      </c>
      <c r="AF38" s="2">
        <f t="shared" si="5"/>
        <v>0.28057222149460304</v>
      </c>
      <c r="AG38" s="2">
        <f t="shared" si="7"/>
        <v>0.35224224696971151</v>
      </c>
      <c r="AH38" s="2">
        <f t="shared" si="8"/>
        <v>0.96356304713493879</v>
      </c>
    </row>
    <row r="39" spans="1:34" x14ac:dyDescent="0.45">
      <c r="A39" s="28">
        <f t="shared" ref="A39:A44" si="12">A38/5</f>
        <v>2</v>
      </c>
      <c r="B39" s="28">
        <f t="shared" si="11"/>
        <v>182000.4375</v>
      </c>
      <c r="Q39" s="13">
        <v>38</v>
      </c>
      <c r="R39" s="13" t="s">
        <v>2</v>
      </c>
      <c r="S39" s="14"/>
      <c r="T39" s="13" t="s">
        <v>17</v>
      </c>
      <c r="U39" s="14">
        <v>1</v>
      </c>
      <c r="V39" s="39">
        <f>AVERAGE(H56,H100)</f>
        <v>0.4604986598477564</v>
      </c>
      <c r="W39" s="39">
        <f>ABS(H56-H100)/H56*100</f>
        <v>19.397286000424536</v>
      </c>
      <c r="X39" s="14"/>
      <c r="Y39" s="14">
        <f t="shared" si="3"/>
        <v>0.4604986598477564</v>
      </c>
      <c r="Z39" s="14">
        <v>100</v>
      </c>
      <c r="AA39" s="14">
        <f t="shared" si="4"/>
        <v>46.049865984775643</v>
      </c>
      <c r="AF39" s="2">
        <f t="shared" si="5"/>
        <v>0.4869039911289571</v>
      </c>
      <c r="AG39" s="2">
        <f t="shared" si="7"/>
        <v>0.61127988715405823</v>
      </c>
      <c r="AH39" s="2">
        <f t="shared" si="8"/>
        <v>1.6721637332988994</v>
      </c>
    </row>
    <row r="40" spans="1:34" x14ac:dyDescent="0.45">
      <c r="A40" s="28">
        <f t="shared" si="12"/>
        <v>0.4</v>
      </c>
      <c r="B40" s="28">
        <f t="shared" si="11"/>
        <v>52991.9375</v>
      </c>
      <c r="Q40" s="13">
        <v>39</v>
      </c>
      <c r="R40" s="13" t="s">
        <v>2</v>
      </c>
      <c r="S40" s="13" t="s">
        <v>27</v>
      </c>
      <c r="T40" s="13" t="s">
        <v>36</v>
      </c>
      <c r="U40" s="14">
        <v>1</v>
      </c>
      <c r="V40" s="39">
        <f>AVERAGE(I49,I93)</f>
        <v>0.64662209173802765</v>
      </c>
      <c r="W40" s="39">
        <f>ABS(I49-I93)/I49*100</f>
        <v>15.862194089597898</v>
      </c>
      <c r="X40" s="14"/>
      <c r="Y40" s="14">
        <f t="shared" si="3"/>
        <v>0.64662209173802765</v>
      </c>
      <c r="Z40" s="14">
        <v>100</v>
      </c>
      <c r="AA40" s="14">
        <f t="shared" si="4"/>
        <v>64.662209173802765</v>
      </c>
      <c r="AF40" s="2">
        <f t="shared" si="5"/>
        <v>0.68369987726672043</v>
      </c>
      <c r="AG40" s="2">
        <f t="shared" si="7"/>
        <v>0.85834577542445012</v>
      </c>
      <c r="AH40" s="2">
        <f t="shared" si="8"/>
        <v>2.348015543219331</v>
      </c>
    </row>
    <row r="41" spans="1:34" x14ac:dyDescent="0.45">
      <c r="A41" s="28">
        <f t="shared" si="12"/>
        <v>0.08</v>
      </c>
      <c r="B41" s="28">
        <f t="shared" si="11"/>
        <v>18840.9375</v>
      </c>
      <c r="Q41" s="13">
        <v>40</v>
      </c>
      <c r="R41" s="13" t="s">
        <v>2</v>
      </c>
      <c r="S41" s="13" t="s">
        <v>27</v>
      </c>
      <c r="T41" s="13" t="s">
        <v>38</v>
      </c>
      <c r="U41" s="14">
        <v>1</v>
      </c>
      <c r="V41" s="39">
        <f>AVERAGE(I50,I94)</f>
        <v>0.29059753697764212</v>
      </c>
      <c r="W41" s="39">
        <f>ABS(I50-I94)/I50*100</f>
        <v>14.122118681953269</v>
      </c>
      <c r="X41" s="14"/>
      <c r="Y41" s="14">
        <f t="shared" si="3"/>
        <v>0.29059753697764212</v>
      </c>
      <c r="Z41" s="14">
        <v>100</v>
      </c>
      <c r="AA41" s="14">
        <f t="shared" si="4"/>
        <v>29.059753697764211</v>
      </c>
      <c r="AF41" s="2">
        <f t="shared" si="5"/>
        <v>0.30726061312195158</v>
      </c>
      <c r="AG41" s="2">
        <f t="shared" si="7"/>
        <v>0.38574798386963383</v>
      </c>
      <c r="AH41" s="2">
        <f t="shared" si="8"/>
        <v>1.0552184071081754</v>
      </c>
    </row>
    <row r="42" spans="1:34" x14ac:dyDescent="0.45">
      <c r="A42" s="28">
        <f t="shared" si="12"/>
        <v>1.6E-2</v>
      </c>
      <c r="B42" s="28">
        <f t="shared" si="11"/>
        <v>6796.9375</v>
      </c>
      <c r="Q42" s="13">
        <v>41</v>
      </c>
      <c r="R42" s="13" t="s">
        <v>2</v>
      </c>
      <c r="S42" s="13" t="s">
        <v>27</v>
      </c>
      <c r="T42" s="13" t="s">
        <v>40</v>
      </c>
      <c r="U42" s="14">
        <v>1</v>
      </c>
      <c r="V42" s="39">
        <f>AVERAGE(I51,I95)</f>
        <v>0.12278807457528138</v>
      </c>
      <c r="W42" s="39">
        <f>ABS(I51-I95)/I51*100</f>
        <v>18.581858248890267</v>
      </c>
      <c r="X42" s="14"/>
      <c r="Y42" s="14">
        <f t="shared" si="3"/>
        <v>0.12278807457528138</v>
      </c>
      <c r="Z42" s="14">
        <v>100</v>
      </c>
      <c r="AA42" s="14">
        <f t="shared" si="4"/>
        <v>12.278807457528137</v>
      </c>
      <c r="AF42" s="2">
        <f t="shared" si="5"/>
        <v>0.12982883292974215</v>
      </c>
      <c r="AG42" s="2">
        <f t="shared" si="7"/>
        <v>0.16299261412629659</v>
      </c>
      <c r="AH42" s="2">
        <f t="shared" si="8"/>
        <v>0.44586832294857659</v>
      </c>
    </row>
    <row r="43" spans="1:34" x14ac:dyDescent="0.45">
      <c r="A43" s="28">
        <f t="shared" si="12"/>
        <v>3.2000000000000002E-3</v>
      </c>
      <c r="B43" s="28">
        <f t="shared" si="11"/>
        <v>4197.9375</v>
      </c>
      <c r="Q43" s="13">
        <v>42</v>
      </c>
      <c r="R43" s="13" t="s">
        <v>2</v>
      </c>
      <c r="S43" s="13" t="s">
        <v>27</v>
      </c>
      <c r="T43" s="13" t="s">
        <v>42</v>
      </c>
      <c r="U43" s="14">
        <v>1</v>
      </c>
      <c r="V43" s="39">
        <f>AVERAGE(I52,I96)</f>
        <v>0.1103207270764688</v>
      </c>
      <c r="W43" s="39">
        <f>ABS(I52-I96)/I52*100</f>
        <v>16.112961256584466</v>
      </c>
      <c r="X43" s="14"/>
      <c r="Y43" s="14">
        <f t="shared" si="3"/>
        <v>0.1103207270764688</v>
      </c>
      <c r="Z43" s="14">
        <v>100</v>
      </c>
      <c r="AA43" s="14">
        <f t="shared" si="4"/>
        <v>11.032072707646879</v>
      </c>
      <c r="AF43" s="2">
        <f t="shared" si="5"/>
        <v>0.11664659857107892</v>
      </c>
      <c r="AG43" s="2">
        <f t="shared" si="7"/>
        <v>0.14644307894479544</v>
      </c>
      <c r="AH43" s="2">
        <f t="shared" si="8"/>
        <v>0.40059686364652036</v>
      </c>
    </row>
    <row r="44" spans="1:34" x14ac:dyDescent="0.45">
      <c r="A44" s="28">
        <f t="shared" si="12"/>
        <v>6.4000000000000005E-4</v>
      </c>
      <c r="B44" s="28">
        <f t="shared" si="11"/>
        <v>1034.9375</v>
      </c>
      <c r="Q44" s="13">
        <v>43</v>
      </c>
      <c r="R44" s="13" t="s">
        <v>2</v>
      </c>
      <c r="S44" s="13" t="s">
        <v>27</v>
      </c>
      <c r="T44" s="13" t="s">
        <v>44</v>
      </c>
      <c r="U44" s="14">
        <v>1</v>
      </c>
      <c r="V44" s="39">
        <f>AVERAGE(I53,I97)</f>
        <v>5.2893006598704516E-2</v>
      </c>
      <c r="W44" s="39">
        <f>ABS(I53-I97)/I53*100</f>
        <v>10.19152592697616</v>
      </c>
      <c r="X44" s="14"/>
      <c r="Y44" s="14">
        <f t="shared" si="3"/>
        <v>5.2893006598704516E-2</v>
      </c>
      <c r="Z44" s="14">
        <v>200</v>
      </c>
      <c r="AA44" s="14">
        <f t="shared" si="4"/>
        <v>10.578601319740903</v>
      </c>
      <c r="AF44" s="2">
        <f t="shared" si="5"/>
        <v>0.11185186086853699</v>
      </c>
      <c r="AG44" s="2">
        <f t="shared" si="7"/>
        <v>0.14042356221225158</v>
      </c>
      <c r="AH44" s="2">
        <f t="shared" si="8"/>
        <v>0.38413040076483074</v>
      </c>
    </row>
    <row r="45" spans="1:34" x14ac:dyDescent="0.45">
      <c r="A45"/>
      <c r="B45"/>
      <c r="Q45" s="13">
        <v>44</v>
      </c>
      <c r="R45" s="13" t="s">
        <v>2</v>
      </c>
      <c r="S45" s="13" t="s">
        <v>27</v>
      </c>
      <c r="T45" s="13" t="s">
        <v>45</v>
      </c>
      <c r="U45" s="14">
        <v>1</v>
      </c>
      <c r="V45" s="39">
        <f>AVERAGE(I54,I98)</f>
        <v>0.15197010406491152</v>
      </c>
      <c r="W45" s="39">
        <f>ABS(I54-I98)/I54*100</f>
        <v>11.391820073058256</v>
      </c>
      <c r="X45" s="14"/>
      <c r="Y45" s="14">
        <f t="shared" si="3"/>
        <v>0.15197010406491152</v>
      </c>
      <c r="Z45" s="14">
        <v>100</v>
      </c>
      <c r="AA45" s="14">
        <f t="shared" si="4"/>
        <v>15.197010406491152</v>
      </c>
      <c r="AF45" s="2">
        <f t="shared" si="5"/>
        <v>0.16068418141749102</v>
      </c>
      <c r="AG45" s="2">
        <f t="shared" si="7"/>
        <v>0.20172972510778131</v>
      </c>
      <c r="AH45" s="2">
        <f t="shared" si="8"/>
        <v>0.55183417178025651</v>
      </c>
    </row>
    <row r="46" spans="1:34" x14ac:dyDescent="0.45">
      <c r="A46" s="22" t="s">
        <v>87</v>
      </c>
      <c r="B46">
        <v>92839</v>
      </c>
      <c r="Q46" s="13">
        <v>45</v>
      </c>
      <c r="R46" s="13" t="s">
        <v>2</v>
      </c>
      <c r="S46" s="13" t="s">
        <v>27</v>
      </c>
      <c r="T46" s="13" t="s">
        <v>46</v>
      </c>
      <c r="U46" s="14">
        <v>1</v>
      </c>
      <c r="V46" s="39">
        <f>AVERAGE(I55,I99)</f>
        <v>0.13161146130827289</v>
      </c>
      <c r="W46" s="39">
        <f>ABS(I55-I99)/I55*100</f>
        <v>11.534171146110877</v>
      </c>
      <c r="X46" s="14"/>
      <c r="Y46" s="14">
        <f t="shared" si="3"/>
        <v>0.13161146130827289</v>
      </c>
      <c r="Z46" s="14">
        <v>100</v>
      </c>
      <c r="AA46" s="14">
        <f t="shared" si="4"/>
        <v>13.161146130827289</v>
      </c>
      <c r="AF46" s="2">
        <f t="shared" si="5"/>
        <v>0.13915815913665922</v>
      </c>
      <c r="AG46" s="2">
        <f t="shared" si="7"/>
        <v>0.17470504527266045</v>
      </c>
      <c r="AH46" s="2">
        <f t="shared" si="8"/>
        <v>0.47790782400740034</v>
      </c>
    </row>
    <row r="47" spans="1:34" x14ac:dyDescent="0.45">
      <c r="Q47" s="3">
        <v>46</v>
      </c>
      <c r="R47" s="3" t="s">
        <v>2</v>
      </c>
      <c r="S47" s="3" t="s">
        <v>32</v>
      </c>
      <c r="T47" s="3" t="s">
        <v>15</v>
      </c>
      <c r="U47" s="2">
        <v>1</v>
      </c>
      <c r="V47" s="12">
        <f>AVERAGE(I56,I100)</f>
        <v>0.17441439464606234</v>
      </c>
      <c r="W47" s="12">
        <f>ABS(I56-I100)/I56*100</f>
        <v>13.558306855045318</v>
      </c>
      <c r="Y47" s="2">
        <f t="shared" si="3"/>
        <v>0.17441439464606234</v>
      </c>
      <c r="Z47" s="2">
        <v>100</v>
      </c>
      <c r="AA47" s="2">
        <f t="shared" si="4"/>
        <v>17.441439464606233</v>
      </c>
      <c r="AF47" s="2">
        <f t="shared" si="5"/>
        <v>0.18441544410049929</v>
      </c>
      <c r="AG47" s="2">
        <f t="shared" si="7"/>
        <v>0.23152295711899845</v>
      </c>
      <c r="AH47" s="2">
        <f t="shared" si="8"/>
        <v>0.63333392846104741</v>
      </c>
    </row>
    <row r="48" spans="1:34" x14ac:dyDescent="0.45">
      <c r="Q48" s="3">
        <v>47</v>
      </c>
      <c r="R48" s="3" t="s">
        <v>2</v>
      </c>
      <c r="T48" s="3" t="s">
        <v>17</v>
      </c>
      <c r="U48" s="2">
        <v>1</v>
      </c>
      <c r="V48" s="12">
        <f>AVERAGE(J49,J93)</f>
        <v>0.43501802946081497</v>
      </c>
      <c r="W48" s="12">
        <f>ABS(J49-J93)/J49*100</f>
        <v>13.932465620532126</v>
      </c>
      <c r="Y48" s="2">
        <f t="shared" si="3"/>
        <v>0.43501802946081497</v>
      </c>
      <c r="Z48" s="2">
        <v>100</v>
      </c>
      <c r="AA48" s="2">
        <f t="shared" si="4"/>
        <v>43.501802946081497</v>
      </c>
      <c r="AF48" s="2">
        <f t="shared" si="5"/>
        <v>0.45996228268623274</v>
      </c>
      <c r="AG48" s="2">
        <f t="shared" si="7"/>
        <v>0.57745612559806736</v>
      </c>
      <c r="AH48" s="2">
        <f t="shared" si="8"/>
        <v>1.5796384129239744</v>
      </c>
    </row>
    <row r="49" spans="1:34" x14ac:dyDescent="0.45">
      <c r="D49" s="2">
        <f>D27/$B$46</f>
        <v>1.1804030364394273</v>
      </c>
      <c r="E49" s="2">
        <f t="shared" ref="E49:J49" si="13">E27/$B$46</f>
        <v>0.56453039670827998</v>
      </c>
      <c r="F49" s="2">
        <f t="shared" si="13"/>
        <v>0.10799812040198624</v>
      </c>
      <c r="G49" s="2">
        <f t="shared" si="13"/>
        <v>7.5554185202339535E-3</v>
      </c>
      <c r="H49" s="2">
        <f t="shared" si="13"/>
        <v>0.52846796604875101</v>
      </c>
      <c r="I49" s="2">
        <f t="shared" si="13"/>
        <v>0.5991063830933121</v>
      </c>
      <c r="J49" s="2">
        <f t="shared" si="13"/>
        <v>0.40668724889324531</v>
      </c>
      <c r="Q49" s="3">
        <v>48</v>
      </c>
      <c r="R49" s="3" t="s">
        <v>2</v>
      </c>
      <c r="S49" s="3" t="s">
        <v>32</v>
      </c>
      <c r="T49" s="3" t="s">
        <v>36</v>
      </c>
      <c r="U49" s="2">
        <v>1</v>
      </c>
      <c r="V49" s="12">
        <f>AVERAGE(J50,J94)</f>
        <v>0.56788318160430218</v>
      </c>
      <c r="W49" s="12">
        <f>ABS(J50-J94)/J50*100</f>
        <v>12.521381866125111</v>
      </c>
      <c r="Y49" s="2">
        <f t="shared" si="3"/>
        <v>0.56788318160430218</v>
      </c>
      <c r="Z49" s="2">
        <v>100</v>
      </c>
      <c r="AA49" s="2">
        <f t="shared" si="4"/>
        <v>56.788318160430215</v>
      </c>
      <c r="AF49" s="2">
        <f t="shared" si="5"/>
        <v>0.60044602021113191</v>
      </c>
      <c r="AG49" s="2">
        <f t="shared" si="7"/>
        <v>0.75382535810751417</v>
      </c>
      <c r="AH49" s="2">
        <f t="shared" si="8"/>
        <v>2.0620986418137419</v>
      </c>
    </row>
    <row r="50" spans="1:34" x14ac:dyDescent="0.45">
      <c r="D50" s="2">
        <f t="shared" ref="D50:J56" si="14">D28/$B$46</f>
        <v>0.81069849416732187</v>
      </c>
      <c r="E50" s="2">
        <f t="shared" si="14"/>
        <v>0.85858785101088986</v>
      </c>
      <c r="F50" s="2">
        <f t="shared" si="14"/>
        <v>5.7986810499897672E-2</v>
      </c>
      <c r="G50" s="2">
        <f t="shared" si="14"/>
        <v>1.1045331164704488E-2</v>
      </c>
      <c r="H50" s="2">
        <f t="shared" si="14"/>
        <v>8.5065947500511635E-2</v>
      </c>
      <c r="I50" s="2">
        <f t="shared" si="14"/>
        <v>0.27143159124936717</v>
      </c>
      <c r="J50" s="2">
        <f t="shared" si="14"/>
        <v>0.5344245144820603</v>
      </c>
      <c r="Q50" s="3">
        <v>49</v>
      </c>
      <c r="R50" s="3" t="s">
        <v>2</v>
      </c>
      <c r="S50" s="3" t="s">
        <v>32</v>
      </c>
      <c r="T50" s="3" t="s">
        <v>38</v>
      </c>
      <c r="U50" s="2">
        <v>1</v>
      </c>
      <c r="V50" s="12">
        <f>AVERAGE(J51,J95)</f>
        <v>0.52721642649063871</v>
      </c>
      <c r="W50" s="12">
        <f>ABS(J51-J95)/J51*100</f>
        <v>5.7972781021235864</v>
      </c>
      <c r="Y50" s="2">
        <f t="shared" si="3"/>
        <v>0.52721642649063871</v>
      </c>
      <c r="Z50" s="2">
        <v>100</v>
      </c>
      <c r="AA50" s="2">
        <f t="shared" si="4"/>
        <v>52.721642649063874</v>
      </c>
      <c r="AF50" s="2">
        <f t="shared" si="5"/>
        <v>0.55744740349929844</v>
      </c>
      <c r="AG50" s="2">
        <f t="shared" si="7"/>
        <v>0.69984307402221335</v>
      </c>
      <c r="AH50" s="2">
        <f t="shared" si="8"/>
        <v>1.9144294323647997</v>
      </c>
    </row>
    <row r="51" spans="1:34" x14ac:dyDescent="0.45">
      <c r="D51" s="2">
        <f t="shared" si="14"/>
        <v>1.019113061321212</v>
      </c>
      <c r="E51" s="2">
        <f t="shared" si="14"/>
        <v>0.52960972759292968</v>
      </c>
      <c r="F51" s="2">
        <f t="shared" si="14"/>
        <v>4.8184895356477339E-2</v>
      </c>
      <c r="G51" s="2">
        <f t="shared" si="14"/>
        <v>0.14746429302340611</v>
      </c>
      <c r="H51" s="2">
        <f t="shared" si="14"/>
        <v>1.2047065349691402E-2</v>
      </c>
      <c r="I51" s="2">
        <f t="shared" si="14"/>
        <v>0.11234973987225197</v>
      </c>
      <c r="J51" s="2">
        <f t="shared" si="14"/>
        <v>0.51236481974170334</v>
      </c>
      <c r="Q51" s="3">
        <v>50</v>
      </c>
      <c r="R51" s="3" t="s">
        <v>2</v>
      </c>
      <c r="S51" s="3" t="s">
        <v>32</v>
      </c>
      <c r="T51" s="3" t="s">
        <v>40</v>
      </c>
      <c r="U51" s="2">
        <v>1</v>
      </c>
      <c r="V51" s="12">
        <f>AVERAGE(J52,J96)</f>
        <v>0.20865089250016694</v>
      </c>
      <c r="W51" s="12">
        <f>ABS(J52-J96)/J52*100</f>
        <v>9.7280362575106878</v>
      </c>
      <c r="Y51" s="2">
        <f t="shared" si="3"/>
        <v>0.20865089250016694</v>
      </c>
      <c r="Z51" s="2">
        <v>100</v>
      </c>
      <c r="AA51" s="2">
        <f t="shared" si="4"/>
        <v>20.865089250016695</v>
      </c>
      <c r="AF51" s="2">
        <f t="shared" si="5"/>
        <v>0.22061508788003314</v>
      </c>
      <c r="AG51" s="2">
        <f t="shared" si="7"/>
        <v>0.27696952270015818</v>
      </c>
      <c r="AH51" s="2">
        <f t="shared" si="8"/>
        <v>0.7576535737901483</v>
      </c>
    </row>
    <row r="52" spans="1:34" x14ac:dyDescent="0.45">
      <c r="D52" s="2">
        <f t="shared" si="14"/>
        <v>0.35643896961406307</v>
      </c>
      <c r="E52" s="2">
        <f t="shared" si="14"/>
        <v>0.36073673240771659</v>
      </c>
      <c r="F52" s="2">
        <f t="shared" si="14"/>
        <v>0.33678128265061019</v>
      </c>
      <c r="G52" s="2">
        <f t="shared" si="14"/>
        <v>4.9165086870819379E-2</v>
      </c>
      <c r="H52" s="2">
        <f t="shared" si="14"/>
        <v>5.6909676967653679E-2</v>
      </c>
      <c r="I52" s="2">
        <f t="shared" si="14"/>
        <v>0.10209542864528916</v>
      </c>
      <c r="J52" s="2">
        <f t="shared" si="14"/>
        <v>0.19897281853531382</v>
      </c>
      <c r="Q52" s="3">
        <v>51</v>
      </c>
      <c r="R52" s="3" t="s">
        <v>2</v>
      </c>
      <c r="S52" s="3" t="s">
        <v>32</v>
      </c>
      <c r="T52" s="3" t="s">
        <v>42</v>
      </c>
      <c r="U52" s="2">
        <v>1</v>
      </c>
      <c r="V52" s="12">
        <f>AVERAGE(J53,J97)</f>
        <v>4.3457981945633883E-2</v>
      </c>
      <c r="W52" s="12">
        <f>ABS(J53-J97)/J53*100</f>
        <v>11.321808244901463</v>
      </c>
      <c r="Y52" s="2">
        <f t="shared" si="3"/>
        <v>4.3457981945633883E-2</v>
      </c>
      <c r="Z52" s="2">
        <v>100</v>
      </c>
      <c r="AA52" s="2">
        <f t="shared" si="4"/>
        <v>4.3457981945633879</v>
      </c>
      <c r="AF52" s="2">
        <f t="shared" si="5"/>
        <v>4.5949894539834002E-2</v>
      </c>
      <c r="AG52" s="2">
        <f t="shared" si="7"/>
        <v>5.7687443234802717E-2</v>
      </c>
      <c r="AH52" s="2">
        <f t="shared" si="8"/>
        <v>0.15780471838044455</v>
      </c>
    </row>
    <row r="53" spans="1:34" x14ac:dyDescent="0.45">
      <c r="D53" s="2">
        <f t="shared" si="14"/>
        <v>4.3336145100658126</v>
      </c>
      <c r="E53" s="2">
        <f t="shared" si="14"/>
        <v>0.10976461939486638</v>
      </c>
      <c r="F53" s="2">
        <f t="shared" si="14"/>
        <v>1.4908867771087582</v>
      </c>
      <c r="G53" s="2">
        <f t="shared" si="14"/>
        <v>2.1191929038442896E-2</v>
      </c>
      <c r="H53" s="2">
        <f t="shared" si="14"/>
        <v>0.1670465806396019</v>
      </c>
      <c r="I53" s="2">
        <f t="shared" si="14"/>
        <v>5.0328391085642889E-2</v>
      </c>
      <c r="J53" s="2">
        <f t="shared" si="14"/>
        <v>4.1129670720279191E-2</v>
      </c>
      <c r="Q53" s="3">
        <v>52</v>
      </c>
      <c r="R53" s="3" t="s">
        <v>2</v>
      </c>
      <c r="S53" s="3" t="s">
        <v>32</v>
      </c>
      <c r="T53" s="3" t="s">
        <v>44</v>
      </c>
      <c r="U53" s="2">
        <v>1</v>
      </c>
      <c r="V53" s="12">
        <f>AVERAGE(J54,J98)</f>
        <v>0.11948626359717163</v>
      </c>
      <c r="W53" s="12">
        <f>ABS(J54-J98)/J54*100</f>
        <v>5.8366108463832136</v>
      </c>
      <c r="Y53" s="2">
        <f t="shared" si="3"/>
        <v>0.11948626359717163</v>
      </c>
      <c r="Z53" s="2">
        <v>200</v>
      </c>
      <c r="AA53" s="2">
        <f t="shared" si="4"/>
        <v>23.897252719434327</v>
      </c>
      <c r="AF53" s="2">
        <f t="shared" si="5"/>
        <v>0.25267538737152284</v>
      </c>
      <c r="AG53" s="2">
        <f t="shared" si="7"/>
        <v>0.3172193801922743</v>
      </c>
      <c r="AH53" s="2">
        <f t="shared" si="8"/>
        <v>0.8677575595144541</v>
      </c>
    </row>
    <row r="54" spans="1:34" x14ac:dyDescent="0.45">
      <c r="D54" s="2">
        <f t="shared" si="14"/>
        <v>0.23282712545374251</v>
      </c>
      <c r="E54" s="2">
        <f t="shared" si="14"/>
        <v>3.5162350951647478E-2</v>
      </c>
      <c r="F54" s="2">
        <f t="shared" si="14"/>
        <v>0.62912609463695213</v>
      </c>
      <c r="G54" s="2">
        <f t="shared" si="14"/>
        <v>0.21070280270145089</v>
      </c>
      <c r="H54" s="2">
        <f t="shared" si="14"/>
        <v>8.3170192483762215E-2</v>
      </c>
      <c r="I54" s="2">
        <f t="shared" si="14"/>
        <v>0.14378049634313167</v>
      </c>
      <c r="J54" s="2">
        <f t="shared" si="14"/>
        <v>0.11609816456446105</v>
      </c>
      <c r="Q54" s="3">
        <v>53</v>
      </c>
      <c r="R54" s="3" t="s">
        <v>2</v>
      </c>
      <c r="S54" s="3" t="s">
        <v>32</v>
      </c>
      <c r="T54" s="3" t="s">
        <v>45</v>
      </c>
      <c r="U54" s="2">
        <v>1</v>
      </c>
      <c r="V54" s="12">
        <f>AVERAGE(J55,J99)</f>
        <v>0.19665878868651221</v>
      </c>
      <c r="W54" s="12">
        <f>ABS(J55-J99)/J55*100</f>
        <v>15.347183426555317</v>
      </c>
      <c r="Y54" s="2">
        <f t="shared" si="3"/>
        <v>0.19665878868651221</v>
      </c>
      <c r="Z54" s="2">
        <v>100</v>
      </c>
      <c r="AA54" s="2">
        <f t="shared" si="4"/>
        <v>19.66587886865122</v>
      </c>
      <c r="AF54" s="2">
        <f t="shared" si="5"/>
        <v>0.2079353480283869</v>
      </c>
      <c r="AG54" s="2">
        <f t="shared" si="7"/>
        <v>0.26105084039959697</v>
      </c>
      <c r="AH54" s="2">
        <f t="shared" si="8"/>
        <v>0.71410782038930576</v>
      </c>
    </row>
    <row r="55" spans="1:34" x14ac:dyDescent="0.45">
      <c r="D55" s="2">
        <f t="shared" si="14"/>
        <v>-6.0588761188724563E-6</v>
      </c>
      <c r="E55" s="2">
        <f t="shared" si="14"/>
        <v>3.7305846680813021E-2</v>
      </c>
      <c r="F55" s="2">
        <f t="shared" si="14"/>
        <v>0.29675500059242343</v>
      </c>
      <c r="G55" s="2">
        <f t="shared" si="14"/>
        <v>0.48784926054783012</v>
      </c>
      <c r="H55" s="2">
        <f t="shared" si="14"/>
        <v>0.2501689753228708</v>
      </c>
      <c r="I55" s="2">
        <f t="shared" si="14"/>
        <v>0.12443517810402956</v>
      </c>
      <c r="J55" s="2">
        <f t="shared" si="14"/>
        <v>0.1826434741864949</v>
      </c>
      <c r="Q55" s="3">
        <v>54</v>
      </c>
      <c r="R55" s="3" t="s">
        <v>2</v>
      </c>
      <c r="S55" s="3" t="s">
        <v>32</v>
      </c>
      <c r="T55" s="3" t="s">
        <v>46</v>
      </c>
      <c r="U55" s="2">
        <v>1</v>
      </c>
      <c r="V55" s="12">
        <f>AVERAGE(J56,J100)</f>
        <v>0.11248618763338035</v>
      </c>
      <c r="W55" s="12">
        <f>ABS(J56-J100)/J56*100</f>
        <v>11.796813064939018</v>
      </c>
      <c r="Y55" s="2">
        <f t="shared" si="3"/>
        <v>0.11248618763338035</v>
      </c>
      <c r="Z55" s="2">
        <v>100</v>
      </c>
      <c r="AA55" s="2">
        <f t="shared" si="4"/>
        <v>11.248618763338035</v>
      </c>
      <c r="AF55" s="2">
        <f t="shared" si="5"/>
        <v>0.11893622822633383</v>
      </c>
      <c r="AG55" s="2">
        <f t="shared" si="7"/>
        <v>0.14931757696245107</v>
      </c>
      <c r="AH55" s="2">
        <f t="shared" si="8"/>
        <v>0.40846008872160278</v>
      </c>
    </row>
    <row r="56" spans="1:34" x14ac:dyDescent="0.45">
      <c r="D56" s="2">
        <f t="shared" si="14"/>
        <v>1.5483794526007388E-5</v>
      </c>
      <c r="E56" s="2">
        <f t="shared" si="14"/>
        <v>0.24418011288359417</v>
      </c>
      <c r="F56" s="2">
        <f t="shared" si="14"/>
        <v>0.10200925796270964</v>
      </c>
      <c r="G56" s="2">
        <f t="shared" si="14"/>
        <v>0.54117814172923018</v>
      </c>
      <c r="H56" s="2">
        <f t="shared" si="14"/>
        <v>0.41978519264533226</v>
      </c>
      <c r="I56" s="2">
        <f t="shared" si="14"/>
        <v>0.16334124128868255</v>
      </c>
      <c r="J56" s="2">
        <f t="shared" si="14"/>
        <v>0.10622085007378365</v>
      </c>
      <c r="Q56" s="34"/>
      <c r="R56" s="35"/>
      <c r="S56" s="34"/>
      <c r="T56" s="36"/>
      <c r="U56" s="35"/>
      <c r="V56" s="37"/>
      <c r="W56" s="37"/>
      <c r="X56" s="35"/>
      <c r="Y56" s="35"/>
      <c r="Z56" s="35"/>
      <c r="AA56" s="35"/>
    </row>
    <row r="57" spans="1:34" x14ac:dyDescent="0.45">
      <c r="Q57" s="34"/>
      <c r="R57" s="34"/>
      <c r="S57" s="34"/>
      <c r="T57" s="36"/>
      <c r="U57" s="35"/>
      <c r="V57" s="37"/>
      <c r="W57" s="37"/>
      <c r="X57" s="35"/>
      <c r="Y57" s="35"/>
      <c r="Z57" s="35"/>
      <c r="AA57" s="35"/>
    </row>
    <row r="58" spans="1:34" x14ac:dyDescent="0.45">
      <c r="Q58" s="34"/>
      <c r="R58" s="34"/>
      <c r="S58" s="35"/>
      <c r="T58" s="36"/>
      <c r="U58" s="35"/>
      <c r="V58" s="37"/>
      <c r="W58" s="37"/>
      <c r="X58" s="35"/>
      <c r="Y58" s="35"/>
      <c r="Z58" s="35"/>
      <c r="AA58" s="35"/>
    </row>
    <row r="59" spans="1:34" x14ac:dyDescent="0.45">
      <c r="Q59" s="34"/>
      <c r="R59" s="34"/>
      <c r="S59" s="35"/>
      <c r="T59" s="36"/>
      <c r="U59" s="35"/>
      <c r="V59" s="37"/>
      <c r="W59" s="37"/>
      <c r="X59" s="35"/>
      <c r="Y59" s="35"/>
      <c r="Z59" s="35"/>
      <c r="AA59" s="35"/>
    </row>
    <row r="60" spans="1:34" x14ac:dyDescent="0.45">
      <c r="A60" s="2" t="s">
        <v>88</v>
      </c>
      <c r="Q60" s="34"/>
      <c r="R60" s="34"/>
      <c r="S60" s="34"/>
      <c r="T60" s="36"/>
      <c r="U60" s="35"/>
      <c r="V60" s="37"/>
      <c r="W60" s="37"/>
      <c r="X60" s="35"/>
      <c r="Y60" s="35"/>
      <c r="Z60" s="35"/>
      <c r="AA60" s="35"/>
    </row>
    <row r="61" spans="1:34" x14ac:dyDescent="0.45">
      <c r="A61" s="16"/>
      <c r="B61" s="17">
        <v>1</v>
      </c>
      <c r="C61" s="17">
        <v>2</v>
      </c>
      <c r="D61" s="17">
        <v>3</v>
      </c>
      <c r="E61" s="17">
        <v>4</v>
      </c>
      <c r="F61" s="17">
        <v>5</v>
      </c>
      <c r="G61" s="17">
        <v>6</v>
      </c>
      <c r="H61" s="17">
        <v>7</v>
      </c>
      <c r="I61" s="17">
        <v>8</v>
      </c>
      <c r="J61" s="17">
        <v>9</v>
      </c>
      <c r="K61" s="17">
        <v>10</v>
      </c>
      <c r="L61" s="17">
        <v>11</v>
      </c>
      <c r="M61" s="17">
        <v>12</v>
      </c>
      <c r="Q61" s="34"/>
      <c r="R61" s="34"/>
      <c r="S61" s="35"/>
      <c r="T61" s="36"/>
      <c r="U61" s="35"/>
      <c r="V61" s="37"/>
      <c r="W61" s="37"/>
      <c r="X61" s="35"/>
      <c r="Y61" s="35"/>
      <c r="Z61" s="35"/>
      <c r="AA61" s="35"/>
    </row>
    <row r="62" spans="1:34" x14ac:dyDescent="0.45">
      <c r="A62" s="17" t="s">
        <v>69</v>
      </c>
      <c r="B62" s="18">
        <v>521455</v>
      </c>
      <c r="C62" s="18">
        <v>530745</v>
      </c>
      <c r="D62" s="21">
        <v>84942</v>
      </c>
      <c r="E62" s="20">
        <v>49885</v>
      </c>
      <c r="F62" s="19">
        <v>9685</v>
      </c>
      <c r="G62" s="19">
        <v>696</v>
      </c>
      <c r="H62" s="20">
        <v>45238</v>
      </c>
      <c r="I62" s="20">
        <v>54060</v>
      </c>
      <c r="J62" s="19">
        <v>36091</v>
      </c>
      <c r="K62" s="19">
        <v>4</v>
      </c>
      <c r="L62" s="19">
        <v>15</v>
      </c>
      <c r="M62" s="19">
        <v>16</v>
      </c>
      <c r="N62" s="22" t="s">
        <v>70</v>
      </c>
      <c r="O62">
        <f>AVERAGE(L62:M69)</f>
        <v>15.125</v>
      </c>
      <c r="Q62" s="34"/>
      <c r="R62" s="34"/>
      <c r="S62" s="34"/>
      <c r="T62" s="36"/>
      <c r="U62" s="35"/>
      <c r="V62" s="37"/>
      <c r="W62" s="37"/>
      <c r="X62" s="35"/>
      <c r="Y62" s="35"/>
      <c r="Z62" s="35"/>
      <c r="AA62" s="35"/>
    </row>
    <row r="63" spans="1:34" x14ac:dyDescent="0.45">
      <c r="A63" s="17" t="s">
        <v>78</v>
      </c>
      <c r="B63" s="31">
        <v>424551</v>
      </c>
      <c r="C63" s="31">
        <v>427548</v>
      </c>
      <c r="D63" s="20">
        <v>59717</v>
      </c>
      <c r="E63" s="21">
        <v>76941</v>
      </c>
      <c r="F63" s="19">
        <v>5177</v>
      </c>
      <c r="G63" s="19">
        <v>981</v>
      </c>
      <c r="H63" s="19">
        <v>7655</v>
      </c>
      <c r="I63" s="19">
        <v>24133</v>
      </c>
      <c r="J63" s="20">
        <v>46835</v>
      </c>
      <c r="K63" s="19">
        <v>5</v>
      </c>
      <c r="L63" s="19">
        <v>16</v>
      </c>
      <c r="M63" s="19">
        <v>17</v>
      </c>
      <c r="Q63" s="34"/>
      <c r="R63" s="34"/>
      <c r="S63" s="35"/>
      <c r="T63" s="36"/>
      <c r="U63" s="35"/>
      <c r="V63" s="37"/>
      <c r="W63" s="37"/>
      <c r="X63" s="35"/>
      <c r="Y63" s="35"/>
      <c r="Z63" s="35"/>
      <c r="AA63" s="35"/>
    </row>
    <row r="64" spans="1:34" x14ac:dyDescent="0.45">
      <c r="A64" s="17" t="s">
        <v>74</v>
      </c>
      <c r="B64" s="23">
        <v>150245</v>
      </c>
      <c r="C64" s="24">
        <v>155966</v>
      </c>
      <c r="D64" s="21">
        <v>82161</v>
      </c>
      <c r="E64" s="20">
        <v>44995</v>
      </c>
      <c r="F64" s="19">
        <v>4190</v>
      </c>
      <c r="G64" s="19">
        <v>12664</v>
      </c>
      <c r="H64" s="19">
        <v>1060</v>
      </c>
      <c r="I64" s="19">
        <v>10388</v>
      </c>
      <c r="J64" s="20">
        <v>42220</v>
      </c>
      <c r="K64" s="19">
        <v>7</v>
      </c>
      <c r="L64" s="19">
        <v>18</v>
      </c>
      <c r="M64" s="19">
        <v>16</v>
      </c>
      <c r="Q64" s="34"/>
      <c r="R64" s="35"/>
      <c r="S64" s="34"/>
      <c r="T64" s="36"/>
      <c r="U64" s="35"/>
      <c r="V64" s="35"/>
      <c r="W64" s="35"/>
      <c r="X64" s="35"/>
      <c r="Y64" s="38"/>
      <c r="Z64" s="38"/>
      <c r="AA64" s="35"/>
    </row>
    <row r="65" spans="1:27" x14ac:dyDescent="0.45">
      <c r="A65" s="17" t="s">
        <v>80</v>
      </c>
      <c r="B65" s="20">
        <v>40342</v>
      </c>
      <c r="C65" s="20">
        <v>44398</v>
      </c>
      <c r="D65" s="19">
        <v>28502</v>
      </c>
      <c r="E65" s="19">
        <v>28937</v>
      </c>
      <c r="F65" s="19">
        <v>29765</v>
      </c>
      <c r="G65" s="19">
        <v>4102</v>
      </c>
      <c r="H65" s="19">
        <v>4636</v>
      </c>
      <c r="I65" s="19">
        <v>9245</v>
      </c>
      <c r="J65" s="19">
        <v>17014</v>
      </c>
      <c r="K65" s="19">
        <v>6</v>
      </c>
      <c r="L65" s="19">
        <v>15</v>
      </c>
      <c r="M65" s="19">
        <v>14</v>
      </c>
      <c r="Q65" s="34"/>
      <c r="R65" s="35"/>
      <c r="S65" s="35"/>
      <c r="T65" s="36"/>
      <c r="U65" s="35"/>
      <c r="V65" s="35"/>
      <c r="W65" s="35"/>
      <c r="X65" s="35"/>
      <c r="Y65" s="38"/>
      <c r="Z65" s="38"/>
      <c r="AA65" s="35"/>
    </row>
    <row r="66" spans="1:27" x14ac:dyDescent="0.45">
      <c r="A66" s="17" t="s">
        <v>81</v>
      </c>
      <c r="B66" s="19">
        <v>14535</v>
      </c>
      <c r="C66" s="19">
        <v>15794</v>
      </c>
      <c r="D66" s="29">
        <v>367005</v>
      </c>
      <c r="E66" s="19">
        <v>9660</v>
      </c>
      <c r="F66" s="23">
        <v>128262</v>
      </c>
      <c r="G66" s="19">
        <v>1847</v>
      </c>
      <c r="H66" s="19">
        <v>13490</v>
      </c>
      <c r="I66" s="19">
        <v>4333</v>
      </c>
      <c r="J66" s="19">
        <v>3580</v>
      </c>
      <c r="K66" s="19">
        <v>7</v>
      </c>
      <c r="L66" s="19">
        <v>14</v>
      </c>
      <c r="M66" s="19">
        <v>17</v>
      </c>
      <c r="Q66" s="35"/>
      <c r="R66" s="35"/>
      <c r="S66" s="35"/>
      <c r="T66" s="35"/>
      <c r="U66" s="35"/>
      <c r="V66" s="35"/>
      <c r="W66" s="35"/>
      <c r="X66" s="35"/>
      <c r="Y66" s="38"/>
      <c r="Z66" s="38"/>
      <c r="AA66" s="35"/>
    </row>
    <row r="67" spans="1:27" x14ac:dyDescent="0.45">
      <c r="A67" s="17" t="s">
        <v>82</v>
      </c>
      <c r="B67" s="19">
        <v>4451</v>
      </c>
      <c r="C67" s="19">
        <v>4856</v>
      </c>
      <c r="D67" s="19">
        <v>21732</v>
      </c>
      <c r="E67" s="19">
        <v>3233</v>
      </c>
      <c r="F67" s="20">
        <v>51760</v>
      </c>
      <c r="G67" s="19">
        <v>18808</v>
      </c>
      <c r="H67" s="19">
        <v>7204</v>
      </c>
      <c r="I67" s="19">
        <v>12485</v>
      </c>
      <c r="J67" s="19">
        <v>9582</v>
      </c>
      <c r="K67" s="19">
        <v>6</v>
      </c>
      <c r="L67" s="19">
        <v>13</v>
      </c>
      <c r="M67" s="19">
        <v>15</v>
      </c>
    </row>
    <row r="68" spans="1:27" x14ac:dyDescent="0.45">
      <c r="A68" s="17" t="s">
        <v>83</v>
      </c>
      <c r="B68" s="19">
        <v>943</v>
      </c>
      <c r="C68" s="19">
        <v>1792</v>
      </c>
      <c r="D68" s="19">
        <v>15</v>
      </c>
      <c r="E68" s="19">
        <v>3279</v>
      </c>
      <c r="F68" s="19">
        <v>25840</v>
      </c>
      <c r="G68" s="20">
        <v>43421</v>
      </c>
      <c r="H68" s="19">
        <v>21858</v>
      </c>
      <c r="I68" s="19">
        <v>10821</v>
      </c>
      <c r="J68" s="19">
        <v>16418</v>
      </c>
      <c r="K68" s="19">
        <v>7</v>
      </c>
      <c r="L68" s="19">
        <v>16</v>
      </c>
      <c r="M68" s="19">
        <v>11</v>
      </c>
      <c r="Q68" s="3"/>
    </row>
    <row r="69" spans="1:27" x14ac:dyDescent="0.45">
      <c r="A69" s="17" t="s">
        <v>84</v>
      </c>
      <c r="B69" s="19">
        <v>257</v>
      </c>
      <c r="C69" s="19">
        <v>883</v>
      </c>
      <c r="D69" s="19">
        <v>14</v>
      </c>
      <c r="E69" s="19">
        <v>20888</v>
      </c>
      <c r="F69" s="19">
        <v>9035</v>
      </c>
      <c r="G69" s="20">
        <v>45268</v>
      </c>
      <c r="H69" s="20">
        <v>39039</v>
      </c>
      <c r="I69" s="19">
        <v>14457</v>
      </c>
      <c r="J69" s="19">
        <v>9261</v>
      </c>
      <c r="K69" s="19">
        <v>6</v>
      </c>
      <c r="L69" s="19">
        <v>14</v>
      </c>
      <c r="M69" s="19">
        <v>15</v>
      </c>
      <c r="Q69" s="3"/>
    </row>
    <row r="70" spans="1:27" x14ac:dyDescent="0.45">
      <c r="Q70" s="3"/>
    </row>
    <row r="71" spans="1:27" x14ac:dyDescent="0.45">
      <c r="B71">
        <f>B62-$O$62</f>
        <v>521439.875</v>
      </c>
      <c r="C71">
        <f t="shared" ref="C71:J71" si="15">C62-$O$62</f>
        <v>530729.875</v>
      </c>
      <c r="D71">
        <f t="shared" si="15"/>
        <v>84926.875</v>
      </c>
      <c r="E71">
        <f t="shared" si="15"/>
        <v>49869.875</v>
      </c>
      <c r="F71">
        <f t="shared" si="15"/>
        <v>9669.875</v>
      </c>
      <c r="G71">
        <f t="shared" si="15"/>
        <v>680.875</v>
      </c>
      <c r="H71">
        <f t="shared" si="15"/>
        <v>45222.875</v>
      </c>
      <c r="I71">
        <f t="shared" si="15"/>
        <v>54044.875</v>
      </c>
      <c r="J71">
        <f t="shared" si="15"/>
        <v>36075.875</v>
      </c>
      <c r="K71"/>
      <c r="Q71" s="3"/>
    </row>
    <row r="72" spans="1:27" x14ac:dyDescent="0.45">
      <c r="B72">
        <f t="shared" ref="B72:J78" si="16">B63-$O$62</f>
        <v>424535.875</v>
      </c>
      <c r="C72">
        <f t="shared" si="16"/>
        <v>427532.875</v>
      </c>
      <c r="D72">
        <f t="shared" si="16"/>
        <v>59701.875</v>
      </c>
      <c r="E72">
        <f t="shared" si="16"/>
        <v>76925.875</v>
      </c>
      <c r="F72">
        <f t="shared" si="16"/>
        <v>5161.875</v>
      </c>
      <c r="G72">
        <f t="shared" si="16"/>
        <v>965.875</v>
      </c>
      <c r="H72">
        <f t="shared" si="16"/>
        <v>7639.875</v>
      </c>
      <c r="I72">
        <f t="shared" si="16"/>
        <v>24117.875</v>
      </c>
      <c r="J72">
        <f t="shared" si="16"/>
        <v>46819.875</v>
      </c>
      <c r="K72"/>
    </row>
    <row r="73" spans="1:27" x14ac:dyDescent="0.45">
      <c r="B73">
        <f t="shared" si="16"/>
        <v>150229.875</v>
      </c>
      <c r="C73">
        <f t="shared" si="16"/>
        <v>155950.875</v>
      </c>
      <c r="D73">
        <f t="shared" si="16"/>
        <v>82145.875</v>
      </c>
      <c r="E73">
        <f t="shared" si="16"/>
        <v>44979.875</v>
      </c>
      <c r="F73">
        <f t="shared" si="16"/>
        <v>4174.875</v>
      </c>
      <c r="G73">
        <f t="shared" si="16"/>
        <v>12648.875</v>
      </c>
      <c r="H73">
        <f t="shared" si="16"/>
        <v>1044.875</v>
      </c>
      <c r="I73">
        <f t="shared" si="16"/>
        <v>10372.875</v>
      </c>
      <c r="J73">
        <f t="shared" si="16"/>
        <v>42204.875</v>
      </c>
      <c r="K73"/>
    </row>
    <row r="74" spans="1:27" x14ac:dyDescent="0.45">
      <c r="B74">
        <f t="shared" si="16"/>
        <v>40326.875</v>
      </c>
      <c r="C74">
        <f t="shared" si="16"/>
        <v>44382.875</v>
      </c>
      <c r="D74">
        <f t="shared" si="16"/>
        <v>28486.875</v>
      </c>
      <c r="E74">
        <f t="shared" si="16"/>
        <v>28921.875</v>
      </c>
      <c r="F74">
        <f t="shared" si="16"/>
        <v>29749.875</v>
      </c>
      <c r="G74">
        <f t="shared" si="16"/>
        <v>4086.875</v>
      </c>
      <c r="H74">
        <f t="shared" si="16"/>
        <v>4620.875</v>
      </c>
      <c r="I74">
        <f t="shared" si="16"/>
        <v>9229.875</v>
      </c>
      <c r="J74">
        <f t="shared" si="16"/>
        <v>16998.875</v>
      </c>
      <c r="K74"/>
    </row>
    <row r="75" spans="1:27" x14ac:dyDescent="0.45">
      <c r="B75">
        <f t="shared" si="16"/>
        <v>14519.875</v>
      </c>
      <c r="C75">
        <f t="shared" si="16"/>
        <v>15778.875</v>
      </c>
      <c r="D75">
        <f t="shared" si="16"/>
        <v>366989.875</v>
      </c>
      <c r="E75">
        <f t="shared" si="16"/>
        <v>9644.875</v>
      </c>
      <c r="F75">
        <f t="shared" si="16"/>
        <v>128246.875</v>
      </c>
      <c r="G75">
        <f t="shared" si="16"/>
        <v>1831.875</v>
      </c>
      <c r="H75">
        <f t="shared" si="16"/>
        <v>13474.875</v>
      </c>
      <c r="I75">
        <f t="shared" si="16"/>
        <v>4317.875</v>
      </c>
      <c r="J75">
        <f t="shared" si="16"/>
        <v>3564.875</v>
      </c>
      <c r="K75"/>
    </row>
    <row r="76" spans="1:27" x14ac:dyDescent="0.45">
      <c r="B76">
        <f t="shared" si="16"/>
        <v>4435.875</v>
      </c>
      <c r="C76">
        <f t="shared" si="16"/>
        <v>4840.875</v>
      </c>
      <c r="D76">
        <f t="shared" si="16"/>
        <v>21716.875</v>
      </c>
      <c r="E76">
        <f t="shared" si="16"/>
        <v>3217.875</v>
      </c>
      <c r="F76">
        <f t="shared" si="16"/>
        <v>51744.875</v>
      </c>
      <c r="G76">
        <f t="shared" si="16"/>
        <v>18792.875</v>
      </c>
      <c r="H76">
        <f t="shared" si="16"/>
        <v>7188.875</v>
      </c>
      <c r="I76">
        <f t="shared" si="16"/>
        <v>12469.875</v>
      </c>
      <c r="J76">
        <f t="shared" si="16"/>
        <v>9566.875</v>
      </c>
      <c r="K76"/>
    </row>
    <row r="77" spans="1:27" x14ac:dyDescent="0.45">
      <c r="B77">
        <f t="shared" si="16"/>
        <v>927.875</v>
      </c>
      <c r="C77">
        <f t="shared" si="16"/>
        <v>1776.875</v>
      </c>
      <c r="D77">
        <f t="shared" si="16"/>
        <v>-0.125</v>
      </c>
      <c r="E77">
        <f t="shared" si="16"/>
        <v>3263.875</v>
      </c>
      <c r="F77">
        <f t="shared" si="16"/>
        <v>25824.875</v>
      </c>
      <c r="G77">
        <f t="shared" si="16"/>
        <v>43405.875</v>
      </c>
      <c r="H77">
        <f t="shared" si="16"/>
        <v>21842.875</v>
      </c>
      <c r="I77">
        <f t="shared" si="16"/>
        <v>10805.875</v>
      </c>
      <c r="J77">
        <f t="shared" si="16"/>
        <v>16402.875</v>
      </c>
      <c r="K77"/>
    </row>
    <row r="78" spans="1:27" x14ac:dyDescent="0.45">
      <c r="B78">
        <f t="shared" si="16"/>
        <v>241.875</v>
      </c>
      <c r="C78">
        <f t="shared" si="16"/>
        <v>867.875</v>
      </c>
      <c r="D78">
        <f t="shared" si="16"/>
        <v>-1.125</v>
      </c>
      <c r="E78">
        <f t="shared" si="16"/>
        <v>20872.875</v>
      </c>
      <c r="F78">
        <f t="shared" si="16"/>
        <v>9019.875</v>
      </c>
      <c r="G78">
        <f t="shared" si="16"/>
        <v>45252.875</v>
      </c>
      <c r="H78">
        <f t="shared" si="16"/>
        <v>39023.875</v>
      </c>
      <c r="I78">
        <f t="shared" si="16"/>
        <v>14441.875</v>
      </c>
      <c r="J78">
        <f t="shared" si="16"/>
        <v>9245.875</v>
      </c>
      <c r="K78"/>
    </row>
    <row r="79" spans="1:27" x14ac:dyDescent="0.45">
      <c r="B79"/>
      <c r="C79"/>
      <c r="D79"/>
      <c r="E79"/>
      <c r="F79"/>
      <c r="G79"/>
      <c r="H79"/>
      <c r="I79"/>
      <c r="J79"/>
      <c r="K79"/>
    </row>
    <row r="80" spans="1:27" x14ac:dyDescent="0.45">
      <c r="A80" s="22" t="s">
        <v>37</v>
      </c>
      <c r="B80" s="22" t="s">
        <v>86</v>
      </c>
      <c r="C80"/>
      <c r="D80"/>
      <c r="E80"/>
      <c r="F80"/>
      <c r="G80"/>
      <c r="H80"/>
      <c r="I80"/>
      <c r="J80"/>
      <c r="K80"/>
    </row>
    <row r="81" spans="1:10" x14ac:dyDescent="0.45">
      <c r="A81">
        <v>50</v>
      </c>
      <c r="B81">
        <f>AVERAGE(B71:C71)</f>
        <v>526084.875</v>
      </c>
    </row>
    <row r="82" spans="1:10" x14ac:dyDescent="0.45">
      <c r="A82">
        <f>A81/5</f>
        <v>10</v>
      </c>
      <c r="B82">
        <f t="shared" ref="B82:B88" si="17">AVERAGE(B72:C72)</f>
        <v>426034.375</v>
      </c>
    </row>
    <row r="83" spans="1:10" x14ac:dyDescent="0.45">
      <c r="A83" s="28">
        <f t="shared" ref="A83:A88" si="18">A82/5</f>
        <v>2</v>
      </c>
      <c r="B83" s="28">
        <f t="shared" si="17"/>
        <v>153090.375</v>
      </c>
    </row>
    <row r="84" spans="1:10" x14ac:dyDescent="0.45">
      <c r="A84" s="28">
        <f t="shared" si="18"/>
        <v>0.4</v>
      </c>
      <c r="B84" s="28">
        <f t="shared" si="17"/>
        <v>42354.875</v>
      </c>
    </row>
    <row r="85" spans="1:10" x14ac:dyDescent="0.45">
      <c r="A85" s="28">
        <f t="shared" si="18"/>
        <v>0.08</v>
      </c>
      <c r="B85" s="28">
        <f t="shared" si="17"/>
        <v>15149.375</v>
      </c>
    </row>
    <row r="86" spans="1:10" x14ac:dyDescent="0.45">
      <c r="A86" s="28">
        <f t="shared" si="18"/>
        <v>1.6E-2</v>
      </c>
      <c r="B86" s="28">
        <f t="shared" si="17"/>
        <v>4638.375</v>
      </c>
    </row>
    <row r="87" spans="1:10" x14ac:dyDescent="0.45">
      <c r="A87" s="28">
        <f t="shared" si="18"/>
        <v>3.2000000000000002E-3</v>
      </c>
      <c r="B87" s="28">
        <f t="shared" si="17"/>
        <v>1352.375</v>
      </c>
    </row>
    <row r="88" spans="1:10" x14ac:dyDescent="0.45">
      <c r="A88" s="28">
        <f t="shared" si="18"/>
        <v>6.4000000000000005E-4</v>
      </c>
      <c r="B88" s="28">
        <f t="shared" si="17"/>
        <v>554.875</v>
      </c>
    </row>
    <row r="89" spans="1:10" x14ac:dyDescent="0.45">
      <c r="A89"/>
      <c r="B89"/>
    </row>
    <row r="90" spans="1:10" x14ac:dyDescent="0.45">
      <c r="A90" s="22" t="s">
        <v>87</v>
      </c>
      <c r="B90">
        <v>77859</v>
      </c>
    </row>
    <row r="93" spans="1:10" x14ac:dyDescent="0.45">
      <c r="D93" s="2">
        <f>D71/$B$90</f>
        <v>1.0907778805276205</v>
      </c>
      <c r="E93" s="2">
        <f t="shared" ref="E93:J93" si="19">E71/$B$90</f>
        <v>0.64051522624230983</v>
      </c>
      <c r="F93" s="2">
        <f t="shared" si="19"/>
        <v>0.12419726685418513</v>
      </c>
      <c r="G93" s="2">
        <f t="shared" si="19"/>
        <v>8.7449748905071983E-3</v>
      </c>
      <c r="H93" s="2">
        <f t="shared" si="19"/>
        <v>0.58083041138468261</v>
      </c>
      <c r="I93" s="2">
        <f t="shared" si="19"/>
        <v>0.6941378003827432</v>
      </c>
      <c r="J93" s="2">
        <f t="shared" si="19"/>
        <v>0.46334881002838463</v>
      </c>
    </row>
    <row r="94" spans="1:10" x14ac:dyDescent="0.45">
      <c r="D94" s="2">
        <f t="shared" ref="D94:J100" si="20">D72/$B$90</f>
        <v>0.76679478287673875</v>
      </c>
      <c r="E94" s="2">
        <f t="shared" si="20"/>
        <v>0.988015194132984</v>
      </c>
      <c r="F94" s="2">
        <f t="shared" si="20"/>
        <v>6.629773051285015E-2</v>
      </c>
      <c r="G94" s="2">
        <f t="shared" si="20"/>
        <v>1.2405438035423008E-2</v>
      </c>
      <c r="H94" s="2">
        <f t="shared" si="20"/>
        <v>9.8124494278118132E-2</v>
      </c>
      <c r="I94" s="2">
        <f t="shared" si="20"/>
        <v>0.30976348270591708</v>
      </c>
      <c r="J94" s="2">
        <f t="shared" si="20"/>
        <v>0.60134184872654417</v>
      </c>
    </row>
    <row r="95" spans="1:10" x14ac:dyDescent="0.45">
      <c r="D95" s="2">
        <f t="shared" si="20"/>
        <v>1.0550594664714419</v>
      </c>
      <c r="E95" s="2">
        <f t="shared" si="20"/>
        <v>0.57770938491375434</v>
      </c>
      <c r="F95" s="2">
        <f t="shared" si="20"/>
        <v>5.362096867414172E-2</v>
      </c>
      <c r="G95" s="2">
        <f t="shared" si="20"/>
        <v>0.16245873951630513</v>
      </c>
      <c r="H95" s="2">
        <f t="shared" si="20"/>
        <v>1.3420092731733004E-2</v>
      </c>
      <c r="I95" s="2">
        <f t="shared" si="20"/>
        <v>0.13322640927831078</v>
      </c>
      <c r="J95" s="2">
        <f t="shared" si="20"/>
        <v>0.54206803323957409</v>
      </c>
    </row>
    <row r="96" spans="1:10" x14ac:dyDescent="0.45">
      <c r="D96" s="2">
        <f t="shared" si="20"/>
        <v>0.36587774053095984</v>
      </c>
      <c r="E96" s="2">
        <f t="shared" si="20"/>
        <v>0.37146476322583133</v>
      </c>
      <c r="F96" s="2">
        <f t="shared" si="20"/>
        <v>0.38209937194158672</v>
      </c>
      <c r="G96" s="2">
        <f t="shared" si="20"/>
        <v>5.2490720404834379E-2</v>
      </c>
      <c r="H96" s="2">
        <f t="shared" si="20"/>
        <v>5.9349272402676637E-2</v>
      </c>
      <c r="I96" s="2">
        <f t="shared" si="20"/>
        <v>0.11854602550764844</v>
      </c>
      <c r="J96" s="2">
        <f t="shared" si="20"/>
        <v>0.21832896646502009</v>
      </c>
    </row>
    <row r="97" spans="4:10" x14ac:dyDescent="0.45">
      <c r="D97" s="2">
        <f t="shared" si="20"/>
        <v>4.7135189894552978</v>
      </c>
      <c r="E97" s="2">
        <f t="shared" si="20"/>
        <v>0.12387617359585919</v>
      </c>
      <c r="F97" s="2">
        <f t="shared" si="20"/>
        <v>1.6471682785548234</v>
      </c>
      <c r="G97" s="2">
        <f t="shared" si="20"/>
        <v>2.3528108503833852E-2</v>
      </c>
      <c r="H97" s="2">
        <f t="shared" si="20"/>
        <v>0.17306766077139443</v>
      </c>
      <c r="I97" s="2">
        <f t="shared" si="20"/>
        <v>5.5457622111766143E-2</v>
      </c>
      <c r="J97" s="2">
        <f t="shared" si="20"/>
        <v>4.5786293170988583E-2</v>
      </c>
    </row>
    <row r="98" spans="4:10" x14ac:dyDescent="0.45">
      <c r="D98" s="2">
        <f t="shared" si="20"/>
        <v>0.27892568617629304</v>
      </c>
      <c r="E98" s="2">
        <f t="shared" si="20"/>
        <v>4.1329518745424419E-2</v>
      </c>
      <c r="F98" s="2">
        <f t="shared" si="20"/>
        <v>0.66459722061675597</v>
      </c>
      <c r="G98" s="2">
        <f t="shared" si="20"/>
        <v>0.24137061868249013</v>
      </c>
      <c r="H98" s="2">
        <f t="shared" si="20"/>
        <v>9.233197189791803E-2</v>
      </c>
      <c r="I98" s="2">
        <f t="shared" si="20"/>
        <v>0.16015971178669133</v>
      </c>
      <c r="J98" s="2">
        <f t="shared" si="20"/>
        <v>0.12287436262988222</v>
      </c>
    </row>
    <row r="99" spans="4:10" x14ac:dyDescent="0.45">
      <c r="D99" s="2">
        <f t="shared" si="20"/>
        <v>-1.605466291629741E-6</v>
      </c>
      <c r="E99" s="2">
        <f t="shared" si="20"/>
        <v>4.1920330340744168E-2</v>
      </c>
      <c r="F99" s="2">
        <f t="shared" si="20"/>
        <v>0.33168773038441285</v>
      </c>
      <c r="G99" s="2">
        <f t="shared" si="20"/>
        <v>0.55749335336955264</v>
      </c>
      <c r="H99" s="2">
        <f t="shared" si="20"/>
        <v>0.28054399619825582</v>
      </c>
      <c r="I99" s="2">
        <f t="shared" si="20"/>
        <v>0.13878774451251621</v>
      </c>
      <c r="J99" s="2">
        <f t="shared" si="20"/>
        <v>0.21067410318652949</v>
      </c>
    </row>
    <row r="100" spans="4:10" x14ac:dyDescent="0.45">
      <c r="D100" s="2">
        <f t="shared" si="20"/>
        <v>-1.4449196624667669E-5</v>
      </c>
      <c r="E100" s="2">
        <f t="shared" si="20"/>
        <v>0.26808557777520903</v>
      </c>
      <c r="F100" s="2">
        <f t="shared" si="20"/>
        <v>0.11584884213771048</v>
      </c>
      <c r="G100" s="2">
        <f t="shared" si="20"/>
        <v>0.58121572329467375</v>
      </c>
      <c r="H100" s="2">
        <f t="shared" si="20"/>
        <v>0.50121212705018048</v>
      </c>
      <c r="I100" s="2">
        <f t="shared" si="20"/>
        <v>0.18548754800344211</v>
      </c>
      <c r="J100" s="2">
        <f t="shared" si="20"/>
        <v>0.11875152519297705</v>
      </c>
    </row>
  </sheetData>
  <pageMargins left="0.2" right="0.2" top="0.25" bottom="0.25" header="0.05" footer="0.3"/>
  <pageSetup scale="56" orientation="portrait" r:id="rId1"/>
  <drawing r:id="rId2"/>
</worksheet>
</file>

<file path=customXml/_rels/item1.xml.rels><?xml version="1.0" encoding="UTF-8" standalone="yes"?>
  <Relationships xmlns="http://schemas.openxmlformats.org/package/2006/relationships">
    <Relationship Id="rId9" Type="http://schemas.openxmlformats.org/officeDocument/2006/relationships/customXmlProps" Target="itemProps1.xml"/>
  </Relationships>
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abArchives xmlns:xsi="http://www.w3.org/2001/XMLSchema-instance" xmlns:xsd="http://www.w3.org/2001/XMLSchema">
  <BaseUri>https://mynotebook.labarchives.com</BaseUri>
  <eid>NjQyMC43fDgzNDk5NC80OTM5L0VudHJ5UGFydC8zNjY2Mzc4OTc4fDE2Mjk4LjY5OTk5OTk5OTk5OQ==</eid>
  <version>1</version>
  <updated-at>2023-12-03T18:26:12Z</updated-at>
</LabArchiv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54C66DB639344A5195DAAF4A960DA" ma:contentTypeVersion="10" ma:contentTypeDescription="Create a new document." ma:contentTypeScope="" ma:versionID="8707195b69df15c19ec8f49576d4f7b1">
  <xsd:schema xmlns:xsd="http://www.w3.org/2001/XMLSchema" xmlns:xs="http://www.w3.org/2001/XMLSchema" xmlns:p="http://schemas.microsoft.com/office/2006/metadata/properties" xmlns:ns2="e9b7b26c-4119-437b-9cf1-bbb97b1d9fe9" targetNamespace="http://schemas.microsoft.com/office/2006/metadata/properties" ma:root="true" ma:fieldsID="8a3fd751362b826a33cac0fda39f5a57" ns2:_="">
    <xsd:import namespace="e9b7b26c-4119-437b-9cf1-bbb97b1d9f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7b26c-4119-437b-9cf1-bbb97b1d9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112047-8702-4ac9-aeff-28ab65cc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AAE7D-4097-401F-AB99-34D9A877ED82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8258270A-959F-421F-9E52-3BFC8CA57378}"/>
</file>

<file path=customXml/itemProps3.xml><?xml version="1.0" encoding="utf-8"?>
<ds:datastoreItem xmlns:ds="http://schemas.openxmlformats.org/officeDocument/2006/customXml" ds:itemID="{DDE818B2-94ED-42B8-B7B3-AF6E1D4EDB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PlateMap</vt:lpstr>
      <vt:lpstr>1201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Fromen</dc:creator>
  <cp:lastModifiedBy>Cathy Fromen</cp:lastModifiedBy>
  <dcterms:created xsi:type="dcterms:W3CDTF">2023-11-30T17:59:56Z</dcterms:created>
  <dcterms:modified xsi:type="dcterms:W3CDTF">2023-12-03T18:19:13Z</dcterms:modified>
</cp:coreProperties>
</file>