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dbdfac281f3a7/Desktop/"/>
    </mc:Choice>
  </mc:AlternateContent>
  <xr:revisionPtr revIDLastSave="7" documentId="8_{21558C55-D896-44FD-A9F5-A03B93C62CCC}" xr6:coauthVersionLast="47" xr6:coauthVersionMax="47" xr10:uidLastSave="{4AB934D7-4861-4190-AF5B-9041B11D87E3}"/>
  <bookViews>
    <workbookView xWindow="-98" yWindow="-98" windowWidth="21795" windowHeight="13875" activeTab="2" xr2:uid="{31373D89-87BB-45F8-A648-3326EC867F85}"/>
  </bookViews>
  <sheets>
    <sheet name="PlateMap" sheetId="4" r:id="rId1"/>
    <sheet name="Sheet1" sheetId="5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O62" i="2"/>
  <c r="J72" i="2" s="1"/>
  <c r="J94" i="2" s="1"/>
  <c r="O18" i="2"/>
  <c r="B34" i="2" s="1"/>
  <c r="H20" i="4"/>
  <c r="H17" i="4"/>
  <c r="H18" i="4" s="1"/>
  <c r="M10" i="4"/>
  <c r="N10" i="4" s="1"/>
  <c r="O10" i="4" s="1"/>
  <c r="P10" i="4" s="1"/>
  <c r="Q10" i="4" s="1"/>
  <c r="N9" i="4"/>
  <c r="O9" i="4" s="1"/>
  <c r="P9" i="4" s="1"/>
  <c r="Q9" i="4" s="1"/>
  <c r="M9" i="4"/>
  <c r="M8" i="4"/>
  <c r="N8" i="4" s="1"/>
  <c r="O8" i="4" s="1"/>
  <c r="P8" i="4" s="1"/>
  <c r="Q8" i="4" s="1"/>
  <c r="M7" i="4"/>
  <c r="N7" i="4" s="1"/>
  <c r="O7" i="4" s="1"/>
  <c r="P7" i="4" s="1"/>
  <c r="Q7" i="4" s="1"/>
  <c r="M6" i="4"/>
  <c r="N6" i="4" s="1"/>
  <c r="O6" i="4" s="1"/>
  <c r="P6" i="4" s="1"/>
  <c r="Q6" i="4" s="1"/>
  <c r="M5" i="4"/>
  <c r="N5" i="4" s="1"/>
  <c r="O5" i="4" s="1"/>
  <c r="P5" i="4" s="1"/>
  <c r="Q5" i="4" s="1"/>
  <c r="M4" i="4"/>
  <c r="N4" i="4" s="1"/>
  <c r="O4" i="4" s="1"/>
  <c r="P4" i="4" s="1"/>
  <c r="Q4" i="4" s="1"/>
  <c r="M3" i="4"/>
  <c r="N3" i="4" s="1"/>
  <c r="O3" i="4" s="1"/>
  <c r="P3" i="4" s="1"/>
  <c r="Q3" i="4" s="1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G6" i="2"/>
  <c r="H6" i="2" s="1"/>
  <c r="I6" i="2" s="1"/>
  <c r="J6" i="2" s="1"/>
  <c r="K6" i="2" s="1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AD4" i="2"/>
  <c r="B73" i="2" l="1"/>
  <c r="B75" i="2"/>
  <c r="C75" i="2"/>
  <c r="G75" i="2"/>
  <c r="G97" i="2" s="1"/>
  <c r="C76" i="2"/>
  <c r="C78" i="2"/>
  <c r="I72" i="2"/>
  <c r="I94" i="2" s="1"/>
  <c r="G77" i="2"/>
  <c r="G99" i="2" s="1"/>
  <c r="H77" i="2"/>
  <c r="H99" i="2" s="1"/>
  <c r="B78" i="2"/>
  <c r="B88" i="2" s="1"/>
  <c r="F77" i="2"/>
  <c r="F99" i="2" s="1"/>
  <c r="H72" i="2"/>
  <c r="H94" i="2" s="1"/>
  <c r="C73" i="2"/>
  <c r="B83" i="2" s="1"/>
  <c r="D76" i="2"/>
  <c r="D98" i="2" s="1"/>
  <c r="J78" i="2"/>
  <c r="J100" i="2" s="1"/>
  <c r="I71" i="2"/>
  <c r="I93" i="2" s="1"/>
  <c r="E74" i="2"/>
  <c r="E96" i="2" s="1"/>
  <c r="J71" i="2"/>
  <c r="J93" i="2" s="1"/>
  <c r="F74" i="2"/>
  <c r="F96" i="2" s="1"/>
  <c r="E77" i="2"/>
  <c r="E99" i="2" s="1"/>
  <c r="B74" i="2"/>
  <c r="E76" i="2"/>
  <c r="E98" i="2" s="1"/>
  <c r="E71" i="2"/>
  <c r="E93" i="2" s="1"/>
  <c r="C74" i="2"/>
  <c r="F76" i="2"/>
  <c r="F98" i="2" s="1"/>
  <c r="H71" i="2"/>
  <c r="H93" i="2" s="1"/>
  <c r="D74" i="2"/>
  <c r="D96" i="2" s="1"/>
  <c r="G76" i="2"/>
  <c r="G98" i="2" s="1"/>
  <c r="H76" i="2"/>
  <c r="H98" i="2" s="1"/>
  <c r="G72" i="2"/>
  <c r="G94" i="2" s="1"/>
  <c r="G74" i="2"/>
  <c r="G96" i="2" s="1"/>
  <c r="B30" i="2"/>
  <c r="C34" i="2"/>
  <c r="B44" i="2" s="1"/>
  <c r="E31" i="2"/>
  <c r="E53" i="2" s="1"/>
  <c r="G34" i="2"/>
  <c r="G56" i="2" s="1"/>
  <c r="F31" i="2"/>
  <c r="F53" i="2" s="1"/>
  <c r="H34" i="2"/>
  <c r="H56" i="2" s="1"/>
  <c r="J27" i="2"/>
  <c r="J49" i="2" s="1"/>
  <c r="C32" i="2"/>
  <c r="D32" i="2"/>
  <c r="D54" i="2" s="1"/>
  <c r="W7" i="2" s="1"/>
  <c r="C28" i="2"/>
  <c r="D28" i="2"/>
  <c r="D50" i="2" s="1"/>
  <c r="I28" i="2"/>
  <c r="I50" i="2" s="1"/>
  <c r="J28" i="2"/>
  <c r="J50" i="2" s="1"/>
  <c r="W49" i="2" s="1"/>
  <c r="F33" i="2"/>
  <c r="F55" i="2" s="1"/>
  <c r="B32" i="2"/>
  <c r="E32" i="2"/>
  <c r="E54" i="2" s="1"/>
  <c r="B33" i="2"/>
  <c r="E33" i="2"/>
  <c r="E55" i="2" s="1"/>
  <c r="B29" i="2"/>
  <c r="J34" i="2"/>
  <c r="J56" i="2" s="1"/>
  <c r="D33" i="2"/>
  <c r="D55" i="2" s="1"/>
  <c r="J32" i="2"/>
  <c r="J54" i="2" s="1"/>
  <c r="D31" i="2"/>
  <c r="D53" i="2" s="1"/>
  <c r="J30" i="2"/>
  <c r="J52" i="2" s="1"/>
  <c r="E29" i="2"/>
  <c r="E51" i="2" s="1"/>
  <c r="F27" i="2"/>
  <c r="F49" i="2" s="1"/>
  <c r="I34" i="2"/>
  <c r="I56" i="2" s="1"/>
  <c r="C33" i="2"/>
  <c r="I32" i="2"/>
  <c r="I54" i="2" s="1"/>
  <c r="C31" i="2"/>
  <c r="I30" i="2"/>
  <c r="I52" i="2" s="1"/>
  <c r="D29" i="2"/>
  <c r="D51" i="2" s="1"/>
  <c r="E27" i="2"/>
  <c r="E49" i="2" s="1"/>
  <c r="F34" i="2"/>
  <c r="F56" i="2" s="1"/>
  <c r="J33" i="2"/>
  <c r="J55" i="2" s="1"/>
  <c r="B31" i="2"/>
  <c r="F30" i="2"/>
  <c r="F52" i="2" s="1"/>
  <c r="B28" i="2"/>
  <c r="D27" i="2"/>
  <c r="D49" i="2" s="1"/>
  <c r="E34" i="2"/>
  <c r="E56" i="2" s="1"/>
  <c r="I33" i="2"/>
  <c r="I55" i="2" s="1"/>
  <c r="E30" i="2"/>
  <c r="E52" i="2" s="1"/>
  <c r="J29" i="2"/>
  <c r="J51" i="2" s="1"/>
  <c r="C27" i="2"/>
  <c r="D34" i="2"/>
  <c r="D56" i="2" s="1"/>
  <c r="H33" i="2"/>
  <c r="H55" i="2" s="1"/>
  <c r="D30" i="2"/>
  <c r="D52" i="2" s="1"/>
  <c r="I29" i="2"/>
  <c r="I51" i="2" s="1"/>
  <c r="B27" i="2"/>
  <c r="E28" i="2"/>
  <c r="E50" i="2" s="1"/>
  <c r="C29" i="2"/>
  <c r="C30" i="2"/>
  <c r="G31" i="2"/>
  <c r="G53" i="2" s="1"/>
  <c r="F32" i="2"/>
  <c r="F54" i="2" s="1"/>
  <c r="G33" i="2"/>
  <c r="G55" i="2" s="1"/>
  <c r="G27" i="2"/>
  <c r="G49" i="2" s="1"/>
  <c r="F28" i="2"/>
  <c r="F50" i="2" s="1"/>
  <c r="F29" i="2"/>
  <c r="F51" i="2" s="1"/>
  <c r="G30" i="2"/>
  <c r="G52" i="2" s="1"/>
  <c r="H31" i="2"/>
  <c r="H53" i="2" s="1"/>
  <c r="G32" i="2"/>
  <c r="G54" i="2" s="1"/>
  <c r="H27" i="2"/>
  <c r="H49" i="2" s="1"/>
  <c r="G28" i="2"/>
  <c r="G50" i="2" s="1"/>
  <c r="G29" i="2"/>
  <c r="G51" i="2" s="1"/>
  <c r="H30" i="2"/>
  <c r="H52" i="2" s="1"/>
  <c r="I31" i="2"/>
  <c r="I53" i="2" s="1"/>
  <c r="H32" i="2"/>
  <c r="H54" i="2" s="1"/>
  <c r="F78" i="2"/>
  <c r="F100" i="2" s="1"/>
  <c r="D77" i="2"/>
  <c r="D99" i="2" s="1"/>
  <c r="B76" i="2"/>
  <c r="B86" i="2" s="1"/>
  <c r="J74" i="2"/>
  <c r="J96" i="2" s="1"/>
  <c r="H73" i="2"/>
  <c r="H95" i="2" s="1"/>
  <c r="F72" i="2"/>
  <c r="F94" i="2" s="1"/>
  <c r="D71" i="2"/>
  <c r="D93" i="2" s="1"/>
  <c r="H74" i="2"/>
  <c r="H96" i="2" s="1"/>
  <c r="B71" i="2"/>
  <c r="E78" i="2"/>
  <c r="E100" i="2" s="1"/>
  <c r="C77" i="2"/>
  <c r="I74" i="2"/>
  <c r="I96" i="2" s="1"/>
  <c r="G73" i="2"/>
  <c r="G95" i="2" s="1"/>
  <c r="E72" i="2"/>
  <c r="E94" i="2" s="1"/>
  <c r="C71" i="2"/>
  <c r="D78" i="2"/>
  <c r="D100" i="2" s="1"/>
  <c r="B77" i="2"/>
  <c r="J75" i="2"/>
  <c r="J97" i="2" s="1"/>
  <c r="F73" i="2"/>
  <c r="F95" i="2" s="1"/>
  <c r="D72" i="2"/>
  <c r="D94" i="2" s="1"/>
  <c r="I78" i="2"/>
  <c r="I100" i="2" s="1"/>
  <c r="F75" i="2"/>
  <c r="F97" i="2" s="1"/>
  <c r="C72" i="2"/>
  <c r="H78" i="2"/>
  <c r="H100" i="2" s="1"/>
  <c r="J76" i="2"/>
  <c r="J98" i="2" s="1"/>
  <c r="E75" i="2"/>
  <c r="E97" i="2" s="1"/>
  <c r="J73" i="2"/>
  <c r="J95" i="2" s="1"/>
  <c r="B72" i="2"/>
  <c r="G78" i="2"/>
  <c r="G100" i="2" s="1"/>
  <c r="I76" i="2"/>
  <c r="I98" i="2" s="1"/>
  <c r="D75" i="2"/>
  <c r="D97" i="2" s="1"/>
  <c r="I73" i="2"/>
  <c r="I95" i="2" s="1"/>
  <c r="F71" i="2"/>
  <c r="F93" i="2" s="1"/>
  <c r="D73" i="2"/>
  <c r="D95" i="2" s="1"/>
  <c r="H75" i="2"/>
  <c r="H97" i="2" s="1"/>
  <c r="I77" i="2"/>
  <c r="I99" i="2" s="1"/>
  <c r="I27" i="2"/>
  <c r="I49" i="2" s="1"/>
  <c r="H28" i="2"/>
  <c r="H50" i="2" s="1"/>
  <c r="H29" i="2"/>
  <c r="H51" i="2" s="1"/>
  <c r="J31" i="2"/>
  <c r="J53" i="2" s="1"/>
  <c r="G71" i="2"/>
  <c r="G93" i="2" s="1"/>
  <c r="E73" i="2"/>
  <c r="E95" i="2" s="1"/>
  <c r="I75" i="2"/>
  <c r="I97" i="2" s="1"/>
  <c r="J77" i="2"/>
  <c r="J99" i="2" s="1"/>
  <c r="V41" i="2" l="1"/>
  <c r="Y41" i="2" s="1"/>
  <c r="AA41" i="2" s="1"/>
  <c r="B40" i="2"/>
  <c r="W39" i="2"/>
  <c r="B85" i="2"/>
  <c r="W13" i="2"/>
  <c r="W22" i="2"/>
  <c r="B84" i="2"/>
  <c r="W41" i="2"/>
  <c r="B87" i="2"/>
  <c r="V13" i="2"/>
  <c r="Y13" i="2" s="1"/>
  <c r="AA13" i="2" s="1"/>
  <c r="V49" i="2"/>
  <c r="Y49" i="2" s="1"/>
  <c r="AA49" i="2" s="1"/>
  <c r="W14" i="2"/>
  <c r="B81" i="2"/>
  <c r="V39" i="2"/>
  <c r="Y39" i="2" s="1"/>
  <c r="AA39" i="2" s="1"/>
  <c r="W48" i="2"/>
  <c r="B82" i="2"/>
  <c r="V7" i="2"/>
  <c r="Y7" i="2" s="1"/>
  <c r="AA7" i="2" s="1"/>
  <c r="W31" i="2"/>
  <c r="V48" i="2"/>
  <c r="Y48" i="2" s="1"/>
  <c r="AA48" i="2" s="1"/>
  <c r="V22" i="2"/>
  <c r="Y22" i="2" s="1"/>
  <c r="AA22" i="2" s="1"/>
  <c r="B39" i="2"/>
  <c r="V14" i="2"/>
  <c r="Y14" i="2" s="1"/>
  <c r="AA14" i="2" s="1"/>
  <c r="B42" i="2"/>
  <c r="W12" i="2"/>
  <c r="B38" i="2"/>
  <c r="B43" i="2"/>
  <c r="W53" i="2"/>
  <c r="V53" i="2"/>
  <c r="Y53" i="2" s="1"/>
  <c r="AA53" i="2" s="1"/>
  <c r="W30" i="2"/>
  <c r="V30" i="2"/>
  <c r="Y30" i="2" s="1"/>
  <c r="AA30" i="2" s="1"/>
  <c r="W50" i="2"/>
  <c r="V50" i="2"/>
  <c r="Y50" i="2" s="1"/>
  <c r="AA50" i="2" s="1"/>
  <c r="W21" i="2"/>
  <c r="V21" i="2"/>
  <c r="Y21" i="2" s="1"/>
  <c r="AA21" i="2" s="1"/>
  <c r="W4" i="2"/>
  <c r="V4" i="2"/>
  <c r="Y4" i="2" s="1"/>
  <c r="AA4" i="2" s="1"/>
  <c r="AK19" i="2" s="1"/>
  <c r="W25" i="2"/>
  <c r="V25" i="2"/>
  <c r="Y25" i="2" s="1"/>
  <c r="AA25" i="2" s="1"/>
  <c r="W44" i="2"/>
  <c r="V44" i="2"/>
  <c r="Y44" i="2" s="1"/>
  <c r="AA44" i="2" s="1"/>
  <c r="W8" i="2"/>
  <c r="V8" i="2"/>
  <c r="Y8" i="2" s="1"/>
  <c r="AA8" i="2" s="1"/>
  <c r="W52" i="2"/>
  <c r="V52" i="2"/>
  <c r="Y52" i="2" s="1"/>
  <c r="AA52" i="2" s="1"/>
  <c r="W3" i="2"/>
  <c r="V3" i="2"/>
  <c r="Y3" i="2" s="1"/>
  <c r="AA3" i="2" s="1"/>
  <c r="V35" i="2"/>
  <c r="Y35" i="2" s="1"/>
  <c r="AA35" i="2" s="1"/>
  <c r="W35" i="2"/>
  <c r="V26" i="2"/>
  <c r="Y26" i="2" s="1"/>
  <c r="AA26" i="2" s="1"/>
  <c r="W26" i="2"/>
  <c r="V11" i="2"/>
  <c r="Y11" i="2" s="1"/>
  <c r="AA11" i="2" s="1"/>
  <c r="W11" i="2"/>
  <c r="W55" i="2"/>
  <c r="V55" i="2"/>
  <c r="Y55" i="2" s="1"/>
  <c r="AA55" i="2" s="1"/>
  <c r="W34" i="2"/>
  <c r="V34" i="2"/>
  <c r="Y34" i="2" s="1"/>
  <c r="AA34" i="2" s="1"/>
  <c r="W28" i="2"/>
  <c r="V28" i="2"/>
  <c r="Y28" i="2" s="1"/>
  <c r="AA28" i="2" s="1"/>
  <c r="W46" i="2"/>
  <c r="V46" i="2"/>
  <c r="Y46" i="2" s="1"/>
  <c r="AA46" i="2" s="1"/>
  <c r="W43" i="2"/>
  <c r="V43" i="2"/>
  <c r="Y43" i="2" s="1"/>
  <c r="AA43" i="2" s="1"/>
  <c r="W33" i="2"/>
  <c r="V33" i="2"/>
  <c r="Y33" i="2" s="1"/>
  <c r="AA33" i="2" s="1"/>
  <c r="W32" i="2"/>
  <c r="V32" i="2"/>
  <c r="Y32" i="2" s="1"/>
  <c r="AA32" i="2" s="1"/>
  <c r="W15" i="2"/>
  <c r="V15" i="2"/>
  <c r="Y15" i="2" s="1"/>
  <c r="AA15" i="2" s="1"/>
  <c r="W40" i="2"/>
  <c r="V40" i="2"/>
  <c r="Y40" i="2" s="1"/>
  <c r="AA40" i="2" s="1"/>
  <c r="W2" i="2"/>
  <c r="V2" i="2"/>
  <c r="Y2" i="2" s="1"/>
  <c r="AA2" i="2" s="1"/>
  <c r="W45" i="2"/>
  <c r="V45" i="2"/>
  <c r="Y45" i="2" s="1"/>
  <c r="AA45" i="2" s="1"/>
  <c r="W29" i="2"/>
  <c r="V29" i="2"/>
  <c r="Y29" i="2" s="1"/>
  <c r="AA29" i="2" s="1"/>
  <c r="W9" i="2"/>
  <c r="V9" i="2"/>
  <c r="Y9" i="2" s="1"/>
  <c r="AA9" i="2" s="1"/>
  <c r="W36" i="2"/>
  <c r="V36" i="2"/>
  <c r="Y36" i="2" s="1"/>
  <c r="AA36" i="2" s="1"/>
  <c r="B37" i="2"/>
  <c r="W47" i="2"/>
  <c r="V47" i="2"/>
  <c r="Y47" i="2" s="1"/>
  <c r="AA47" i="2" s="1"/>
  <c r="W27" i="2"/>
  <c r="V27" i="2"/>
  <c r="Y27" i="2" s="1"/>
  <c r="AA27" i="2" s="1"/>
  <c r="V42" i="2"/>
  <c r="Y42" i="2" s="1"/>
  <c r="AA42" i="2" s="1"/>
  <c r="W42" i="2"/>
  <c r="V19" i="2"/>
  <c r="Y19" i="2" s="1"/>
  <c r="AA19" i="2" s="1"/>
  <c r="W19" i="2"/>
  <c r="W16" i="2"/>
  <c r="V16" i="2"/>
  <c r="Y16" i="2" s="1"/>
  <c r="AA16" i="2" s="1"/>
  <c r="W18" i="2"/>
  <c r="V18" i="2"/>
  <c r="Y18" i="2" s="1"/>
  <c r="AA18" i="2" s="1"/>
  <c r="V5" i="2"/>
  <c r="Y5" i="2" s="1"/>
  <c r="AA5" i="2" s="1"/>
  <c r="W5" i="2"/>
  <c r="B41" i="2"/>
  <c r="W10" i="2"/>
  <c r="V10" i="2"/>
  <c r="Y10" i="2" s="1"/>
  <c r="AA10" i="2" s="1"/>
  <c r="W20" i="2"/>
  <c r="V20" i="2"/>
  <c r="Y20" i="2" s="1"/>
  <c r="AA20" i="2" s="1"/>
  <c r="V31" i="2"/>
  <c r="Y31" i="2" s="1"/>
  <c r="AA31" i="2" s="1"/>
  <c r="W17" i="2"/>
  <c r="V17" i="2"/>
  <c r="Y17" i="2" s="1"/>
  <c r="AA17" i="2" s="1"/>
  <c r="W38" i="2"/>
  <c r="V38" i="2"/>
  <c r="Y38" i="2" s="1"/>
  <c r="AA38" i="2" s="1"/>
  <c r="W54" i="2"/>
  <c r="V54" i="2"/>
  <c r="Y54" i="2" s="1"/>
  <c r="AA54" i="2" s="1"/>
  <c r="W51" i="2"/>
  <c r="V51" i="2"/>
  <c r="Y51" i="2" s="1"/>
  <c r="AA51" i="2" s="1"/>
  <c r="V12" i="2"/>
  <c r="Y12" i="2" s="1"/>
  <c r="AA12" i="2" s="1"/>
  <c r="W37" i="2"/>
  <c r="V37" i="2"/>
  <c r="Y37" i="2" s="1"/>
  <c r="AA37" i="2" s="1"/>
  <c r="W24" i="2"/>
  <c r="V24" i="2"/>
  <c r="Y24" i="2" s="1"/>
  <c r="AA24" i="2" s="1"/>
  <c r="V23" i="2"/>
  <c r="Y23" i="2" s="1"/>
  <c r="AA23" i="2" s="1"/>
  <c r="W23" i="2"/>
  <c r="W6" i="2"/>
  <c r="V6" i="2"/>
  <c r="Y6" i="2" s="1"/>
  <c r="AA6" i="2" s="1"/>
  <c r="AN24" i="2" l="1"/>
  <c r="AK24" i="2"/>
  <c r="AO24" i="2"/>
  <c r="AO23" i="2"/>
  <c r="AO22" i="2"/>
  <c r="AN23" i="2"/>
  <c r="AK23" i="2"/>
  <c r="AN20" i="2"/>
  <c r="AK20" i="2"/>
  <c r="AO21" i="2"/>
  <c r="AN21" i="2"/>
  <c r="AK21" i="2"/>
  <c r="AN22" i="2"/>
  <c r="AK22" i="2"/>
  <c r="AO20" i="2"/>
  <c r="AD2" i="2"/>
  <c r="AF2" i="2" s="1"/>
  <c r="AD10" i="2"/>
  <c r="AH35" i="2" s="1"/>
  <c r="AD7" i="2"/>
  <c r="AG50" i="2" s="1"/>
  <c r="AK28" i="2" l="1"/>
  <c r="AG27" i="2"/>
  <c r="AG22" i="2"/>
  <c r="AG14" i="2"/>
  <c r="AG34" i="2"/>
  <c r="AG25" i="2"/>
  <c r="AG44" i="2"/>
  <c r="AG18" i="2"/>
  <c r="AF28" i="2"/>
  <c r="AH11" i="2"/>
  <c r="AF44" i="2"/>
  <c r="AF39" i="2"/>
  <c r="AH25" i="2"/>
  <c r="AF25" i="2"/>
  <c r="AF36" i="2"/>
  <c r="AH43" i="2"/>
  <c r="AF43" i="2"/>
  <c r="AF40" i="2"/>
  <c r="AF55" i="2"/>
  <c r="AH24" i="2"/>
  <c r="AF5" i="2"/>
  <c r="AF24" i="2"/>
  <c r="AF26" i="2"/>
  <c r="AF33" i="2"/>
  <c r="AH15" i="2"/>
  <c r="AF34" i="2"/>
  <c r="AH51" i="2"/>
  <c r="AF15" i="2"/>
  <c r="AH34" i="2"/>
  <c r="AF51" i="2"/>
  <c r="AH29" i="2"/>
  <c r="AF3" i="2"/>
  <c r="AF29" i="2"/>
  <c r="AF35" i="2"/>
  <c r="AF45" i="2"/>
  <c r="AF8" i="2"/>
  <c r="AH22" i="2"/>
  <c r="AH8" i="2"/>
  <c r="AF38" i="2"/>
  <c r="AH53" i="2"/>
  <c r="AF21" i="2"/>
  <c r="AF53" i="2"/>
  <c r="AH32" i="2"/>
  <c r="AH44" i="2"/>
  <c r="AG24" i="2"/>
  <c r="AH19" i="2"/>
  <c r="AF42" i="2"/>
  <c r="AF46" i="2"/>
  <c r="AG40" i="2"/>
  <c r="AH41" i="2"/>
  <c r="AH49" i="2"/>
  <c r="AF16" i="2"/>
  <c r="AF6" i="2"/>
  <c r="AG41" i="2"/>
  <c r="AF37" i="2"/>
  <c r="AF49" i="2"/>
  <c r="AH10" i="2"/>
  <c r="AG52" i="2"/>
  <c r="AF31" i="2"/>
  <c r="AF23" i="2"/>
  <c r="AG4" i="2"/>
  <c r="AG46" i="2"/>
  <c r="AH40" i="2"/>
  <c r="AG29" i="2"/>
  <c r="AH46" i="2"/>
  <c r="AH5" i="2"/>
  <c r="AH20" i="2"/>
  <c r="AH48" i="2"/>
  <c r="AF19" i="2"/>
  <c r="AG10" i="2"/>
  <c r="AF7" i="2"/>
  <c r="AF48" i="2"/>
  <c r="AF41" i="2"/>
  <c r="AH17" i="2"/>
  <c r="AG47" i="2"/>
  <c r="AF10" i="2"/>
  <c r="AH52" i="2"/>
  <c r="AH30" i="2"/>
  <c r="AH50" i="2"/>
  <c r="AH4" i="2"/>
  <c r="AG5" i="2"/>
  <c r="AH26" i="2"/>
  <c r="AF22" i="2"/>
  <c r="AH39" i="2"/>
  <c r="AF12" i="2"/>
  <c r="AF52" i="2"/>
  <c r="AG8" i="2"/>
  <c r="AF50" i="2"/>
  <c r="AF4" i="2"/>
  <c r="AF54" i="2"/>
  <c r="AG26" i="2"/>
  <c r="AG38" i="2"/>
  <c r="AG12" i="2"/>
  <c r="AG33" i="2"/>
  <c r="AG55" i="2"/>
  <c r="AG36" i="2"/>
  <c r="AG19" i="2"/>
  <c r="AH38" i="2"/>
  <c r="AH12" i="2"/>
  <c r="AH33" i="2"/>
  <c r="AH36" i="2"/>
  <c r="AG6" i="2"/>
  <c r="AG49" i="2"/>
  <c r="AG43" i="2"/>
  <c r="AG15" i="2"/>
  <c r="AG7" i="2"/>
  <c r="AH55" i="2"/>
  <c r="AG48" i="2"/>
  <c r="AH54" i="2"/>
  <c r="AH27" i="2"/>
  <c r="AG37" i="2"/>
  <c r="AG21" i="2"/>
  <c r="AH47" i="2"/>
  <c r="AG45" i="2"/>
  <c r="AG11" i="2"/>
  <c r="AF20" i="2"/>
  <c r="AH14" i="2"/>
  <c r="AG31" i="2"/>
  <c r="AG32" i="2"/>
  <c r="AH23" i="2"/>
  <c r="AH18" i="2"/>
  <c r="AF27" i="2"/>
  <c r="AH37" i="2"/>
  <c r="AH21" i="2"/>
  <c r="AF47" i="2"/>
  <c r="AH45" i="2"/>
  <c r="AF11" i="2"/>
  <c r="AG20" i="2"/>
  <c r="AF14" i="2"/>
  <c r="AH31" i="2"/>
  <c r="AF32" i="2"/>
  <c r="AG23" i="2"/>
  <c r="AF18" i="2"/>
  <c r="AG54" i="2"/>
  <c r="AG9" i="2"/>
  <c r="AG13" i="2"/>
  <c r="AG17" i="2"/>
  <c r="AH28" i="2"/>
  <c r="AH42" i="2"/>
  <c r="AG16" i="2"/>
  <c r="AG35" i="2"/>
  <c r="AG30" i="2"/>
  <c r="AH9" i="2"/>
  <c r="AH13" i="2"/>
  <c r="AG51" i="2"/>
  <c r="AF17" i="2"/>
  <c r="AG28" i="2"/>
  <c r="AG39" i="2"/>
  <c r="AG42" i="2"/>
  <c r="AG53" i="2"/>
  <c r="AH16" i="2"/>
  <c r="AF30" i="2"/>
  <c r="AF9" i="2"/>
  <c r="AF13" i="2"/>
  <c r="AO25" i="2"/>
  <c r="AO26" i="2" s="1"/>
  <c r="AD11" i="2"/>
  <c r="AD12" i="2"/>
  <c r="AD5" i="2"/>
  <c r="AL21" i="2"/>
  <c r="AL24" i="2"/>
  <c r="AL19" i="2"/>
  <c r="AN25" i="2"/>
  <c r="AN26" i="2" s="1"/>
  <c r="AD8" i="2"/>
  <c r="AD14" i="2"/>
  <c r="AQ22" i="2" s="1"/>
  <c r="AL20" i="2"/>
  <c r="AL22" i="2"/>
  <c r="AL23" i="2"/>
  <c r="AQ23" i="2" l="1"/>
  <c r="AP21" i="2"/>
  <c r="AM22" i="2"/>
  <c r="AP22" i="2"/>
  <c r="AP23" i="2"/>
  <c r="AQ24" i="2"/>
  <c r="AM20" i="2"/>
  <c r="AQ21" i="2"/>
  <c r="AM21" i="2"/>
  <c r="AM24" i="2"/>
  <c r="AP20" i="2"/>
  <c r="AQ20" i="2"/>
  <c r="AM23" i="2"/>
  <c r="AN28" i="2"/>
  <c r="AN29" i="2"/>
  <c r="AP24" i="2"/>
</calcChain>
</file>

<file path=xl/sharedStrings.xml><?xml version="1.0" encoding="utf-8"?>
<sst xmlns="http://schemas.openxmlformats.org/spreadsheetml/2006/main" count="427" uniqueCount="93">
  <si>
    <t>Sample Key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</si>
  <si>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</si>
  <si>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</si>
  <si>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</si>
  <si>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</si>
  <si>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</si>
  <si>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</si>
  <si>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</si>
  <si>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</si>
  <si>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</si>
  <si>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</si>
  <si>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</si>
  <si>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</si>
  <si>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</si>
  <si>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</si>
  <si>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</si>
  <si>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</si>
  <si>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</si>
  <si>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</si>
  <si>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RL</t>
  </si>
  <si>
    <t>h</t>
  </si>
  <si>
    <t>Standard Curve</t>
  </si>
  <si>
    <t>1:10 DIL</t>
  </si>
  <si>
    <t>NO DILUTION</t>
  </si>
  <si>
    <t>WATER</t>
  </si>
  <si>
    <t>LU</t>
  </si>
  <si>
    <t>(done directly in plate)</t>
  </si>
  <si>
    <t>RM</t>
  </si>
  <si>
    <t>ug/ul</t>
  </si>
  <si>
    <t>stock</t>
  </si>
  <si>
    <t>ul</t>
  </si>
  <si>
    <t>vol stock</t>
  </si>
  <si>
    <t>RU</t>
  </si>
  <si>
    <t>vol water</t>
  </si>
  <si>
    <t>first dilution</t>
  </si>
  <si>
    <t>ug/uL</t>
  </si>
  <si>
    <t>UPL</t>
  </si>
  <si>
    <t>ug/mL</t>
  </si>
  <si>
    <t>LPT</t>
  </si>
  <si>
    <t>Do five fold dilutions:</t>
  </si>
  <si>
    <t>Shell 1</t>
  </si>
  <si>
    <t>uL prior</t>
  </si>
  <si>
    <t>Shell 2</t>
  </si>
  <si>
    <t>+160 uL  h20</t>
  </si>
  <si>
    <t>silicone</t>
  </si>
  <si>
    <t>PQ1</t>
  </si>
  <si>
    <t>PQ2</t>
  </si>
  <si>
    <t>PQ3</t>
  </si>
  <si>
    <t>PQ4</t>
  </si>
  <si>
    <t>dilution</t>
  </si>
  <si>
    <t>avg plate conc</t>
  </si>
  <si>
    <t>%diff p1/p2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</si>
  <si>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</si>
  <si>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</si>
  <si>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</si>
  <si>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</si>
  <si>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</si>
  <si>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</si>
  <si>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</si>
  <si>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</si>
  <si>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</si>
  <si>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</si>
  <si>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</si>
  <si>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</si>
  <si>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</si>
  <si>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</si>
  <si>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XXXX -- cf messed up 61 but put into e11</t>
  </si>
  <si>
    <t>Total lobe deposited</t>
  </si>
  <si>
    <t>CF plate</t>
  </si>
  <si>
    <t>A</t>
  </si>
  <si>
    <t>blank:</t>
  </si>
  <si>
    <t>ug</t>
  </si>
  <si>
    <t>% DD</t>
  </si>
  <si>
    <t>% lobes</t>
  </si>
  <si>
    <t>C</t>
  </si>
  <si>
    <t>P</t>
  </si>
  <si>
    <t>%C</t>
  </si>
  <si>
    <t>%P</t>
  </si>
  <si>
    <t>B</t>
  </si>
  <si>
    <t>MT/TB</t>
  </si>
  <si>
    <t>D</t>
  </si>
  <si>
    <t>E</t>
  </si>
  <si>
    <t>F</t>
  </si>
  <si>
    <t>G</t>
  </si>
  <si>
    <t>H</t>
  </si>
  <si>
    <t>C:P</t>
  </si>
  <si>
    <t>Plate 1</t>
  </si>
  <si>
    <t>SLOPE:</t>
  </si>
  <si>
    <t>YY plate</t>
  </si>
  <si>
    <t>CF</t>
  </si>
  <si>
    <t>YY</t>
  </si>
  <si>
    <t>L:R</t>
  </si>
  <si>
    <t>e4 to 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</si>
</sst>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1" fillId="6" borderId="0" xfId="1" applyFill="1"/>
    <xf numFmtId="0" fontId="3" fillId="16" borderId="0" xfId="1" applyFont="1" applyFill="1"/>
    <xf numFmtId="0" fontId="1" fillId="16" borderId="0" xfId="1" applyFill="1"/>
    <xf numFmtId="0" fontId="2" fillId="0" borderId="0" xfId="0" applyFont="1"/>
    <xf numFmtId="3" fontId="8" fillId="0" borderId="0" xfId="0" applyNumberFormat="1" applyFont="1" applyAlignment="1">
      <alignment horizontal="left" vertical="center" wrapText="1" inden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164" fontId="1" fillId="8" borderId="0" xfId="1" applyNumberFormat="1" applyFill="1"/>
    <xf numFmtId="164" fontId="1" fillId="6" borderId="0" xfId="1" applyNumberFormat="1" applyFill="1"/>
    <xf numFmtId="164" fontId="1" fillId="16" borderId="0" xfId="1" applyNumberFormat="1" applyFill="1"/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148730.375</c:v>
                </c:pt>
                <c:pt idx="1">
                  <c:v>41222.875</c:v>
                </c:pt>
                <c:pt idx="2">
                  <c:v>15597.375</c:v>
                </c:pt>
                <c:pt idx="3">
                  <c:v>5044.375</c:v>
                </c:pt>
                <c:pt idx="4">
                  <c:v>1930.375</c:v>
                </c:pt>
                <c:pt idx="5">
                  <c:v>1017.375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130595.375</c:v>
                </c:pt>
                <c:pt idx="1">
                  <c:v>33518.375</c:v>
                </c:pt>
                <c:pt idx="2">
                  <c:v>9209.375</c:v>
                </c:pt>
                <c:pt idx="3">
                  <c:v>3068.375</c:v>
                </c:pt>
                <c:pt idx="4">
                  <c:v>1107.875</c:v>
                </c:pt>
                <c:pt idx="5">
                  <c:v>291.375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389599</xdr:colOff>
      <xdr:row>34</xdr:row>
      <xdr:rowOff>63762</xdr:rowOff>
    </xdr:from>
    <xdr:to>
      <xdr:col>8</xdr:col>
      <xdr:colOff>66146</xdr:colOff>
      <xdr:row>45</xdr:row>
      <xdr:rowOff>145521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5627-A970-406A-88AE-64AEDA53C51F}">
  <sheetPr>
    <pageSetUpPr fitToPage="1"/>
  </sheetPr>
  <dimension ref="B1:T71"/>
  <sheetViews>
    <sheetView zoomScale="61" workbookViewId="0">
      <selection activeCell="I54" sqref="I54"/>
    </sheetView>
  </sheetViews>
  <sheetFormatPr defaultColWidth="9" defaultRowHeight="14.25" x14ac:dyDescent="0.45"/>
  <cols>
    <col min="1" max="16384" width="9" style="2"/>
  </cols>
  <sheetData>
    <row r="1" spans="2:20" x14ac:dyDescent="0.45">
      <c r="B1" s="1" t="s">
        <v>0</v>
      </c>
      <c r="H1" s="1" t="s">
        <v>1</v>
      </c>
    </row>
    <row r="2" spans="2:20" x14ac:dyDescent="0.45">
      <c r="B2" s="3">
        <v>1</v>
      </c>
      <c r="C2" s="3" t="s">
        <v>2</v>
      </c>
      <c r="D2" s="3"/>
      <c r="E2" s="4" t="s">
        <v>3</v>
      </c>
      <c r="H2" s="3"/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</row>
    <row r="3" spans="2:20" x14ac:dyDescent="0.45">
      <c r="B3" s="3">
        <v>2</v>
      </c>
      <c r="C3" s="3" t="s">
        <v>2</v>
      </c>
      <c r="D3" s="3"/>
      <c r="E3" s="4" t="s">
        <v>4</v>
      </c>
      <c r="H3" s="3" t="s">
        <v>5</v>
      </c>
      <c r="I3" s="5">
        <v>50</v>
      </c>
      <c r="J3" s="5">
        <v>50</v>
      </c>
      <c r="K3" s="6">
        <v>1</v>
      </c>
      <c r="L3" s="10">
        <v>7</v>
      </c>
      <c r="M3" s="10">
        <f>L3+8</f>
        <v>15</v>
      </c>
      <c r="N3" s="10">
        <f t="shared" ref="N3:Q3" si="0">M3+8</f>
        <v>23</v>
      </c>
      <c r="O3" s="10">
        <f t="shared" si="0"/>
        <v>31</v>
      </c>
      <c r="P3" s="10">
        <f t="shared" si="0"/>
        <v>39</v>
      </c>
      <c r="Q3" s="10">
        <f t="shared" si="0"/>
        <v>47</v>
      </c>
      <c r="R3" s="3"/>
      <c r="S3" s="7"/>
      <c r="T3" s="7"/>
    </row>
    <row r="4" spans="2:20" x14ac:dyDescent="0.45">
      <c r="B4" s="3">
        <v>3</v>
      </c>
      <c r="C4" s="3" t="s">
        <v>2</v>
      </c>
      <c r="D4" s="3"/>
      <c r="E4" s="4" t="s">
        <v>6</v>
      </c>
      <c r="H4" s="3" t="s">
        <v>7</v>
      </c>
      <c r="I4" s="5">
        <v>10</v>
      </c>
      <c r="J4" s="5">
        <v>10</v>
      </c>
      <c r="K4" s="6">
        <v>2</v>
      </c>
      <c r="L4" s="10">
        <v>8</v>
      </c>
      <c r="M4" s="10">
        <f t="shared" ref="M4:Q10" si="1">L4+8</f>
        <v>16</v>
      </c>
      <c r="N4" s="10">
        <f t="shared" si="1"/>
        <v>24</v>
      </c>
      <c r="O4" s="10">
        <f t="shared" si="1"/>
        <v>32</v>
      </c>
      <c r="P4" s="10">
        <f t="shared" si="1"/>
        <v>40</v>
      </c>
      <c r="Q4" s="10">
        <f t="shared" si="1"/>
        <v>48</v>
      </c>
      <c r="R4" s="3"/>
      <c r="S4" s="7"/>
      <c r="T4" s="7"/>
    </row>
    <row r="5" spans="2:20" x14ac:dyDescent="0.45">
      <c r="B5" s="3">
        <v>4</v>
      </c>
      <c r="C5" s="3" t="s">
        <v>2</v>
      </c>
      <c r="E5" s="1" t="s">
        <v>8</v>
      </c>
      <c r="H5" s="3" t="s">
        <v>9</v>
      </c>
      <c r="I5" s="5">
        <v>2</v>
      </c>
      <c r="J5" s="5">
        <v>2</v>
      </c>
      <c r="K5" s="6">
        <v>3</v>
      </c>
      <c r="L5" s="10">
        <v>9</v>
      </c>
      <c r="M5" s="10">
        <f t="shared" si="1"/>
        <v>17</v>
      </c>
      <c r="N5" s="10">
        <f t="shared" si="1"/>
        <v>25</v>
      </c>
      <c r="O5" s="10">
        <f t="shared" si="1"/>
        <v>33</v>
      </c>
      <c r="P5" s="10">
        <f t="shared" si="1"/>
        <v>41</v>
      </c>
      <c r="Q5" s="10">
        <f t="shared" si="1"/>
        <v>49</v>
      </c>
      <c r="R5" s="3"/>
      <c r="S5" s="7"/>
      <c r="T5" s="7"/>
    </row>
    <row r="6" spans="2:20" x14ac:dyDescent="0.45">
      <c r="B6" s="3">
        <v>5</v>
      </c>
      <c r="C6" s="3" t="s">
        <v>2</v>
      </c>
      <c r="D6" s="3"/>
      <c r="E6" s="4" t="s">
        <v>10</v>
      </c>
      <c r="H6" s="3" t="s">
        <v>11</v>
      </c>
      <c r="I6" s="5">
        <v>0.4</v>
      </c>
      <c r="J6" s="5">
        <v>0.4</v>
      </c>
      <c r="K6" s="6">
        <v>4</v>
      </c>
      <c r="L6" s="10">
        <v>10</v>
      </c>
      <c r="M6" s="10">
        <f t="shared" si="1"/>
        <v>18</v>
      </c>
      <c r="N6" s="10">
        <f t="shared" si="1"/>
        <v>26</v>
      </c>
      <c r="O6" s="10">
        <f t="shared" si="1"/>
        <v>34</v>
      </c>
      <c r="P6" s="10">
        <f t="shared" si="1"/>
        <v>42</v>
      </c>
      <c r="Q6" s="10">
        <f t="shared" si="1"/>
        <v>50</v>
      </c>
      <c r="R6" s="3"/>
      <c r="S6" s="7"/>
      <c r="T6" s="7"/>
    </row>
    <row r="7" spans="2:20" x14ac:dyDescent="0.45">
      <c r="B7" s="3">
        <v>6</v>
      </c>
      <c r="C7" s="3" t="s">
        <v>2</v>
      </c>
      <c r="E7" s="4" t="s">
        <v>12</v>
      </c>
      <c r="H7" s="3" t="s">
        <v>13</v>
      </c>
      <c r="I7" s="5">
        <v>0.08</v>
      </c>
      <c r="J7" s="5">
        <v>0.08</v>
      </c>
      <c r="K7" s="6">
        <v>5</v>
      </c>
      <c r="L7" s="10">
        <v>11</v>
      </c>
      <c r="M7" s="10">
        <f t="shared" si="1"/>
        <v>19</v>
      </c>
      <c r="N7" s="10">
        <f t="shared" si="1"/>
        <v>27</v>
      </c>
      <c r="O7" s="10">
        <f t="shared" si="1"/>
        <v>35</v>
      </c>
      <c r="P7" s="10">
        <f t="shared" si="1"/>
        <v>43</v>
      </c>
      <c r="Q7" s="10">
        <f t="shared" si="1"/>
        <v>51</v>
      </c>
      <c r="R7" s="3"/>
      <c r="S7" s="7"/>
      <c r="T7" s="7"/>
    </row>
    <row r="8" spans="2:20" x14ac:dyDescent="0.45">
      <c r="B8" s="3">
        <v>7</v>
      </c>
      <c r="C8" s="3" t="s">
        <v>2</v>
      </c>
      <c r="D8" s="3" t="s">
        <v>14</v>
      </c>
      <c r="E8" s="3" t="s">
        <v>15</v>
      </c>
      <c r="H8" s="3" t="s">
        <v>16</v>
      </c>
      <c r="I8" s="5">
        <v>1.6E-2</v>
      </c>
      <c r="J8" s="5">
        <v>1.6E-2</v>
      </c>
      <c r="K8" s="6">
        <v>6</v>
      </c>
      <c r="L8" s="10">
        <v>12</v>
      </c>
      <c r="M8" s="10">
        <f t="shared" si="1"/>
        <v>20</v>
      </c>
      <c r="N8" s="10">
        <f t="shared" si="1"/>
        <v>28</v>
      </c>
      <c r="O8" s="10">
        <f t="shared" si="1"/>
        <v>36</v>
      </c>
      <c r="P8" s="10">
        <f t="shared" si="1"/>
        <v>44</v>
      </c>
      <c r="Q8" s="10">
        <f t="shared" si="1"/>
        <v>52</v>
      </c>
      <c r="R8" s="3"/>
      <c r="S8" s="7"/>
      <c r="T8" s="7"/>
    </row>
    <row r="9" spans="2:20" x14ac:dyDescent="0.45">
      <c r="B9" s="3">
        <v>8</v>
      </c>
      <c r="C9" s="3" t="s">
        <v>2</v>
      </c>
      <c r="D9" s="3" t="s">
        <v>14</v>
      </c>
      <c r="E9" s="3" t="s">
        <v>17</v>
      </c>
      <c r="H9" s="3" t="s">
        <v>18</v>
      </c>
      <c r="I9" s="5">
        <v>3.2000000000000002E-3</v>
      </c>
      <c r="J9" s="5">
        <v>3.2000000000000002E-3</v>
      </c>
      <c r="K9" s="6"/>
      <c r="L9" s="9">
        <v>13</v>
      </c>
      <c r="M9" s="10">
        <f t="shared" si="1"/>
        <v>21</v>
      </c>
      <c r="N9" s="10">
        <f t="shared" si="1"/>
        <v>29</v>
      </c>
      <c r="O9" s="10">
        <f t="shared" si="1"/>
        <v>37</v>
      </c>
      <c r="P9" s="10">
        <f t="shared" si="1"/>
        <v>45</v>
      </c>
      <c r="Q9" s="10">
        <f t="shared" si="1"/>
        <v>53</v>
      </c>
      <c r="R9" s="3"/>
      <c r="S9" s="7"/>
      <c r="T9" s="7"/>
    </row>
    <row r="10" spans="2:20" x14ac:dyDescent="0.45">
      <c r="B10" s="3">
        <v>9</v>
      </c>
      <c r="C10" s="3" t="s">
        <v>2</v>
      </c>
      <c r="D10" s="3" t="s">
        <v>14</v>
      </c>
      <c r="E10" s="3" t="s">
        <v>36</v>
      </c>
      <c r="H10" s="3" t="s">
        <v>20</v>
      </c>
      <c r="I10" s="5">
        <v>6.4000000000000005E-4</v>
      </c>
      <c r="J10" s="5">
        <v>6.4000000000000005E-4</v>
      </c>
      <c r="K10" s="6"/>
      <c r="L10" s="9">
        <v>14</v>
      </c>
      <c r="M10" s="10">
        <f t="shared" si="1"/>
        <v>22</v>
      </c>
      <c r="N10" s="10">
        <f t="shared" si="1"/>
        <v>30</v>
      </c>
      <c r="O10" s="10">
        <f t="shared" si="1"/>
        <v>38</v>
      </c>
      <c r="P10" s="10">
        <f t="shared" si="1"/>
        <v>46</v>
      </c>
      <c r="Q10" s="10">
        <f t="shared" si="1"/>
        <v>54</v>
      </c>
      <c r="R10" s="3"/>
      <c r="S10" s="7"/>
      <c r="T10" s="7"/>
    </row>
    <row r="11" spans="2:20" x14ac:dyDescent="0.45">
      <c r="B11" s="3">
        <v>10</v>
      </c>
      <c r="C11" s="3" t="s">
        <v>2</v>
      </c>
      <c r="D11" s="3" t="s">
        <v>14</v>
      </c>
      <c r="E11" s="3" t="s">
        <v>38</v>
      </c>
      <c r="H11" s="3"/>
      <c r="I11" s="3" t="s">
        <v>21</v>
      </c>
      <c r="J11" s="3"/>
      <c r="K11" s="11" t="s">
        <v>22</v>
      </c>
      <c r="L11" s="3"/>
      <c r="M11" s="3" t="s">
        <v>23</v>
      </c>
      <c r="N11" s="3"/>
      <c r="O11" s="3" t="s">
        <v>23</v>
      </c>
      <c r="P11" s="3"/>
      <c r="Q11" s="3"/>
      <c r="R11" s="3"/>
      <c r="S11" s="3"/>
      <c r="T11" s="3" t="s">
        <v>24</v>
      </c>
    </row>
    <row r="12" spans="2:20" x14ac:dyDescent="0.45">
      <c r="B12" s="3">
        <v>11</v>
      </c>
      <c r="C12" s="3" t="s">
        <v>2</v>
      </c>
      <c r="D12" s="3" t="s">
        <v>14</v>
      </c>
      <c r="E12" s="3" t="s">
        <v>40</v>
      </c>
      <c r="K12" s="2" t="s">
        <v>26</v>
      </c>
    </row>
    <row r="13" spans="2:20" x14ac:dyDescent="0.45">
      <c r="B13" s="3">
        <v>12</v>
      </c>
      <c r="C13" s="3" t="s">
        <v>2</v>
      </c>
      <c r="D13" s="3" t="s">
        <v>14</v>
      </c>
      <c r="E13" s="3" t="s">
        <v>42</v>
      </c>
    </row>
    <row r="14" spans="2:20" x14ac:dyDescent="0.45">
      <c r="B14" s="3">
        <v>13</v>
      </c>
      <c r="C14" s="3" t="s">
        <v>2</v>
      </c>
      <c r="D14" s="3" t="s">
        <v>14</v>
      </c>
      <c r="E14" s="3" t="s">
        <v>44</v>
      </c>
      <c r="H14" s="2">
        <v>5</v>
      </c>
      <c r="I14" s="2" t="s">
        <v>28</v>
      </c>
      <c r="J14" s="2" t="s">
        <v>29</v>
      </c>
      <c r="L14" s="1"/>
    </row>
    <row r="15" spans="2:20" x14ac:dyDescent="0.45">
      <c r="B15" s="3">
        <v>14</v>
      </c>
      <c r="C15" s="3" t="s">
        <v>2</v>
      </c>
      <c r="D15" s="3" t="s">
        <v>14</v>
      </c>
      <c r="E15" s="3" t="s">
        <v>45</v>
      </c>
      <c r="H15" s="2">
        <v>10</v>
      </c>
      <c r="I15" s="2" t="s">
        <v>30</v>
      </c>
      <c r="J15" s="2" t="s">
        <v>31</v>
      </c>
    </row>
    <row r="16" spans="2:20" x14ac:dyDescent="0.45">
      <c r="B16" s="3">
        <v>15</v>
      </c>
      <c r="C16" s="3" t="s">
        <v>2</v>
      </c>
      <c r="D16" s="3" t="s">
        <v>14</v>
      </c>
      <c r="E16" s="3" t="s">
        <v>46</v>
      </c>
      <c r="H16" s="2">
        <v>990</v>
      </c>
      <c r="I16" s="2" t="s">
        <v>33</v>
      </c>
    </row>
    <row r="17" spans="2:10" x14ac:dyDescent="0.45">
      <c r="B17" s="3">
        <v>16</v>
      </c>
      <c r="C17" s="3" t="s">
        <v>2</v>
      </c>
      <c r="D17" s="3" t="s">
        <v>14</v>
      </c>
      <c r="E17" s="3" t="s">
        <v>47</v>
      </c>
      <c r="H17" s="2">
        <f>H15*H14/(H16+H15)</f>
        <v>0.05</v>
      </c>
      <c r="I17" s="2" t="s">
        <v>34</v>
      </c>
      <c r="J17" s="2" t="s">
        <v>35</v>
      </c>
    </row>
    <row r="18" spans="2:10" x14ac:dyDescent="0.45">
      <c r="B18" s="3">
        <v>17</v>
      </c>
      <c r="C18" s="3" t="s">
        <v>2</v>
      </c>
      <c r="D18" s="3" t="s">
        <v>14</v>
      </c>
      <c r="E18" s="3" t="s">
        <v>48</v>
      </c>
      <c r="H18" s="2">
        <f>H17*1000</f>
        <v>50</v>
      </c>
      <c r="J18" s="2" t="s">
        <v>37</v>
      </c>
    </row>
    <row r="19" spans="2:10" x14ac:dyDescent="0.45">
      <c r="B19" s="3">
        <v>18</v>
      </c>
      <c r="C19" s="3" t="s">
        <v>2</v>
      </c>
      <c r="D19" s="2" t="s">
        <v>19</v>
      </c>
      <c r="E19" s="3" t="s">
        <v>15</v>
      </c>
      <c r="H19" s="2" t="s">
        <v>39</v>
      </c>
    </row>
    <row r="20" spans="2:10" x14ac:dyDescent="0.45">
      <c r="B20" s="3">
        <v>19</v>
      </c>
      <c r="C20" s="3" t="s">
        <v>2</v>
      </c>
      <c r="E20" s="3" t="s">
        <v>17</v>
      </c>
      <c r="H20" s="2">
        <f>250/5</f>
        <v>50</v>
      </c>
      <c r="I20" s="2" t="s">
        <v>41</v>
      </c>
    </row>
    <row r="21" spans="2:10" x14ac:dyDescent="0.45">
      <c r="B21" s="3">
        <v>20</v>
      </c>
      <c r="C21" s="3" t="s">
        <v>2</v>
      </c>
      <c r="D21" s="3" t="s">
        <v>19</v>
      </c>
      <c r="E21" s="3" t="s">
        <v>36</v>
      </c>
      <c r="I21" s="8" t="s">
        <v>43</v>
      </c>
    </row>
    <row r="22" spans="2:10" x14ac:dyDescent="0.45">
      <c r="B22" s="3">
        <v>21</v>
      </c>
      <c r="C22" s="3" t="s">
        <v>2</v>
      </c>
      <c r="D22" s="3" t="s">
        <v>19</v>
      </c>
      <c r="E22" s="3" t="s">
        <v>38</v>
      </c>
    </row>
    <row r="23" spans="2:10" x14ac:dyDescent="0.45">
      <c r="B23" s="3">
        <v>22</v>
      </c>
      <c r="C23" s="3" t="s">
        <v>2</v>
      </c>
      <c r="D23" s="3" t="s">
        <v>19</v>
      </c>
      <c r="E23" s="3" t="s">
        <v>40</v>
      </c>
    </row>
    <row r="24" spans="2:10" x14ac:dyDescent="0.45">
      <c r="B24" s="3">
        <v>23</v>
      </c>
      <c r="C24" s="3" t="s">
        <v>2</v>
      </c>
      <c r="D24" s="3" t="s">
        <v>19</v>
      </c>
      <c r="E24" s="3" t="s">
        <v>42</v>
      </c>
    </row>
    <row r="25" spans="2:10" x14ac:dyDescent="0.45">
      <c r="B25" s="3">
        <v>24</v>
      </c>
      <c r="C25" s="3" t="s">
        <v>2</v>
      </c>
      <c r="D25" s="3" t="s">
        <v>19</v>
      </c>
      <c r="E25" s="3" t="s">
        <v>44</v>
      </c>
    </row>
    <row r="26" spans="2:10" x14ac:dyDescent="0.45">
      <c r="B26" s="3">
        <v>25</v>
      </c>
      <c r="C26" s="3" t="s">
        <v>2</v>
      </c>
      <c r="D26" s="3" t="s">
        <v>19</v>
      </c>
      <c r="E26" s="3" t="s">
        <v>45</v>
      </c>
    </row>
    <row r="27" spans="2:10" x14ac:dyDescent="0.45">
      <c r="B27" s="3">
        <v>26</v>
      </c>
      <c r="C27" s="3" t="s">
        <v>2</v>
      </c>
      <c r="D27" s="3" t="s">
        <v>19</v>
      </c>
      <c r="E27" s="3" t="s">
        <v>46</v>
      </c>
    </row>
    <row r="28" spans="2:10" x14ac:dyDescent="0.45">
      <c r="B28" s="3">
        <v>27</v>
      </c>
      <c r="C28" s="3" t="s">
        <v>2</v>
      </c>
      <c r="D28" s="3" t="s">
        <v>19</v>
      </c>
      <c r="E28" s="3" t="s">
        <v>47</v>
      </c>
    </row>
    <row r="29" spans="2:10" x14ac:dyDescent="0.45">
      <c r="B29" s="3">
        <v>28</v>
      </c>
      <c r="C29" s="3" t="s">
        <v>2</v>
      </c>
      <c r="D29" s="3" t="s">
        <v>25</v>
      </c>
      <c r="E29" s="3" t="s">
        <v>15</v>
      </c>
    </row>
    <row r="30" spans="2:10" x14ac:dyDescent="0.45">
      <c r="B30" s="3">
        <v>29</v>
      </c>
      <c r="C30" s="3" t="s">
        <v>2</v>
      </c>
      <c r="E30" s="3" t="s">
        <v>17</v>
      </c>
    </row>
    <row r="31" spans="2:10" x14ac:dyDescent="0.45">
      <c r="B31" s="3">
        <v>30</v>
      </c>
      <c r="C31" s="3" t="s">
        <v>2</v>
      </c>
      <c r="D31" s="3" t="s">
        <v>25</v>
      </c>
      <c r="E31" s="3" t="s">
        <v>36</v>
      </c>
    </row>
    <row r="32" spans="2:10" x14ac:dyDescent="0.45">
      <c r="B32" s="3">
        <v>31</v>
      </c>
      <c r="C32" s="3" t="s">
        <v>2</v>
      </c>
      <c r="D32" s="3" t="s">
        <v>25</v>
      </c>
      <c r="E32" s="3" t="s">
        <v>38</v>
      </c>
    </row>
    <row r="33" spans="2:5" x14ac:dyDescent="0.45">
      <c r="B33" s="3">
        <v>32</v>
      </c>
      <c r="C33" s="3" t="s">
        <v>2</v>
      </c>
      <c r="D33" s="3" t="s">
        <v>25</v>
      </c>
      <c r="E33" s="3" t="s">
        <v>40</v>
      </c>
    </row>
    <row r="34" spans="2:5" x14ac:dyDescent="0.45">
      <c r="B34" s="3">
        <v>33</v>
      </c>
      <c r="C34" s="3" t="s">
        <v>2</v>
      </c>
      <c r="D34" s="3" t="s">
        <v>25</v>
      </c>
      <c r="E34" s="3" t="s">
        <v>42</v>
      </c>
    </row>
    <row r="35" spans="2:5" x14ac:dyDescent="0.45">
      <c r="B35" s="3">
        <v>34</v>
      </c>
      <c r="C35" s="3" t="s">
        <v>2</v>
      </c>
      <c r="D35" s="3" t="s">
        <v>25</v>
      </c>
      <c r="E35" s="3" t="s">
        <v>44</v>
      </c>
    </row>
    <row r="36" spans="2:5" x14ac:dyDescent="0.45">
      <c r="B36" s="3">
        <v>35</v>
      </c>
      <c r="C36" s="3" t="s">
        <v>2</v>
      </c>
      <c r="D36" s="3" t="s">
        <v>25</v>
      </c>
      <c r="E36" s="3" t="s">
        <v>45</v>
      </c>
    </row>
    <row r="37" spans="2:5" x14ac:dyDescent="0.45">
      <c r="B37" s="3">
        <v>36</v>
      </c>
      <c r="C37" s="3" t="s">
        <v>2</v>
      </c>
      <c r="D37" s="3" t="s">
        <v>25</v>
      </c>
      <c r="E37" s="3" t="s">
        <v>46</v>
      </c>
    </row>
    <row r="38" spans="2:5" x14ac:dyDescent="0.45">
      <c r="B38" s="3">
        <v>37</v>
      </c>
      <c r="C38" s="3" t="s">
        <v>2</v>
      </c>
      <c r="D38" s="3" t="s">
        <v>27</v>
      </c>
      <c r="E38" s="3" t="s">
        <v>15</v>
      </c>
    </row>
    <row r="39" spans="2:5" x14ac:dyDescent="0.45">
      <c r="B39" s="3">
        <v>38</v>
      </c>
      <c r="C39" s="3" t="s">
        <v>2</v>
      </c>
      <c r="E39" s="3" t="s">
        <v>17</v>
      </c>
    </row>
    <row r="40" spans="2:5" x14ac:dyDescent="0.45">
      <c r="B40" s="3">
        <v>39</v>
      </c>
      <c r="C40" s="3" t="s">
        <v>2</v>
      </c>
      <c r="D40" s="3" t="s">
        <v>27</v>
      </c>
      <c r="E40" s="3" t="s">
        <v>36</v>
      </c>
    </row>
    <row r="41" spans="2:5" x14ac:dyDescent="0.45">
      <c r="B41" s="3">
        <v>40</v>
      </c>
      <c r="C41" s="3" t="s">
        <v>2</v>
      </c>
      <c r="D41" s="3" t="s">
        <v>27</v>
      </c>
      <c r="E41" s="3" t="s">
        <v>38</v>
      </c>
    </row>
    <row r="42" spans="2:5" x14ac:dyDescent="0.45">
      <c r="B42" s="3">
        <v>41</v>
      </c>
      <c r="C42" s="3" t="s">
        <v>2</v>
      </c>
      <c r="D42" s="3" t="s">
        <v>27</v>
      </c>
      <c r="E42" s="3" t="s">
        <v>40</v>
      </c>
    </row>
    <row r="43" spans="2:5" x14ac:dyDescent="0.45">
      <c r="B43" s="3">
        <v>42</v>
      </c>
      <c r="C43" s="3" t="s">
        <v>2</v>
      </c>
      <c r="D43" s="3" t="s">
        <v>27</v>
      </c>
      <c r="E43" s="3" t="s">
        <v>42</v>
      </c>
    </row>
    <row r="44" spans="2:5" x14ac:dyDescent="0.45">
      <c r="B44" s="3">
        <v>43</v>
      </c>
      <c r="C44" s="3" t="s">
        <v>2</v>
      </c>
      <c r="D44" s="3" t="s">
        <v>27</v>
      </c>
      <c r="E44" s="3" t="s">
        <v>44</v>
      </c>
    </row>
    <row r="45" spans="2:5" x14ac:dyDescent="0.45">
      <c r="B45" s="3">
        <v>44</v>
      </c>
      <c r="C45" s="3" t="s">
        <v>2</v>
      </c>
      <c r="D45" s="3" t="s">
        <v>27</v>
      </c>
      <c r="E45" s="3" t="s">
        <v>45</v>
      </c>
    </row>
    <row r="46" spans="2:5" x14ac:dyDescent="0.45">
      <c r="B46" s="3">
        <v>45</v>
      </c>
      <c r="C46" s="3" t="s">
        <v>2</v>
      </c>
      <c r="D46" s="3" t="s">
        <v>27</v>
      </c>
      <c r="E46" s="3" t="s">
        <v>46</v>
      </c>
    </row>
    <row r="47" spans="2:5" x14ac:dyDescent="0.45">
      <c r="B47" s="3">
        <v>46</v>
      </c>
      <c r="C47" s="3" t="s">
        <v>2</v>
      </c>
      <c r="D47" s="3" t="s">
        <v>32</v>
      </c>
      <c r="E47" s="3" t="s">
        <v>15</v>
      </c>
    </row>
    <row r="48" spans="2:5" x14ac:dyDescent="0.45">
      <c r="B48" s="3">
        <v>47</v>
      </c>
      <c r="C48" s="3" t="s">
        <v>2</v>
      </c>
      <c r="E48" s="3" t="s">
        <v>17</v>
      </c>
    </row>
    <row r="49" spans="2:5" x14ac:dyDescent="0.45">
      <c r="B49" s="3">
        <v>48</v>
      </c>
      <c r="C49" s="3" t="s">
        <v>2</v>
      </c>
      <c r="D49" s="3" t="s">
        <v>32</v>
      </c>
      <c r="E49" s="3" t="s">
        <v>36</v>
      </c>
    </row>
    <row r="50" spans="2:5" x14ac:dyDescent="0.45">
      <c r="B50" s="3">
        <v>49</v>
      </c>
      <c r="C50" s="3" t="s">
        <v>2</v>
      </c>
      <c r="D50" s="3" t="s">
        <v>32</v>
      </c>
      <c r="E50" s="3" t="s">
        <v>38</v>
      </c>
    </row>
    <row r="51" spans="2:5" x14ac:dyDescent="0.45">
      <c r="B51" s="3">
        <v>50</v>
      </c>
      <c r="C51" s="3" t="s">
        <v>2</v>
      </c>
      <c r="D51" s="3" t="s">
        <v>32</v>
      </c>
      <c r="E51" s="3" t="s">
        <v>40</v>
      </c>
    </row>
    <row r="52" spans="2:5" x14ac:dyDescent="0.45">
      <c r="B52" s="3">
        <v>51</v>
      </c>
      <c r="C52" s="3" t="s">
        <v>2</v>
      </c>
      <c r="D52" s="3" t="s">
        <v>32</v>
      </c>
      <c r="E52" s="3" t="s">
        <v>42</v>
      </c>
    </row>
    <row r="53" spans="2:5" x14ac:dyDescent="0.45">
      <c r="B53" s="3">
        <v>52</v>
      </c>
      <c r="C53" s="3" t="s">
        <v>2</v>
      </c>
      <c r="D53" s="3" t="s">
        <v>32</v>
      </c>
      <c r="E53" s="3" t="s">
        <v>44</v>
      </c>
    </row>
    <row r="54" spans="2:5" x14ac:dyDescent="0.45">
      <c r="B54" s="3">
        <v>53</v>
      </c>
      <c r="C54" s="3" t="s">
        <v>2</v>
      </c>
      <c r="D54" s="3" t="s">
        <v>32</v>
      </c>
      <c r="E54" s="3" t="s">
        <v>45</v>
      </c>
    </row>
    <row r="55" spans="2:5" x14ac:dyDescent="0.45">
      <c r="B55" s="3">
        <v>54</v>
      </c>
      <c r="C55" s="3" t="s">
        <v>2</v>
      </c>
      <c r="D55" s="3" t="s">
        <v>32</v>
      </c>
      <c r="E55" s="3" t="s">
        <v>46</v>
      </c>
    </row>
    <row r="56" spans="2:5" x14ac:dyDescent="0.45">
      <c r="B56" s="3"/>
      <c r="D56" s="3"/>
      <c r="E56" s="4"/>
    </row>
    <row r="57" spans="2:5" x14ac:dyDescent="0.45">
      <c r="B57" s="3"/>
      <c r="D57" s="3"/>
      <c r="E57" s="4"/>
    </row>
    <row r="58" spans="2:5" x14ac:dyDescent="0.45">
      <c r="B58" s="3"/>
      <c r="E58" s="4"/>
    </row>
    <row r="59" spans="2:5" x14ac:dyDescent="0.45">
      <c r="B59" s="3"/>
      <c r="E59" s="4"/>
    </row>
    <row r="60" spans="2:5" x14ac:dyDescent="0.45">
      <c r="B60" s="3"/>
      <c r="D60" s="3"/>
      <c r="E60" s="4"/>
    </row>
    <row r="61" spans="2:5" x14ac:dyDescent="0.45">
      <c r="B61" s="3"/>
      <c r="E61" s="4"/>
    </row>
    <row r="62" spans="2:5" x14ac:dyDescent="0.45">
      <c r="B62" s="3"/>
      <c r="D62" s="3"/>
      <c r="E62" s="4"/>
    </row>
    <row r="63" spans="2:5" x14ac:dyDescent="0.45">
      <c r="B63" s="3"/>
      <c r="E63" s="4"/>
    </row>
    <row r="64" spans="2:5" x14ac:dyDescent="0.45">
      <c r="B64" s="3"/>
      <c r="D64" s="3"/>
      <c r="E64" s="4"/>
    </row>
    <row r="65" spans="2:5" x14ac:dyDescent="0.45">
      <c r="B65" s="3"/>
      <c r="E65" s="4"/>
    </row>
    <row r="66" spans="2:5" x14ac:dyDescent="0.45">
      <c r="B66" s="3"/>
    </row>
    <row r="67" spans="2:5" x14ac:dyDescent="0.45">
      <c r="B67" s="3"/>
    </row>
    <row r="68" spans="2:5" x14ac:dyDescent="0.45">
      <c r="B68" s="3"/>
    </row>
    <row r="69" spans="2:5" x14ac:dyDescent="0.45">
      <c r="B69" s="3"/>
    </row>
    <row r="70" spans="2:5" x14ac:dyDescent="0.45">
      <c r="B70" s="3"/>
    </row>
    <row r="71" spans="2:5" x14ac:dyDescent="0.45">
      <c r="B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465-45A7-45D0-B2D2-0374B18E284B}">
  <dimension ref="A1:O19"/>
  <sheetViews>
    <sheetView workbookViewId="0">
      <selection activeCell="B12" sqref="B12:M19"/>
    </sheetView>
  </sheetViews>
  <sheetFormatPr defaultRowHeight="14.25" x14ac:dyDescent="0.45"/>
  <sheetData>
    <row r="1" spans="1:15" x14ac:dyDescent="0.4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5" x14ac:dyDescent="0.45">
      <c r="A2" s="17" t="s">
        <v>69</v>
      </c>
      <c r="B2" s="18">
        <v>439217</v>
      </c>
      <c r="C2" s="18">
        <v>436569</v>
      </c>
      <c r="D2" s="35">
        <v>176890</v>
      </c>
      <c r="E2" s="19">
        <v>27817</v>
      </c>
      <c r="F2" s="19">
        <v>6102</v>
      </c>
      <c r="G2" s="19">
        <v>703</v>
      </c>
      <c r="H2" s="19">
        <v>24436</v>
      </c>
      <c r="I2" s="20">
        <v>33626</v>
      </c>
      <c r="J2" s="19">
        <v>25810</v>
      </c>
      <c r="K2" s="19">
        <v>7</v>
      </c>
      <c r="L2" s="19">
        <v>14</v>
      </c>
      <c r="M2" s="19">
        <v>14</v>
      </c>
      <c r="N2" s="29">
        <v>540565</v>
      </c>
      <c r="O2" t="s">
        <v>89</v>
      </c>
    </row>
    <row r="3" spans="1:15" x14ac:dyDescent="0.45">
      <c r="A3" s="17" t="s">
        <v>78</v>
      </c>
      <c r="B3" s="31">
        <v>337521</v>
      </c>
      <c r="C3" s="30">
        <v>363150</v>
      </c>
      <c r="D3" s="24">
        <v>133062</v>
      </c>
      <c r="E3" s="21">
        <v>85802</v>
      </c>
      <c r="F3" s="19">
        <v>3601</v>
      </c>
      <c r="G3" s="19">
        <v>528</v>
      </c>
      <c r="H3" s="19">
        <v>2977</v>
      </c>
      <c r="I3" s="19">
        <v>11286</v>
      </c>
      <c r="J3" s="20">
        <v>32098</v>
      </c>
      <c r="K3" s="19">
        <v>5</v>
      </c>
      <c r="L3" s="19">
        <v>12</v>
      </c>
      <c r="M3" s="19">
        <v>14</v>
      </c>
      <c r="N3" s="29">
        <v>540565</v>
      </c>
    </row>
    <row r="4" spans="1:15" x14ac:dyDescent="0.45">
      <c r="A4" s="17" t="s">
        <v>74</v>
      </c>
      <c r="B4" s="24">
        <v>151024</v>
      </c>
      <c r="C4" s="24">
        <v>146463</v>
      </c>
      <c r="D4" s="21">
        <v>83312</v>
      </c>
      <c r="E4" s="20">
        <v>32636</v>
      </c>
      <c r="F4" s="19">
        <v>3383</v>
      </c>
      <c r="G4" s="19">
        <v>8569</v>
      </c>
      <c r="H4" s="19">
        <v>1162</v>
      </c>
      <c r="I4" s="19">
        <v>3226</v>
      </c>
      <c r="J4" s="19">
        <v>26279</v>
      </c>
      <c r="K4" s="19">
        <v>6</v>
      </c>
      <c r="L4" s="19">
        <v>14</v>
      </c>
      <c r="M4" s="19">
        <v>13</v>
      </c>
      <c r="N4" s="29">
        <v>540565</v>
      </c>
    </row>
    <row r="5" spans="1:15" x14ac:dyDescent="0.45">
      <c r="A5" s="17" t="s">
        <v>80</v>
      </c>
      <c r="B5" s="20">
        <v>39433</v>
      </c>
      <c r="C5" s="20">
        <v>43039</v>
      </c>
      <c r="D5" s="20">
        <v>41440</v>
      </c>
      <c r="E5" s="19">
        <v>19746</v>
      </c>
      <c r="F5" s="19">
        <v>14323</v>
      </c>
      <c r="G5" s="19">
        <v>2984</v>
      </c>
      <c r="H5" s="19">
        <v>1682</v>
      </c>
      <c r="I5" s="19">
        <v>1130</v>
      </c>
      <c r="J5" s="19">
        <v>6860</v>
      </c>
      <c r="K5" s="19">
        <v>4</v>
      </c>
      <c r="L5" s="19">
        <v>10</v>
      </c>
      <c r="M5" s="19">
        <v>16</v>
      </c>
      <c r="N5" s="29">
        <v>540565</v>
      </c>
    </row>
    <row r="6" spans="1:15" x14ac:dyDescent="0.45">
      <c r="A6" s="17" t="s">
        <v>81</v>
      </c>
      <c r="B6" s="19">
        <v>13660</v>
      </c>
      <c r="C6" s="19">
        <v>17561</v>
      </c>
      <c r="D6" s="36">
        <v>251666</v>
      </c>
      <c r="E6" s="19">
        <v>5792</v>
      </c>
      <c r="F6" s="20">
        <v>62644</v>
      </c>
      <c r="G6" s="19">
        <v>1466</v>
      </c>
      <c r="H6" s="19">
        <v>10181</v>
      </c>
      <c r="I6" s="19">
        <v>889</v>
      </c>
      <c r="J6" s="19">
        <v>2851</v>
      </c>
      <c r="K6" s="19">
        <v>5</v>
      </c>
      <c r="L6" s="19">
        <v>13</v>
      </c>
      <c r="M6" s="19">
        <v>11</v>
      </c>
      <c r="N6" s="29">
        <v>540565</v>
      </c>
    </row>
    <row r="7" spans="1:15" x14ac:dyDescent="0.45">
      <c r="A7" s="17" t="s">
        <v>82</v>
      </c>
      <c r="B7" s="19">
        <v>4762</v>
      </c>
      <c r="C7" s="19">
        <v>5353</v>
      </c>
      <c r="D7" s="19">
        <v>23350</v>
      </c>
      <c r="E7" s="19">
        <v>4166</v>
      </c>
      <c r="F7" s="19">
        <v>27811</v>
      </c>
      <c r="G7" s="19">
        <v>6717</v>
      </c>
      <c r="H7" s="19">
        <v>5021</v>
      </c>
      <c r="I7" s="19">
        <v>7861</v>
      </c>
      <c r="J7" s="19">
        <v>3069</v>
      </c>
      <c r="K7" s="19">
        <v>4</v>
      </c>
      <c r="L7" s="19">
        <v>13</v>
      </c>
      <c r="M7" s="19">
        <v>14</v>
      </c>
      <c r="N7" s="29">
        <v>540565</v>
      </c>
    </row>
    <row r="8" spans="1:15" x14ac:dyDescent="0.45">
      <c r="A8" s="17" t="s">
        <v>83</v>
      </c>
      <c r="B8" s="19">
        <v>1643</v>
      </c>
      <c r="C8" s="19">
        <v>2244</v>
      </c>
      <c r="D8" s="19">
        <v>10</v>
      </c>
      <c r="E8" s="19">
        <v>2407</v>
      </c>
      <c r="F8" s="19">
        <v>19159</v>
      </c>
      <c r="G8" s="19">
        <v>24700</v>
      </c>
      <c r="H8" s="19">
        <v>18964</v>
      </c>
      <c r="I8" s="19">
        <v>5234</v>
      </c>
      <c r="J8" s="19">
        <v>12095</v>
      </c>
      <c r="K8" s="19">
        <v>6</v>
      </c>
      <c r="L8" s="19">
        <v>12</v>
      </c>
      <c r="M8" s="19">
        <v>13</v>
      </c>
      <c r="N8" s="29">
        <v>540565</v>
      </c>
    </row>
    <row r="9" spans="1:15" x14ac:dyDescent="0.45">
      <c r="A9" s="17" t="s">
        <v>84</v>
      </c>
      <c r="B9" s="19">
        <v>1024</v>
      </c>
      <c r="C9" s="19">
        <v>1037</v>
      </c>
      <c r="D9" s="19">
        <v>12</v>
      </c>
      <c r="E9" s="19">
        <v>15803</v>
      </c>
      <c r="F9" s="19">
        <v>3594</v>
      </c>
      <c r="G9" s="20">
        <v>34195</v>
      </c>
      <c r="H9" s="20">
        <v>36254</v>
      </c>
      <c r="I9" s="19">
        <v>6253</v>
      </c>
      <c r="J9" s="19">
        <v>7259</v>
      </c>
      <c r="K9" s="19">
        <v>5</v>
      </c>
      <c r="L9" s="19">
        <v>13</v>
      </c>
      <c r="M9" s="19">
        <v>14</v>
      </c>
      <c r="N9" s="29">
        <v>540565</v>
      </c>
    </row>
    <row r="11" spans="1:15" x14ac:dyDescent="0.4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5" x14ac:dyDescent="0.45">
      <c r="A12" s="17" t="s">
        <v>69</v>
      </c>
      <c r="B12" s="18">
        <v>438823</v>
      </c>
      <c r="C12" s="18">
        <v>449919</v>
      </c>
      <c r="D12" s="35">
        <v>165977</v>
      </c>
      <c r="E12" s="19">
        <v>25945</v>
      </c>
      <c r="F12" s="19">
        <v>6021</v>
      </c>
      <c r="G12" s="19">
        <v>683</v>
      </c>
      <c r="H12" s="19">
        <v>24015</v>
      </c>
      <c r="I12" s="19">
        <v>32122</v>
      </c>
      <c r="J12" s="19">
        <v>24859</v>
      </c>
      <c r="K12" s="19">
        <v>7</v>
      </c>
      <c r="L12" s="19">
        <v>15</v>
      </c>
      <c r="M12" s="19">
        <v>12</v>
      </c>
      <c r="N12" s="29">
        <v>540565</v>
      </c>
      <c r="O12" t="s">
        <v>90</v>
      </c>
    </row>
    <row r="13" spans="1:15" x14ac:dyDescent="0.45">
      <c r="A13" s="17" t="s">
        <v>78</v>
      </c>
      <c r="B13" s="30">
        <v>356256</v>
      </c>
      <c r="C13" s="30">
        <v>365637</v>
      </c>
      <c r="D13" s="23">
        <v>111829</v>
      </c>
      <c r="E13" s="21">
        <v>78916</v>
      </c>
      <c r="F13" s="19">
        <v>3532</v>
      </c>
      <c r="G13" s="19">
        <v>497</v>
      </c>
      <c r="H13" s="19">
        <v>2881</v>
      </c>
      <c r="I13" s="19">
        <v>10898</v>
      </c>
      <c r="J13" s="19">
        <v>31365</v>
      </c>
      <c r="K13" s="19">
        <v>5</v>
      </c>
      <c r="L13" s="19">
        <v>15</v>
      </c>
      <c r="M13" s="19">
        <v>10</v>
      </c>
      <c r="N13" s="29">
        <v>540565</v>
      </c>
    </row>
    <row r="14" spans="1:15" x14ac:dyDescent="0.45">
      <c r="A14" s="17" t="s">
        <v>74</v>
      </c>
      <c r="B14" s="24">
        <v>130966</v>
      </c>
      <c r="C14" s="24">
        <v>130252</v>
      </c>
      <c r="D14" s="21">
        <v>68825</v>
      </c>
      <c r="E14" s="19">
        <v>31945</v>
      </c>
      <c r="F14" s="19">
        <v>3190</v>
      </c>
      <c r="G14" s="19">
        <v>8108</v>
      </c>
      <c r="H14" s="19">
        <v>1105</v>
      </c>
      <c r="I14" s="19">
        <v>3222</v>
      </c>
      <c r="J14" s="19">
        <v>24983</v>
      </c>
      <c r="K14" s="19">
        <v>7</v>
      </c>
      <c r="L14" s="19">
        <v>12</v>
      </c>
      <c r="M14" s="19">
        <v>14</v>
      </c>
      <c r="N14" s="29">
        <v>540565</v>
      </c>
      <c r="O14" t="s">
        <v>92</v>
      </c>
    </row>
    <row r="15" spans="1:15" x14ac:dyDescent="0.45">
      <c r="A15" s="17" t="s">
        <v>80</v>
      </c>
      <c r="B15" s="20">
        <v>34136</v>
      </c>
      <c r="C15" s="20">
        <v>32928</v>
      </c>
      <c r="D15" s="20">
        <v>35525</v>
      </c>
      <c r="E15" s="19">
        <v>19491</v>
      </c>
      <c r="F15" s="19">
        <v>13738</v>
      </c>
      <c r="G15" s="19">
        <v>2892</v>
      </c>
      <c r="H15" s="19">
        <v>1423</v>
      </c>
      <c r="I15" s="19">
        <v>1136</v>
      </c>
      <c r="J15" s="19">
        <v>6502</v>
      </c>
      <c r="K15" s="19">
        <v>7</v>
      </c>
      <c r="L15" s="19">
        <v>15</v>
      </c>
      <c r="M15" s="19">
        <v>13</v>
      </c>
      <c r="N15" s="29">
        <v>540565</v>
      </c>
    </row>
    <row r="16" spans="1:15" x14ac:dyDescent="0.45">
      <c r="A16" s="17" t="s">
        <v>81</v>
      </c>
      <c r="B16" s="19">
        <v>11632</v>
      </c>
      <c r="C16" s="19">
        <v>6814</v>
      </c>
      <c r="D16" s="37">
        <v>222713</v>
      </c>
      <c r="E16" s="19">
        <v>7040</v>
      </c>
      <c r="F16" s="20">
        <v>61566</v>
      </c>
      <c r="G16" s="19">
        <v>1435</v>
      </c>
      <c r="H16" s="19">
        <v>9635</v>
      </c>
      <c r="I16" s="19">
        <v>845</v>
      </c>
      <c r="J16" s="19">
        <v>2711</v>
      </c>
      <c r="K16" s="19">
        <v>5684</v>
      </c>
      <c r="L16" s="19">
        <v>18</v>
      </c>
      <c r="M16" s="19">
        <v>13</v>
      </c>
      <c r="N16" s="29">
        <v>540565</v>
      </c>
    </row>
    <row r="17" spans="1:14" x14ac:dyDescent="0.45">
      <c r="A17" s="17" t="s">
        <v>82</v>
      </c>
      <c r="B17" s="19">
        <v>2831</v>
      </c>
      <c r="C17" s="19">
        <v>3333</v>
      </c>
      <c r="D17" s="19">
        <v>21709</v>
      </c>
      <c r="E17" s="19">
        <v>3908</v>
      </c>
      <c r="F17" s="19">
        <v>25830</v>
      </c>
      <c r="G17" s="19">
        <v>6735</v>
      </c>
      <c r="H17" s="19">
        <v>4576</v>
      </c>
      <c r="I17" s="19">
        <v>7226</v>
      </c>
      <c r="J17" s="19">
        <v>2689</v>
      </c>
      <c r="K17" s="19">
        <v>5</v>
      </c>
      <c r="L17" s="19">
        <v>14</v>
      </c>
      <c r="M17" s="19">
        <v>12</v>
      </c>
      <c r="N17" s="29">
        <v>540565</v>
      </c>
    </row>
    <row r="18" spans="1:14" x14ac:dyDescent="0.45">
      <c r="A18" s="17" t="s">
        <v>83</v>
      </c>
      <c r="B18" s="19">
        <v>736</v>
      </c>
      <c r="C18" s="19">
        <v>1507</v>
      </c>
      <c r="D18" s="19">
        <v>11</v>
      </c>
      <c r="E18" s="19">
        <v>2190</v>
      </c>
      <c r="F18" s="19">
        <v>18763</v>
      </c>
      <c r="G18" s="19">
        <v>24198</v>
      </c>
      <c r="H18" s="19">
        <v>18370</v>
      </c>
      <c r="I18" s="19">
        <v>4874</v>
      </c>
      <c r="J18" s="19">
        <v>11506</v>
      </c>
      <c r="K18" s="19">
        <v>4</v>
      </c>
      <c r="L18" s="19">
        <v>14</v>
      </c>
      <c r="M18" s="19">
        <v>14</v>
      </c>
      <c r="N18" s="29">
        <v>540565</v>
      </c>
    </row>
    <row r="19" spans="1:14" x14ac:dyDescent="0.45">
      <c r="A19" s="17" t="s">
        <v>84</v>
      </c>
      <c r="B19" s="19">
        <v>166</v>
      </c>
      <c r="C19" s="19">
        <v>444</v>
      </c>
      <c r="D19" s="19">
        <v>13</v>
      </c>
      <c r="E19" s="19">
        <v>15356</v>
      </c>
      <c r="F19" s="19">
        <v>3534</v>
      </c>
      <c r="G19" s="19">
        <v>32106</v>
      </c>
      <c r="H19" s="20">
        <v>35952</v>
      </c>
      <c r="I19" s="19">
        <v>6078</v>
      </c>
      <c r="J19" s="19">
        <v>6950</v>
      </c>
      <c r="K19" s="19">
        <v>7</v>
      </c>
      <c r="L19" s="19">
        <v>12</v>
      </c>
      <c r="M19" s="19">
        <v>15</v>
      </c>
      <c r="N19" s="29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00"/>
  <sheetViews>
    <sheetView tabSelected="1" topLeftCell="L1" zoomScale="67" zoomScaleNormal="49" workbookViewId="0">
      <selection activeCell="AI36" sqref="AI36"/>
    </sheetView>
  </sheetViews>
  <sheetFormatPr defaultColWidth="9" defaultRowHeight="14.25" x14ac:dyDescent="0.45"/>
  <cols>
    <col min="1" max="24" width="9" style="2"/>
    <col min="27" max="16384" width="9" style="2"/>
  </cols>
  <sheetData>
    <row r="1" spans="1:34" x14ac:dyDescent="0.45">
      <c r="B1" s="1" t="s">
        <v>1</v>
      </c>
      <c r="Q1" s="1" t="s">
        <v>0</v>
      </c>
      <c r="U1" s="2" t="s">
        <v>49</v>
      </c>
      <c r="V1" s="2" t="s">
        <v>50</v>
      </c>
      <c r="W1" s="2" t="s">
        <v>51</v>
      </c>
      <c r="Y1" t="s">
        <v>52</v>
      </c>
      <c r="Z1" t="s">
        <v>53</v>
      </c>
      <c r="AA1" t="s">
        <v>54</v>
      </c>
      <c r="AF1" s="2" t="s">
        <v>55</v>
      </c>
      <c r="AG1" s="2" t="s">
        <v>56</v>
      </c>
      <c r="AH1" s="2" t="s">
        <v>57</v>
      </c>
    </row>
    <row r="2" spans="1:34" x14ac:dyDescent="0.4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2</v>
      </c>
      <c r="S2" s="3"/>
      <c r="T2" s="4" t="s">
        <v>3</v>
      </c>
      <c r="U2" s="2">
        <v>10</v>
      </c>
      <c r="V2" s="12">
        <f>AVERAGE(D49,D93)</f>
        <v>2.4242984686094609</v>
      </c>
      <c r="W2" s="12">
        <f>ABS(D49-D93)/D49*100</f>
        <v>7.4231767411547693</v>
      </c>
      <c r="X2" s="12"/>
      <c r="Y2" s="2">
        <f>V2*U2</f>
        <v>24.242984686094609</v>
      </c>
      <c r="Z2" s="2">
        <v>100</v>
      </c>
      <c r="AA2" s="2">
        <f>Z2*Y2</f>
        <v>2424.298468609461</v>
      </c>
      <c r="AC2" s="2" t="s">
        <v>58</v>
      </c>
      <c r="AD2" s="2">
        <f>SUM(AA2:AA55)</f>
        <v>10410.947809280158</v>
      </c>
      <c r="AF2" s="2">
        <f>AA2/$AD$2*100</f>
        <v>23.286049579928534</v>
      </c>
    </row>
    <row r="3" spans="1:34" x14ac:dyDescent="0.45">
      <c r="B3" s="3" t="s">
        <v>5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/>
      <c r="M3" s="7"/>
      <c r="N3" s="7"/>
      <c r="Q3" s="3">
        <v>2</v>
      </c>
      <c r="R3" s="3" t="s">
        <v>2</v>
      </c>
      <c r="S3" s="3"/>
      <c r="T3" s="4" t="s">
        <v>4</v>
      </c>
      <c r="U3" s="2">
        <v>10</v>
      </c>
      <c r="V3" s="12">
        <f t="shared" ref="V3:V7" si="1">AVERAGE(D50,D94)</f>
        <v>1.7250563286321607</v>
      </c>
      <c r="W3" s="12">
        <f t="shared" ref="W3:W7" si="2">ABS(D50-D94)/D50*100</f>
        <v>3.7840421049206969</v>
      </c>
      <c r="X3" s="12"/>
      <c r="Y3" s="2">
        <f t="shared" ref="Y3:Y55" si="3">V3*U3</f>
        <v>17.250563286321608</v>
      </c>
      <c r="Z3" s="2">
        <v>100</v>
      </c>
      <c r="AA3" s="2">
        <f t="shared" ref="AA3:AA55" si="4">Z3*Y3</f>
        <v>1725.0563286321608</v>
      </c>
      <c r="AF3" s="2">
        <f t="shared" ref="AF3:AF55" si="5">AA3/$AD$2*100</f>
        <v>16.569637656760435</v>
      </c>
    </row>
    <row r="4" spans="1:34" x14ac:dyDescent="0.45">
      <c r="B4" s="3" t="s">
        <v>7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6">F4+8</f>
        <v>16</v>
      </c>
      <c r="H4" s="10">
        <f t="shared" si="6"/>
        <v>24</v>
      </c>
      <c r="I4" s="10">
        <f t="shared" si="6"/>
        <v>32</v>
      </c>
      <c r="J4" s="10">
        <f t="shared" si="6"/>
        <v>40</v>
      </c>
      <c r="K4" s="10">
        <f t="shared" si="6"/>
        <v>48</v>
      </c>
      <c r="L4" s="3"/>
      <c r="M4" s="7"/>
      <c r="N4" s="7"/>
      <c r="Q4" s="3">
        <v>3</v>
      </c>
      <c r="R4" s="3" t="s">
        <v>2</v>
      </c>
      <c r="S4" s="3"/>
      <c r="T4" s="4" t="s">
        <v>6</v>
      </c>
      <c r="U4" s="2">
        <v>10</v>
      </c>
      <c r="V4" s="12">
        <f t="shared" si="1"/>
        <v>1.0709881679891957</v>
      </c>
      <c r="W4" s="12">
        <f t="shared" si="2"/>
        <v>5.4246646298489054</v>
      </c>
      <c r="X4" s="12"/>
      <c r="Y4" s="2">
        <f t="shared" si="3"/>
        <v>10.709881679891957</v>
      </c>
      <c r="Z4" s="2">
        <v>100</v>
      </c>
      <c r="AA4" s="2">
        <f t="shared" si="4"/>
        <v>1070.9881679891957</v>
      </c>
      <c r="AC4" s="2" t="s">
        <v>59</v>
      </c>
      <c r="AD4" s="2">
        <f>(5-2.2)*5*1000</f>
        <v>14000</v>
      </c>
      <c r="AF4" s="2">
        <f t="shared" si="5"/>
        <v>10.287134155398737</v>
      </c>
      <c r="AG4" s="2">
        <f>AA4/$AD$7*100</f>
        <v>17.10408463038263</v>
      </c>
      <c r="AH4" s="2">
        <f>AA4/$AD$10*100</f>
        <v>41.261012531567381</v>
      </c>
    </row>
    <row r="5" spans="1:34" x14ac:dyDescent="0.45">
      <c r="B5" s="3" t="s">
        <v>9</v>
      </c>
      <c r="C5" s="5">
        <v>2</v>
      </c>
      <c r="D5" s="5">
        <v>2</v>
      </c>
      <c r="E5" s="6">
        <v>3</v>
      </c>
      <c r="F5" s="10">
        <v>9</v>
      </c>
      <c r="G5" s="10">
        <f t="shared" si="6"/>
        <v>17</v>
      </c>
      <c r="H5" s="10">
        <f t="shared" si="6"/>
        <v>25</v>
      </c>
      <c r="I5" s="10">
        <f t="shared" si="6"/>
        <v>33</v>
      </c>
      <c r="J5" s="10">
        <f t="shared" si="6"/>
        <v>41</v>
      </c>
      <c r="K5" s="10">
        <f t="shared" si="6"/>
        <v>49</v>
      </c>
      <c r="L5" s="3"/>
      <c r="M5" s="7"/>
      <c r="N5" s="7"/>
      <c r="Q5" s="3">
        <v>4</v>
      </c>
      <c r="R5" s="3" t="s">
        <v>2</v>
      </c>
      <c r="T5" s="1" t="s">
        <v>8</v>
      </c>
      <c r="U5" s="2">
        <v>10</v>
      </c>
      <c r="V5" s="12">
        <f t="shared" si="1"/>
        <v>0.54238806652130866</v>
      </c>
      <c r="W5" s="12">
        <f t="shared" si="2"/>
        <v>1.8608923915483202</v>
      </c>
      <c r="X5" s="12"/>
      <c r="Y5" s="2">
        <f t="shared" si="3"/>
        <v>5.4238806652130869</v>
      </c>
      <c r="Z5" s="2">
        <v>100</v>
      </c>
      <c r="AA5" s="2">
        <f t="shared" si="4"/>
        <v>542.3880665213087</v>
      </c>
      <c r="AC5" s="2" t="s">
        <v>60</v>
      </c>
      <c r="AD5" s="2">
        <f>AD2/AD4</f>
        <v>0.74363912923429698</v>
      </c>
      <c r="AF5" s="2">
        <f t="shared" si="5"/>
        <v>5.2097856646426788</v>
      </c>
      <c r="AG5" s="2">
        <f t="shared" ref="AG5:AG55" si="7">AA5/$AD$7*100</f>
        <v>8.6621418140481783</v>
      </c>
      <c r="AH5" s="2">
        <f>AA5/$AD$10*100</f>
        <v>20.896104624317463</v>
      </c>
    </row>
    <row r="6" spans="1:34" x14ac:dyDescent="0.45">
      <c r="B6" s="3" t="s">
        <v>11</v>
      </c>
      <c r="C6" s="5">
        <v>0.4</v>
      </c>
      <c r="D6" s="5">
        <v>0.4</v>
      </c>
      <c r="E6" s="6">
        <v>4</v>
      </c>
      <c r="F6" s="10">
        <v>10</v>
      </c>
      <c r="G6" s="10">
        <f t="shared" si="6"/>
        <v>18</v>
      </c>
      <c r="H6" s="10">
        <f t="shared" si="6"/>
        <v>26</v>
      </c>
      <c r="I6" s="10">
        <f t="shared" si="6"/>
        <v>34</v>
      </c>
      <c r="J6" s="10">
        <f t="shared" si="6"/>
        <v>42</v>
      </c>
      <c r="K6" s="10">
        <f t="shared" si="6"/>
        <v>50</v>
      </c>
      <c r="L6" s="3"/>
      <c r="M6" s="7"/>
      <c r="N6" s="7"/>
      <c r="Q6" s="3">
        <v>5</v>
      </c>
      <c r="R6" s="3" t="s">
        <v>2</v>
      </c>
      <c r="S6" s="3"/>
      <c r="T6" s="4" t="s">
        <v>10</v>
      </c>
      <c r="U6" s="2">
        <v>10</v>
      </c>
      <c r="V6" s="12">
        <f t="shared" si="1"/>
        <v>3.3476176804884714</v>
      </c>
      <c r="W6" s="12">
        <f t="shared" si="2"/>
        <v>1.3150333746051339</v>
      </c>
      <c r="X6" s="12"/>
      <c r="Y6" s="2">
        <f t="shared" si="3"/>
        <v>33.476176804884716</v>
      </c>
      <c r="Z6" s="2">
        <v>100</v>
      </c>
      <c r="AA6" s="2">
        <f t="shared" si="4"/>
        <v>3347.6176804884717</v>
      </c>
      <c r="AF6" s="2">
        <f t="shared" si="5"/>
        <v>32.154783040065354</v>
      </c>
      <c r="AG6" s="2">
        <f t="shared" si="7"/>
        <v>53.462715862438579</v>
      </c>
    </row>
    <row r="7" spans="1:34" x14ac:dyDescent="0.45">
      <c r="B7" s="3" t="s">
        <v>13</v>
      </c>
      <c r="C7" s="5">
        <v>0.08</v>
      </c>
      <c r="D7" s="5">
        <v>0.08</v>
      </c>
      <c r="E7" s="6">
        <v>5</v>
      </c>
      <c r="F7" s="10">
        <v>11</v>
      </c>
      <c r="G7" s="10">
        <f t="shared" si="6"/>
        <v>19</v>
      </c>
      <c r="H7" s="10">
        <f t="shared" si="6"/>
        <v>27</v>
      </c>
      <c r="I7" s="10">
        <f t="shared" si="6"/>
        <v>35</v>
      </c>
      <c r="J7" s="10">
        <f t="shared" si="6"/>
        <v>43</v>
      </c>
      <c r="K7" s="10">
        <f t="shared" si="6"/>
        <v>51</v>
      </c>
      <c r="L7" s="3"/>
      <c r="M7" s="7"/>
      <c r="N7" s="7"/>
      <c r="Q7" s="3">
        <v>6</v>
      </c>
      <c r="R7" s="3" t="s">
        <v>2</v>
      </c>
      <c r="T7" s="4" t="s">
        <v>12</v>
      </c>
      <c r="U7" s="2">
        <v>10</v>
      </c>
      <c r="V7" s="12">
        <f t="shared" si="1"/>
        <v>0.31833333859165008</v>
      </c>
      <c r="W7" s="12">
        <f t="shared" si="2"/>
        <v>6.4342125031991397</v>
      </c>
      <c r="X7" s="12"/>
      <c r="Y7" s="2">
        <f t="shared" si="3"/>
        <v>3.1833333859165007</v>
      </c>
      <c r="Z7" s="2">
        <v>100</v>
      </c>
      <c r="AA7" s="2">
        <f t="shared" si="4"/>
        <v>318.33333859165009</v>
      </c>
      <c r="AB7"/>
      <c r="AC7" s="2" t="s">
        <v>61</v>
      </c>
      <c r="AD7" s="2">
        <f>SUM(AA4:AA55)</f>
        <v>6261.5930120385347</v>
      </c>
      <c r="AF7" s="2">
        <f t="shared" si="5"/>
        <v>3.0576787476342226</v>
      </c>
      <c r="AG7" s="2">
        <f t="shared" si="7"/>
        <v>5.083903376978073</v>
      </c>
    </row>
    <row r="8" spans="1:34" x14ac:dyDescent="0.45">
      <c r="B8" s="3" t="s">
        <v>16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6"/>
        <v>20</v>
      </c>
      <c r="H8" s="10">
        <f t="shared" si="6"/>
        <v>28</v>
      </c>
      <c r="I8" s="10">
        <f t="shared" si="6"/>
        <v>36</v>
      </c>
      <c r="J8" s="10">
        <f t="shared" si="6"/>
        <v>44</v>
      </c>
      <c r="K8" s="10">
        <f t="shared" si="6"/>
        <v>52</v>
      </c>
      <c r="L8" s="3"/>
      <c r="M8" s="7"/>
      <c r="N8" s="7"/>
      <c r="Q8" s="13">
        <v>7</v>
      </c>
      <c r="R8" s="13" t="s">
        <v>2</v>
      </c>
      <c r="S8" s="13" t="s">
        <v>14</v>
      </c>
      <c r="T8" s="13" t="s">
        <v>15</v>
      </c>
      <c r="U8" s="14">
        <v>1</v>
      </c>
      <c r="V8" s="32">
        <f t="shared" ref="V8:V15" si="8">AVERAGE(E49,E93)</f>
        <v>0.37989619332257685</v>
      </c>
      <c r="W8" s="32">
        <f t="shared" ref="W8:W15" si="9">ABS(E49-E93)/E49*100</f>
        <v>6.7768262972894524</v>
      </c>
      <c r="X8" s="32"/>
      <c r="Y8" s="14">
        <f t="shared" si="3"/>
        <v>0.37989619332257685</v>
      </c>
      <c r="Z8" s="14">
        <v>100</v>
      </c>
      <c r="AA8" s="14">
        <f t="shared" si="4"/>
        <v>37.989619332257682</v>
      </c>
      <c r="AC8" s="2" t="s">
        <v>62</v>
      </c>
      <c r="AD8" s="2">
        <f>AD7/AD2*100</f>
        <v>60.144312763311014</v>
      </c>
      <c r="AF8" s="2">
        <f t="shared" si="5"/>
        <v>0.36490067982469687</v>
      </c>
      <c r="AG8" s="2">
        <f t="shared" si="7"/>
        <v>0.60670853661710156</v>
      </c>
      <c r="AH8" s="2">
        <f t="shared" ref="AH8:AH55" si="10">AA8/$AD$10*100</f>
        <v>1.4635924151064679</v>
      </c>
    </row>
    <row r="9" spans="1:34" x14ac:dyDescent="0.45">
      <c r="B9" s="3" t="s">
        <v>18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6"/>
        <v>21</v>
      </c>
      <c r="H9" s="10">
        <f t="shared" si="6"/>
        <v>29</v>
      </c>
      <c r="I9" s="10">
        <f t="shared" si="6"/>
        <v>37</v>
      </c>
      <c r="J9" s="10">
        <f t="shared" si="6"/>
        <v>45</v>
      </c>
      <c r="K9" s="10">
        <f t="shared" si="6"/>
        <v>53</v>
      </c>
      <c r="L9" s="3"/>
      <c r="M9" s="7"/>
      <c r="N9" s="7"/>
      <c r="Q9" s="13">
        <v>8</v>
      </c>
      <c r="R9" s="13" t="s">
        <v>2</v>
      </c>
      <c r="S9" s="13" t="s">
        <v>14</v>
      </c>
      <c r="T9" s="13" t="s">
        <v>17</v>
      </c>
      <c r="U9" s="14">
        <v>1</v>
      </c>
      <c r="V9" s="32">
        <f t="shared" si="8"/>
        <v>1.1637810230955341</v>
      </c>
      <c r="W9" s="32">
        <f t="shared" si="9"/>
        <v>5.2969745916189659</v>
      </c>
      <c r="X9" s="32"/>
      <c r="Y9" s="14">
        <f t="shared" si="3"/>
        <v>1.1637810230955341</v>
      </c>
      <c r="Z9" s="14">
        <v>100</v>
      </c>
      <c r="AA9" s="14">
        <f t="shared" si="4"/>
        <v>116.37810230955341</v>
      </c>
      <c r="AF9" s="2">
        <f t="shared" si="5"/>
        <v>1.117843489771563</v>
      </c>
      <c r="AG9" s="2">
        <f t="shared" si="7"/>
        <v>1.8586021494179668</v>
      </c>
      <c r="AH9" s="2">
        <f t="shared" si="10"/>
        <v>4.483596066994977</v>
      </c>
    </row>
    <row r="10" spans="1:34" x14ac:dyDescent="0.45">
      <c r="B10" s="3" t="s">
        <v>20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6"/>
        <v>22</v>
      </c>
      <c r="H10" s="10">
        <f t="shared" si="6"/>
        <v>30</v>
      </c>
      <c r="I10" s="10">
        <f t="shared" si="6"/>
        <v>38</v>
      </c>
      <c r="J10" s="10">
        <f t="shared" si="6"/>
        <v>46</v>
      </c>
      <c r="K10" s="10">
        <f t="shared" si="6"/>
        <v>54</v>
      </c>
      <c r="L10" s="3"/>
      <c r="M10" s="7"/>
      <c r="N10" s="7"/>
      <c r="Q10" s="13">
        <v>9</v>
      </c>
      <c r="R10" s="13" t="s">
        <v>2</v>
      </c>
      <c r="S10" s="13" t="s">
        <v>14</v>
      </c>
      <c r="T10" s="13" t="s">
        <v>36</v>
      </c>
      <c r="U10" s="14">
        <v>1</v>
      </c>
      <c r="V10" s="32">
        <f t="shared" si="8"/>
        <v>0.45712983053880896</v>
      </c>
      <c r="W10" s="32">
        <f t="shared" si="9"/>
        <v>12.060402507201443</v>
      </c>
      <c r="X10" s="32"/>
      <c r="Y10" s="14">
        <f t="shared" si="3"/>
        <v>0.45712983053880896</v>
      </c>
      <c r="Z10" s="14">
        <v>100</v>
      </c>
      <c r="AA10" s="14">
        <f t="shared" si="4"/>
        <v>45.712983053880897</v>
      </c>
      <c r="AC10" s="2" t="s">
        <v>63</v>
      </c>
      <c r="AD10" s="2">
        <f>SUM(AA4:AA5,AA8:AA55)</f>
        <v>2595.6419929584122</v>
      </c>
      <c r="AF10" s="2">
        <f t="shared" si="5"/>
        <v>0.43908569989307838</v>
      </c>
      <c r="AG10" s="2">
        <f t="shared" si="7"/>
        <v>0.73005356569794855</v>
      </c>
      <c r="AH10" s="2">
        <f t="shared" si="10"/>
        <v>1.7611436083209229</v>
      </c>
    </row>
    <row r="11" spans="1:34" x14ac:dyDescent="0.45">
      <c r="B11" s="3"/>
      <c r="C11" s="3" t="s">
        <v>21</v>
      </c>
      <c r="D11" s="3"/>
      <c r="E11" s="11" t="s">
        <v>22</v>
      </c>
      <c r="F11" s="3"/>
      <c r="G11" s="3" t="s">
        <v>23</v>
      </c>
      <c r="H11" s="3"/>
      <c r="I11" s="3" t="s">
        <v>23</v>
      </c>
      <c r="J11" s="3"/>
      <c r="K11" s="3"/>
      <c r="L11" s="3"/>
      <c r="M11" s="3"/>
      <c r="N11" s="3" t="s">
        <v>24</v>
      </c>
      <c r="Q11" s="13">
        <v>10</v>
      </c>
      <c r="R11" s="13" t="s">
        <v>2</v>
      </c>
      <c r="S11" s="13" t="s">
        <v>14</v>
      </c>
      <c r="T11" s="13" t="s">
        <v>38</v>
      </c>
      <c r="U11" s="14">
        <v>1</v>
      </c>
      <c r="V11" s="32">
        <f t="shared" si="8"/>
        <v>0.27773939363599498</v>
      </c>
      <c r="W11" s="32">
        <f t="shared" si="9"/>
        <v>13.004789597546884</v>
      </c>
      <c r="X11" s="32"/>
      <c r="Y11" s="14">
        <f t="shared" si="3"/>
        <v>0.27773939363599498</v>
      </c>
      <c r="Z11" s="14">
        <v>100</v>
      </c>
      <c r="AA11" s="14">
        <f t="shared" si="4"/>
        <v>27.773939363599499</v>
      </c>
      <c r="AC11" s="2" t="s">
        <v>64</v>
      </c>
      <c r="AD11" s="2">
        <f>AD10/AD2*100</f>
        <v>24.931850975611432</v>
      </c>
      <c r="AF11" s="2">
        <f t="shared" si="5"/>
        <v>0.26677628081894944</v>
      </c>
      <c r="AG11" s="2">
        <f t="shared" si="7"/>
        <v>0.44356027787499669</v>
      </c>
      <c r="AH11" s="2">
        <f t="shared" si="10"/>
        <v>1.0700219613855084</v>
      </c>
    </row>
    <row r="12" spans="1:34" x14ac:dyDescent="0.45">
      <c r="G12" s="2" t="s">
        <v>26</v>
      </c>
      <c r="Q12" s="13">
        <v>11</v>
      </c>
      <c r="R12" s="13" t="s">
        <v>2</v>
      </c>
      <c r="S12" s="13" t="s">
        <v>14</v>
      </c>
      <c r="T12" s="13" t="s">
        <v>40</v>
      </c>
      <c r="U12" s="14">
        <v>1</v>
      </c>
      <c r="V12" s="32">
        <f t="shared" si="8"/>
        <v>8.1082666476692614E-2</v>
      </c>
      <c r="W12" s="32">
        <f t="shared" si="9"/>
        <v>12.337633430672124</v>
      </c>
      <c r="X12" s="32"/>
      <c r="Y12" s="14">
        <f t="shared" si="3"/>
        <v>8.1082666476692614E-2</v>
      </c>
      <c r="Z12" s="14">
        <v>100</v>
      </c>
      <c r="AA12" s="14">
        <f t="shared" si="4"/>
        <v>8.1082666476692609</v>
      </c>
      <c r="AC12" s="2" t="s">
        <v>65</v>
      </c>
      <c r="AD12" s="2">
        <f>AD10/AD7*100</f>
        <v>41.453380760583329</v>
      </c>
      <c r="AF12" s="2">
        <f t="shared" si="5"/>
        <v>7.7882117903248699E-2</v>
      </c>
      <c r="AG12" s="2">
        <f t="shared" si="7"/>
        <v>0.12949207385533221</v>
      </c>
      <c r="AH12" s="2">
        <f t="shared" si="10"/>
        <v>0.31238000732249571</v>
      </c>
    </row>
    <row r="13" spans="1:34" x14ac:dyDescent="0.45">
      <c r="Q13" s="13">
        <v>12</v>
      </c>
      <c r="R13" s="13" t="s">
        <v>2</v>
      </c>
      <c r="S13" s="13" t="s">
        <v>14</v>
      </c>
      <c r="T13" s="13" t="s">
        <v>42</v>
      </c>
      <c r="U13" s="14">
        <v>1</v>
      </c>
      <c r="V13" s="32">
        <f t="shared" si="8"/>
        <v>5.6902748957796317E-2</v>
      </c>
      <c r="W13" s="32">
        <f t="shared" si="9"/>
        <v>7.360790206232168</v>
      </c>
      <c r="X13" s="32"/>
      <c r="Y13" s="14">
        <f t="shared" si="3"/>
        <v>5.6902748957796317E-2</v>
      </c>
      <c r="Z13" s="14">
        <v>100</v>
      </c>
      <c r="AA13" s="14">
        <f t="shared" si="4"/>
        <v>5.6902748957796314</v>
      </c>
      <c r="AC13" s="15"/>
      <c r="AF13" s="2">
        <f t="shared" si="5"/>
        <v>5.4656646061633389E-2</v>
      </c>
      <c r="AG13" s="2">
        <f t="shared" si="7"/>
        <v>9.0875834389739354E-2</v>
      </c>
      <c r="AH13" s="2">
        <f t="shared" si="10"/>
        <v>0.21922418080831235</v>
      </c>
    </row>
    <row r="14" spans="1:34" x14ac:dyDescent="0.45">
      <c r="F14" s="1"/>
      <c r="M14" s="2" t="s">
        <v>66</v>
      </c>
      <c r="Q14" s="13">
        <v>13</v>
      </c>
      <c r="R14" s="13" t="s">
        <v>2</v>
      </c>
      <c r="S14" s="13" t="s">
        <v>14</v>
      </c>
      <c r="T14" s="13" t="s">
        <v>44</v>
      </c>
      <c r="U14" s="14">
        <v>1</v>
      </c>
      <c r="V14" s="32">
        <f t="shared" si="8"/>
        <v>3.2282767964095432E-2</v>
      </c>
      <c r="W14" s="32">
        <f t="shared" si="9"/>
        <v>4.0852163381273767</v>
      </c>
      <c r="X14" s="32"/>
      <c r="Y14" s="14">
        <f t="shared" si="3"/>
        <v>3.2282767964095432E-2</v>
      </c>
      <c r="Z14" s="14">
        <v>200</v>
      </c>
      <c r="AA14" s="14">
        <f t="shared" si="4"/>
        <v>6.4565535928190867</v>
      </c>
      <c r="AC14" s="15" t="s">
        <v>67</v>
      </c>
      <c r="AD14" s="2">
        <f>SUM(AK20:AK24)</f>
        <v>982.26575844790852</v>
      </c>
      <c r="AF14" s="2">
        <f t="shared" si="5"/>
        <v>6.2016962442783687E-2</v>
      </c>
      <c r="AG14" s="2">
        <f t="shared" si="7"/>
        <v>0.10311359394335788</v>
      </c>
      <c r="AH14" s="2">
        <f t="shared" si="10"/>
        <v>0.24874592144582147</v>
      </c>
    </row>
    <row r="15" spans="1:34" x14ac:dyDescent="0.45">
      <c r="Q15" s="13">
        <v>14</v>
      </c>
      <c r="R15" s="13" t="s">
        <v>2</v>
      </c>
      <c r="S15" s="13" t="s">
        <v>14</v>
      </c>
      <c r="T15" s="13" t="s">
        <v>45</v>
      </c>
      <c r="U15" s="14">
        <v>1</v>
      </c>
      <c r="V15" s="32">
        <f t="shared" si="8"/>
        <v>0.22040310782224293</v>
      </c>
      <c r="W15" s="32">
        <f t="shared" si="9"/>
        <v>11.242487514226388</v>
      </c>
      <c r="X15" s="32"/>
      <c r="Y15" s="14">
        <f t="shared" si="3"/>
        <v>0.22040310782224293</v>
      </c>
      <c r="Z15" s="14">
        <v>100</v>
      </c>
      <c r="AA15" s="14">
        <f t="shared" si="4"/>
        <v>22.040310782224292</v>
      </c>
      <c r="AC15" s="15"/>
      <c r="AF15" s="2">
        <f t="shared" si="5"/>
        <v>0.21170321075452805</v>
      </c>
      <c r="AG15" s="2">
        <f t="shared" si="7"/>
        <v>0.35199206878903827</v>
      </c>
      <c r="AH15" s="2">
        <f t="shared" si="10"/>
        <v>0.84912753153232812</v>
      </c>
    </row>
    <row r="16" spans="1:34" x14ac:dyDescent="0.45">
      <c r="A16" s="2" t="s">
        <v>68</v>
      </c>
      <c r="Q16" s="13">
        <v>15</v>
      </c>
      <c r="R16" s="13" t="s">
        <v>2</v>
      </c>
      <c r="S16" s="13" t="s">
        <v>14</v>
      </c>
      <c r="T16" s="13" t="s">
        <v>46</v>
      </c>
      <c r="U16" s="14">
        <v>1</v>
      </c>
      <c r="V16" s="32">
        <f t="shared" ref="V16:V23" si="11">AVERAGE(F49,F93)</f>
        <v>8.5680526444173011E-2</v>
      </c>
      <c r="W16" s="32">
        <f t="shared" ref="W16:W23" si="12">ABS(F49-F93)/F49*100</f>
        <v>12.954743691656773</v>
      </c>
      <c r="X16" s="14"/>
      <c r="Y16" s="14">
        <f t="shared" si="3"/>
        <v>8.5680526444173011E-2</v>
      </c>
      <c r="Z16" s="14">
        <v>100</v>
      </c>
      <c r="AA16" s="14">
        <f t="shared" si="4"/>
        <v>8.5680526444173015</v>
      </c>
      <c r="AC16" s="15"/>
      <c r="AF16" s="2">
        <f t="shared" si="5"/>
        <v>8.2298488104799367E-2</v>
      </c>
      <c r="AG16" s="2">
        <f t="shared" si="7"/>
        <v>0.13683502948761392</v>
      </c>
      <c r="AH16" s="2">
        <f t="shared" si="10"/>
        <v>0.33009377516857663</v>
      </c>
    </row>
    <row r="17" spans="1:43" x14ac:dyDescent="0.4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2</v>
      </c>
      <c r="S17" s="13" t="s">
        <v>14</v>
      </c>
      <c r="T17" s="13" t="s">
        <v>47</v>
      </c>
      <c r="U17" s="14">
        <v>1</v>
      </c>
      <c r="V17" s="32">
        <f t="shared" si="11"/>
        <v>5.0324857846428081E-2</v>
      </c>
      <c r="W17" s="32">
        <f t="shared" si="12"/>
        <v>12.269454399806012</v>
      </c>
      <c r="X17" s="14"/>
      <c r="Y17" s="14">
        <f t="shared" si="3"/>
        <v>5.0324857846428081E-2</v>
      </c>
      <c r="Z17" s="14">
        <v>100</v>
      </c>
      <c r="AA17" s="14">
        <f t="shared" si="4"/>
        <v>5.0324857846428079</v>
      </c>
      <c r="AC17" s="15"/>
      <c r="AF17" s="2">
        <f t="shared" si="5"/>
        <v>4.8338401813492214E-2</v>
      </c>
      <c r="AG17" s="2">
        <f t="shared" si="7"/>
        <v>8.0370694405838161E-2</v>
      </c>
      <c r="AH17" s="2">
        <f t="shared" si="10"/>
        <v>0.19388212235335953</v>
      </c>
    </row>
    <row r="18" spans="1:43" x14ac:dyDescent="0.45">
      <c r="A18" s="17" t="s">
        <v>69</v>
      </c>
      <c r="B18" s="18">
        <v>439217</v>
      </c>
      <c r="C18" s="18">
        <v>436569</v>
      </c>
      <c r="D18" s="35">
        <v>176890</v>
      </c>
      <c r="E18" s="19">
        <v>27817</v>
      </c>
      <c r="F18" s="19">
        <v>6102</v>
      </c>
      <c r="G18" s="19">
        <v>703</v>
      </c>
      <c r="H18" s="19">
        <v>24436</v>
      </c>
      <c r="I18" s="20">
        <v>33626</v>
      </c>
      <c r="J18" s="19">
        <v>25810</v>
      </c>
      <c r="K18" s="19">
        <v>7</v>
      </c>
      <c r="L18" s="19">
        <v>14</v>
      </c>
      <c r="M18" s="19">
        <v>14</v>
      </c>
      <c r="N18" s="22" t="s">
        <v>70</v>
      </c>
      <c r="O18">
        <f>AVERAGE(L18:M25)</f>
        <v>13.125</v>
      </c>
      <c r="Q18" s="13">
        <v>17</v>
      </c>
      <c r="R18" s="13" t="s">
        <v>2</v>
      </c>
      <c r="S18" s="13" t="s">
        <v>14</v>
      </c>
      <c r="T18" s="13" t="s">
        <v>48</v>
      </c>
      <c r="U18" s="14">
        <v>1</v>
      </c>
      <c r="V18" s="32">
        <f t="shared" si="11"/>
        <v>4.6297091193813533E-2</v>
      </c>
      <c r="W18" s="32">
        <f t="shared" si="12"/>
        <v>7.9132487972688601</v>
      </c>
      <c r="X18" s="14"/>
      <c r="Y18" s="14">
        <f t="shared" si="3"/>
        <v>4.6297091193813533E-2</v>
      </c>
      <c r="Z18" s="14">
        <v>100</v>
      </c>
      <c r="AA18" s="14">
        <f t="shared" si="4"/>
        <v>4.6297091193813529</v>
      </c>
      <c r="AF18" s="2">
        <f t="shared" si="5"/>
        <v>4.4469621826885936E-2</v>
      </c>
      <c r="AG18" s="2">
        <f t="shared" si="7"/>
        <v>7.3938199280602829E-2</v>
      </c>
      <c r="AH18" s="2">
        <f t="shared" si="10"/>
        <v>0.17836470252604403</v>
      </c>
      <c r="AK18" s="2" t="s">
        <v>71</v>
      </c>
      <c r="AL18" s="2" t="s">
        <v>72</v>
      </c>
      <c r="AM18" s="2" t="s">
        <v>73</v>
      </c>
      <c r="AN18" s="2" t="s">
        <v>74</v>
      </c>
      <c r="AO18" s="2" t="s">
        <v>75</v>
      </c>
      <c r="AP18" s="2" t="s">
        <v>76</v>
      </c>
      <c r="AQ18" s="2" t="s">
        <v>77</v>
      </c>
    </row>
    <row r="19" spans="1:43" x14ac:dyDescent="0.45">
      <c r="A19" s="17" t="s">
        <v>78</v>
      </c>
      <c r="B19" s="31">
        <v>337521</v>
      </c>
      <c r="C19" s="30">
        <v>363150</v>
      </c>
      <c r="D19" s="24">
        <v>133062</v>
      </c>
      <c r="E19" s="21">
        <v>85802</v>
      </c>
      <c r="F19" s="19">
        <v>3601</v>
      </c>
      <c r="G19" s="19">
        <v>528</v>
      </c>
      <c r="H19" s="19">
        <v>2977</v>
      </c>
      <c r="I19" s="19">
        <v>11286</v>
      </c>
      <c r="J19" s="20">
        <v>32098</v>
      </c>
      <c r="K19" s="19">
        <v>5</v>
      </c>
      <c r="L19" s="19">
        <v>12</v>
      </c>
      <c r="M19" s="19">
        <v>14</v>
      </c>
      <c r="Q19" s="10">
        <v>18</v>
      </c>
      <c r="R19" s="10" t="s">
        <v>2</v>
      </c>
      <c r="S19" s="25" t="s">
        <v>19</v>
      </c>
      <c r="T19" s="10" t="s">
        <v>15</v>
      </c>
      <c r="U19" s="25">
        <v>1</v>
      </c>
      <c r="V19" s="33">
        <f t="shared" si="11"/>
        <v>0.19838321644389634</v>
      </c>
      <c r="W19" s="33">
        <f t="shared" si="12"/>
        <v>9.802828073295526</v>
      </c>
      <c r="X19" s="25"/>
      <c r="Y19" s="25">
        <f t="shared" si="3"/>
        <v>0.19838321644389634</v>
      </c>
      <c r="Z19" s="25">
        <v>100</v>
      </c>
      <c r="AA19" s="25">
        <f t="shared" si="4"/>
        <v>19.838321644389634</v>
      </c>
      <c r="AF19" s="2">
        <f t="shared" si="5"/>
        <v>0.19055250307475424</v>
      </c>
      <c r="AG19" s="2">
        <f t="shared" si="7"/>
        <v>0.31682547246760512</v>
      </c>
      <c r="AH19" s="2">
        <f t="shared" si="10"/>
        <v>0.76429344640778762</v>
      </c>
      <c r="AJ19" s="2" t="s">
        <v>79</v>
      </c>
      <c r="AK19" s="2">
        <f>SUM(AA4:AA5)</f>
        <v>1613.3762345105044</v>
      </c>
      <c r="AL19" s="2">
        <f t="shared" ref="AL19:AL24" si="13">AK19/$AD$10*100</f>
        <v>62.157117155884848</v>
      </c>
      <c r="AN19" s="2">
        <f>AD34</f>
        <v>0</v>
      </c>
      <c r="AO19"/>
      <c r="AP19"/>
      <c r="AQ19"/>
    </row>
    <row r="20" spans="1:43" x14ac:dyDescent="0.45">
      <c r="A20" s="17" t="s">
        <v>74</v>
      </c>
      <c r="B20" s="24">
        <v>151024</v>
      </c>
      <c r="C20" s="24">
        <v>146463</v>
      </c>
      <c r="D20" s="21">
        <v>83312</v>
      </c>
      <c r="E20" s="20">
        <v>32636</v>
      </c>
      <c r="F20" s="19">
        <v>3383</v>
      </c>
      <c r="G20" s="19">
        <v>8569</v>
      </c>
      <c r="H20" s="19">
        <v>1162</v>
      </c>
      <c r="I20" s="19">
        <v>3226</v>
      </c>
      <c r="J20" s="19">
        <v>26279</v>
      </c>
      <c r="K20" s="19">
        <v>6</v>
      </c>
      <c r="L20" s="19">
        <v>14</v>
      </c>
      <c r="M20" s="19">
        <v>13</v>
      </c>
      <c r="Q20" s="10">
        <v>19</v>
      </c>
      <c r="R20" s="10" t="s">
        <v>2</v>
      </c>
      <c r="S20" s="25"/>
      <c r="T20" s="10" t="s">
        <v>17</v>
      </c>
      <c r="U20" s="25">
        <v>1</v>
      </c>
      <c r="V20" s="33">
        <f t="shared" si="11"/>
        <v>0.87950284333607887</v>
      </c>
      <c r="W20" s="33">
        <f t="shared" si="12"/>
        <v>12.515699803186248</v>
      </c>
      <c r="X20" s="25"/>
      <c r="Y20" s="25">
        <f t="shared" si="3"/>
        <v>0.87950284333607887</v>
      </c>
      <c r="Z20" s="25">
        <v>100</v>
      </c>
      <c r="AA20" s="25">
        <f t="shared" si="4"/>
        <v>87.950284333607883</v>
      </c>
      <c r="AF20" s="2">
        <f t="shared" si="5"/>
        <v>0.84478652611446536</v>
      </c>
      <c r="AG20" s="2">
        <f t="shared" si="7"/>
        <v>1.4045991836983771</v>
      </c>
      <c r="AH20" s="2">
        <f t="shared" si="10"/>
        <v>3.3883827034777458</v>
      </c>
      <c r="AJ20" s="2" t="s">
        <v>14</v>
      </c>
      <c r="AK20" s="2">
        <f>SUM(AA8:AA18)</f>
        <v>288.38029752622526</v>
      </c>
      <c r="AL20" s="2">
        <f t="shared" si="13"/>
        <v>11.110172292964817</v>
      </c>
      <c r="AM20" s="2">
        <f>AK20/$AD$14*100</f>
        <v>29.358683741750184</v>
      </c>
      <c r="AN20" s="2">
        <f>SUM(AA8:AA9)</f>
        <v>154.3677216418111</v>
      </c>
      <c r="AO20">
        <f>SUM(AA10:AA18)</f>
        <v>134.01257588441416</v>
      </c>
      <c r="AP20">
        <f t="shared" ref="AP20:AQ24" si="14">AN20/$AD$14*100</f>
        <v>15.715474179383962</v>
      </c>
      <c r="AQ20">
        <f t="shared" si="14"/>
        <v>13.643209562366224</v>
      </c>
    </row>
    <row r="21" spans="1:43" x14ac:dyDescent="0.45">
      <c r="A21" s="17" t="s">
        <v>80</v>
      </c>
      <c r="B21" s="20">
        <v>39433</v>
      </c>
      <c r="C21" s="20">
        <v>43039</v>
      </c>
      <c r="D21" s="20">
        <v>41440</v>
      </c>
      <c r="E21" s="19">
        <v>19746</v>
      </c>
      <c r="F21" s="19">
        <v>14323</v>
      </c>
      <c r="G21" s="19">
        <v>2984</v>
      </c>
      <c r="H21" s="19">
        <v>1682</v>
      </c>
      <c r="I21" s="19">
        <v>1130</v>
      </c>
      <c r="J21" s="19">
        <v>6860</v>
      </c>
      <c r="K21" s="19">
        <v>4</v>
      </c>
      <c r="L21" s="19">
        <v>10</v>
      </c>
      <c r="M21" s="19">
        <v>16</v>
      </c>
      <c r="Q21" s="10">
        <v>20</v>
      </c>
      <c r="R21" s="10" t="s">
        <v>2</v>
      </c>
      <c r="S21" s="10" t="s">
        <v>19</v>
      </c>
      <c r="T21" s="10" t="s">
        <v>36</v>
      </c>
      <c r="U21" s="25">
        <v>1</v>
      </c>
      <c r="V21" s="33">
        <f t="shared" si="11"/>
        <v>0.37898656021258548</v>
      </c>
      <c r="W21" s="33">
        <f t="shared" si="12"/>
        <v>6.3262392407039583</v>
      </c>
      <c r="X21" s="25"/>
      <c r="Y21" s="25">
        <f t="shared" si="3"/>
        <v>0.37898656021258548</v>
      </c>
      <c r="Z21" s="25">
        <v>100</v>
      </c>
      <c r="AA21" s="25">
        <f t="shared" si="4"/>
        <v>37.898656021258546</v>
      </c>
      <c r="AF21" s="2">
        <f t="shared" si="5"/>
        <v>0.36402695235371624</v>
      </c>
      <c r="AG21" s="2">
        <f t="shared" si="7"/>
        <v>0.60525581826213581</v>
      </c>
      <c r="AH21" s="2">
        <f t="shared" si="10"/>
        <v>1.4600879521934043</v>
      </c>
      <c r="AJ21" s="2" t="s">
        <v>25</v>
      </c>
      <c r="AK21" s="2">
        <f>SUM(AA29:AA37)</f>
        <v>156.09170903189346</v>
      </c>
      <c r="AL21" s="2">
        <f t="shared" si="13"/>
        <v>6.0136070172753753</v>
      </c>
      <c r="AM21" s="2">
        <f>AK21/$AD$14*100</f>
        <v>15.890985478159811</v>
      </c>
      <c r="AN21" s="2">
        <f>SUM(AA29:AA30)</f>
        <v>44.122922555676496</v>
      </c>
      <c r="AO21">
        <f>SUM(AA31:AA37)</f>
        <v>111.96878647621695</v>
      </c>
      <c r="AP21">
        <f t="shared" si="14"/>
        <v>4.4919536465768415</v>
      </c>
      <c r="AQ21">
        <f t="shared" si="14"/>
        <v>11.399031831582967</v>
      </c>
    </row>
    <row r="22" spans="1:43" x14ac:dyDescent="0.45">
      <c r="A22" s="17" t="s">
        <v>81</v>
      </c>
      <c r="B22" s="19">
        <v>13660</v>
      </c>
      <c r="C22" s="19">
        <v>17561</v>
      </c>
      <c r="D22" s="36">
        <v>251666</v>
      </c>
      <c r="E22" s="19">
        <v>5792</v>
      </c>
      <c r="F22" s="20">
        <v>62644</v>
      </c>
      <c r="G22" s="19">
        <v>1466</v>
      </c>
      <c r="H22" s="19">
        <v>10181</v>
      </c>
      <c r="I22" s="19">
        <v>889</v>
      </c>
      <c r="J22" s="19">
        <v>2851</v>
      </c>
      <c r="K22" s="19">
        <v>5</v>
      </c>
      <c r="L22" s="19">
        <v>13</v>
      </c>
      <c r="M22" s="19">
        <v>11</v>
      </c>
      <c r="Q22" s="10">
        <v>21</v>
      </c>
      <c r="R22" s="10" t="s">
        <v>2</v>
      </c>
      <c r="S22" s="10" t="s">
        <v>19</v>
      </c>
      <c r="T22" s="10" t="s">
        <v>38</v>
      </c>
      <c r="U22" s="25">
        <v>1</v>
      </c>
      <c r="V22" s="33">
        <f t="shared" si="11"/>
        <v>0.26835321625868203</v>
      </c>
      <c r="W22" s="33">
        <f t="shared" si="12"/>
        <v>12.116199106720918</v>
      </c>
      <c r="X22" s="25"/>
      <c r="Y22" s="25">
        <f t="shared" si="3"/>
        <v>0.26835321625868203</v>
      </c>
      <c r="Z22" s="25">
        <v>100</v>
      </c>
      <c r="AA22" s="25">
        <f t="shared" si="4"/>
        <v>26.835321625868204</v>
      </c>
      <c r="AF22" s="2">
        <f t="shared" si="5"/>
        <v>0.25776060083547447</v>
      </c>
      <c r="AG22" s="2">
        <f t="shared" si="7"/>
        <v>0.42857019889786241</v>
      </c>
      <c r="AH22" s="2">
        <f t="shared" si="10"/>
        <v>1.033860667174765</v>
      </c>
      <c r="AJ22" s="2" t="s">
        <v>19</v>
      </c>
      <c r="AK22" s="2">
        <f>SUM(AA19:AA28)</f>
        <v>197.87896775110761</v>
      </c>
      <c r="AL22" s="2">
        <f t="shared" si="13"/>
        <v>7.6235077213238034</v>
      </c>
      <c r="AM22" s="2">
        <f>AK22/$AD$14*100</f>
        <v>20.145155834789442</v>
      </c>
      <c r="AN22" s="2">
        <f>SUM(AA19:AA20)</f>
        <v>107.78860597799752</v>
      </c>
      <c r="AO22">
        <f>SUM(AA21:AA28)</f>
        <v>90.090361773110075</v>
      </c>
      <c r="AP22">
        <f t="shared" si="14"/>
        <v>10.973466707046347</v>
      </c>
      <c r="AQ22">
        <f t="shared" si="14"/>
        <v>9.171689127743095</v>
      </c>
    </row>
    <row r="23" spans="1:43" x14ac:dyDescent="0.45">
      <c r="A23" s="17" t="s">
        <v>82</v>
      </c>
      <c r="B23" s="19">
        <v>4762</v>
      </c>
      <c r="C23" s="19">
        <v>5353</v>
      </c>
      <c r="D23" s="19">
        <v>23350</v>
      </c>
      <c r="E23" s="19">
        <v>4166</v>
      </c>
      <c r="F23" s="19">
        <v>27811</v>
      </c>
      <c r="G23" s="19">
        <v>6717</v>
      </c>
      <c r="H23" s="19">
        <v>5021</v>
      </c>
      <c r="I23" s="19">
        <v>7861</v>
      </c>
      <c r="J23" s="19">
        <v>3069</v>
      </c>
      <c r="K23" s="19">
        <v>4</v>
      </c>
      <c r="L23" s="19">
        <v>13</v>
      </c>
      <c r="M23" s="19">
        <v>14</v>
      </c>
      <c r="Q23" s="10">
        <v>22</v>
      </c>
      <c r="R23" s="10" t="s">
        <v>2</v>
      </c>
      <c r="S23" s="10" t="s">
        <v>19</v>
      </c>
      <c r="T23" s="10" t="s">
        <v>40</v>
      </c>
      <c r="U23" s="25">
        <v>1</v>
      </c>
      <c r="V23" s="33">
        <f t="shared" si="11"/>
        <v>5.0293733350211617E-2</v>
      </c>
      <c r="W23" s="33">
        <f t="shared" si="12"/>
        <v>12.552865718228787</v>
      </c>
      <c r="X23" s="25"/>
      <c r="Y23" s="25">
        <f t="shared" si="3"/>
        <v>5.0293733350211617E-2</v>
      </c>
      <c r="Z23" s="25">
        <v>100</v>
      </c>
      <c r="AA23" s="25">
        <f t="shared" si="4"/>
        <v>5.0293733350211616</v>
      </c>
      <c r="AF23" s="2">
        <f t="shared" si="5"/>
        <v>4.8308505883950893E-2</v>
      </c>
      <c r="AG23" s="2">
        <f t="shared" si="7"/>
        <v>8.0320987412495382E-2</v>
      </c>
      <c r="AH23" s="2">
        <f t="shared" si="10"/>
        <v>0.193762211763606</v>
      </c>
      <c r="AJ23" s="2" t="s">
        <v>27</v>
      </c>
      <c r="AK23" s="2">
        <f>SUM(AA38:AA46)</f>
        <v>166.04970705537983</v>
      </c>
      <c r="AL23" s="2">
        <f t="shared" si="13"/>
        <v>6.397249986933784</v>
      </c>
      <c r="AM23" s="2">
        <f>AK23/$AD$14*100</f>
        <v>16.904763871414723</v>
      </c>
      <c r="AN23" s="2">
        <f>SUM(AA38:AA39)</f>
        <v>77.544185392690849</v>
      </c>
      <c r="AO23">
        <f>SUM(AA40:AA46)</f>
        <v>88.505521662688963</v>
      </c>
      <c r="AP23">
        <f t="shared" si="14"/>
        <v>7.8944200920959995</v>
      </c>
      <c r="AQ23">
        <f t="shared" si="14"/>
        <v>9.0103437793187187</v>
      </c>
    </row>
    <row r="24" spans="1:43" x14ac:dyDescent="0.45">
      <c r="A24" s="17" t="s">
        <v>83</v>
      </c>
      <c r="B24" s="19">
        <v>1643</v>
      </c>
      <c r="C24" s="19">
        <v>2244</v>
      </c>
      <c r="D24" s="19">
        <v>10</v>
      </c>
      <c r="E24" s="19">
        <v>2407</v>
      </c>
      <c r="F24" s="19">
        <v>19159</v>
      </c>
      <c r="G24" s="19">
        <v>24700</v>
      </c>
      <c r="H24" s="19">
        <v>18964</v>
      </c>
      <c r="I24" s="19">
        <v>5234</v>
      </c>
      <c r="J24" s="19">
        <v>12095</v>
      </c>
      <c r="K24" s="19">
        <v>6</v>
      </c>
      <c r="L24" s="19">
        <v>12</v>
      </c>
      <c r="M24" s="19">
        <v>13</v>
      </c>
      <c r="Q24" s="10">
        <v>23</v>
      </c>
      <c r="R24" s="10" t="s">
        <v>2</v>
      </c>
      <c r="S24" s="10" t="s">
        <v>19</v>
      </c>
      <c r="T24" s="10" t="s">
        <v>42</v>
      </c>
      <c r="U24" s="25">
        <v>1</v>
      </c>
      <c r="V24" s="33">
        <f t="shared" ref="V24:V31" si="15">AVERAGE(G49,G93)</f>
        <v>9.6224522970963372E-3</v>
      </c>
      <c r="W24" s="33">
        <f t="shared" ref="W24:W31" si="16">ABS(G49-G93)/G49*100</f>
        <v>11.085115540260372</v>
      </c>
      <c r="X24" s="25"/>
      <c r="Y24" s="25">
        <f t="shared" si="3"/>
        <v>9.6224522970963372E-3</v>
      </c>
      <c r="Z24" s="25">
        <v>100</v>
      </c>
      <c r="AA24" s="25">
        <f t="shared" si="4"/>
        <v>0.96224522970963378</v>
      </c>
      <c r="AF24" s="2">
        <f t="shared" si="5"/>
        <v>9.242628503544157E-3</v>
      </c>
      <c r="AG24" s="2">
        <f t="shared" si="7"/>
        <v>1.5367418927733273E-2</v>
      </c>
      <c r="AH24" s="2">
        <f t="shared" si="10"/>
        <v>3.7071569666389317E-2</v>
      </c>
      <c r="AJ24" s="2" t="s">
        <v>32</v>
      </c>
      <c r="AK24" s="2">
        <f>SUM(AA47:AA55)</f>
        <v>173.86507708330234</v>
      </c>
      <c r="AL24" s="2">
        <f t="shared" si="13"/>
        <v>6.6983458256174089</v>
      </c>
      <c r="AM24" s="2">
        <f>AK24/$AD$14*100</f>
        <v>17.700411073885842</v>
      </c>
      <c r="AN24" s="2">
        <f>SUM(AA47:AA48)</f>
        <v>44.552813319593312</v>
      </c>
      <c r="AO24">
        <f>SUM(AA49:AA55)</f>
        <v>129.31226376370901</v>
      </c>
      <c r="AP24">
        <f t="shared" si="14"/>
        <v>4.5357188659402947</v>
      </c>
      <c r="AQ24">
        <f t="shared" si="14"/>
        <v>13.164692207945544</v>
      </c>
    </row>
    <row r="25" spans="1:43" x14ac:dyDescent="0.45">
      <c r="A25" s="17" t="s">
        <v>84</v>
      </c>
      <c r="B25" s="19">
        <v>1024</v>
      </c>
      <c r="C25" s="19">
        <v>1037</v>
      </c>
      <c r="D25" s="19">
        <v>12</v>
      </c>
      <c r="E25" s="19">
        <v>15803</v>
      </c>
      <c r="F25" s="19">
        <v>3594</v>
      </c>
      <c r="G25" s="20">
        <v>34195</v>
      </c>
      <c r="H25" s="20">
        <v>36254</v>
      </c>
      <c r="I25" s="19">
        <v>6253</v>
      </c>
      <c r="J25" s="19">
        <v>7259</v>
      </c>
      <c r="K25" s="19">
        <v>5</v>
      </c>
      <c r="L25" s="19">
        <v>13</v>
      </c>
      <c r="M25" s="19">
        <v>14</v>
      </c>
      <c r="Q25" s="10">
        <v>24</v>
      </c>
      <c r="R25" s="10" t="s">
        <v>2</v>
      </c>
      <c r="S25" s="10" t="s">
        <v>19</v>
      </c>
      <c r="T25" s="10" t="s">
        <v>44</v>
      </c>
      <c r="U25" s="25">
        <v>1</v>
      </c>
      <c r="V25" s="33">
        <f t="shared" si="15"/>
        <v>7.0589768426477786E-3</v>
      </c>
      <c r="W25" s="33">
        <f t="shared" si="16"/>
        <v>7.4828491301663886</v>
      </c>
      <c r="X25" s="25"/>
      <c r="Y25" s="25">
        <f t="shared" si="3"/>
        <v>7.0589768426477786E-3</v>
      </c>
      <c r="Z25" s="25">
        <v>200</v>
      </c>
      <c r="AA25" s="25">
        <f t="shared" si="4"/>
        <v>1.4117953685295557</v>
      </c>
      <c r="AF25" s="2">
        <f t="shared" si="5"/>
        <v>1.3560680491271919E-2</v>
      </c>
      <c r="AG25" s="2">
        <f t="shared" si="7"/>
        <v>2.2546904051656484E-2</v>
      </c>
      <c r="AH25" s="2">
        <f t="shared" si="10"/>
        <v>5.4390989680377533E-2</v>
      </c>
      <c r="AN25" s="2">
        <f>SUM(AN20:AN24)</f>
        <v>428.37624888776929</v>
      </c>
      <c r="AO25" s="2">
        <f>SUM(AO20:AO24)</f>
        <v>553.88950956013923</v>
      </c>
      <c r="AP25"/>
      <c r="AQ25"/>
    </row>
    <row r="26" spans="1:43" x14ac:dyDescent="0.45">
      <c r="Q26" s="10">
        <v>25</v>
      </c>
      <c r="R26" s="10" t="s">
        <v>2</v>
      </c>
      <c r="S26" s="10" t="s">
        <v>19</v>
      </c>
      <c r="T26" s="10" t="s">
        <v>45</v>
      </c>
      <c r="U26" s="25">
        <v>1</v>
      </c>
      <c r="V26" s="33">
        <f t="shared" si="15"/>
        <v>0.11777036013576453</v>
      </c>
      <c r="W26" s="33">
        <f t="shared" si="16"/>
        <v>8.3117766623058316</v>
      </c>
      <c r="X26" s="25"/>
      <c r="Y26" s="25">
        <f t="shared" si="3"/>
        <v>0.11777036013576453</v>
      </c>
      <c r="Z26" s="25">
        <v>100</v>
      </c>
      <c r="AA26" s="25">
        <f t="shared" si="4"/>
        <v>11.777036013576453</v>
      </c>
      <c r="AF26" s="2">
        <f t="shared" si="5"/>
        <v>0.11312165068274173</v>
      </c>
      <c r="AG26" s="2">
        <f t="shared" si="7"/>
        <v>0.18808370315563358</v>
      </c>
      <c r="AH26" s="2">
        <f t="shared" si="10"/>
        <v>0.45372343510876256</v>
      </c>
      <c r="AN26" s="2">
        <f>AA5+AN25</f>
        <v>970.76431540907799</v>
      </c>
      <c r="AO26" s="2">
        <f>AO25</f>
        <v>553.88950956013923</v>
      </c>
      <c r="AP26"/>
      <c r="AQ26"/>
    </row>
    <row r="27" spans="1:43" x14ac:dyDescent="0.45">
      <c r="B27">
        <f>B18-$O$18</f>
        <v>439203.875</v>
      </c>
      <c r="C27">
        <f t="shared" ref="C27:J27" si="17">C18-$O$18</f>
        <v>436555.875</v>
      </c>
      <c r="D27">
        <f t="shared" si="17"/>
        <v>176876.875</v>
      </c>
      <c r="E27">
        <f t="shared" si="17"/>
        <v>27803.875</v>
      </c>
      <c r="F27">
        <f t="shared" si="17"/>
        <v>6088.875</v>
      </c>
      <c r="G27">
        <f t="shared" si="17"/>
        <v>689.875</v>
      </c>
      <c r="H27">
        <f t="shared" si="17"/>
        <v>24422.875</v>
      </c>
      <c r="I27">
        <f t="shared" si="17"/>
        <v>33612.875</v>
      </c>
      <c r="J27">
        <f t="shared" si="17"/>
        <v>25796.875</v>
      </c>
      <c r="K27"/>
      <c r="Q27" s="10">
        <v>26</v>
      </c>
      <c r="R27" s="10" t="s">
        <v>2</v>
      </c>
      <c r="S27" s="10" t="s">
        <v>19</v>
      </c>
      <c r="T27" s="10" t="s">
        <v>46</v>
      </c>
      <c r="U27" s="25">
        <v>1</v>
      </c>
      <c r="V27" s="33">
        <f t="shared" si="15"/>
        <v>4.1406174671325818E-2</v>
      </c>
      <c r="W27" s="33">
        <f t="shared" si="16"/>
        <v>10.922534608819438</v>
      </c>
      <c r="X27" s="25"/>
      <c r="Y27" s="25">
        <f t="shared" si="3"/>
        <v>4.1406174671325818E-2</v>
      </c>
      <c r="Z27" s="25">
        <v>100</v>
      </c>
      <c r="AA27" s="25">
        <f t="shared" si="4"/>
        <v>4.1406174671325822</v>
      </c>
      <c r="AF27" s="2">
        <f t="shared" si="5"/>
        <v>3.9771762792257005E-2</v>
      </c>
      <c r="AG27" s="2">
        <f t="shared" si="7"/>
        <v>6.6127221286529383E-2</v>
      </c>
      <c r="AH27" s="2">
        <f t="shared" si="10"/>
        <v>0.15952190164766392</v>
      </c>
      <c r="AO27"/>
      <c r="AP27"/>
      <c r="AQ27"/>
    </row>
    <row r="28" spans="1:43" x14ac:dyDescent="0.45">
      <c r="B28">
        <f t="shared" ref="B28:J34" si="18">B19-$O$18</f>
        <v>337507.875</v>
      </c>
      <c r="C28">
        <f t="shared" si="18"/>
        <v>363136.875</v>
      </c>
      <c r="D28">
        <f t="shared" si="18"/>
        <v>133048.875</v>
      </c>
      <c r="E28">
        <f t="shared" si="18"/>
        <v>85788.875</v>
      </c>
      <c r="F28">
        <f t="shared" si="18"/>
        <v>3587.875</v>
      </c>
      <c r="G28">
        <f t="shared" si="18"/>
        <v>514.875</v>
      </c>
      <c r="H28">
        <f t="shared" si="18"/>
        <v>2963.875</v>
      </c>
      <c r="I28">
        <f t="shared" si="18"/>
        <v>11272.875</v>
      </c>
      <c r="J28">
        <f t="shared" si="18"/>
        <v>32084.875</v>
      </c>
      <c r="K28"/>
      <c r="Q28" s="10">
        <v>27</v>
      </c>
      <c r="R28" s="10" t="s">
        <v>2</v>
      </c>
      <c r="S28" s="10" t="s">
        <v>19</v>
      </c>
      <c r="T28" s="10" t="s">
        <v>47</v>
      </c>
      <c r="U28" s="25">
        <v>1</v>
      </c>
      <c r="V28" s="33">
        <f t="shared" si="15"/>
        <v>2.0353167120139425E-2</v>
      </c>
      <c r="W28" s="33">
        <f t="shared" si="16"/>
        <v>12.004948759763918</v>
      </c>
      <c r="X28" s="25"/>
      <c r="Y28" s="25">
        <f t="shared" si="3"/>
        <v>2.0353167120139425E-2</v>
      </c>
      <c r="Z28" s="25">
        <v>100</v>
      </c>
      <c r="AA28" s="25">
        <f t="shared" si="4"/>
        <v>2.0353167120139424</v>
      </c>
      <c r="AF28" s="2">
        <f t="shared" si="5"/>
        <v>1.9549773462505426E-2</v>
      </c>
      <c r="AG28" s="2">
        <f t="shared" si="7"/>
        <v>3.2504774872797446E-2</v>
      </c>
      <c r="AH28" s="2">
        <f t="shared" si="10"/>
        <v>7.8412844203301219E-2</v>
      </c>
      <c r="AJ28" s="2" t="s">
        <v>91</v>
      </c>
      <c r="AK28" s="2">
        <f>SUM(AK20:AK21)/SUM(AK22:AK24)</f>
        <v>0.82647298336259678</v>
      </c>
      <c r="AM28" s="2" t="s">
        <v>85</v>
      </c>
      <c r="AN28" s="2">
        <f>AN25/AO25</f>
        <v>0.77339657367397352</v>
      </c>
      <c r="AO28"/>
      <c r="AP28"/>
      <c r="AQ28"/>
    </row>
    <row r="29" spans="1:43" x14ac:dyDescent="0.45">
      <c r="B29">
        <f t="shared" si="18"/>
        <v>151010.875</v>
      </c>
      <c r="C29">
        <f t="shared" si="18"/>
        <v>146449.875</v>
      </c>
      <c r="D29">
        <f t="shared" si="18"/>
        <v>83298.875</v>
      </c>
      <c r="E29">
        <f t="shared" si="18"/>
        <v>32622.875</v>
      </c>
      <c r="F29">
        <f t="shared" si="18"/>
        <v>3369.875</v>
      </c>
      <c r="G29">
        <f t="shared" si="18"/>
        <v>8555.875</v>
      </c>
      <c r="H29">
        <f t="shared" si="18"/>
        <v>1148.875</v>
      </c>
      <c r="I29">
        <f t="shared" si="18"/>
        <v>3212.875</v>
      </c>
      <c r="J29">
        <f t="shared" si="18"/>
        <v>26265.875</v>
      </c>
      <c r="K29"/>
      <c r="Q29" s="26">
        <v>28</v>
      </c>
      <c r="R29" s="26" t="s">
        <v>2</v>
      </c>
      <c r="S29" s="26" t="s">
        <v>25</v>
      </c>
      <c r="T29" s="26" t="s">
        <v>15</v>
      </c>
      <c r="U29" s="27">
        <v>1</v>
      </c>
      <c r="V29" s="34">
        <f t="shared" si="15"/>
        <v>9.5145811220359311E-2</v>
      </c>
      <c r="W29" s="34">
        <f t="shared" si="16"/>
        <v>14.786022812840269</v>
      </c>
      <c r="X29" s="27"/>
      <c r="Y29" s="27">
        <f t="shared" si="3"/>
        <v>9.5145811220359311E-2</v>
      </c>
      <c r="Z29" s="27">
        <v>100</v>
      </c>
      <c r="AA29" s="27">
        <f t="shared" si="4"/>
        <v>9.5145811220359313</v>
      </c>
      <c r="AF29" s="2">
        <f t="shared" si="5"/>
        <v>9.1390152907641908E-2</v>
      </c>
      <c r="AG29" s="2">
        <f t="shared" si="7"/>
        <v>0.15195144596180563</v>
      </c>
      <c r="AH29" s="2">
        <f t="shared" si="10"/>
        <v>0.36655983944810433</v>
      </c>
      <c r="AM29" s="2" t="s">
        <v>85</v>
      </c>
      <c r="AN29" s="2">
        <f>AN26/AO26</f>
        <v>1.752631704796128</v>
      </c>
    </row>
    <row r="30" spans="1:43" x14ac:dyDescent="0.45">
      <c r="B30">
        <f t="shared" si="18"/>
        <v>39419.875</v>
      </c>
      <c r="C30">
        <f t="shared" si="18"/>
        <v>43025.875</v>
      </c>
      <c r="D30">
        <f t="shared" si="18"/>
        <v>41426.875</v>
      </c>
      <c r="E30">
        <f t="shared" si="18"/>
        <v>19732.875</v>
      </c>
      <c r="F30">
        <f t="shared" si="18"/>
        <v>14309.875</v>
      </c>
      <c r="G30">
        <f t="shared" si="18"/>
        <v>2970.875</v>
      </c>
      <c r="H30">
        <f t="shared" si="18"/>
        <v>1668.875</v>
      </c>
      <c r="I30">
        <f t="shared" si="18"/>
        <v>1116.875</v>
      </c>
      <c r="J30">
        <f t="shared" si="18"/>
        <v>6846.875</v>
      </c>
      <c r="K30"/>
      <c r="Q30" s="26">
        <v>29</v>
      </c>
      <c r="R30" s="26" t="s">
        <v>2</v>
      </c>
      <c r="S30" s="27"/>
      <c r="T30" s="26" t="s">
        <v>17</v>
      </c>
      <c r="U30" s="27">
        <v>1</v>
      </c>
      <c r="V30" s="34">
        <f t="shared" si="15"/>
        <v>0.34608341433640566</v>
      </c>
      <c r="W30" s="34">
        <f t="shared" si="16"/>
        <v>12.156782063401215</v>
      </c>
      <c r="X30" s="27"/>
      <c r="Y30" s="27">
        <f t="shared" si="3"/>
        <v>0.34608341433640566</v>
      </c>
      <c r="Z30" s="27">
        <v>100</v>
      </c>
      <c r="AA30" s="27">
        <f t="shared" si="4"/>
        <v>34.608341433640568</v>
      </c>
      <c r="AF30" s="2">
        <f t="shared" si="5"/>
        <v>0.33242258118700035</v>
      </c>
      <c r="AG30" s="2">
        <f t="shared" si="7"/>
        <v>0.55270825438674454</v>
      </c>
      <c r="AH30" s="2">
        <f t="shared" si="10"/>
        <v>1.3333249164379299</v>
      </c>
    </row>
    <row r="31" spans="1:43" x14ac:dyDescent="0.45">
      <c r="B31">
        <f t="shared" si="18"/>
        <v>13646.875</v>
      </c>
      <c r="C31">
        <f t="shared" si="18"/>
        <v>17547.875</v>
      </c>
      <c r="D31">
        <f t="shared" si="18"/>
        <v>251652.875</v>
      </c>
      <c r="E31">
        <f t="shared" si="18"/>
        <v>5778.875</v>
      </c>
      <c r="F31">
        <f t="shared" si="18"/>
        <v>62630.875</v>
      </c>
      <c r="G31">
        <f t="shared" si="18"/>
        <v>1452.875</v>
      </c>
      <c r="H31">
        <f t="shared" si="18"/>
        <v>10167.875</v>
      </c>
      <c r="I31">
        <f t="shared" si="18"/>
        <v>875.875</v>
      </c>
      <c r="J31">
        <f t="shared" si="18"/>
        <v>2837.875</v>
      </c>
      <c r="K31"/>
      <c r="Q31" s="26">
        <v>30</v>
      </c>
      <c r="R31" s="26" t="s">
        <v>2</v>
      </c>
      <c r="S31" s="26" t="s">
        <v>25</v>
      </c>
      <c r="T31" s="26" t="s">
        <v>36</v>
      </c>
      <c r="U31" s="27">
        <v>1</v>
      </c>
      <c r="V31" s="34">
        <f t="shared" si="15"/>
        <v>0.46864939185182841</v>
      </c>
      <c r="W31" s="34">
        <f t="shared" si="16"/>
        <v>7.4886891526234427</v>
      </c>
      <c r="X31" s="27"/>
      <c r="Y31" s="27">
        <f t="shared" si="3"/>
        <v>0.46864939185182841</v>
      </c>
      <c r="Z31" s="27">
        <v>100</v>
      </c>
      <c r="AA31" s="27">
        <f t="shared" si="4"/>
        <v>46.864939185182841</v>
      </c>
      <c r="AF31" s="2">
        <f t="shared" si="5"/>
        <v>0.45015055347226074</v>
      </c>
      <c r="AG31" s="2">
        <f t="shared" si="7"/>
        <v>0.74845073921413185</v>
      </c>
      <c r="AH31" s="2">
        <f t="shared" si="10"/>
        <v>1.805524001858515</v>
      </c>
    </row>
    <row r="32" spans="1:43" x14ac:dyDescent="0.45">
      <c r="B32">
        <f t="shared" si="18"/>
        <v>4748.875</v>
      </c>
      <c r="C32">
        <f t="shared" si="18"/>
        <v>5339.875</v>
      </c>
      <c r="D32">
        <f t="shared" si="18"/>
        <v>23336.875</v>
      </c>
      <c r="E32">
        <f t="shared" si="18"/>
        <v>4152.875</v>
      </c>
      <c r="F32">
        <f t="shared" si="18"/>
        <v>27797.875</v>
      </c>
      <c r="G32">
        <f t="shared" si="18"/>
        <v>6703.875</v>
      </c>
      <c r="H32">
        <f t="shared" si="18"/>
        <v>5007.875</v>
      </c>
      <c r="I32">
        <f t="shared" si="18"/>
        <v>7847.875</v>
      </c>
      <c r="J32">
        <f t="shared" si="18"/>
        <v>3055.875</v>
      </c>
      <c r="K32"/>
      <c r="Q32" s="26">
        <v>31</v>
      </c>
      <c r="R32" s="26" t="s">
        <v>2</v>
      </c>
      <c r="S32" s="26" t="s">
        <v>25</v>
      </c>
      <c r="T32" s="26" t="s">
        <v>38</v>
      </c>
      <c r="U32" s="27">
        <v>1</v>
      </c>
      <c r="V32" s="34">
        <f t="shared" ref="V32:V39" si="19">AVERAGE(H49,H93)</f>
        <v>0.34295453881099497</v>
      </c>
      <c r="W32" s="34">
        <f t="shared" ref="W32:W39" si="20">ABS(H49-H93)/H49*100</f>
        <v>12.511295600950897</v>
      </c>
      <c r="X32" s="27"/>
      <c r="Y32" s="27">
        <f t="shared" si="3"/>
        <v>0.34295453881099497</v>
      </c>
      <c r="Z32" s="27">
        <v>100</v>
      </c>
      <c r="AA32" s="27">
        <f t="shared" si="4"/>
        <v>34.295453881099498</v>
      </c>
      <c r="AF32" s="2">
        <f t="shared" si="5"/>
        <v>0.32941721070322783</v>
      </c>
      <c r="AG32" s="2">
        <f t="shared" si="7"/>
        <v>0.54771132226516606</v>
      </c>
      <c r="AH32" s="2">
        <f t="shared" si="10"/>
        <v>1.3212705748380527</v>
      </c>
    </row>
    <row r="33" spans="1:34" x14ac:dyDescent="0.45">
      <c r="B33">
        <f t="shared" si="18"/>
        <v>1629.875</v>
      </c>
      <c r="C33">
        <f t="shared" si="18"/>
        <v>2230.875</v>
      </c>
      <c r="D33">
        <f t="shared" si="18"/>
        <v>-3.125</v>
      </c>
      <c r="E33">
        <f t="shared" si="18"/>
        <v>2393.875</v>
      </c>
      <c r="F33">
        <f t="shared" si="18"/>
        <v>19145.875</v>
      </c>
      <c r="G33">
        <f t="shared" si="18"/>
        <v>24686.875</v>
      </c>
      <c r="H33">
        <f t="shared" si="18"/>
        <v>18950.875</v>
      </c>
      <c r="I33">
        <f t="shared" si="18"/>
        <v>5220.875</v>
      </c>
      <c r="J33">
        <f t="shared" si="18"/>
        <v>12081.875</v>
      </c>
      <c r="K33"/>
      <c r="Q33" s="26">
        <v>32</v>
      </c>
      <c r="R33" s="26" t="s">
        <v>2</v>
      </c>
      <c r="S33" s="26" t="s">
        <v>25</v>
      </c>
      <c r="T33" s="26" t="s">
        <v>40</v>
      </c>
      <c r="U33" s="27">
        <v>1</v>
      </c>
      <c r="V33" s="34">
        <f t="shared" si="19"/>
        <v>4.1276703905459011E-2</v>
      </c>
      <c r="W33" s="34">
        <f t="shared" si="20"/>
        <v>10.759605659366402</v>
      </c>
      <c r="X33" s="27"/>
      <c r="Y33" s="27">
        <f t="shared" si="3"/>
        <v>4.1276703905459011E-2</v>
      </c>
      <c r="Z33" s="27">
        <v>100</v>
      </c>
      <c r="AA33" s="27">
        <f t="shared" si="4"/>
        <v>4.1276703905459016</v>
      </c>
      <c r="AF33" s="2">
        <f t="shared" si="5"/>
        <v>3.9647402581987394E-2</v>
      </c>
      <c r="AG33" s="2">
        <f t="shared" si="7"/>
        <v>6.5920451594507101E-2</v>
      </c>
      <c r="AH33" s="2">
        <f t="shared" si="10"/>
        <v>0.15902310109574636</v>
      </c>
    </row>
    <row r="34" spans="1:34" x14ac:dyDescent="0.45">
      <c r="B34">
        <f t="shared" si="18"/>
        <v>1010.875</v>
      </c>
      <c r="C34">
        <f t="shared" si="18"/>
        <v>1023.875</v>
      </c>
      <c r="D34">
        <f t="shared" si="18"/>
        <v>-1.125</v>
      </c>
      <c r="E34">
        <f t="shared" si="18"/>
        <v>15789.875</v>
      </c>
      <c r="F34">
        <f t="shared" si="18"/>
        <v>3580.875</v>
      </c>
      <c r="G34">
        <f t="shared" si="18"/>
        <v>34181.875</v>
      </c>
      <c r="H34">
        <f t="shared" si="18"/>
        <v>36240.875</v>
      </c>
      <c r="I34">
        <f t="shared" si="18"/>
        <v>6239.875</v>
      </c>
      <c r="J34">
        <f t="shared" si="18"/>
        <v>7245.875</v>
      </c>
      <c r="K34"/>
      <c r="Q34" s="26">
        <v>33</v>
      </c>
      <c r="R34" s="26" t="s">
        <v>2</v>
      </c>
      <c r="S34" s="26" t="s">
        <v>25</v>
      </c>
      <c r="T34" s="26" t="s">
        <v>42</v>
      </c>
      <c r="U34" s="27">
        <v>1</v>
      </c>
      <c r="V34" s="34">
        <f t="shared" si="19"/>
        <v>1.5847909714786012E-2</v>
      </c>
      <c r="W34" s="34">
        <f t="shared" si="20"/>
        <v>8.7571985287220926</v>
      </c>
      <c r="X34" s="27"/>
      <c r="Y34" s="27">
        <f t="shared" si="3"/>
        <v>1.5847909714786012E-2</v>
      </c>
      <c r="Z34" s="27">
        <v>100</v>
      </c>
      <c r="AA34" s="27">
        <f t="shared" si="4"/>
        <v>1.5847909714786013</v>
      </c>
      <c r="AF34" s="2">
        <f t="shared" si="5"/>
        <v>1.5222350553577294E-2</v>
      </c>
      <c r="AG34" s="2">
        <f t="shared" si="7"/>
        <v>2.5309709021836508E-2</v>
      </c>
      <c r="AH34" s="2">
        <f t="shared" si="10"/>
        <v>6.1055838046152042E-2</v>
      </c>
    </row>
    <row r="35" spans="1:34" x14ac:dyDescent="0.45">
      <c r="B35"/>
      <c r="C35"/>
      <c r="D35"/>
      <c r="E35"/>
      <c r="F35"/>
      <c r="G35"/>
      <c r="H35"/>
      <c r="I35"/>
      <c r="J35"/>
      <c r="K35"/>
      <c r="Q35" s="26">
        <v>34</v>
      </c>
      <c r="R35" s="26" t="s">
        <v>2</v>
      </c>
      <c r="S35" s="26" t="s">
        <v>25</v>
      </c>
      <c r="T35" s="26" t="s">
        <v>44</v>
      </c>
      <c r="U35" s="27">
        <v>1</v>
      </c>
      <c r="V35" s="34">
        <f t="shared" si="19"/>
        <v>2.1689673573042162E-2</v>
      </c>
      <c r="W35" s="34">
        <f t="shared" si="20"/>
        <v>3.3149013646972674</v>
      </c>
      <c r="X35" s="27"/>
      <c r="Y35" s="27">
        <f t="shared" si="3"/>
        <v>2.1689673573042162E-2</v>
      </c>
      <c r="Z35" s="27">
        <v>200</v>
      </c>
      <c r="AA35" s="27">
        <f t="shared" si="4"/>
        <v>4.3379347146084326</v>
      </c>
      <c r="AF35" s="2">
        <f t="shared" si="5"/>
        <v>4.1667048899636829E-2</v>
      </c>
      <c r="AG35" s="2">
        <f t="shared" si="7"/>
        <v>6.9278452085089565E-2</v>
      </c>
      <c r="AH35" s="2">
        <f t="shared" si="10"/>
        <v>0.16712376846948074</v>
      </c>
    </row>
    <row r="36" spans="1:34" x14ac:dyDescent="0.45">
      <c r="A36" s="22" t="s">
        <v>37</v>
      </c>
      <c r="B36" s="22" t="s">
        <v>86</v>
      </c>
      <c r="C36"/>
      <c r="D36"/>
      <c r="E36"/>
      <c r="F36"/>
      <c r="G36"/>
      <c r="H36"/>
      <c r="I36"/>
      <c r="J36"/>
      <c r="K36"/>
      <c r="Q36" s="26">
        <v>35</v>
      </c>
      <c r="R36" s="26" t="s">
        <v>2</v>
      </c>
      <c r="S36" s="26" t="s">
        <v>25</v>
      </c>
      <c r="T36" s="26" t="s">
        <v>45</v>
      </c>
      <c r="U36" s="27">
        <v>1</v>
      </c>
      <c r="V36" s="34">
        <f t="shared" si="19"/>
        <v>0.13997405895287895</v>
      </c>
      <c r="W36" s="34">
        <f t="shared" si="20"/>
        <v>8.3337392099419674</v>
      </c>
      <c r="X36" s="27"/>
      <c r="Y36" s="27">
        <f t="shared" si="3"/>
        <v>0.13997405895287895</v>
      </c>
      <c r="Z36" s="27">
        <v>100</v>
      </c>
      <c r="AA36" s="27">
        <f t="shared" si="4"/>
        <v>13.997405895287896</v>
      </c>
      <c r="AF36" s="2">
        <f t="shared" si="5"/>
        <v>0.13444891043263923</v>
      </c>
      <c r="AG36" s="2">
        <f t="shared" si="7"/>
        <v>0.22354384688331697</v>
      </c>
      <c r="AH36" s="2">
        <f t="shared" si="10"/>
        <v>0.53926565887209255</v>
      </c>
    </row>
    <row r="37" spans="1:34" x14ac:dyDescent="0.45">
      <c r="A37">
        <v>50</v>
      </c>
      <c r="B37">
        <f>AVERAGE(B27:C27)</f>
        <v>437879.875</v>
      </c>
      <c r="Q37" s="26">
        <v>36</v>
      </c>
      <c r="R37" s="26" t="s">
        <v>2</v>
      </c>
      <c r="S37" s="26" t="s">
        <v>25</v>
      </c>
      <c r="T37" s="26" t="s">
        <v>46</v>
      </c>
      <c r="U37" s="27">
        <v>1</v>
      </c>
      <c r="V37" s="34">
        <f t="shared" si="19"/>
        <v>6.7605914380137799E-2</v>
      </c>
      <c r="W37" s="34">
        <f t="shared" si="20"/>
        <v>4.3023968975370313</v>
      </c>
      <c r="X37" s="27"/>
      <c r="Y37" s="27">
        <f t="shared" si="3"/>
        <v>6.7605914380137799E-2</v>
      </c>
      <c r="Z37" s="27">
        <v>100</v>
      </c>
      <c r="AA37" s="27">
        <f t="shared" si="4"/>
        <v>6.7605914380137797</v>
      </c>
      <c r="AF37" s="2">
        <f t="shared" si="5"/>
        <v>6.493732906803637E-2</v>
      </c>
      <c r="AG37" s="2">
        <f t="shared" si="7"/>
        <v>0.10796919290372067</v>
      </c>
      <c r="AH37" s="2">
        <f t="shared" si="10"/>
        <v>0.26045931820930046</v>
      </c>
    </row>
    <row r="38" spans="1:34" x14ac:dyDescent="0.45">
      <c r="A38">
        <f>A37/5</f>
        <v>10</v>
      </c>
      <c r="B38">
        <f t="shared" ref="B38:B44" si="21">AVERAGE(B28:C28)</f>
        <v>350322.375</v>
      </c>
      <c r="Q38" s="13">
        <v>37</v>
      </c>
      <c r="R38" s="13" t="s">
        <v>2</v>
      </c>
      <c r="S38" s="13" t="s">
        <v>27</v>
      </c>
      <c r="T38" s="13" t="s">
        <v>15</v>
      </c>
      <c r="U38" s="14">
        <v>1</v>
      </c>
      <c r="V38" s="32">
        <f t="shared" si="19"/>
        <v>0.26409160932592979</v>
      </c>
      <c r="W38" s="32">
        <f t="shared" si="20"/>
        <v>10.895632992929908</v>
      </c>
      <c r="X38" s="14"/>
      <c r="Y38" s="14">
        <f t="shared" si="3"/>
        <v>0.26409160932592979</v>
      </c>
      <c r="Z38" s="14">
        <v>100</v>
      </c>
      <c r="AA38" s="14">
        <f t="shared" si="4"/>
        <v>26.409160932592979</v>
      </c>
      <c r="AF38" s="2">
        <f t="shared" si="5"/>
        <v>0.25366721086674032</v>
      </c>
      <c r="AG38" s="2">
        <f t="shared" si="7"/>
        <v>0.42176425203328843</v>
      </c>
      <c r="AH38" s="2">
        <f t="shared" si="10"/>
        <v>1.0174423516123208</v>
      </c>
    </row>
    <row r="39" spans="1:34" x14ac:dyDescent="0.45">
      <c r="A39" s="28">
        <f t="shared" ref="A39:A44" si="22">A38/5</f>
        <v>2</v>
      </c>
      <c r="B39" s="28">
        <f t="shared" si="21"/>
        <v>148730.375</v>
      </c>
      <c r="Q39" s="13">
        <v>38</v>
      </c>
      <c r="R39" s="13" t="s">
        <v>2</v>
      </c>
      <c r="S39" s="14"/>
      <c r="T39" s="13" t="s">
        <v>17</v>
      </c>
      <c r="U39" s="14">
        <v>1</v>
      </c>
      <c r="V39" s="32">
        <f t="shared" si="19"/>
        <v>0.51135024460097867</v>
      </c>
      <c r="W39" s="32">
        <f t="shared" si="20"/>
        <v>13.531545849634455</v>
      </c>
      <c r="X39" s="14"/>
      <c r="Y39" s="14">
        <f t="shared" si="3"/>
        <v>0.51135024460097867</v>
      </c>
      <c r="Z39" s="14">
        <v>100</v>
      </c>
      <c r="AA39" s="14">
        <f t="shared" si="4"/>
        <v>51.135024460097867</v>
      </c>
      <c r="AF39" s="2">
        <f t="shared" si="5"/>
        <v>0.49116588995400495</v>
      </c>
      <c r="AG39" s="2">
        <f t="shared" si="7"/>
        <v>0.81664561017916215</v>
      </c>
      <c r="AH39" s="2">
        <f t="shared" si="10"/>
        <v>1.9700337950618585</v>
      </c>
    </row>
    <row r="40" spans="1:34" x14ac:dyDescent="0.45">
      <c r="A40" s="28">
        <f t="shared" si="22"/>
        <v>0.4</v>
      </c>
      <c r="B40" s="28">
        <f t="shared" si="21"/>
        <v>41222.875</v>
      </c>
      <c r="Q40" s="13">
        <v>39</v>
      </c>
      <c r="R40" s="13" t="s">
        <v>2</v>
      </c>
      <c r="S40" s="13" t="s">
        <v>27</v>
      </c>
      <c r="T40" s="13" t="s">
        <v>36</v>
      </c>
      <c r="U40" s="14">
        <v>1</v>
      </c>
      <c r="V40" s="32">
        <f t="shared" ref="V40:V47" si="23">AVERAGE(I49,I93)</f>
        <v>0.46501058777298854</v>
      </c>
      <c r="W40" s="32">
        <f t="shared" ref="W40:W47" si="24">ABS(I49-I93)/I49*100</f>
        <v>9.3627585001669349</v>
      </c>
      <c r="X40" s="14"/>
      <c r="Y40" s="14">
        <f t="shared" si="3"/>
        <v>0.46501058777298854</v>
      </c>
      <c r="Z40" s="14">
        <v>100</v>
      </c>
      <c r="AA40" s="14">
        <f t="shared" si="4"/>
        <v>46.501058777298852</v>
      </c>
      <c r="AF40" s="2">
        <f t="shared" si="5"/>
        <v>0.44665538267177296</v>
      </c>
      <c r="AG40" s="2">
        <f t="shared" si="7"/>
        <v>0.74263943197675009</v>
      </c>
      <c r="AH40" s="2">
        <f t="shared" si="10"/>
        <v>1.7915051036872287</v>
      </c>
    </row>
    <row r="41" spans="1:34" x14ac:dyDescent="0.45">
      <c r="A41" s="28">
        <f t="shared" si="22"/>
        <v>0.08</v>
      </c>
      <c r="B41" s="28">
        <f t="shared" si="21"/>
        <v>15597.375</v>
      </c>
      <c r="Q41" s="13">
        <v>40</v>
      </c>
      <c r="R41" s="13" t="s">
        <v>2</v>
      </c>
      <c r="S41" s="13" t="s">
        <v>27</v>
      </c>
      <c r="T41" s="13" t="s">
        <v>38</v>
      </c>
      <c r="U41" s="14">
        <v>1</v>
      </c>
      <c r="V41" s="32">
        <f t="shared" si="23"/>
        <v>0.15683041075568577</v>
      </c>
      <c r="W41" s="32">
        <f t="shared" si="24"/>
        <v>10.541561421753222</v>
      </c>
      <c r="X41" s="14"/>
      <c r="Y41" s="14">
        <f t="shared" si="3"/>
        <v>0.15683041075568577</v>
      </c>
      <c r="Z41" s="14">
        <v>100</v>
      </c>
      <c r="AA41" s="14">
        <f t="shared" si="4"/>
        <v>15.683041075568577</v>
      </c>
      <c r="AF41" s="2">
        <f t="shared" si="5"/>
        <v>0.15063989718197374</v>
      </c>
      <c r="AG41" s="2">
        <f t="shared" si="7"/>
        <v>0.25046407592151665</v>
      </c>
      <c r="AH41" s="2">
        <f t="shared" si="10"/>
        <v>0.60420663242906059</v>
      </c>
    </row>
    <row r="42" spans="1:34" x14ac:dyDescent="0.45">
      <c r="A42" s="28">
        <f t="shared" si="22"/>
        <v>1.6E-2</v>
      </c>
      <c r="B42" s="28">
        <f t="shared" si="21"/>
        <v>5044.375</v>
      </c>
      <c r="Q42" s="13">
        <v>41</v>
      </c>
      <c r="R42" s="13" t="s">
        <v>2</v>
      </c>
      <c r="S42" s="13" t="s">
        <v>27</v>
      </c>
      <c r="T42" s="13" t="s">
        <v>40</v>
      </c>
      <c r="U42" s="14">
        <v>1</v>
      </c>
      <c r="V42" s="32">
        <f t="shared" si="23"/>
        <v>4.5501747665831843E-2</v>
      </c>
      <c r="W42" s="32">
        <f t="shared" si="24"/>
        <v>14.32680962553253</v>
      </c>
      <c r="X42" s="14"/>
      <c r="Y42" s="14">
        <f t="shared" si="3"/>
        <v>4.5501747665831843E-2</v>
      </c>
      <c r="Z42" s="14">
        <v>100</v>
      </c>
      <c r="AA42" s="14">
        <f t="shared" si="4"/>
        <v>4.5501747665831846</v>
      </c>
      <c r="AF42" s="2">
        <f t="shared" si="5"/>
        <v>4.3705672624035533E-2</v>
      </c>
      <c r="AG42" s="2">
        <f t="shared" si="7"/>
        <v>7.2668005694956878E-2</v>
      </c>
      <c r="AH42" s="2">
        <f t="shared" si="10"/>
        <v>0.17530055296250896</v>
      </c>
    </row>
    <row r="43" spans="1:34" x14ac:dyDescent="0.45">
      <c r="A43" s="28">
        <f t="shared" si="22"/>
        <v>3.2000000000000002E-3</v>
      </c>
      <c r="B43" s="28">
        <f t="shared" si="21"/>
        <v>1930.375</v>
      </c>
      <c r="Q43" s="13">
        <v>42</v>
      </c>
      <c r="R43" s="13" t="s">
        <v>2</v>
      </c>
      <c r="S43" s="13" t="s">
        <v>27</v>
      </c>
      <c r="T43" s="13" t="s">
        <v>42</v>
      </c>
      <c r="U43" s="14">
        <v>1</v>
      </c>
      <c r="V43" s="32">
        <f t="shared" si="23"/>
        <v>1.5870977723911873E-2</v>
      </c>
      <c r="W43" s="32">
        <f t="shared" si="24"/>
        <v>15.050948837240261</v>
      </c>
      <c r="X43" s="14"/>
      <c r="Y43" s="14">
        <f t="shared" si="3"/>
        <v>1.5870977723911873E-2</v>
      </c>
      <c r="Z43" s="14">
        <v>100</v>
      </c>
      <c r="AA43" s="14">
        <f t="shared" si="4"/>
        <v>1.5870977723911872</v>
      </c>
      <c r="AF43" s="2">
        <f t="shared" si="5"/>
        <v>1.5244508007008476E-2</v>
      </c>
      <c r="AG43" s="2">
        <f t="shared" si="7"/>
        <v>2.5346549501697638E-2</v>
      </c>
      <c r="AH43" s="2">
        <f t="shared" si="10"/>
        <v>6.1144710121686499E-2</v>
      </c>
    </row>
    <row r="44" spans="1:34" x14ac:dyDescent="0.45">
      <c r="A44" s="28">
        <f t="shared" si="22"/>
        <v>6.4000000000000005E-4</v>
      </c>
      <c r="B44" s="28">
        <f t="shared" si="21"/>
        <v>1017.375</v>
      </c>
      <c r="Q44" s="13">
        <v>43</v>
      </c>
      <c r="R44" s="13" t="s">
        <v>2</v>
      </c>
      <c r="S44" s="13" t="s">
        <v>27</v>
      </c>
      <c r="T44" s="13" t="s">
        <v>44</v>
      </c>
      <c r="U44" s="14">
        <v>1</v>
      </c>
      <c r="V44" s="32">
        <f t="shared" si="23"/>
        <v>1.2077051351435053E-2</v>
      </c>
      <c r="W44" s="32">
        <f t="shared" si="24"/>
        <v>8.6704887479121222</v>
      </c>
      <c r="X44" s="14"/>
      <c r="Y44" s="14">
        <f t="shared" si="3"/>
        <v>1.2077051351435053E-2</v>
      </c>
      <c r="Z44" s="14">
        <v>200</v>
      </c>
      <c r="AA44" s="14">
        <f t="shared" si="4"/>
        <v>2.4154102702870106</v>
      </c>
      <c r="AF44" s="2">
        <f t="shared" si="5"/>
        <v>2.3200676005060279E-2</v>
      </c>
      <c r="AG44" s="2">
        <f t="shared" si="7"/>
        <v>3.8575012231602153E-2</v>
      </c>
      <c r="AH44" s="2">
        <f t="shared" si="10"/>
        <v>9.305637205899954E-2</v>
      </c>
    </row>
    <row r="45" spans="1:34" x14ac:dyDescent="0.45">
      <c r="A45"/>
      <c r="B45"/>
      <c r="Q45" s="13">
        <v>44</v>
      </c>
      <c r="R45" s="13" t="s">
        <v>2</v>
      </c>
      <c r="S45" s="13" t="s">
        <v>27</v>
      </c>
      <c r="T45" s="13" t="s">
        <v>45</v>
      </c>
      <c r="U45" s="14">
        <v>1</v>
      </c>
      <c r="V45" s="32">
        <f t="shared" si="23"/>
        <v>0.10641961233551812</v>
      </c>
      <c r="W45" s="32">
        <f t="shared" si="24"/>
        <v>5.2162967989165363</v>
      </c>
      <c r="X45" s="14"/>
      <c r="Y45" s="14">
        <f t="shared" si="3"/>
        <v>0.10641961233551812</v>
      </c>
      <c r="Z45" s="14">
        <v>100</v>
      </c>
      <c r="AA45" s="14">
        <f t="shared" si="4"/>
        <v>10.641961233551813</v>
      </c>
      <c r="AF45" s="2">
        <f t="shared" si="5"/>
        <v>0.10221894709783995</v>
      </c>
      <c r="AG45" s="2">
        <f t="shared" si="7"/>
        <v>0.16995613118086061</v>
      </c>
      <c r="AH45" s="2">
        <f t="shared" si="10"/>
        <v>0.40999341443935094</v>
      </c>
    </row>
    <row r="46" spans="1:34" x14ac:dyDescent="0.45">
      <c r="A46" s="22" t="s">
        <v>87</v>
      </c>
      <c r="B46">
        <v>75668</v>
      </c>
      <c r="Q46" s="13">
        <v>45</v>
      </c>
      <c r="R46" s="13" t="s">
        <v>2</v>
      </c>
      <c r="S46" s="13" t="s">
        <v>27</v>
      </c>
      <c r="T46" s="13" t="s">
        <v>46</v>
      </c>
      <c r="U46" s="14">
        <v>1</v>
      </c>
      <c r="V46" s="32">
        <f t="shared" si="23"/>
        <v>7.1267777670083354E-2</v>
      </c>
      <c r="W46" s="32">
        <f t="shared" si="24"/>
        <v>6.5818546025279963</v>
      </c>
      <c r="X46" s="14"/>
      <c r="Y46" s="14">
        <f t="shared" si="3"/>
        <v>7.1267777670083354E-2</v>
      </c>
      <c r="Z46" s="14">
        <v>100</v>
      </c>
      <c r="AA46" s="14">
        <f t="shared" si="4"/>
        <v>7.1267777670083357</v>
      </c>
      <c r="AF46" s="2">
        <f t="shared" si="5"/>
        <v>6.8454648871216467E-2</v>
      </c>
      <c r="AG46" s="2">
        <f t="shared" si="7"/>
        <v>0.11381732657019385</v>
      </c>
      <c r="AH46" s="2">
        <f t="shared" si="10"/>
        <v>0.27456705456076824</v>
      </c>
    </row>
    <row r="47" spans="1:34" x14ac:dyDescent="0.45">
      <c r="Q47" s="3">
        <v>46</v>
      </c>
      <c r="R47" s="3" t="s">
        <v>2</v>
      </c>
      <c r="S47" s="3" t="s">
        <v>32</v>
      </c>
      <c r="T47" s="3" t="s">
        <v>15</v>
      </c>
      <c r="U47" s="2">
        <v>1</v>
      </c>
      <c r="V47" s="12">
        <f t="shared" si="23"/>
        <v>8.7109516785907143E-2</v>
      </c>
      <c r="W47" s="12">
        <f t="shared" si="24"/>
        <v>11.267146093664456</v>
      </c>
      <c r="Y47" s="2">
        <f t="shared" si="3"/>
        <v>8.7109516785907143E-2</v>
      </c>
      <c r="Z47" s="2">
        <v>100</v>
      </c>
      <c r="AA47" s="2">
        <f t="shared" si="4"/>
        <v>8.710951678590714</v>
      </c>
      <c r="AF47" s="2">
        <f t="shared" si="5"/>
        <v>8.3671072395789997E-2</v>
      </c>
      <c r="AG47" s="2">
        <f t="shared" si="7"/>
        <v>0.13911718091295688</v>
      </c>
      <c r="AH47" s="2">
        <f t="shared" si="10"/>
        <v>0.33559911968685285</v>
      </c>
    </row>
    <row r="48" spans="1:34" x14ac:dyDescent="0.45">
      <c r="Q48" s="3">
        <v>47</v>
      </c>
      <c r="R48" s="3" t="s">
        <v>2</v>
      </c>
      <c r="T48" s="3" t="s">
        <v>17</v>
      </c>
      <c r="U48" s="2">
        <v>1</v>
      </c>
      <c r="V48" s="12">
        <f t="shared" ref="V48:V55" si="25">AVERAGE(J49,J93)</f>
        <v>0.35841861641002604</v>
      </c>
      <c r="W48" s="12">
        <f t="shared" ref="W48:W55" si="26">ABS(J49-J93)/J49*100</f>
        <v>10.264381763402362</v>
      </c>
      <c r="Y48" s="2">
        <f t="shared" si="3"/>
        <v>0.35841861641002604</v>
      </c>
      <c r="Z48" s="2">
        <v>100</v>
      </c>
      <c r="AA48" s="2">
        <f t="shared" si="4"/>
        <v>35.841861641002602</v>
      </c>
      <c r="AF48" s="2">
        <f t="shared" si="5"/>
        <v>0.34427088001587824</v>
      </c>
      <c r="AG48" s="2">
        <f t="shared" si="7"/>
        <v>0.57240803693394104</v>
      </c>
      <c r="AH48" s="2">
        <f t="shared" si="10"/>
        <v>1.3808476568893633</v>
      </c>
    </row>
    <row r="49" spans="1:34" x14ac:dyDescent="0.45">
      <c r="D49" s="2">
        <f>D27/$B$46</f>
        <v>2.3375386557065072</v>
      </c>
      <c r="E49" s="2">
        <f t="shared" ref="E49:J49" si="27">E27/$B$46</f>
        <v>0.36744561769836653</v>
      </c>
      <c r="F49" s="2">
        <f t="shared" si="27"/>
        <v>8.0468295712850871E-2</v>
      </c>
      <c r="G49" s="2">
        <f t="shared" si="27"/>
        <v>9.1171300946238827E-3</v>
      </c>
      <c r="H49" s="2">
        <f t="shared" si="27"/>
        <v>0.32276358566368873</v>
      </c>
      <c r="I49" s="2">
        <f t="shared" si="27"/>
        <v>0.44421519004070414</v>
      </c>
      <c r="J49" s="2">
        <f t="shared" si="27"/>
        <v>0.34092185600253738</v>
      </c>
      <c r="Q49" s="3">
        <v>48</v>
      </c>
      <c r="R49" s="3" t="s">
        <v>2</v>
      </c>
      <c r="S49" s="3" t="s">
        <v>32</v>
      </c>
      <c r="T49" s="3" t="s">
        <v>36</v>
      </c>
      <c r="U49" s="2">
        <v>1</v>
      </c>
      <c r="V49" s="12">
        <f t="shared" si="25"/>
        <v>0.44918707045680784</v>
      </c>
      <c r="W49" s="12">
        <f t="shared" si="26"/>
        <v>11.869843640193313</v>
      </c>
      <c r="Y49" s="2">
        <f t="shared" si="3"/>
        <v>0.44918707045680784</v>
      </c>
      <c r="Z49" s="2">
        <v>100</v>
      </c>
      <c r="AA49" s="2">
        <f t="shared" si="4"/>
        <v>44.918707045680783</v>
      </c>
      <c r="AF49" s="2">
        <f t="shared" si="5"/>
        <v>0.43145646168392993</v>
      </c>
      <c r="AG49" s="2">
        <f t="shared" si="7"/>
        <v>0.71736867853468134</v>
      </c>
      <c r="AH49" s="2">
        <f t="shared" si="10"/>
        <v>1.7305432400746521</v>
      </c>
    </row>
    <row r="50" spans="1:34" x14ac:dyDescent="0.45">
      <c r="D50" s="2">
        <f t="shared" ref="D50:J56" si="28">D28/$B$46</f>
        <v>1.7583241925252417</v>
      </c>
      <c r="E50" s="2">
        <f t="shared" si="28"/>
        <v>1.1337537003753237</v>
      </c>
      <c r="F50" s="2">
        <f t="shared" si="28"/>
        <v>4.7416014695776283E-2</v>
      </c>
      <c r="G50" s="2">
        <f t="shared" si="28"/>
        <v>6.804395517259608E-3</v>
      </c>
      <c r="H50" s="2">
        <f t="shared" si="28"/>
        <v>3.9169463974203095E-2</v>
      </c>
      <c r="I50" s="2">
        <f t="shared" si="28"/>
        <v>0.1489781017074589</v>
      </c>
      <c r="J50" s="2">
        <f t="shared" si="28"/>
        <v>0.42402171327377491</v>
      </c>
      <c r="Q50" s="3">
        <v>49</v>
      </c>
      <c r="R50" s="3" t="s">
        <v>2</v>
      </c>
      <c r="S50" s="3" t="s">
        <v>32</v>
      </c>
      <c r="T50" s="3" t="s">
        <v>38</v>
      </c>
      <c r="U50" s="2">
        <v>1</v>
      </c>
      <c r="V50" s="12">
        <f t="shared" si="25"/>
        <v>0.36245575285420512</v>
      </c>
      <c r="W50" s="12">
        <f t="shared" si="26"/>
        <v>8.8360041839230057</v>
      </c>
      <c r="Y50" s="2">
        <f t="shared" si="3"/>
        <v>0.36245575285420512</v>
      </c>
      <c r="Z50" s="2">
        <v>100</v>
      </c>
      <c r="AA50" s="2">
        <f t="shared" si="4"/>
        <v>36.245575285420514</v>
      </c>
      <c r="AF50" s="2">
        <f t="shared" si="5"/>
        <v>0.3481486599434469</v>
      </c>
      <c r="AG50" s="2">
        <f t="shared" si="7"/>
        <v>0.57885549596939301</v>
      </c>
      <c r="AH50" s="2">
        <f t="shared" si="10"/>
        <v>1.3964011748827201</v>
      </c>
    </row>
    <row r="51" spans="1:34" x14ac:dyDescent="0.45">
      <c r="D51" s="2">
        <f t="shared" si="28"/>
        <v>1.1008467912459692</v>
      </c>
      <c r="E51" s="2">
        <f t="shared" si="28"/>
        <v>0.43113172014590051</v>
      </c>
      <c r="F51" s="2">
        <f t="shared" si="28"/>
        <v>4.4535008193688219E-2</v>
      </c>
      <c r="G51" s="2">
        <f t="shared" si="28"/>
        <v>0.11307124544060898</v>
      </c>
      <c r="H51" s="2">
        <f t="shared" si="28"/>
        <v>1.5183102500396469E-2</v>
      </c>
      <c r="I51" s="2">
        <f t="shared" si="28"/>
        <v>4.246015488713855E-2</v>
      </c>
      <c r="J51" s="2">
        <f t="shared" si="28"/>
        <v>0.34711998466987365</v>
      </c>
      <c r="Q51" s="3">
        <v>50</v>
      </c>
      <c r="R51" s="3" t="s">
        <v>2</v>
      </c>
      <c r="S51" s="3" t="s">
        <v>32</v>
      </c>
      <c r="T51" s="3" t="s">
        <v>40</v>
      </c>
      <c r="U51" s="2">
        <v>1</v>
      </c>
      <c r="V51" s="12">
        <f t="shared" si="25"/>
        <v>9.4328060734498842E-2</v>
      </c>
      <c r="W51" s="12">
        <f t="shared" si="26"/>
        <v>8.4926539379806822</v>
      </c>
      <c r="Y51" s="2">
        <f t="shared" si="3"/>
        <v>9.4328060734498842E-2</v>
      </c>
      <c r="Z51" s="2">
        <v>100</v>
      </c>
      <c r="AA51" s="2">
        <f t="shared" si="4"/>
        <v>9.4328060734498838</v>
      </c>
      <c r="AF51" s="2">
        <f t="shared" si="5"/>
        <v>9.0604681209155866E-2</v>
      </c>
      <c r="AG51" s="2">
        <f t="shared" si="7"/>
        <v>0.15064546762005096</v>
      </c>
      <c r="AH51" s="2">
        <f t="shared" si="10"/>
        <v>0.36340936458262246</v>
      </c>
    </row>
    <row r="52" spans="1:34" x14ac:dyDescent="0.45">
      <c r="D52" s="2">
        <f t="shared" si="28"/>
        <v>0.54748209282655813</v>
      </c>
      <c r="E52" s="2">
        <f t="shared" si="28"/>
        <v>0.26078229899032618</v>
      </c>
      <c r="F52" s="2">
        <f t="shared" si="28"/>
        <v>0.18911395834434636</v>
      </c>
      <c r="G52" s="2">
        <f t="shared" si="28"/>
        <v>3.9261973357297669E-2</v>
      </c>
      <c r="H52" s="2">
        <f t="shared" si="28"/>
        <v>2.2055228101707458E-2</v>
      </c>
      <c r="I52" s="2">
        <f t="shared" si="28"/>
        <v>1.4760202463392715E-2</v>
      </c>
      <c r="J52" s="2">
        <f t="shared" si="28"/>
        <v>9.0485740339377285E-2</v>
      </c>
      <c r="Q52" s="3">
        <v>51</v>
      </c>
      <c r="R52" s="3" t="s">
        <v>2</v>
      </c>
      <c r="S52" s="3" t="s">
        <v>32</v>
      </c>
      <c r="T52" s="3" t="s">
        <v>42</v>
      </c>
      <c r="U52" s="2">
        <v>1</v>
      </c>
      <c r="V52" s="12">
        <f t="shared" si="25"/>
        <v>3.9158052854488028E-2</v>
      </c>
      <c r="W52" s="12">
        <f t="shared" si="26"/>
        <v>8.8190313804096565</v>
      </c>
      <c r="Y52" s="2">
        <f t="shared" si="3"/>
        <v>3.9158052854488028E-2</v>
      </c>
      <c r="Z52" s="2">
        <v>100</v>
      </c>
      <c r="AA52" s="2">
        <f t="shared" si="4"/>
        <v>3.9158052854488026</v>
      </c>
      <c r="AF52" s="2">
        <f t="shared" si="5"/>
        <v>3.7612380324856823E-2</v>
      </c>
      <c r="AG52" s="2">
        <f t="shared" si="7"/>
        <v>6.2536886027569627E-2</v>
      </c>
      <c r="AH52" s="2">
        <f t="shared" si="10"/>
        <v>0.15086076184896821</v>
      </c>
    </row>
    <row r="53" spans="1:34" x14ac:dyDescent="0.45">
      <c r="D53" s="2">
        <f t="shared" si="28"/>
        <v>3.3257503171750278</v>
      </c>
      <c r="E53" s="2">
        <f t="shared" si="28"/>
        <v>7.6371451604377014E-2</v>
      </c>
      <c r="F53" s="2">
        <f t="shared" si="28"/>
        <v>0.82770622984617015</v>
      </c>
      <c r="G53" s="2">
        <f t="shared" si="28"/>
        <v>1.9200652851932124E-2</v>
      </c>
      <c r="H53" s="2">
        <f t="shared" si="28"/>
        <v>0.13437483480467305</v>
      </c>
      <c r="I53" s="2">
        <f t="shared" si="28"/>
        <v>1.1575236559708199E-2</v>
      </c>
      <c r="J53" s="2">
        <f t="shared" si="28"/>
        <v>3.7504295078500817E-2</v>
      </c>
      <c r="Q53" s="3">
        <v>52</v>
      </c>
      <c r="R53" s="3" t="s">
        <v>2</v>
      </c>
      <c r="S53" s="3" t="s">
        <v>32</v>
      </c>
      <c r="T53" s="3" t="s">
        <v>44</v>
      </c>
      <c r="U53" s="2">
        <v>1</v>
      </c>
      <c r="V53" s="12">
        <f t="shared" si="25"/>
        <v>4.0432123956893024E-2</v>
      </c>
      <c r="W53" s="12">
        <f t="shared" si="26"/>
        <v>0.23187830458911654</v>
      </c>
      <c r="Y53" s="2">
        <f t="shared" si="3"/>
        <v>4.0432123956893024E-2</v>
      </c>
      <c r="Z53" s="2">
        <v>200</v>
      </c>
      <c r="AA53" s="2">
        <f t="shared" si="4"/>
        <v>8.0864247913786045</v>
      </c>
      <c r="AF53" s="2">
        <f t="shared" si="5"/>
        <v>7.7672320902141975E-2</v>
      </c>
      <c r="AG53" s="2">
        <f t="shared" si="7"/>
        <v>0.12914325117955847</v>
      </c>
      <c r="AH53" s="2">
        <f t="shared" si="10"/>
        <v>0.311538525471381</v>
      </c>
    </row>
    <row r="54" spans="1:34" x14ac:dyDescent="0.45">
      <c r="D54" s="2">
        <f t="shared" si="28"/>
        <v>0.30841141565787389</v>
      </c>
      <c r="E54" s="2">
        <f t="shared" si="28"/>
        <v>5.4882843474123803E-2</v>
      </c>
      <c r="F54" s="2">
        <f t="shared" si="28"/>
        <v>0.36736632394142832</v>
      </c>
      <c r="G54" s="2">
        <f t="shared" si="28"/>
        <v>8.8595905799016758E-2</v>
      </c>
      <c r="H54" s="2">
        <f t="shared" si="28"/>
        <v>6.6182203837817838E-2</v>
      </c>
      <c r="I54" s="2">
        <f t="shared" si="28"/>
        <v>0.10371458212190093</v>
      </c>
      <c r="J54" s="2">
        <f t="shared" si="28"/>
        <v>4.0385301580588888E-2</v>
      </c>
      <c r="Q54" s="3">
        <v>53</v>
      </c>
      <c r="R54" s="3" t="s">
        <v>2</v>
      </c>
      <c r="S54" s="3" t="s">
        <v>32</v>
      </c>
      <c r="T54" s="3" t="s">
        <v>45</v>
      </c>
      <c r="U54" s="2">
        <v>1</v>
      </c>
      <c r="V54" s="12">
        <f t="shared" si="25"/>
        <v>0.16677571091650617</v>
      </c>
      <c r="W54" s="12">
        <f t="shared" si="26"/>
        <v>8.9010934748155819</v>
      </c>
      <c r="Y54" s="2">
        <f t="shared" si="3"/>
        <v>0.16677571091650617</v>
      </c>
      <c r="Z54" s="2">
        <v>100</v>
      </c>
      <c r="AA54" s="2">
        <f t="shared" si="4"/>
        <v>16.677571091650616</v>
      </c>
      <c r="AF54" s="2">
        <f t="shared" si="5"/>
        <v>0.16019262988509544</v>
      </c>
      <c r="AG54" s="2">
        <f t="shared" si="7"/>
        <v>0.26634709505370802</v>
      </c>
      <c r="AH54" s="2">
        <f t="shared" si="10"/>
        <v>0.6425220094641082</v>
      </c>
    </row>
    <row r="55" spans="1:34" x14ac:dyDescent="0.45">
      <c r="D55" s="2">
        <f t="shared" si="28"/>
        <v>-4.129883173864778E-5</v>
      </c>
      <c r="E55" s="2">
        <f t="shared" si="28"/>
        <v>3.1636557065073741E-2</v>
      </c>
      <c r="F55" s="2">
        <f t="shared" si="28"/>
        <v>0.25302472643653856</v>
      </c>
      <c r="G55" s="2">
        <f t="shared" si="28"/>
        <v>0.32625251096896973</v>
      </c>
      <c r="H55" s="2">
        <f t="shared" si="28"/>
        <v>0.25044767933604695</v>
      </c>
      <c r="I55" s="2">
        <f t="shared" si="28"/>
        <v>6.8997132209124068E-2</v>
      </c>
      <c r="J55" s="2">
        <f t="shared" si="28"/>
        <v>0.15966954326796004</v>
      </c>
      <c r="Q55" s="3">
        <v>54</v>
      </c>
      <c r="R55" s="3" t="s">
        <v>2</v>
      </c>
      <c r="S55" s="3" t="s">
        <v>32</v>
      </c>
      <c r="T55" s="3" t="s">
        <v>46</v>
      </c>
      <c r="U55" s="2">
        <v>1</v>
      </c>
      <c r="V55" s="12">
        <f t="shared" si="25"/>
        <v>0.10035374190679816</v>
      </c>
      <c r="W55" s="12">
        <f t="shared" si="26"/>
        <v>9.5969622054922077</v>
      </c>
      <c r="Y55" s="2">
        <f t="shared" si="3"/>
        <v>0.10035374190679816</v>
      </c>
      <c r="Z55" s="2">
        <v>100</v>
      </c>
      <c r="AA55" s="2">
        <f t="shared" si="4"/>
        <v>10.035374190679816</v>
      </c>
      <c r="AF55" s="2">
        <f t="shared" si="5"/>
        <v>9.6392512713726577E-2</v>
      </c>
      <c r="AG55" s="2">
        <f t="shared" si="7"/>
        <v>0.16026870752196465</v>
      </c>
      <c r="AH55" s="2">
        <f t="shared" si="10"/>
        <v>0.38662397271674148</v>
      </c>
    </row>
    <row r="56" spans="1:34" x14ac:dyDescent="0.45">
      <c r="D56" s="2">
        <f t="shared" si="28"/>
        <v>-1.48675794259132E-5</v>
      </c>
      <c r="E56" s="2">
        <f t="shared" si="28"/>
        <v>0.20867308505576995</v>
      </c>
      <c r="F56" s="2">
        <f t="shared" si="28"/>
        <v>4.7323505312681716E-2</v>
      </c>
      <c r="G56" s="2">
        <f t="shared" si="28"/>
        <v>0.45173488132367712</v>
      </c>
      <c r="H56" s="2">
        <f t="shared" si="28"/>
        <v>0.47894585557963737</v>
      </c>
      <c r="I56" s="2">
        <f t="shared" si="28"/>
        <v>8.2463855262462332E-2</v>
      </c>
      <c r="J56" s="2">
        <f t="shared" si="28"/>
        <v>9.5758775175767821E-2</v>
      </c>
      <c r="Q56" s="3"/>
      <c r="S56" s="3"/>
      <c r="T56" s="4"/>
      <c r="V56" s="12"/>
      <c r="W56" s="12"/>
      <c r="Y56" s="2"/>
      <c r="Z56" s="2"/>
    </row>
    <row r="57" spans="1:34" x14ac:dyDescent="0.45">
      <c r="Q57" s="3"/>
      <c r="R57" s="3"/>
      <c r="S57" s="3"/>
      <c r="T57" s="4"/>
      <c r="V57" s="12"/>
      <c r="W57" s="12"/>
      <c r="Y57" s="2"/>
      <c r="Z57" s="2"/>
    </row>
    <row r="58" spans="1:34" x14ac:dyDescent="0.45">
      <c r="Q58" s="3"/>
      <c r="R58" s="3"/>
      <c r="T58" s="4"/>
      <c r="V58" s="12"/>
      <c r="W58" s="12"/>
      <c r="Y58" s="2"/>
      <c r="Z58" s="2"/>
    </row>
    <row r="59" spans="1:34" x14ac:dyDescent="0.45">
      <c r="Q59" s="3"/>
      <c r="R59" s="3"/>
      <c r="T59" s="4"/>
      <c r="V59" s="12"/>
      <c r="W59" s="12"/>
      <c r="Y59" s="2"/>
      <c r="Z59" s="2"/>
    </row>
    <row r="60" spans="1:34" x14ac:dyDescent="0.45">
      <c r="A60" s="2" t="s">
        <v>88</v>
      </c>
      <c r="Q60" s="3"/>
      <c r="R60" s="3"/>
      <c r="S60" s="3"/>
      <c r="T60" s="4"/>
      <c r="V60" s="12"/>
      <c r="W60" s="12"/>
      <c r="Y60" s="2"/>
      <c r="Z60" s="2"/>
    </row>
    <row r="61" spans="1:34" x14ac:dyDescent="0.4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45">
      <c r="A62" s="17" t="s">
        <v>69</v>
      </c>
      <c r="B62" s="18">
        <v>438823</v>
      </c>
      <c r="C62" s="18">
        <v>449919</v>
      </c>
      <c r="D62" s="35">
        <v>165977</v>
      </c>
      <c r="E62" s="19">
        <v>25945</v>
      </c>
      <c r="F62" s="19">
        <v>6021</v>
      </c>
      <c r="G62" s="19">
        <v>683</v>
      </c>
      <c r="H62" s="19">
        <v>24015</v>
      </c>
      <c r="I62" s="19">
        <v>32122</v>
      </c>
      <c r="J62" s="19">
        <v>24859</v>
      </c>
      <c r="K62" s="19">
        <v>7</v>
      </c>
      <c r="L62" s="19">
        <v>15</v>
      </c>
      <c r="M62" s="19">
        <v>12</v>
      </c>
      <c r="N62" s="22" t="s">
        <v>70</v>
      </c>
      <c r="O62">
        <f>AVERAGE(L62:M69)</f>
        <v>13.625</v>
      </c>
      <c r="Q62" s="3"/>
      <c r="R62" s="3"/>
      <c r="S62" s="3"/>
      <c r="T62" s="4"/>
      <c r="V62" s="12"/>
      <c r="W62" s="12"/>
      <c r="Y62" s="2"/>
      <c r="Z62" s="2"/>
    </row>
    <row r="63" spans="1:34" x14ac:dyDescent="0.45">
      <c r="A63" s="17" t="s">
        <v>78</v>
      </c>
      <c r="B63" s="30">
        <v>356256</v>
      </c>
      <c r="C63" s="30">
        <v>365637</v>
      </c>
      <c r="D63" s="23">
        <v>111829</v>
      </c>
      <c r="E63" s="21">
        <v>78916</v>
      </c>
      <c r="F63" s="19">
        <v>3532</v>
      </c>
      <c r="G63" s="19">
        <v>497</v>
      </c>
      <c r="H63" s="19">
        <v>2881</v>
      </c>
      <c r="I63" s="19">
        <v>10898</v>
      </c>
      <c r="J63" s="19">
        <v>31365</v>
      </c>
      <c r="K63" s="19">
        <v>5</v>
      </c>
      <c r="L63" s="19">
        <v>15</v>
      </c>
      <c r="M63" s="19">
        <v>10</v>
      </c>
      <c r="Q63" s="3"/>
      <c r="R63" s="3"/>
      <c r="T63" s="4"/>
      <c r="V63" s="12"/>
      <c r="W63" s="12"/>
      <c r="Y63" s="2"/>
      <c r="Z63" s="2"/>
    </row>
    <row r="64" spans="1:34" x14ac:dyDescent="0.45">
      <c r="A64" s="17" t="s">
        <v>74</v>
      </c>
      <c r="B64" s="24">
        <v>130966</v>
      </c>
      <c r="C64" s="24">
        <v>130252</v>
      </c>
      <c r="D64" s="21">
        <v>68825</v>
      </c>
      <c r="E64" s="19">
        <v>31945</v>
      </c>
      <c r="F64" s="19">
        <v>3190</v>
      </c>
      <c r="G64" s="19">
        <v>8108</v>
      </c>
      <c r="H64" s="19">
        <v>1105</v>
      </c>
      <c r="I64" s="19">
        <v>3222</v>
      </c>
      <c r="J64" s="19">
        <v>24983</v>
      </c>
      <c r="K64" s="19">
        <v>7</v>
      </c>
      <c r="L64" s="19">
        <v>12</v>
      </c>
      <c r="M64" s="19">
        <v>14</v>
      </c>
      <c r="Q64" s="3"/>
      <c r="S64" s="3"/>
      <c r="T64" s="4"/>
    </row>
    <row r="65" spans="1:20" x14ac:dyDescent="0.45">
      <c r="A65" s="17" t="s">
        <v>80</v>
      </c>
      <c r="B65" s="20">
        <v>34136</v>
      </c>
      <c r="C65" s="20">
        <v>32928</v>
      </c>
      <c r="D65" s="20">
        <v>35525</v>
      </c>
      <c r="E65" s="19">
        <v>19491</v>
      </c>
      <c r="F65" s="19">
        <v>13738</v>
      </c>
      <c r="G65" s="19">
        <v>2892</v>
      </c>
      <c r="H65" s="19">
        <v>1423</v>
      </c>
      <c r="I65" s="19">
        <v>1136</v>
      </c>
      <c r="J65" s="19">
        <v>6502</v>
      </c>
      <c r="K65" s="19">
        <v>7</v>
      </c>
      <c r="L65" s="19">
        <v>15</v>
      </c>
      <c r="M65" s="19">
        <v>13</v>
      </c>
      <c r="Q65" s="3"/>
      <c r="T65" s="4"/>
    </row>
    <row r="66" spans="1:20" x14ac:dyDescent="0.45">
      <c r="A66" s="17" t="s">
        <v>81</v>
      </c>
      <c r="B66" s="19">
        <v>11632</v>
      </c>
      <c r="C66" s="19">
        <v>6814</v>
      </c>
      <c r="D66" s="37">
        <v>222713</v>
      </c>
      <c r="E66" s="19">
        <f>K66</f>
        <v>5684</v>
      </c>
      <c r="F66" s="20">
        <v>61566</v>
      </c>
      <c r="G66" s="19">
        <v>1435</v>
      </c>
      <c r="H66" s="19">
        <v>9635</v>
      </c>
      <c r="I66" s="19">
        <v>845</v>
      </c>
      <c r="J66" s="19">
        <v>2711</v>
      </c>
      <c r="K66" s="19">
        <v>5684</v>
      </c>
      <c r="L66" s="19">
        <v>18</v>
      </c>
      <c r="M66" s="19">
        <v>13</v>
      </c>
    </row>
    <row r="67" spans="1:20" x14ac:dyDescent="0.45">
      <c r="A67" s="17" t="s">
        <v>82</v>
      </c>
      <c r="B67" s="19">
        <v>2831</v>
      </c>
      <c r="C67" s="19">
        <v>3333</v>
      </c>
      <c r="D67" s="19">
        <v>21709</v>
      </c>
      <c r="E67" s="19">
        <v>3908</v>
      </c>
      <c r="F67" s="19">
        <v>25830</v>
      </c>
      <c r="G67" s="19">
        <v>6735</v>
      </c>
      <c r="H67" s="19">
        <v>4576</v>
      </c>
      <c r="I67" s="19">
        <v>7226</v>
      </c>
      <c r="J67" s="19">
        <v>2689</v>
      </c>
      <c r="K67" s="19">
        <v>5</v>
      </c>
      <c r="L67" s="19">
        <v>14</v>
      </c>
      <c r="M67" s="19">
        <v>12</v>
      </c>
    </row>
    <row r="68" spans="1:20" x14ac:dyDescent="0.45">
      <c r="A68" s="17" t="s">
        <v>83</v>
      </c>
      <c r="B68" s="19">
        <v>736</v>
      </c>
      <c r="C68" s="19">
        <v>1507</v>
      </c>
      <c r="D68" s="19">
        <v>11</v>
      </c>
      <c r="E68" s="19">
        <v>2190</v>
      </c>
      <c r="F68" s="19">
        <v>18763</v>
      </c>
      <c r="G68" s="19">
        <v>24198</v>
      </c>
      <c r="H68" s="19">
        <v>18370</v>
      </c>
      <c r="I68" s="19">
        <v>4874</v>
      </c>
      <c r="J68" s="19">
        <v>11506</v>
      </c>
      <c r="K68" s="19">
        <v>4</v>
      </c>
      <c r="L68" s="19">
        <v>14</v>
      </c>
      <c r="M68" s="19">
        <v>14</v>
      </c>
      <c r="Q68" s="3"/>
    </row>
    <row r="69" spans="1:20" x14ac:dyDescent="0.45">
      <c r="A69" s="17" t="s">
        <v>84</v>
      </c>
      <c r="B69" s="19">
        <v>166</v>
      </c>
      <c r="C69" s="19">
        <v>444</v>
      </c>
      <c r="D69" s="19">
        <v>13</v>
      </c>
      <c r="E69" s="19">
        <v>15356</v>
      </c>
      <c r="F69" s="19">
        <v>3534</v>
      </c>
      <c r="G69" s="19">
        <v>32106</v>
      </c>
      <c r="H69" s="20">
        <v>35952</v>
      </c>
      <c r="I69" s="19">
        <v>6078</v>
      </c>
      <c r="J69" s="19">
        <v>6950</v>
      </c>
      <c r="K69" s="19">
        <v>7</v>
      </c>
      <c r="L69" s="19">
        <v>12</v>
      </c>
      <c r="M69" s="19">
        <v>15</v>
      </c>
      <c r="Q69" s="3"/>
    </row>
    <row r="70" spans="1:20" x14ac:dyDescent="0.45">
      <c r="Q70" s="3"/>
    </row>
    <row r="71" spans="1:20" x14ac:dyDescent="0.45">
      <c r="B71">
        <f>B62-$O$62</f>
        <v>438809.375</v>
      </c>
      <c r="C71">
        <f t="shared" ref="C71:J71" si="29">C62-$O$62</f>
        <v>449905.375</v>
      </c>
      <c r="D71">
        <f t="shared" si="29"/>
        <v>165963.375</v>
      </c>
      <c r="E71">
        <f t="shared" si="29"/>
        <v>25931.375</v>
      </c>
      <c r="F71">
        <f t="shared" si="29"/>
        <v>6007.375</v>
      </c>
      <c r="G71">
        <f t="shared" si="29"/>
        <v>669.375</v>
      </c>
      <c r="H71">
        <f t="shared" si="29"/>
        <v>24001.375</v>
      </c>
      <c r="I71">
        <f t="shared" si="29"/>
        <v>32108.375</v>
      </c>
      <c r="J71">
        <f t="shared" si="29"/>
        <v>24845.375</v>
      </c>
      <c r="K71"/>
      <c r="Q71" s="3"/>
    </row>
    <row r="72" spans="1:20" x14ac:dyDescent="0.45">
      <c r="B72">
        <f t="shared" ref="B72:J78" si="30">B63-$O$62</f>
        <v>356242.375</v>
      </c>
      <c r="C72">
        <f t="shared" si="30"/>
        <v>365623.375</v>
      </c>
      <c r="D72">
        <f t="shared" si="30"/>
        <v>111815.375</v>
      </c>
      <c r="E72">
        <f t="shared" si="30"/>
        <v>78902.375</v>
      </c>
      <c r="F72">
        <f t="shared" si="30"/>
        <v>3518.375</v>
      </c>
      <c r="G72">
        <f t="shared" si="30"/>
        <v>483.375</v>
      </c>
      <c r="H72">
        <f t="shared" si="30"/>
        <v>2867.375</v>
      </c>
      <c r="I72">
        <f t="shared" si="30"/>
        <v>10884.375</v>
      </c>
      <c r="J72">
        <f t="shared" si="30"/>
        <v>31351.375</v>
      </c>
      <c r="K72"/>
    </row>
    <row r="73" spans="1:20" x14ac:dyDescent="0.45">
      <c r="B73">
        <f t="shared" si="30"/>
        <v>130952.375</v>
      </c>
      <c r="C73">
        <f t="shared" si="30"/>
        <v>130238.375</v>
      </c>
      <c r="D73">
        <f t="shared" si="30"/>
        <v>68811.375</v>
      </c>
      <c r="E73">
        <f t="shared" si="30"/>
        <v>31931.375</v>
      </c>
      <c r="F73">
        <f t="shared" si="30"/>
        <v>3176.375</v>
      </c>
      <c r="G73">
        <f t="shared" si="30"/>
        <v>8094.375</v>
      </c>
      <c r="H73">
        <f t="shared" si="30"/>
        <v>1091.375</v>
      </c>
      <c r="I73">
        <f t="shared" si="30"/>
        <v>3208.375</v>
      </c>
      <c r="J73">
        <f t="shared" si="30"/>
        <v>24969.375</v>
      </c>
      <c r="K73"/>
    </row>
    <row r="74" spans="1:20" x14ac:dyDescent="0.45">
      <c r="B74">
        <f t="shared" si="30"/>
        <v>34122.375</v>
      </c>
      <c r="C74">
        <f t="shared" si="30"/>
        <v>32914.375</v>
      </c>
      <c r="D74">
        <f t="shared" si="30"/>
        <v>35511.375</v>
      </c>
      <c r="E74">
        <f t="shared" si="30"/>
        <v>19477.375</v>
      </c>
      <c r="F74">
        <f t="shared" si="30"/>
        <v>13724.375</v>
      </c>
      <c r="G74">
        <f t="shared" si="30"/>
        <v>2878.375</v>
      </c>
      <c r="H74">
        <f t="shared" si="30"/>
        <v>1409.375</v>
      </c>
      <c r="I74">
        <f t="shared" si="30"/>
        <v>1122.375</v>
      </c>
      <c r="J74">
        <f t="shared" si="30"/>
        <v>6488.375</v>
      </c>
      <c r="K74"/>
    </row>
    <row r="75" spans="1:20" x14ac:dyDescent="0.45">
      <c r="B75">
        <f t="shared" si="30"/>
        <v>11618.375</v>
      </c>
      <c r="C75">
        <f t="shared" si="30"/>
        <v>6800.375</v>
      </c>
      <c r="D75">
        <f t="shared" si="30"/>
        <v>222699.375</v>
      </c>
      <c r="E75">
        <f t="shared" si="30"/>
        <v>5670.375</v>
      </c>
      <c r="F75">
        <f t="shared" si="30"/>
        <v>61552.375</v>
      </c>
      <c r="G75">
        <f t="shared" si="30"/>
        <v>1421.375</v>
      </c>
      <c r="H75">
        <f t="shared" si="30"/>
        <v>9621.375</v>
      </c>
      <c r="I75">
        <f t="shared" si="30"/>
        <v>831.375</v>
      </c>
      <c r="J75">
        <f t="shared" si="30"/>
        <v>2697.375</v>
      </c>
      <c r="K75"/>
    </row>
    <row r="76" spans="1:20" x14ac:dyDescent="0.45">
      <c r="B76">
        <f t="shared" si="30"/>
        <v>2817.375</v>
      </c>
      <c r="C76">
        <f t="shared" si="30"/>
        <v>3319.375</v>
      </c>
      <c r="D76">
        <f t="shared" si="30"/>
        <v>21695.375</v>
      </c>
      <c r="E76">
        <f t="shared" si="30"/>
        <v>3894.375</v>
      </c>
      <c r="F76">
        <f t="shared" si="30"/>
        <v>25816.375</v>
      </c>
      <c r="G76">
        <f t="shared" si="30"/>
        <v>6721.375</v>
      </c>
      <c r="H76">
        <f t="shared" si="30"/>
        <v>4562.375</v>
      </c>
      <c r="I76">
        <f t="shared" si="30"/>
        <v>7212.375</v>
      </c>
      <c r="J76">
        <f t="shared" si="30"/>
        <v>2675.375</v>
      </c>
      <c r="K76"/>
    </row>
    <row r="77" spans="1:20" x14ac:dyDescent="0.45">
      <c r="B77">
        <f t="shared" si="30"/>
        <v>722.375</v>
      </c>
      <c r="C77">
        <f t="shared" si="30"/>
        <v>1493.375</v>
      </c>
      <c r="D77">
        <f t="shared" si="30"/>
        <v>-2.625</v>
      </c>
      <c r="E77">
        <f t="shared" si="30"/>
        <v>2176.375</v>
      </c>
      <c r="F77">
        <f t="shared" si="30"/>
        <v>18749.375</v>
      </c>
      <c r="G77">
        <f t="shared" si="30"/>
        <v>24184.375</v>
      </c>
      <c r="H77">
        <f t="shared" si="30"/>
        <v>18356.375</v>
      </c>
      <c r="I77">
        <f t="shared" si="30"/>
        <v>4860.375</v>
      </c>
      <c r="J77">
        <f t="shared" si="30"/>
        <v>11492.375</v>
      </c>
      <c r="K77"/>
    </row>
    <row r="78" spans="1:20" x14ac:dyDescent="0.45">
      <c r="B78">
        <f t="shared" si="30"/>
        <v>152.375</v>
      </c>
      <c r="C78">
        <f t="shared" si="30"/>
        <v>430.375</v>
      </c>
      <c r="D78">
        <f t="shared" si="30"/>
        <v>-0.625</v>
      </c>
      <c r="E78">
        <f t="shared" si="30"/>
        <v>15342.375</v>
      </c>
      <c r="F78">
        <f t="shared" si="30"/>
        <v>3520.375</v>
      </c>
      <c r="G78">
        <f t="shared" si="30"/>
        <v>32092.375</v>
      </c>
      <c r="H78">
        <f t="shared" si="30"/>
        <v>35938.375</v>
      </c>
      <c r="I78">
        <f t="shared" si="30"/>
        <v>6064.375</v>
      </c>
      <c r="J78">
        <f t="shared" si="30"/>
        <v>6936.375</v>
      </c>
      <c r="K78"/>
    </row>
    <row r="79" spans="1:20" x14ac:dyDescent="0.45">
      <c r="B79"/>
      <c r="C79"/>
      <c r="D79"/>
      <c r="E79"/>
      <c r="F79"/>
      <c r="G79"/>
      <c r="H79"/>
      <c r="I79"/>
      <c r="J79"/>
      <c r="K79"/>
    </row>
    <row r="80" spans="1:20" x14ac:dyDescent="0.45">
      <c r="A80" s="22" t="s">
        <v>37</v>
      </c>
      <c r="B80" s="22" t="s">
        <v>86</v>
      </c>
      <c r="C80"/>
      <c r="D80"/>
      <c r="E80"/>
      <c r="F80"/>
      <c r="G80"/>
      <c r="H80"/>
      <c r="I80"/>
      <c r="J80"/>
      <c r="K80"/>
    </row>
    <row r="81" spans="1:10" x14ac:dyDescent="0.45">
      <c r="A81">
        <v>50</v>
      </c>
      <c r="B81">
        <f>AVERAGE(B71:C71)</f>
        <v>444357.375</v>
      </c>
    </row>
    <row r="82" spans="1:10" x14ac:dyDescent="0.45">
      <c r="A82">
        <f>A81/5</f>
        <v>10</v>
      </c>
      <c r="B82">
        <f t="shared" ref="B82:B88" si="31">AVERAGE(B72:C72)</f>
        <v>360932.875</v>
      </c>
    </row>
    <row r="83" spans="1:10" x14ac:dyDescent="0.45">
      <c r="A83" s="28">
        <f t="shared" ref="A83:A88" si="32">A82/5</f>
        <v>2</v>
      </c>
      <c r="B83" s="28">
        <f t="shared" si="31"/>
        <v>130595.375</v>
      </c>
    </row>
    <row r="84" spans="1:10" x14ac:dyDescent="0.45">
      <c r="A84" s="28">
        <f t="shared" si="32"/>
        <v>0.4</v>
      </c>
      <c r="B84" s="28">
        <f t="shared" si="31"/>
        <v>33518.375</v>
      </c>
    </row>
    <row r="85" spans="1:10" x14ac:dyDescent="0.45">
      <c r="A85" s="28">
        <f t="shared" si="32"/>
        <v>0.08</v>
      </c>
      <c r="B85" s="28">
        <f t="shared" si="31"/>
        <v>9209.375</v>
      </c>
    </row>
    <row r="86" spans="1:10" x14ac:dyDescent="0.45">
      <c r="A86" s="28">
        <f t="shared" si="32"/>
        <v>1.6E-2</v>
      </c>
      <c r="B86" s="28">
        <f t="shared" si="31"/>
        <v>3068.375</v>
      </c>
    </row>
    <row r="87" spans="1:10" x14ac:dyDescent="0.45">
      <c r="A87" s="28">
        <f t="shared" si="32"/>
        <v>3.2000000000000002E-3</v>
      </c>
      <c r="B87" s="28">
        <f t="shared" si="31"/>
        <v>1107.875</v>
      </c>
    </row>
    <row r="88" spans="1:10" x14ac:dyDescent="0.45">
      <c r="A88" s="28">
        <f t="shared" si="32"/>
        <v>6.4000000000000005E-4</v>
      </c>
      <c r="B88" s="28">
        <f t="shared" si="31"/>
        <v>291.375</v>
      </c>
    </row>
    <row r="89" spans="1:10" x14ac:dyDescent="0.45">
      <c r="A89"/>
      <c r="B89"/>
    </row>
    <row r="90" spans="1:10" x14ac:dyDescent="0.45">
      <c r="A90" s="22" t="s">
        <v>87</v>
      </c>
      <c r="B90">
        <v>66093</v>
      </c>
    </row>
    <row r="93" spans="1:10" x14ac:dyDescent="0.45">
      <c r="D93" s="2">
        <f>D71/$B$90</f>
        <v>2.5110582815124145</v>
      </c>
      <c r="E93" s="2">
        <f t="shared" ref="E93:J93" si="33">E71/$B$90</f>
        <v>0.39234676894678711</v>
      </c>
      <c r="F93" s="2">
        <f t="shared" si="33"/>
        <v>9.0892757175495137E-2</v>
      </c>
      <c r="G93" s="2">
        <f t="shared" si="33"/>
        <v>1.012777449956879E-2</v>
      </c>
      <c r="H93" s="2">
        <f t="shared" si="33"/>
        <v>0.3631454919583012</v>
      </c>
      <c r="I93" s="2">
        <f t="shared" si="33"/>
        <v>0.48580598550527287</v>
      </c>
      <c r="J93" s="2">
        <f t="shared" si="33"/>
        <v>0.37591537681751469</v>
      </c>
    </row>
    <row r="94" spans="1:10" x14ac:dyDescent="0.45">
      <c r="D94" s="2">
        <f t="shared" ref="D94:J100" si="34">D72/$B$90</f>
        <v>1.6917884647390797</v>
      </c>
      <c r="E94" s="2">
        <f t="shared" si="34"/>
        <v>1.1938083458157445</v>
      </c>
      <c r="F94" s="2">
        <f t="shared" si="34"/>
        <v>5.3233700997079872E-2</v>
      </c>
      <c r="G94" s="2">
        <f t="shared" si="34"/>
        <v>7.3135581680359493E-3</v>
      </c>
      <c r="H94" s="2">
        <f t="shared" si="34"/>
        <v>4.3383943836714935E-2</v>
      </c>
      <c r="I94" s="2">
        <f t="shared" si="34"/>
        <v>0.16468271980391266</v>
      </c>
      <c r="J94" s="2">
        <f t="shared" si="34"/>
        <v>0.47435242763984081</v>
      </c>
    </row>
    <row r="95" spans="1:10" x14ac:dyDescent="0.45">
      <c r="D95" s="2">
        <f t="shared" si="34"/>
        <v>1.0411295447324225</v>
      </c>
      <c r="E95" s="2">
        <f t="shared" si="34"/>
        <v>0.4831279409317174</v>
      </c>
      <c r="F95" s="2">
        <f t="shared" si="34"/>
        <v>4.805917419393884E-2</v>
      </c>
      <c r="G95" s="2">
        <f t="shared" si="34"/>
        <v>0.12246947483092006</v>
      </c>
      <c r="H95" s="2">
        <f t="shared" si="34"/>
        <v>1.6512716929175556E-2</v>
      </c>
      <c r="I95" s="2">
        <f t="shared" si="34"/>
        <v>4.8543340444525136E-2</v>
      </c>
      <c r="J95" s="2">
        <f t="shared" si="34"/>
        <v>0.37779152103853658</v>
      </c>
    </row>
    <row r="96" spans="1:10" x14ac:dyDescent="0.45">
      <c r="D96" s="2">
        <f t="shared" si="34"/>
        <v>0.5372940402160592</v>
      </c>
      <c r="E96" s="2">
        <f t="shared" si="34"/>
        <v>0.29469648828166373</v>
      </c>
      <c r="F96" s="2">
        <f t="shared" si="34"/>
        <v>0.20765247454344635</v>
      </c>
      <c r="G96" s="2">
        <f t="shared" si="34"/>
        <v>4.3550375985353974E-2</v>
      </c>
      <c r="H96" s="2">
        <f t="shared" si="34"/>
        <v>2.1324119044376862E-2</v>
      </c>
      <c r="I96" s="2">
        <f t="shared" si="34"/>
        <v>1.6981752984431029E-2</v>
      </c>
      <c r="J96" s="2">
        <f t="shared" si="34"/>
        <v>9.8170381129620385E-2</v>
      </c>
    </row>
    <row r="97" spans="4:10" x14ac:dyDescent="0.45">
      <c r="D97" s="2">
        <f t="shared" si="34"/>
        <v>3.3694850438019155</v>
      </c>
      <c r="E97" s="2">
        <f t="shared" si="34"/>
        <v>8.5793881349008214E-2</v>
      </c>
      <c r="F97" s="2">
        <f t="shared" si="34"/>
        <v>0.93129945682598758</v>
      </c>
      <c r="G97" s="2">
        <f t="shared" si="34"/>
        <v>2.1505681388346725E-2</v>
      </c>
      <c r="H97" s="2">
        <f t="shared" si="34"/>
        <v>0.14557328310108483</v>
      </c>
      <c r="I97" s="2">
        <f t="shared" si="34"/>
        <v>1.2578866143161909E-2</v>
      </c>
      <c r="J97" s="2">
        <f t="shared" si="34"/>
        <v>4.0811810630475238E-2</v>
      </c>
    </row>
    <row r="98" spans="4:10" x14ac:dyDescent="0.45">
      <c r="D98" s="2">
        <f t="shared" si="34"/>
        <v>0.32825526152542628</v>
      </c>
      <c r="E98" s="2">
        <f t="shared" si="34"/>
        <v>5.8922654441468839E-2</v>
      </c>
      <c r="F98" s="2">
        <f t="shared" si="34"/>
        <v>0.39060679648374258</v>
      </c>
      <c r="G98" s="2">
        <f t="shared" si="34"/>
        <v>0.10169571664170185</v>
      </c>
      <c r="H98" s="2">
        <f t="shared" si="34"/>
        <v>6.9029624922457747E-2</v>
      </c>
      <c r="I98" s="2">
        <f t="shared" si="34"/>
        <v>0.10912464254913531</v>
      </c>
      <c r="J98" s="2">
        <f t="shared" si="34"/>
        <v>4.0478946333197159E-2</v>
      </c>
    </row>
    <row r="99" spans="4:10" x14ac:dyDescent="0.45">
      <c r="D99" s="2">
        <f t="shared" si="34"/>
        <v>-3.971676274340702E-5</v>
      </c>
      <c r="E99" s="2">
        <f t="shared" si="34"/>
        <v>3.2928978863117124E-2</v>
      </c>
      <c r="F99" s="2">
        <f t="shared" si="34"/>
        <v>0.28368170608082549</v>
      </c>
      <c r="G99" s="2">
        <f t="shared" si="34"/>
        <v>0.36591431770384153</v>
      </c>
      <c r="H99" s="2">
        <f t="shared" si="34"/>
        <v>0.27773553931581257</v>
      </c>
      <c r="I99" s="2">
        <f t="shared" si="34"/>
        <v>7.3538423131042627E-2</v>
      </c>
      <c r="J99" s="2">
        <f t="shared" si="34"/>
        <v>0.17388187856505227</v>
      </c>
    </row>
    <row r="100" spans="4:10" x14ac:dyDescent="0.45">
      <c r="D100" s="2">
        <f t="shared" si="34"/>
        <v>-9.4563720817635753E-6</v>
      </c>
      <c r="E100" s="2">
        <f t="shared" si="34"/>
        <v>0.2321331305887159</v>
      </c>
      <c r="F100" s="2">
        <f t="shared" si="34"/>
        <v>5.3263961387741518E-2</v>
      </c>
      <c r="G100" s="2">
        <f t="shared" si="34"/>
        <v>0.48556390237997971</v>
      </c>
      <c r="H100" s="2">
        <f t="shared" si="34"/>
        <v>0.54375463362232002</v>
      </c>
      <c r="I100" s="2">
        <f t="shared" si="34"/>
        <v>9.1755178309351967E-2</v>
      </c>
      <c r="J100" s="2">
        <f t="shared" si="34"/>
        <v>0.10494870863782851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NjQ0MC4yfDgzNDk5NC80OTU0L0VudHJ5UGFydC8yNjE3NDgyMzk0fDE2MzQ4LjE5OTk5OTk5OTk5OQ==</eid>
  <version>1</version>
  <updated-at>2023-12-05T00:04:59Z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F212F3-AE55-48C6-B865-390A1B55FF88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689A6705-C470-4CEF-BA55-9443063C3F48}"/>
</file>

<file path=customXml/itemProps3.xml><?xml version="1.0" encoding="utf-8"?>
<ds:datastoreItem xmlns:ds="http://schemas.openxmlformats.org/officeDocument/2006/customXml" ds:itemID="{38208E7F-A54A-4C82-8393-E10A541519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Fromen</dc:creator>
  <cp:lastModifiedBy>Cathy Fromen</cp:lastModifiedBy>
  <dcterms:created xsi:type="dcterms:W3CDTF">2023-11-30T17:59:56Z</dcterms:created>
  <dcterms:modified xsi:type="dcterms:W3CDTF">2023-12-05T00:00:04Z</dcterms:modified>
</cp:coreProperties>
</file>