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cdbdfac281f3a7/Desktop/"/>
    </mc:Choice>
  </mc:AlternateContent>
  <xr:revisionPtr revIDLastSave="16" documentId="8_{BB7EDEB6-FF6A-4F5A-A806-8506423BD504}" xr6:coauthVersionLast="47" xr6:coauthVersionMax="47" xr10:uidLastSave="{F855ADA0-DDA9-4BAC-88C6-43A2AFB0715F}"/>
  <bookViews>
    <workbookView xWindow="43080" yWindow="-120" windowWidth="29040" windowHeight="15720" activeTab="2" xr2:uid="{31373D89-87BB-45F8-A648-3326EC867F85}"/>
  </bookViews>
  <sheets>
    <sheet name="PlateMap" sheetId="6" r:id="rId1"/>
    <sheet name="Sheet1" sheetId="5" r:id="rId2"/>
    <sheet name="Analysis" sheetId="2" r:id="rId3"/>
  </sheets>
  <definedNames>
    <definedName name="MethodPointer1" localSheetId="2">218826816</definedName>
    <definedName name="MethodPointer1" localSheetId="0">218826816</definedName>
    <definedName name="MethodPointer1">1969017600</definedName>
    <definedName name="MethodPointer2" localSheetId="2">200</definedName>
    <definedName name="MethodPointer2" localSheetId="0">200</definedName>
    <definedName name="MethodPointer2">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2" l="1"/>
  <c r="AA4" i="2"/>
  <c r="AA3" i="2"/>
  <c r="AA2" i="2"/>
  <c r="AD4" i="2" l="1"/>
  <c r="K74" i="2"/>
  <c r="K96" i="2" s="1"/>
  <c r="K75" i="2"/>
  <c r="K76" i="2"/>
  <c r="K77" i="2"/>
  <c r="K78" i="2"/>
  <c r="K27" i="2"/>
  <c r="K49" i="2" s="1"/>
  <c r="G10" i="2"/>
  <c r="H10" i="2" s="1"/>
  <c r="I10" i="2" s="1"/>
  <c r="J10" i="2" s="1"/>
  <c r="K10" i="2" s="1"/>
  <c r="G9" i="2"/>
  <c r="H9" i="2" s="1"/>
  <c r="I9" i="2" s="1"/>
  <c r="J9" i="2" s="1"/>
  <c r="K9" i="2" s="1"/>
  <c r="G8" i="2"/>
  <c r="H8" i="2" s="1"/>
  <c r="I8" i="2" s="1"/>
  <c r="J8" i="2" s="1"/>
  <c r="K8" i="2" s="1"/>
  <c r="G7" i="2"/>
  <c r="H7" i="2" s="1"/>
  <c r="I7" i="2" s="1"/>
  <c r="J7" i="2" s="1"/>
  <c r="K7" i="2" s="1"/>
  <c r="H6" i="2"/>
  <c r="I6" i="2" s="1"/>
  <c r="J6" i="2" s="1"/>
  <c r="K6" i="2" s="1"/>
  <c r="G6" i="2"/>
  <c r="G5" i="2"/>
  <c r="H5" i="2" s="1"/>
  <c r="I5" i="2" s="1"/>
  <c r="J5" i="2" s="1"/>
  <c r="K5" i="2" s="1"/>
  <c r="G4" i="2"/>
  <c r="H4" i="2" s="1"/>
  <c r="I4" i="2" s="1"/>
  <c r="J4" i="2" s="1"/>
  <c r="K4" i="2" s="1"/>
  <c r="G3" i="2"/>
  <c r="H3" i="2" s="1"/>
  <c r="I3" i="2" s="1"/>
  <c r="J3" i="2" s="1"/>
  <c r="K3" i="2" s="1"/>
  <c r="H20" i="6"/>
  <c r="H18" i="6"/>
  <c r="H17" i="6"/>
  <c r="N10" i="6"/>
  <c r="O10" i="6" s="1"/>
  <c r="P10" i="6" s="1"/>
  <c r="Q10" i="6" s="1"/>
  <c r="M10" i="6"/>
  <c r="Q9" i="6"/>
  <c r="P9" i="6"/>
  <c r="O9" i="6"/>
  <c r="N9" i="6"/>
  <c r="M9" i="6"/>
  <c r="N8" i="6"/>
  <c r="O8" i="6" s="1"/>
  <c r="P8" i="6" s="1"/>
  <c r="Q8" i="6" s="1"/>
  <c r="M8" i="6"/>
  <c r="P7" i="6"/>
  <c r="Q7" i="6" s="1"/>
  <c r="O7" i="6"/>
  <c r="N7" i="6"/>
  <c r="M7" i="6"/>
  <c r="M6" i="6"/>
  <c r="N6" i="6" s="1"/>
  <c r="O6" i="6" s="1"/>
  <c r="P6" i="6" s="1"/>
  <c r="Q6" i="6" s="1"/>
  <c r="M5" i="6"/>
  <c r="N5" i="6" s="1"/>
  <c r="O5" i="6" s="1"/>
  <c r="P5" i="6" s="1"/>
  <c r="Q5" i="6" s="1"/>
  <c r="M4" i="6"/>
  <c r="N4" i="6" s="1"/>
  <c r="O4" i="6" s="1"/>
  <c r="P4" i="6" s="1"/>
  <c r="Q4" i="6" s="1"/>
  <c r="M3" i="6"/>
  <c r="N3" i="6" s="1"/>
  <c r="O3" i="6" s="1"/>
  <c r="P3" i="6" s="1"/>
  <c r="Q3" i="6" s="1"/>
  <c r="O62" i="2"/>
  <c r="J72" i="2" s="1"/>
  <c r="J94" i="2" s="1"/>
  <c r="O18" i="2"/>
  <c r="B34" i="2" s="1"/>
  <c r="A82" i="2"/>
  <c r="A83" i="2" s="1"/>
  <c r="A84" i="2" s="1"/>
  <c r="A85" i="2" s="1"/>
  <c r="A86" i="2" s="1"/>
  <c r="A87" i="2" s="1"/>
  <c r="A88" i="2" s="1"/>
  <c r="A38" i="2"/>
  <c r="A39" i="2" s="1"/>
  <c r="A40" i="2" s="1"/>
  <c r="A41" i="2" s="1"/>
  <c r="A42" i="2" s="1"/>
  <c r="A43" i="2" s="1"/>
  <c r="A44" i="2" s="1"/>
  <c r="AN19" i="2"/>
  <c r="K73" i="2" l="1"/>
  <c r="K95" i="2" s="1"/>
  <c r="K72" i="2"/>
  <c r="K94" i="2" s="1"/>
  <c r="K71" i="2"/>
  <c r="K93" i="2" s="1"/>
  <c r="K34" i="2"/>
  <c r="K33" i="2"/>
  <c r="K32" i="2"/>
  <c r="K31" i="2"/>
  <c r="K30" i="2"/>
  <c r="K52" i="2" s="1"/>
  <c r="K29" i="2"/>
  <c r="K51" i="2" s="1"/>
  <c r="K28" i="2"/>
  <c r="K50" i="2" s="1"/>
  <c r="B73" i="2"/>
  <c r="B75" i="2"/>
  <c r="C75" i="2"/>
  <c r="G75" i="2"/>
  <c r="G97" i="2" s="1"/>
  <c r="C76" i="2"/>
  <c r="C78" i="2"/>
  <c r="I72" i="2"/>
  <c r="I94" i="2" s="1"/>
  <c r="G77" i="2"/>
  <c r="G99" i="2" s="1"/>
  <c r="H77" i="2"/>
  <c r="H99" i="2" s="1"/>
  <c r="B78" i="2"/>
  <c r="B88" i="2" s="1"/>
  <c r="F77" i="2"/>
  <c r="F99" i="2" s="1"/>
  <c r="H72" i="2"/>
  <c r="H94" i="2" s="1"/>
  <c r="C73" i="2"/>
  <c r="B83" i="2" s="1"/>
  <c r="D76" i="2"/>
  <c r="D98" i="2" s="1"/>
  <c r="J78" i="2"/>
  <c r="J100" i="2" s="1"/>
  <c r="I71" i="2"/>
  <c r="I93" i="2" s="1"/>
  <c r="E74" i="2"/>
  <c r="E96" i="2" s="1"/>
  <c r="J71" i="2"/>
  <c r="J93" i="2" s="1"/>
  <c r="F74" i="2"/>
  <c r="F96" i="2" s="1"/>
  <c r="E77" i="2"/>
  <c r="E99" i="2" s="1"/>
  <c r="B74" i="2"/>
  <c r="E76" i="2"/>
  <c r="E98" i="2" s="1"/>
  <c r="E71" i="2"/>
  <c r="E93" i="2" s="1"/>
  <c r="C74" i="2"/>
  <c r="F76" i="2"/>
  <c r="F98" i="2" s="1"/>
  <c r="H71" i="2"/>
  <c r="H93" i="2" s="1"/>
  <c r="D74" i="2"/>
  <c r="D96" i="2" s="1"/>
  <c r="G76" i="2"/>
  <c r="G98" i="2" s="1"/>
  <c r="H76" i="2"/>
  <c r="H98" i="2" s="1"/>
  <c r="G72" i="2"/>
  <c r="G94" i="2" s="1"/>
  <c r="G74" i="2"/>
  <c r="G96" i="2" s="1"/>
  <c r="B30" i="2"/>
  <c r="C34" i="2"/>
  <c r="B44" i="2" s="1"/>
  <c r="E31" i="2"/>
  <c r="E53" i="2" s="1"/>
  <c r="G34" i="2"/>
  <c r="G56" i="2" s="1"/>
  <c r="F31" i="2"/>
  <c r="F53" i="2" s="1"/>
  <c r="H34" i="2"/>
  <c r="H56" i="2" s="1"/>
  <c r="J27" i="2"/>
  <c r="J49" i="2" s="1"/>
  <c r="C32" i="2"/>
  <c r="D32" i="2"/>
  <c r="D54" i="2" s="1"/>
  <c r="C28" i="2"/>
  <c r="D28" i="2"/>
  <c r="D50" i="2" s="1"/>
  <c r="I28" i="2"/>
  <c r="I50" i="2" s="1"/>
  <c r="J28" i="2"/>
  <c r="J50" i="2" s="1"/>
  <c r="W49" i="2" s="1"/>
  <c r="F33" i="2"/>
  <c r="F55" i="2" s="1"/>
  <c r="B32" i="2"/>
  <c r="E32" i="2"/>
  <c r="E54" i="2" s="1"/>
  <c r="B33" i="2"/>
  <c r="E33" i="2"/>
  <c r="E55" i="2" s="1"/>
  <c r="B29" i="2"/>
  <c r="J34" i="2"/>
  <c r="J56" i="2" s="1"/>
  <c r="D33" i="2"/>
  <c r="D55" i="2" s="1"/>
  <c r="J32" i="2"/>
  <c r="J54" i="2" s="1"/>
  <c r="D31" i="2"/>
  <c r="D53" i="2" s="1"/>
  <c r="J30" i="2"/>
  <c r="J52" i="2" s="1"/>
  <c r="E29" i="2"/>
  <c r="E51" i="2" s="1"/>
  <c r="F27" i="2"/>
  <c r="F49" i="2" s="1"/>
  <c r="I34" i="2"/>
  <c r="I56" i="2" s="1"/>
  <c r="C33" i="2"/>
  <c r="I32" i="2"/>
  <c r="I54" i="2" s="1"/>
  <c r="C31" i="2"/>
  <c r="I30" i="2"/>
  <c r="I52" i="2" s="1"/>
  <c r="D29" i="2"/>
  <c r="D51" i="2" s="1"/>
  <c r="E27" i="2"/>
  <c r="E49" i="2" s="1"/>
  <c r="F34" i="2"/>
  <c r="F56" i="2" s="1"/>
  <c r="J33" i="2"/>
  <c r="J55" i="2" s="1"/>
  <c r="B31" i="2"/>
  <c r="F30" i="2"/>
  <c r="F52" i="2" s="1"/>
  <c r="B28" i="2"/>
  <c r="D27" i="2"/>
  <c r="D49" i="2" s="1"/>
  <c r="E34" i="2"/>
  <c r="E56" i="2" s="1"/>
  <c r="I33" i="2"/>
  <c r="I55" i="2" s="1"/>
  <c r="E30" i="2"/>
  <c r="E52" i="2" s="1"/>
  <c r="J29" i="2"/>
  <c r="J51" i="2" s="1"/>
  <c r="C27" i="2"/>
  <c r="D34" i="2"/>
  <c r="D56" i="2" s="1"/>
  <c r="H33" i="2"/>
  <c r="H55" i="2" s="1"/>
  <c r="D30" i="2"/>
  <c r="D52" i="2" s="1"/>
  <c r="I29" i="2"/>
  <c r="I51" i="2" s="1"/>
  <c r="B27" i="2"/>
  <c r="E28" i="2"/>
  <c r="E50" i="2" s="1"/>
  <c r="C29" i="2"/>
  <c r="C30" i="2"/>
  <c r="G31" i="2"/>
  <c r="G53" i="2" s="1"/>
  <c r="F32" i="2"/>
  <c r="F54" i="2" s="1"/>
  <c r="G33" i="2"/>
  <c r="G55" i="2" s="1"/>
  <c r="G27" i="2"/>
  <c r="G49" i="2" s="1"/>
  <c r="F28" i="2"/>
  <c r="F50" i="2" s="1"/>
  <c r="F29" i="2"/>
  <c r="F51" i="2" s="1"/>
  <c r="G30" i="2"/>
  <c r="G52" i="2" s="1"/>
  <c r="H31" i="2"/>
  <c r="H53" i="2" s="1"/>
  <c r="G32" i="2"/>
  <c r="G54" i="2" s="1"/>
  <c r="H27" i="2"/>
  <c r="H49" i="2" s="1"/>
  <c r="G28" i="2"/>
  <c r="G50" i="2" s="1"/>
  <c r="G29" i="2"/>
  <c r="G51" i="2" s="1"/>
  <c r="H30" i="2"/>
  <c r="H52" i="2" s="1"/>
  <c r="I31" i="2"/>
  <c r="I53" i="2" s="1"/>
  <c r="H32" i="2"/>
  <c r="H54" i="2" s="1"/>
  <c r="F78" i="2"/>
  <c r="F100" i="2" s="1"/>
  <c r="D77" i="2"/>
  <c r="D99" i="2" s="1"/>
  <c r="B76" i="2"/>
  <c r="B86" i="2" s="1"/>
  <c r="J74" i="2"/>
  <c r="J96" i="2" s="1"/>
  <c r="H73" i="2"/>
  <c r="H95" i="2" s="1"/>
  <c r="F72" i="2"/>
  <c r="F94" i="2" s="1"/>
  <c r="D71" i="2"/>
  <c r="D93" i="2" s="1"/>
  <c r="H74" i="2"/>
  <c r="H96" i="2" s="1"/>
  <c r="B71" i="2"/>
  <c r="E78" i="2"/>
  <c r="E100" i="2" s="1"/>
  <c r="C77" i="2"/>
  <c r="I74" i="2"/>
  <c r="I96" i="2" s="1"/>
  <c r="G73" i="2"/>
  <c r="G95" i="2" s="1"/>
  <c r="E72" i="2"/>
  <c r="E94" i="2" s="1"/>
  <c r="C71" i="2"/>
  <c r="D78" i="2"/>
  <c r="D100" i="2" s="1"/>
  <c r="B77" i="2"/>
  <c r="J75" i="2"/>
  <c r="J97" i="2" s="1"/>
  <c r="F73" i="2"/>
  <c r="F95" i="2" s="1"/>
  <c r="D72" i="2"/>
  <c r="D94" i="2" s="1"/>
  <c r="I78" i="2"/>
  <c r="I100" i="2" s="1"/>
  <c r="F75" i="2"/>
  <c r="F97" i="2" s="1"/>
  <c r="C72" i="2"/>
  <c r="H78" i="2"/>
  <c r="H100" i="2" s="1"/>
  <c r="J76" i="2"/>
  <c r="J98" i="2" s="1"/>
  <c r="E75" i="2"/>
  <c r="E97" i="2" s="1"/>
  <c r="J73" i="2"/>
  <c r="J95" i="2" s="1"/>
  <c r="B72" i="2"/>
  <c r="G78" i="2"/>
  <c r="G100" i="2" s="1"/>
  <c r="I76" i="2"/>
  <c r="I98" i="2" s="1"/>
  <c r="D75" i="2"/>
  <c r="D97" i="2" s="1"/>
  <c r="I73" i="2"/>
  <c r="I95" i="2" s="1"/>
  <c r="F71" i="2"/>
  <c r="F93" i="2" s="1"/>
  <c r="D73" i="2"/>
  <c r="D95" i="2" s="1"/>
  <c r="H75" i="2"/>
  <c r="H97" i="2" s="1"/>
  <c r="I77" i="2"/>
  <c r="I99" i="2" s="1"/>
  <c r="I27" i="2"/>
  <c r="I49" i="2" s="1"/>
  <c r="H28" i="2"/>
  <c r="H50" i="2" s="1"/>
  <c r="H29" i="2"/>
  <c r="H51" i="2" s="1"/>
  <c r="J31" i="2"/>
  <c r="J53" i="2" s="1"/>
  <c r="G71" i="2"/>
  <c r="G93" i="2" s="1"/>
  <c r="E73" i="2"/>
  <c r="E95" i="2" s="1"/>
  <c r="I75" i="2"/>
  <c r="I97" i="2" s="1"/>
  <c r="J77" i="2"/>
  <c r="J99" i="2" s="1"/>
  <c r="W7" i="2" l="1"/>
  <c r="V41" i="2"/>
  <c r="Y41" i="2" s="1"/>
  <c r="AA41" i="2" s="1"/>
  <c r="B40" i="2"/>
  <c r="W39" i="2"/>
  <c r="B85" i="2"/>
  <c r="W13" i="2"/>
  <c r="W22" i="2"/>
  <c r="B84" i="2"/>
  <c r="W41" i="2"/>
  <c r="B87" i="2"/>
  <c r="V13" i="2"/>
  <c r="Y13" i="2" s="1"/>
  <c r="AA13" i="2" s="1"/>
  <c r="V49" i="2"/>
  <c r="Y49" i="2" s="1"/>
  <c r="AA49" i="2" s="1"/>
  <c r="W14" i="2"/>
  <c r="B81" i="2"/>
  <c r="V39" i="2"/>
  <c r="Y39" i="2" s="1"/>
  <c r="AA39" i="2" s="1"/>
  <c r="W48" i="2"/>
  <c r="B82" i="2"/>
  <c r="V7" i="2"/>
  <c r="Y7" i="2" s="1"/>
  <c r="AA7" i="2" s="1"/>
  <c r="W31" i="2"/>
  <c r="V48" i="2"/>
  <c r="Y48" i="2" s="1"/>
  <c r="AA48" i="2" s="1"/>
  <c r="V22" i="2"/>
  <c r="Y22" i="2" s="1"/>
  <c r="AA22" i="2" s="1"/>
  <c r="B39" i="2"/>
  <c r="V14" i="2"/>
  <c r="Y14" i="2" s="1"/>
  <c r="AA14" i="2" s="1"/>
  <c r="B42" i="2"/>
  <c r="W12" i="2"/>
  <c r="B38" i="2"/>
  <c r="B43" i="2"/>
  <c r="W53" i="2"/>
  <c r="V53" i="2"/>
  <c r="Y53" i="2" s="1"/>
  <c r="AA53" i="2" s="1"/>
  <c r="W30" i="2"/>
  <c r="V30" i="2"/>
  <c r="Y30" i="2" s="1"/>
  <c r="AA30" i="2" s="1"/>
  <c r="W50" i="2"/>
  <c r="V50" i="2"/>
  <c r="Y50" i="2" s="1"/>
  <c r="AA50" i="2" s="1"/>
  <c r="W21" i="2"/>
  <c r="V21" i="2"/>
  <c r="Y21" i="2" s="1"/>
  <c r="AA21" i="2" s="1"/>
  <c r="W4" i="2"/>
  <c r="V4" i="2"/>
  <c r="Y4" i="2" s="1"/>
  <c r="W25" i="2"/>
  <c r="V25" i="2"/>
  <c r="Y25" i="2" s="1"/>
  <c r="AA25" i="2" s="1"/>
  <c r="W44" i="2"/>
  <c r="V44" i="2"/>
  <c r="Y44" i="2" s="1"/>
  <c r="AA44" i="2" s="1"/>
  <c r="W8" i="2"/>
  <c r="V8" i="2"/>
  <c r="Y8" i="2" s="1"/>
  <c r="AA8" i="2" s="1"/>
  <c r="W52" i="2"/>
  <c r="V52" i="2"/>
  <c r="Y52" i="2" s="1"/>
  <c r="AA52" i="2" s="1"/>
  <c r="W3" i="2"/>
  <c r="V3" i="2"/>
  <c r="Y3" i="2" s="1"/>
  <c r="V35" i="2"/>
  <c r="Y35" i="2" s="1"/>
  <c r="AA35" i="2" s="1"/>
  <c r="W35" i="2"/>
  <c r="V26" i="2"/>
  <c r="Y26" i="2" s="1"/>
  <c r="AA26" i="2" s="1"/>
  <c r="W26" i="2"/>
  <c r="V11" i="2"/>
  <c r="Y11" i="2" s="1"/>
  <c r="AA11" i="2" s="1"/>
  <c r="W11" i="2"/>
  <c r="W55" i="2"/>
  <c r="V55" i="2"/>
  <c r="Y55" i="2" s="1"/>
  <c r="AA55" i="2" s="1"/>
  <c r="W34" i="2"/>
  <c r="V34" i="2"/>
  <c r="Y34" i="2" s="1"/>
  <c r="AA34" i="2" s="1"/>
  <c r="W28" i="2"/>
  <c r="V28" i="2"/>
  <c r="Y28" i="2" s="1"/>
  <c r="AA28" i="2" s="1"/>
  <c r="W46" i="2"/>
  <c r="V46" i="2"/>
  <c r="Y46" i="2" s="1"/>
  <c r="AA46" i="2" s="1"/>
  <c r="W43" i="2"/>
  <c r="V43" i="2"/>
  <c r="Y43" i="2" s="1"/>
  <c r="AA43" i="2" s="1"/>
  <c r="W33" i="2"/>
  <c r="V33" i="2"/>
  <c r="Y33" i="2" s="1"/>
  <c r="AA33" i="2" s="1"/>
  <c r="W32" i="2"/>
  <c r="V32" i="2"/>
  <c r="Y32" i="2" s="1"/>
  <c r="AA32" i="2" s="1"/>
  <c r="W15" i="2"/>
  <c r="V15" i="2"/>
  <c r="Y15" i="2" s="1"/>
  <c r="AA15" i="2" s="1"/>
  <c r="W40" i="2"/>
  <c r="V40" i="2"/>
  <c r="Y40" i="2" s="1"/>
  <c r="AA40" i="2" s="1"/>
  <c r="W2" i="2"/>
  <c r="V2" i="2"/>
  <c r="Y2" i="2" s="1"/>
  <c r="W45" i="2"/>
  <c r="V45" i="2"/>
  <c r="Y45" i="2" s="1"/>
  <c r="AA45" i="2" s="1"/>
  <c r="W29" i="2"/>
  <c r="V29" i="2"/>
  <c r="Y29" i="2" s="1"/>
  <c r="AA29" i="2" s="1"/>
  <c r="W9" i="2"/>
  <c r="V9" i="2"/>
  <c r="Y9" i="2" s="1"/>
  <c r="AA9" i="2" s="1"/>
  <c r="W36" i="2"/>
  <c r="V36" i="2"/>
  <c r="Y36" i="2" s="1"/>
  <c r="AA36" i="2" s="1"/>
  <c r="B37" i="2"/>
  <c r="W47" i="2"/>
  <c r="V47" i="2"/>
  <c r="Y47" i="2" s="1"/>
  <c r="AA47" i="2" s="1"/>
  <c r="W27" i="2"/>
  <c r="V27" i="2"/>
  <c r="Y27" i="2" s="1"/>
  <c r="AA27" i="2" s="1"/>
  <c r="V42" i="2"/>
  <c r="Y42" i="2" s="1"/>
  <c r="AA42" i="2" s="1"/>
  <c r="W42" i="2"/>
  <c r="V19" i="2"/>
  <c r="Y19" i="2" s="1"/>
  <c r="AA19" i="2" s="1"/>
  <c r="W19" i="2"/>
  <c r="W16" i="2"/>
  <c r="V16" i="2"/>
  <c r="Y16" i="2" s="1"/>
  <c r="AA16" i="2" s="1"/>
  <c r="W18" i="2"/>
  <c r="V18" i="2"/>
  <c r="Y18" i="2" s="1"/>
  <c r="AA18" i="2" s="1"/>
  <c r="V5" i="2"/>
  <c r="Y5" i="2" s="1"/>
  <c r="W5" i="2"/>
  <c r="B41" i="2"/>
  <c r="W10" i="2"/>
  <c r="V10" i="2"/>
  <c r="Y10" i="2" s="1"/>
  <c r="AA10" i="2" s="1"/>
  <c r="W20" i="2"/>
  <c r="V20" i="2"/>
  <c r="Y20" i="2" s="1"/>
  <c r="AA20" i="2" s="1"/>
  <c r="V31" i="2"/>
  <c r="Y31" i="2" s="1"/>
  <c r="AA31" i="2" s="1"/>
  <c r="W17" i="2"/>
  <c r="V17" i="2"/>
  <c r="Y17" i="2" s="1"/>
  <c r="AA17" i="2" s="1"/>
  <c r="W38" i="2"/>
  <c r="V38" i="2"/>
  <c r="Y38" i="2" s="1"/>
  <c r="AA38" i="2" s="1"/>
  <c r="W54" i="2"/>
  <c r="V54" i="2"/>
  <c r="Y54" i="2" s="1"/>
  <c r="AA54" i="2" s="1"/>
  <c r="W51" i="2"/>
  <c r="V51" i="2"/>
  <c r="Y51" i="2" s="1"/>
  <c r="AA51" i="2" s="1"/>
  <c r="V12" i="2"/>
  <c r="Y12" i="2" s="1"/>
  <c r="AA12" i="2" s="1"/>
  <c r="W37" i="2"/>
  <c r="V37" i="2"/>
  <c r="Y37" i="2" s="1"/>
  <c r="AA37" i="2" s="1"/>
  <c r="W24" i="2"/>
  <c r="V24" i="2"/>
  <c r="Y24" i="2" s="1"/>
  <c r="AA24" i="2" s="1"/>
  <c r="V23" i="2"/>
  <c r="Y23" i="2" s="1"/>
  <c r="AA23" i="2" s="1"/>
  <c r="W23" i="2"/>
  <c r="W6" i="2"/>
  <c r="V6" i="2"/>
  <c r="Y6" i="2" s="1"/>
  <c r="AA6" i="2" s="1"/>
  <c r="AN24" i="2" l="1"/>
  <c r="AK24" i="2"/>
  <c r="AO24" i="2"/>
  <c r="AO23" i="2"/>
  <c r="AO22" i="2"/>
  <c r="AN23" i="2"/>
  <c r="AK23" i="2"/>
  <c r="AN20" i="2"/>
  <c r="AK20" i="2"/>
  <c r="AO21" i="2"/>
  <c r="AN21" i="2"/>
  <c r="AK21" i="2"/>
  <c r="AN22" i="2"/>
  <c r="AK22" i="2"/>
  <c r="AO20" i="2"/>
  <c r="AK19" i="2" l="1"/>
  <c r="AD2" i="2"/>
  <c r="AF40" i="2" s="1"/>
  <c r="AD7" i="2"/>
  <c r="AG50" i="2" s="1"/>
  <c r="AD10" i="2"/>
  <c r="AH35" i="2" s="1"/>
  <c r="AK28" i="2"/>
  <c r="AO25" i="2"/>
  <c r="AO26" i="2" s="1"/>
  <c r="AN25" i="2"/>
  <c r="AN26" i="2" s="1"/>
  <c r="AD14" i="2"/>
  <c r="AQ22" i="2" s="1"/>
  <c r="AL23" i="2"/>
  <c r="AH11" i="2" l="1"/>
  <c r="AH19" i="2"/>
  <c r="AG24" i="2"/>
  <c r="AH55" i="2"/>
  <c r="AG7" i="2"/>
  <c r="AG55" i="2"/>
  <c r="AG52" i="2"/>
  <c r="AH9" i="2"/>
  <c r="AG30" i="2"/>
  <c r="AG32" i="2"/>
  <c r="AG31" i="2"/>
  <c r="AF49" i="2"/>
  <c r="AF43" i="2"/>
  <c r="AF27" i="2"/>
  <c r="AF25" i="2"/>
  <c r="AD5" i="2"/>
  <c r="AF47" i="2"/>
  <c r="AF37" i="2"/>
  <c r="AF36" i="2"/>
  <c r="AF13" i="2"/>
  <c r="AF22" i="2"/>
  <c r="AF3" i="2"/>
  <c r="AF46" i="2"/>
  <c r="AF51" i="2"/>
  <c r="AF30" i="2"/>
  <c r="AF41" i="2"/>
  <c r="AF15" i="2"/>
  <c r="AF17" i="2"/>
  <c r="AF48" i="2"/>
  <c r="AF34" i="2"/>
  <c r="AF7" i="2"/>
  <c r="AF33" i="2"/>
  <c r="AG33" i="2"/>
  <c r="AF21" i="2"/>
  <c r="AF24" i="2"/>
  <c r="AF6" i="2"/>
  <c r="AF32" i="2"/>
  <c r="AF54" i="2"/>
  <c r="AF23" i="2"/>
  <c r="AF38" i="2"/>
  <c r="AF5" i="2"/>
  <c r="AF2" i="2"/>
  <c r="AF52" i="2"/>
  <c r="AF35" i="2"/>
  <c r="AF12" i="2"/>
  <c r="AF16" i="2"/>
  <c r="AF9" i="2"/>
  <c r="AF10" i="2"/>
  <c r="AF39" i="2"/>
  <c r="AF20" i="2"/>
  <c r="AF42" i="2"/>
  <c r="AF44" i="2"/>
  <c r="AF28" i="2"/>
  <c r="AG10" i="2"/>
  <c r="AF53" i="2"/>
  <c r="AF26" i="2"/>
  <c r="AF18" i="2"/>
  <c r="AF19" i="2"/>
  <c r="AF14" i="2"/>
  <c r="AF4" i="2"/>
  <c r="AF31" i="2"/>
  <c r="AF8" i="2"/>
  <c r="AF55" i="2"/>
  <c r="AF29" i="2"/>
  <c r="AF11" i="2"/>
  <c r="AF50" i="2"/>
  <c r="AF45" i="2"/>
  <c r="AL22" i="2"/>
  <c r="AH31" i="2"/>
  <c r="AH26" i="2"/>
  <c r="AL20" i="2"/>
  <c r="AG35" i="2"/>
  <c r="AH14" i="2"/>
  <c r="AG15" i="2"/>
  <c r="AG12" i="2"/>
  <c r="AG5" i="2"/>
  <c r="AH10" i="2"/>
  <c r="AH44" i="2"/>
  <c r="AH24" i="2"/>
  <c r="AG18" i="2"/>
  <c r="AG16" i="2"/>
  <c r="AG20" i="2"/>
  <c r="AG38" i="2"/>
  <c r="AH5" i="2"/>
  <c r="AL19" i="2"/>
  <c r="AG17" i="2"/>
  <c r="AH47" i="2"/>
  <c r="AH46" i="2"/>
  <c r="AH53" i="2"/>
  <c r="AH43" i="2"/>
  <c r="AL24" i="2"/>
  <c r="AG13" i="2"/>
  <c r="AG21" i="2"/>
  <c r="AG29" i="2"/>
  <c r="AL21" i="2"/>
  <c r="AG28" i="2"/>
  <c r="AG9" i="2"/>
  <c r="AH37" i="2"/>
  <c r="AG37" i="2"/>
  <c r="AH12" i="2"/>
  <c r="AG8" i="2"/>
  <c r="AG47" i="2"/>
  <c r="AH40" i="2"/>
  <c r="AH41" i="2"/>
  <c r="AH8" i="2"/>
  <c r="AG27" i="2"/>
  <c r="AG43" i="2"/>
  <c r="AH4" i="2"/>
  <c r="AH48" i="2"/>
  <c r="AH32" i="2"/>
  <c r="AH29" i="2"/>
  <c r="AG44" i="2"/>
  <c r="AD8" i="2"/>
  <c r="AH16" i="2"/>
  <c r="AH42" i="2"/>
  <c r="AG11" i="2"/>
  <c r="AG49" i="2"/>
  <c r="AG26" i="2"/>
  <c r="AH50" i="2"/>
  <c r="AH20" i="2"/>
  <c r="AG25" i="2"/>
  <c r="AG53" i="2"/>
  <c r="AH28" i="2"/>
  <c r="AH45" i="2"/>
  <c r="AG45" i="2"/>
  <c r="AG6" i="2"/>
  <c r="AH30" i="2"/>
  <c r="AG41" i="2"/>
  <c r="AH34" i="2"/>
  <c r="AG34" i="2"/>
  <c r="AG42" i="2"/>
  <c r="AH36" i="2"/>
  <c r="AH52" i="2"/>
  <c r="AG14" i="2"/>
  <c r="AG39" i="2"/>
  <c r="AH21" i="2"/>
  <c r="AH33" i="2"/>
  <c r="AH49" i="2"/>
  <c r="AH51" i="2"/>
  <c r="AG22" i="2"/>
  <c r="AG54" i="2"/>
  <c r="AH27" i="2"/>
  <c r="AH38" i="2"/>
  <c r="AH17" i="2"/>
  <c r="AG46" i="2"/>
  <c r="AG40" i="2"/>
  <c r="AH22" i="2"/>
  <c r="AH15" i="2"/>
  <c r="AH25" i="2"/>
  <c r="AD12" i="2"/>
  <c r="AG51" i="2"/>
  <c r="AH18" i="2"/>
  <c r="AH54" i="2"/>
  <c r="AG19" i="2"/>
  <c r="AG4" i="2"/>
  <c r="AD11" i="2"/>
  <c r="AH13" i="2"/>
  <c r="AG23" i="2"/>
  <c r="AH23" i="2"/>
  <c r="AG48" i="2"/>
  <c r="AG36" i="2"/>
  <c r="AH39" i="2"/>
  <c r="AQ23" i="2"/>
  <c r="AP21" i="2"/>
  <c r="AM22" i="2"/>
  <c r="AP22" i="2"/>
  <c r="AP23" i="2"/>
  <c r="AQ24" i="2"/>
  <c r="AM20" i="2"/>
  <c r="AQ21" i="2"/>
  <c r="AM21" i="2"/>
  <c r="AM24" i="2"/>
  <c r="AP20" i="2"/>
  <c r="AQ20" i="2"/>
  <c r="AM23" i="2"/>
  <c r="AN28" i="2"/>
  <c r="AN29" i="2"/>
  <c r="AP24" i="2"/>
</calcChain>
</file>

<file path=xl/sharedStrings.xml><?xml version="1.0" encoding="utf-8"?>
<sst xmlns="http://schemas.openxmlformats.org/spreadsheetml/2006/main" count="428" uniqueCount="92">
  <si>
    <t>Sample Key</t>
  </si>
  <si>
    <t>Plate Map</t>
  </si>
  <si>
    <t>collected</t>
  </si>
  <si>
    <t>neb</t>
  </si>
  <si>
    <t>neb adapter</t>
  </si>
  <si>
    <t>a</t>
  </si>
  <si>
    <t>MT</t>
  </si>
  <si>
    <t>b</t>
  </si>
  <si>
    <t>TB</t>
  </si>
  <si>
    <t>c</t>
  </si>
  <si>
    <t>valve</t>
  </si>
  <si>
    <t>d</t>
  </si>
  <si>
    <t>exhaled</t>
  </si>
  <si>
    <t>e</t>
  </si>
  <si>
    <t>LL</t>
  </si>
  <si>
    <t>Shell 0</t>
  </si>
  <si>
    <t>f</t>
  </si>
  <si>
    <t>CL</t>
  </si>
  <si>
    <t>g</t>
  </si>
  <si>
    <t>RL</t>
  </si>
  <si>
    <t>h</t>
  </si>
  <si>
    <t>Standard Curve</t>
  </si>
  <si>
    <t>1:10 DIL</t>
  </si>
  <si>
    <t>NO DILUTION</t>
  </si>
  <si>
    <t>WATER</t>
  </si>
  <si>
    <t>LU</t>
  </si>
  <si>
    <t>(done directly in plate)</t>
  </si>
  <si>
    <t>RM</t>
  </si>
  <si>
    <t>ug/ul</t>
  </si>
  <si>
    <t>stock</t>
  </si>
  <si>
    <t>ul</t>
  </si>
  <si>
    <t>vol stock</t>
  </si>
  <si>
    <t>RU</t>
  </si>
  <si>
    <t>vol water</t>
  </si>
  <si>
    <t>first dilution</t>
  </si>
  <si>
    <t>ug/uL</t>
  </si>
  <si>
    <t>UPL</t>
  </si>
  <si>
    <t>ug/mL</t>
  </si>
  <si>
    <t>LPT</t>
  </si>
  <si>
    <t>Do five fold dilutions:</t>
  </si>
  <si>
    <t>Shell 1</t>
  </si>
  <si>
    <t>uL prior</t>
  </si>
  <si>
    <t>Shell 2</t>
  </si>
  <si>
    <t>+160 uL  h20</t>
  </si>
  <si>
    <t>silicone</t>
  </si>
  <si>
    <t>PQ1</t>
  </si>
  <si>
    <t>PQ2</t>
  </si>
  <si>
    <t>PQ3</t>
  </si>
  <si>
    <t>PQ4</t>
  </si>
  <si>
    <t>dilution</t>
  </si>
  <si>
    <t>avg plate conc</t>
  </si>
  <si>
    <t>%diff p1/p2</t>
  </si>
  <si>
    <t>ug/mL rhod</t>
  </si>
  <si>
    <t>Wash vol</t>
  </si>
  <si>
    <t>ug rhod</t>
  </si>
  <si>
    <t>% total</t>
  </si>
  <si>
    <t>% Emitted</t>
  </si>
  <si>
    <t>% deposited</t>
  </si>
  <si>
    <t>Total Rhod in Full Lung</t>
  </si>
  <si>
    <t>Total dosed:</t>
  </si>
  <si>
    <t>% collected:</t>
  </si>
  <si>
    <t>Total Emitted:</t>
  </si>
  <si>
    <t>% Emitted:</t>
  </si>
  <si>
    <t>Total deposited:</t>
  </si>
  <si>
    <t>% deposited (total)</t>
  </si>
  <si>
    <t>% deposited (ED)</t>
  </si>
  <si>
    <t>XXXX -- cf messed up 61 but put into e11</t>
  </si>
  <si>
    <t>Total lobe deposited</t>
  </si>
  <si>
    <t>CF plate</t>
  </si>
  <si>
    <t>A</t>
  </si>
  <si>
    <t>blank:</t>
  </si>
  <si>
    <t>ug</t>
  </si>
  <si>
    <t>% DD</t>
  </si>
  <si>
    <t>% lobes</t>
  </si>
  <si>
    <t>C</t>
  </si>
  <si>
    <t>P</t>
  </si>
  <si>
    <t>%C</t>
  </si>
  <si>
    <t>%P</t>
  </si>
  <si>
    <t>B</t>
  </si>
  <si>
    <t>MT/TB</t>
  </si>
  <si>
    <t>D</t>
  </si>
  <si>
    <t>E</t>
  </si>
  <si>
    <t>F</t>
  </si>
  <si>
    <t>G</t>
  </si>
  <si>
    <t>H</t>
  </si>
  <si>
    <t>C:P</t>
  </si>
  <si>
    <t>Plate 1</t>
  </si>
  <si>
    <t>SLOPE:</t>
  </si>
  <si>
    <t>YY plate</t>
  </si>
  <si>
    <t>CF</t>
  </si>
  <si>
    <t>YY</t>
  </si>
  <si>
    <t>L:R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</si>
</sst>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7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0" fontId="4" fillId="0" borderId="0" xfId="1" applyFont="1"/>
    <xf numFmtId="0" fontId="3" fillId="2" borderId="0" xfId="1" applyFont="1" applyFill="1"/>
    <xf numFmtId="0" fontId="3" fillId="3" borderId="0" xfId="1" applyFont="1" applyFill="1"/>
    <xf numFmtId="0" fontId="3" fillId="4" borderId="0" xfId="1" applyFont="1" applyFill="1"/>
    <xf numFmtId="0" fontId="1" fillId="0" borderId="0" xfId="1" quotePrefix="1"/>
    <xf numFmtId="0" fontId="3" fillId="5" borderId="0" xfId="1" applyFont="1" applyFill="1"/>
    <xf numFmtId="0" fontId="3" fillId="6" borderId="0" xfId="1" applyFont="1" applyFill="1"/>
    <xf numFmtId="0" fontId="3" fillId="7" borderId="0" xfId="1" applyFont="1" applyFill="1"/>
    <xf numFmtId="164" fontId="1" fillId="0" borderId="0" xfId="1" applyNumberFormat="1"/>
    <xf numFmtId="0" fontId="3" fillId="8" borderId="0" xfId="1" applyFont="1" applyFill="1"/>
    <xf numFmtId="0" fontId="1" fillId="8" borderId="0" xfId="1" applyFill="1"/>
    <xf numFmtId="164" fontId="0" fillId="0" borderId="0" xfId="0" applyNumberFormat="1"/>
    <xf numFmtId="0" fontId="0" fillId="9" borderId="1" xfId="0" applyFill="1" applyBorder="1" applyAlignment="1">
      <alignment horizontal="left" vertical="center" wrapText="1" indent="1"/>
    </xf>
    <xf numFmtId="0" fontId="5" fillId="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7" fillId="0" borderId="0" xfId="0" applyFont="1"/>
    <xf numFmtId="0" fontId="6" fillId="14" borderId="1" xfId="0" applyFont="1" applyFill="1" applyBorder="1" applyAlignment="1">
      <alignment horizontal="center" vertical="center" wrapText="1"/>
    </xf>
    <xf numFmtId="0" fontId="1" fillId="6" borderId="0" xfId="1" applyFill="1"/>
    <xf numFmtId="0" fontId="3" fillId="15" borderId="0" xfId="1" applyFont="1" applyFill="1"/>
    <xf numFmtId="0" fontId="1" fillId="15" borderId="0" xfId="1" applyFill="1"/>
    <xf numFmtId="0" fontId="2" fillId="0" borderId="0" xfId="0" applyFont="1"/>
    <xf numFmtId="3" fontId="8" fillId="0" borderId="0" xfId="0" applyNumberFormat="1" applyFont="1" applyAlignment="1">
      <alignment horizontal="left" vertical="center" wrapText="1" indent="1"/>
    </xf>
    <xf numFmtId="164" fontId="1" fillId="8" borderId="0" xfId="1" applyNumberFormat="1" applyFill="1"/>
    <xf numFmtId="164" fontId="1" fillId="6" borderId="0" xfId="1" applyNumberFormat="1" applyFill="1"/>
    <xf numFmtId="164" fontId="1" fillId="15" borderId="0" xfId="1" applyNumberFormat="1" applyFill="1"/>
    <xf numFmtId="0" fontId="6" fillId="16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4" fillId="21" borderId="0" xfId="1" applyFont="1" applyFill="1"/>
  </cellXfs>
  <cellStyles count="2">
    <cellStyle name="Normal" xfId="0" builtinId="0"/>
    <cellStyle name="Normal 3" xfId="1" xr:uid="{C891FC92-6393-4947-BF4B-6B5D6DA16F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0715848489961676E-2"/>
                  <c:y val="-0.20536825181181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Analysis!$A$39:$A$44</c:f>
              <c:numCache>
                <c:formatCode>General</c:formatCode>
                <c:ptCount val="6"/>
                <c:pt idx="0">
                  <c:v>2</c:v>
                </c:pt>
                <c:pt idx="1">
                  <c:v>0.4</c:v>
                </c:pt>
                <c:pt idx="2">
                  <c:v>0.08</c:v>
                </c:pt>
                <c:pt idx="3">
                  <c:v>1.6E-2</c:v>
                </c:pt>
                <c:pt idx="4">
                  <c:v>3.2000000000000002E-3</c:v>
                </c:pt>
                <c:pt idx="5">
                  <c:v>6.4000000000000005E-4</c:v>
                </c:pt>
              </c:numCache>
            </c:numRef>
          </c:xVal>
          <c:yVal>
            <c:numRef>
              <c:f>Analysis!$B$39:$B$44</c:f>
              <c:numCache>
                <c:formatCode>General</c:formatCode>
                <c:ptCount val="6"/>
                <c:pt idx="0">
                  <c:v>258280.25</c:v>
                </c:pt>
                <c:pt idx="1">
                  <c:v>72510.25</c:v>
                </c:pt>
                <c:pt idx="2">
                  <c:v>23521.25</c:v>
                </c:pt>
                <c:pt idx="3">
                  <c:v>8295.75</c:v>
                </c:pt>
                <c:pt idx="4">
                  <c:v>2874.25</c:v>
                </c:pt>
                <c:pt idx="5">
                  <c:v>1441.75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8D-4580-B34D-086F05EFF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43120"/>
        <c:axId val="660948464"/>
      </c:scatterChart>
      <c:valAx>
        <c:axId val="5074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48464"/>
        <c:crosses val="autoZero"/>
        <c:crossBetween val="midCat"/>
      </c:valAx>
      <c:valAx>
        <c:axId val="660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0715848489961676E-2"/>
                  <c:y val="-0.20536825181181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Analysis!$A$83:$A$88</c:f>
              <c:numCache>
                <c:formatCode>General</c:formatCode>
                <c:ptCount val="6"/>
                <c:pt idx="0">
                  <c:v>2</c:v>
                </c:pt>
                <c:pt idx="1">
                  <c:v>0.4</c:v>
                </c:pt>
                <c:pt idx="2">
                  <c:v>0.08</c:v>
                </c:pt>
                <c:pt idx="3">
                  <c:v>1.6E-2</c:v>
                </c:pt>
                <c:pt idx="4">
                  <c:v>3.2000000000000002E-3</c:v>
                </c:pt>
                <c:pt idx="5">
                  <c:v>6.4000000000000005E-4</c:v>
                </c:pt>
              </c:numCache>
            </c:numRef>
          </c:xVal>
          <c:yVal>
            <c:numRef>
              <c:f>Analysis!$B$83:$B$88</c:f>
              <c:numCache>
                <c:formatCode>General</c:formatCode>
                <c:ptCount val="6"/>
                <c:pt idx="0">
                  <c:v>233165.5625</c:v>
                </c:pt>
                <c:pt idx="1">
                  <c:v>62636.0625</c:v>
                </c:pt>
                <c:pt idx="2">
                  <c:v>19254.0625</c:v>
                </c:pt>
                <c:pt idx="3">
                  <c:v>5937.5625</c:v>
                </c:pt>
                <c:pt idx="4">
                  <c:v>1925.5625</c:v>
                </c:pt>
                <c:pt idx="5">
                  <c:v>705.5625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7B-4C4B-88F8-589F07960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43120"/>
        <c:axId val="660948464"/>
      </c:scatterChart>
      <c:valAx>
        <c:axId val="5074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48464"/>
        <c:crosses val="autoZero"/>
        <c:crossBetween val="midCat"/>
      </c:valAx>
      <c:valAx>
        <c:axId val="660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389599</xdr:colOff>
      <xdr:row>34</xdr:row>
      <xdr:rowOff>63762</xdr:rowOff>
    </xdr:from>
    <xdr:to>
      <xdr:col>8</xdr:col>
      <xdr:colOff>66146</xdr:colOff>
      <xdr:row>45</xdr:row>
      <xdr:rowOff>145521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676A0-75F6-4F79-A457-BA15BD71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389599</xdr:colOff>
      <xdr:row>78</xdr:row>
      <xdr:rowOff>63762</xdr:rowOff>
    </xdr:from>
    <xdr:to>
      <xdr:col>8</xdr:col>
      <xdr:colOff>66146</xdr:colOff>
      <xdr:row>89</xdr:row>
      <xdr:rowOff>145521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B1A0A2-644D-45A9-A4E0-5AEFDF9E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1A64C-5CE5-4137-A183-3FD791007B11}">
  <sheetPr>
    <pageSetUpPr fitToPage="1"/>
  </sheetPr>
  <dimension ref="B1:T71"/>
  <sheetViews>
    <sheetView zoomScale="72" workbookViewId="0">
      <selection activeCell="E6" sqref="E6:E7"/>
    </sheetView>
  </sheetViews>
  <sheetFormatPr defaultColWidth="9" defaultRowHeight="14.25" x14ac:dyDescent="0.45"/>
  <cols>
    <col min="1" max="16384" width="9" style="2"/>
  </cols>
  <sheetData>
    <row r="1" spans="2:20" x14ac:dyDescent="0.45">
      <c r="B1" s="1" t="s">
        <v>0</v>
      </c>
      <c r="H1" s="1" t="s">
        <v>1</v>
      </c>
    </row>
    <row r="2" spans="2:20" x14ac:dyDescent="0.45">
      <c r="B2" s="3">
        <v>1</v>
      </c>
      <c r="C2" s="3" t="s">
        <v>2</v>
      </c>
      <c r="D2" s="3"/>
      <c r="E2" s="4" t="s">
        <v>3</v>
      </c>
      <c r="H2" s="3"/>
      <c r="I2" s="3">
        <v>1</v>
      </c>
      <c r="J2" s="3">
        <v>2</v>
      </c>
      <c r="K2" s="3">
        <v>3</v>
      </c>
      <c r="L2" s="3">
        <v>4</v>
      </c>
      <c r="M2" s="3">
        <v>5</v>
      </c>
      <c r="N2" s="3">
        <v>6</v>
      </c>
      <c r="O2" s="3">
        <v>7</v>
      </c>
      <c r="P2" s="3">
        <v>8</v>
      </c>
      <c r="Q2" s="3">
        <v>9</v>
      </c>
      <c r="R2" s="3">
        <v>10</v>
      </c>
      <c r="S2" s="3">
        <v>11</v>
      </c>
      <c r="T2" s="3">
        <v>12</v>
      </c>
    </row>
    <row r="3" spans="2:20" x14ac:dyDescent="0.45">
      <c r="B3" s="3">
        <v>2</v>
      </c>
      <c r="C3" s="3" t="s">
        <v>2</v>
      </c>
      <c r="D3" s="3"/>
      <c r="E3" s="4" t="s">
        <v>4</v>
      </c>
      <c r="H3" s="3" t="s">
        <v>5</v>
      </c>
      <c r="I3" s="5">
        <v>50</v>
      </c>
      <c r="J3" s="5">
        <v>50</v>
      </c>
      <c r="K3" s="6">
        <v>1</v>
      </c>
      <c r="L3" s="10">
        <v>7</v>
      </c>
      <c r="M3" s="10">
        <f>L3+8</f>
        <v>15</v>
      </c>
      <c r="N3" s="10">
        <f t="shared" ref="N3:Q3" si="0">M3+8</f>
        <v>23</v>
      </c>
      <c r="O3" s="10">
        <f t="shared" si="0"/>
        <v>31</v>
      </c>
      <c r="P3" s="10">
        <f t="shared" si="0"/>
        <v>39</v>
      </c>
      <c r="Q3" s="10">
        <f t="shared" si="0"/>
        <v>47</v>
      </c>
      <c r="R3" s="3"/>
      <c r="S3" s="7"/>
      <c r="T3" s="7"/>
    </row>
    <row r="4" spans="2:20" x14ac:dyDescent="0.45">
      <c r="B4" s="3">
        <v>3</v>
      </c>
      <c r="C4" s="3" t="s">
        <v>2</v>
      </c>
      <c r="D4" s="3"/>
      <c r="E4" s="4" t="s">
        <v>6</v>
      </c>
      <c r="H4" s="3" t="s">
        <v>7</v>
      </c>
      <c r="I4" s="5">
        <v>10</v>
      </c>
      <c r="J4" s="5">
        <v>10</v>
      </c>
      <c r="K4" s="6">
        <v>2</v>
      </c>
      <c r="L4" s="10">
        <v>8</v>
      </c>
      <c r="M4" s="10">
        <f t="shared" ref="M4:Q10" si="1">L4+8</f>
        <v>16</v>
      </c>
      <c r="N4" s="10">
        <f t="shared" si="1"/>
        <v>24</v>
      </c>
      <c r="O4" s="10">
        <f t="shared" si="1"/>
        <v>32</v>
      </c>
      <c r="P4" s="10">
        <f t="shared" si="1"/>
        <v>40</v>
      </c>
      <c r="Q4" s="10">
        <f t="shared" si="1"/>
        <v>48</v>
      </c>
      <c r="R4" s="3"/>
      <c r="S4" s="7"/>
      <c r="T4" s="7"/>
    </row>
    <row r="5" spans="2:20" x14ac:dyDescent="0.45">
      <c r="B5" s="3">
        <v>4</v>
      </c>
      <c r="C5" s="3" t="s">
        <v>2</v>
      </c>
      <c r="E5" s="1" t="s">
        <v>8</v>
      </c>
      <c r="H5" s="3" t="s">
        <v>9</v>
      </c>
      <c r="I5" s="5">
        <v>2</v>
      </c>
      <c r="J5" s="5">
        <v>2</v>
      </c>
      <c r="K5" s="6">
        <v>3</v>
      </c>
      <c r="L5" s="10">
        <v>9</v>
      </c>
      <c r="M5" s="10">
        <f t="shared" si="1"/>
        <v>17</v>
      </c>
      <c r="N5" s="10">
        <f t="shared" si="1"/>
        <v>25</v>
      </c>
      <c r="O5" s="10">
        <f t="shared" si="1"/>
        <v>33</v>
      </c>
      <c r="P5" s="10">
        <f t="shared" si="1"/>
        <v>41</v>
      </c>
      <c r="Q5" s="10">
        <f t="shared" si="1"/>
        <v>49</v>
      </c>
      <c r="R5" s="3"/>
      <c r="S5" s="7"/>
      <c r="T5" s="7"/>
    </row>
    <row r="6" spans="2:20" x14ac:dyDescent="0.45">
      <c r="B6" s="3">
        <v>5</v>
      </c>
      <c r="C6" s="3" t="s">
        <v>2</v>
      </c>
      <c r="D6" s="3"/>
      <c r="E6" s="37" t="s">
        <v>12</v>
      </c>
      <c r="H6" s="3" t="s">
        <v>11</v>
      </c>
      <c r="I6" s="5">
        <v>0.4</v>
      </c>
      <c r="J6" s="5">
        <v>0.4</v>
      </c>
      <c r="K6" s="6">
        <v>4</v>
      </c>
      <c r="L6" s="10">
        <v>10</v>
      </c>
      <c r="M6" s="10">
        <f t="shared" si="1"/>
        <v>18</v>
      </c>
      <c r="N6" s="10">
        <f t="shared" si="1"/>
        <v>26</v>
      </c>
      <c r="O6" s="10">
        <f t="shared" si="1"/>
        <v>34</v>
      </c>
      <c r="P6" s="10">
        <f t="shared" si="1"/>
        <v>42</v>
      </c>
      <c r="Q6" s="10">
        <f t="shared" si="1"/>
        <v>50</v>
      </c>
      <c r="R6" s="3"/>
      <c r="S6" s="7"/>
      <c r="T6" s="7"/>
    </row>
    <row r="7" spans="2:20" x14ac:dyDescent="0.45">
      <c r="B7" s="3">
        <v>6</v>
      </c>
      <c r="C7" s="3" t="s">
        <v>2</v>
      </c>
      <c r="E7" s="37" t="s">
        <v>10</v>
      </c>
      <c r="H7" s="3" t="s">
        <v>13</v>
      </c>
      <c r="I7" s="5">
        <v>0.08</v>
      </c>
      <c r="J7" s="5">
        <v>0.08</v>
      </c>
      <c r="K7" s="6">
        <v>5</v>
      </c>
      <c r="L7" s="10">
        <v>11</v>
      </c>
      <c r="M7" s="10">
        <f t="shared" si="1"/>
        <v>19</v>
      </c>
      <c r="N7" s="10">
        <f t="shared" si="1"/>
        <v>27</v>
      </c>
      <c r="O7" s="10">
        <f t="shared" si="1"/>
        <v>35</v>
      </c>
      <c r="P7" s="10">
        <f t="shared" si="1"/>
        <v>43</v>
      </c>
      <c r="Q7" s="10">
        <f t="shared" si="1"/>
        <v>51</v>
      </c>
      <c r="R7" s="3"/>
      <c r="S7" s="7"/>
      <c r="T7" s="7"/>
    </row>
    <row r="8" spans="2:20" x14ac:dyDescent="0.45">
      <c r="B8" s="3">
        <v>7</v>
      </c>
      <c r="C8" s="3" t="s">
        <v>2</v>
      </c>
      <c r="D8" s="3" t="s">
        <v>14</v>
      </c>
      <c r="E8" s="3" t="s">
        <v>15</v>
      </c>
      <c r="H8" s="3" t="s">
        <v>16</v>
      </c>
      <c r="I8" s="5">
        <v>1.6E-2</v>
      </c>
      <c r="J8" s="5">
        <v>1.6E-2</v>
      </c>
      <c r="K8" s="6">
        <v>6</v>
      </c>
      <c r="L8" s="10">
        <v>12</v>
      </c>
      <c r="M8" s="10">
        <f t="shared" si="1"/>
        <v>20</v>
      </c>
      <c r="N8" s="10">
        <f t="shared" si="1"/>
        <v>28</v>
      </c>
      <c r="O8" s="10">
        <f t="shared" si="1"/>
        <v>36</v>
      </c>
      <c r="P8" s="10">
        <f t="shared" si="1"/>
        <v>44</v>
      </c>
      <c r="Q8" s="10">
        <f t="shared" si="1"/>
        <v>52</v>
      </c>
      <c r="R8" s="3"/>
      <c r="S8" s="7"/>
      <c r="T8" s="7"/>
    </row>
    <row r="9" spans="2:20" x14ac:dyDescent="0.45">
      <c r="B9" s="3">
        <v>8</v>
      </c>
      <c r="C9" s="3" t="s">
        <v>2</v>
      </c>
      <c r="D9" s="3" t="s">
        <v>14</v>
      </c>
      <c r="E9" s="3" t="s">
        <v>17</v>
      </c>
      <c r="H9" s="3" t="s">
        <v>18</v>
      </c>
      <c r="I9" s="5">
        <v>3.2000000000000002E-3</v>
      </c>
      <c r="J9" s="5">
        <v>3.2000000000000002E-3</v>
      </c>
      <c r="K9" s="6"/>
      <c r="L9" s="9">
        <v>13</v>
      </c>
      <c r="M9" s="10">
        <f t="shared" si="1"/>
        <v>21</v>
      </c>
      <c r="N9" s="10">
        <f t="shared" si="1"/>
        <v>29</v>
      </c>
      <c r="O9" s="10">
        <f t="shared" si="1"/>
        <v>37</v>
      </c>
      <c r="P9" s="10">
        <f t="shared" si="1"/>
        <v>45</v>
      </c>
      <c r="Q9" s="10">
        <f t="shared" si="1"/>
        <v>53</v>
      </c>
      <c r="R9" s="3"/>
      <c r="S9" s="7"/>
      <c r="T9" s="7"/>
    </row>
    <row r="10" spans="2:20" x14ac:dyDescent="0.45">
      <c r="B10" s="3">
        <v>9</v>
      </c>
      <c r="C10" s="3" t="s">
        <v>2</v>
      </c>
      <c r="D10" s="3" t="s">
        <v>14</v>
      </c>
      <c r="E10" s="3" t="s">
        <v>36</v>
      </c>
      <c r="H10" s="3" t="s">
        <v>20</v>
      </c>
      <c r="I10" s="5">
        <v>6.4000000000000005E-4</v>
      </c>
      <c r="J10" s="5">
        <v>6.4000000000000005E-4</v>
      </c>
      <c r="K10" s="6"/>
      <c r="L10" s="9">
        <v>14</v>
      </c>
      <c r="M10" s="10">
        <f t="shared" si="1"/>
        <v>22</v>
      </c>
      <c r="N10" s="10">
        <f t="shared" si="1"/>
        <v>30</v>
      </c>
      <c r="O10" s="10">
        <f t="shared" si="1"/>
        <v>38</v>
      </c>
      <c r="P10" s="10">
        <f t="shared" si="1"/>
        <v>46</v>
      </c>
      <c r="Q10" s="10">
        <f t="shared" si="1"/>
        <v>54</v>
      </c>
      <c r="R10" s="3"/>
      <c r="S10" s="7"/>
      <c r="T10" s="7"/>
    </row>
    <row r="11" spans="2:20" x14ac:dyDescent="0.45">
      <c r="B11" s="3">
        <v>10</v>
      </c>
      <c r="C11" s="3" t="s">
        <v>2</v>
      </c>
      <c r="D11" s="3" t="s">
        <v>14</v>
      </c>
      <c r="E11" s="3" t="s">
        <v>38</v>
      </c>
      <c r="H11" s="3"/>
      <c r="I11" s="3" t="s">
        <v>21</v>
      </c>
      <c r="J11" s="3"/>
      <c r="K11" s="11" t="s">
        <v>22</v>
      </c>
      <c r="L11" s="3"/>
      <c r="M11" s="3" t="s">
        <v>23</v>
      </c>
      <c r="N11" s="3"/>
      <c r="O11" s="3" t="s">
        <v>23</v>
      </c>
      <c r="P11" s="3"/>
      <c r="Q11" s="3"/>
      <c r="R11" s="3" t="s">
        <v>23</v>
      </c>
      <c r="S11" s="3"/>
      <c r="T11" s="3" t="s">
        <v>24</v>
      </c>
    </row>
    <row r="12" spans="2:20" x14ac:dyDescent="0.45">
      <c r="B12" s="3">
        <v>11</v>
      </c>
      <c r="C12" s="3" t="s">
        <v>2</v>
      </c>
      <c r="D12" s="3" t="s">
        <v>14</v>
      </c>
      <c r="E12" s="3" t="s">
        <v>40</v>
      </c>
      <c r="K12" s="2" t="s">
        <v>26</v>
      </c>
    </row>
    <row r="13" spans="2:20" x14ac:dyDescent="0.45">
      <c r="B13" s="3">
        <v>12</v>
      </c>
      <c r="C13" s="3" t="s">
        <v>2</v>
      </c>
      <c r="D13" s="3" t="s">
        <v>14</v>
      </c>
      <c r="E13" s="3" t="s">
        <v>42</v>
      </c>
    </row>
    <row r="14" spans="2:20" x14ac:dyDescent="0.45">
      <c r="B14" s="3">
        <v>13</v>
      </c>
      <c r="C14" s="3" t="s">
        <v>2</v>
      </c>
      <c r="D14" s="3" t="s">
        <v>14</v>
      </c>
      <c r="E14" s="3" t="s">
        <v>44</v>
      </c>
      <c r="H14" s="2">
        <v>5</v>
      </c>
      <c r="I14" s="2" t="s">
        <v>28</v>
      </c>
      <c r="J14" s="2" t="s">
        <v>29</v>
      </c>
      <c r="L14" s="1"/>
    </row>
    <row r="15" spans="2:20" x14ac:dyDescent="0.45">
      <c r="B15" s="3">
        <v>14</v>
      </c>
      <c r="C15" s="3" t="s">
        <v>2</v>
      </c>
      <c r="D15" s="3" t="s">
        <v>14</v>
      </c>
      <c r="E15" s="3" t="s">
        <v>45</v>
      </c>
      <c r="H15" s="2">
        <v>10</v>
      </c>
      <c r="I15" s="2" t="s">
        <v>30</v>
      </c>
      <c r="J15" s="2" t="s">
        <v>31</v>
      </c>
    </row>
    <row r="16" spans="2:20" x14ac:dyDescent="0.45">
      <c r="B16" s="3">
        <v>15</v>
      </c>
      <c r="C16" s="3" t="s">
        <v>2</v>
      </c>
      <c r="D16" s="3" t="s">
        <v>14</v>
      </c>
      <c r="E16" s="3" t="s">
        <v>46</v>
      </c>
      <c r="H16" s="2">
        <v>990</v>
      </c>
      <c r="I16" s="2" t="s">
        <v>33</v>
      </c>
    </row>
    <row r="17" spans="2:10" x14ac:dyDescent="0.45">
      <c r="B17" s="3">
        <v>16</v>
      </c>
      <c r="C17" s="3" t="s">
        <v>2</v>
      </c>
      <c r="D17" s="3" t="s">
        <v>14</v>
      </c>
      <c r="E17" s="3" t="s">
        <v>47</v>
      </c>
      <c r="H17" s="2">
        <f>H15*H14/(H16+H15)</f>
        <v>0.05</v>
      </c>
      <c r="I17" s="2" t="s">
        <v>34</v>
      </c>
      <c r="J17" s="2" t="s">
        <v>35</v>
      </c>
    </row>
    <row r="18" spans="2:10" x14ac:dyDescent="0.45">
      <c r="B18" s="3">
        <v>17</v>
      </c>
      <c r="C18" s="3" t="s">
        <v>2</v>
      </c>
      <c r="D18" s="3" t="s">
        <v>14</v>
      </c>
      <c r="E18" s="3" t="s">
        <v>48</v>
      </c>
      <c r="H18" s="2">
        <f>H17*1000</f>
        <v>50</v>
      </c>
      <c r="J18" s="2" t="s">
        <v>37</v>
      </c>
    </row>
    <row r="19" spans="2:10" x14ac:dyDescent="0.45">
      <c r="B19" s="3">
        <v>18</v>
      </c>
      <c r="C19" s="3" t="s">
        <v>2</v>
      </c>
      <c r="D19" s="2" t="s">
        <v>19</v>
      </c>
      <c r="E19" s="3" t="s">
        <v>15</v>
      </c>
      <c r="H19" s="2" t="s">
        <v>39</v>
      </c>
    </row>
    <row r="20" spans="2:10" x14ac:dyDescent="0.45">
      <c r="B20" s="3">
        <v>19</v>
      </c>
      <c r="C20" s="3" t="s">
        <v>2</v>
      </c>
      <c r="E20" s="3" t="s">
        <v>17</v>
      </c>
      <c r="H20" s="2">
        <f>250/5</f>
        <v>50</v>
      </c>
      <c r="I20" s="2" t="s">
        <v>41</v>
      </c>
    </row>
    <row r="21" spans="2:10" x14ac:dyDescent="0.45">
      <c r="B21" s="3">
        <v>20</v>
      </c>
      <c r="C21" s="3" t="s">
        <v>2</v>
      </c>
      <c r="D21" s="3" t="s">
        <v>19</v>
      </c>
      <c r="E21" s="3" t="s">
        <v>36</v>
      </c>
      <c r="I21" s="8" t="s">
        <v>43</v>
      </c>
    </row>
    <row r="22" spans="2:10" x14ac:dyDescent="0.45">
      <c r="B22" s="3">
        <v>21</v>
      </c>
      <c r="C22" s="3" t="s">
        <v>2</v>
      </c>
      <c r="D22" s="3" t="s">
        <v>19</v>
      </c>
      <c r="E22" s="3" t="s">
        <v>38</v>
      </c>
    </row>
    <row r="23" spans="2:10" x14ac:dyDescent="0.45">
      <c r="B23" s="3">
        <v>22</v>
      </c>
      <c r="C23" s="3" t="s">
        <v>2</v>
      </c>
      <c r="D23" s="3" t="s">
        <v>19</v>
      </c>
      <c r="E23" s="3" t="s">
        <v>40</v>
      </c>
    </row>
    <row r="24" spans="2:10" x14ac:dyDescent="0.45">
      <c r="B24" s="3">
        <v>23</v>
      </c>
      <c r="C24" s="3" t="s">
        <v>2</v>
      </c>
      <c r="D24" s="3" t="s">
        <v>19</v>
      </c>
      <c r="E24" s="3" t="s">
        <v>42</v>
      </c>
    </row>
    <row r="25" spans="2:10" x14ac:dyDescent="0.45">
      <c r="B25" s="3">
        <v>24</v>
      </c>
      <c r="C25" s="3" t="s">
        <v>2</v>
      </c>
      <c r="D25" s="3" t="s">
        <v>19</v>
      </c>
      <c r="E25" s="3" t="s">
        <v>44</v>
      </c>
    </row>
    <row r="26" spans="2:10" x14ac:dyDescent="0.45">
      <c r="B26" s="3">
        <v>25</v>
      </c>
      <c r="C26" s="3" t="s">
        <v>2</v>
      </c>
      <c r="D26" s="3" t="s">
        <v>19</v>
      </c>
      <c r="E26" s="3" t="s">
        <v>45</v>
      </c>
    </row>
    <row r="27" spans="2:10" x14ac:dyDescent="0.45">
      <c r="B27" s="3">
        <v>26</v>
      </c>
      <c r="C27" s="3" t="s">
        <v>2</v>
      </c>
      <c r="D27" s="3" t="s">
        <v>19</v>
      </c>
      <c r="E27" s="3" t="s">
        <v>46</v>
      </c>
    </row>
    <row r="28" spans="2:10" x14ac:dyDescent="0.45">
      <c r="B28" s="3">
        <v>27</v>
      </c>
      <c r="C28" s="3" t="s">
        <v>2</v>
      </c>
      <c r="D28" s="3" t="s">
        <v>19</v>
      </c>
      <c r="E28" s="3" t="s">
        <v>47</v>
      </c>
    </row>
    <row r="29" spans="2:10" x14ac:dyDescent="0.45">
      <c r="B29" s="3">
        <v>28</v>
      </c>
      <c r="C29" s="3" t="s">
        <v>2</v>
      </c>
      <c r="D29" s="3" t="s">
        <v>25</v>
      </c>
      <c r="E29" s="3" t="s">
        <v>15</v>
      </c>
    </row>
    <row r="30" spans="2:10" x14ac:dyDescent="0.45">
      <c r="B30" s="3">
        <v>29</v>
      </c>
      <c r="C30" s="3" t="s">
        <v>2</v>
      </c>
      <c r="E30" s="3" t="s">
        <v>17</v>
      </c>
    </row>
    <row r="31" spans="2:10" x14ac:dyDescent="0.45">
      <c r="B31" s="3">
        <v>30</v>
      </c>
      <c r="C31" s="3" t="s">
        <v>2</v>
      </c>
      <c r="D31" s="3" t="s">
        <v>25</v>
      </c>
      <c r="E31" s="3" t="s">
        <v>36</v>
      </c>
    </row>
    <row r="32" spans="2:10" x14ac:dyDescent="0.45">
      <c r="B32" s="3">
        <v>31</v>
      </c>
      <c r="C32" s="3" t="s">
        <v>2</v>
      </c>
      <c r="D32" s="3" t="s">
        <v>25</v>
      </c>
      <c r="E32" s="3" t="s">
        <v>38</v>
      </c>
    </row>
    <row r="33" spans="2:5" x14ac:dyDescent="0.45">
      <c r="B33" s="3">
        <v>32</v>
      </c>
      <c r="C33" s="3" t="s">
        <v>2</v>
      </c>
      <c r="D33" s="3" t="s">
        <v>25</v>
      </c>
      <c r="E33" s="3" t="s">
        <v>40</v>
      </c>
    </row>
    <row r="34" spans="2:5" x14ac:dyDescent="0.45">
      <c r="B34" s="3">
        <v>33</v>
      </c>
      <c r="C34" s="3" t="s">
        <v>2</v>
      </c>
      <c r="D34" s="3" t="s">
        <v>25</v>
      </c>
      <c r="E34" s="3" t="s">
        <v>42</v>
      </c>
    </row>
    <row r="35" spans="2:5" x14ac:dyDescent="0.45">
      <c r="B35" s="3">
        <v>34</v>
      </c>
      <c r="C35" s="3" t="s">
        <v>2</v>
      </c>
      <c r="D35" s="3" t="s">
        <v>25</v>
      </c>
      <c r="E35" s="3" t="s">
        <v>44</v>
      </c>
    </row>
    <row r="36" spans="2:5" x14ac:dyDescent="0.45">
      <c r="B36" s="3">
        <v>35</v>
      </c>
      <c r="C36" s="3" t="s">
        <v>2</v>
      </c>
      <c r="D36" s="3" t="s">
        <v>25</v>
      </c>
      <c r="E36" s="3" t="s">
        <v>45</v>
      </c>
    </row>
    <row r="37" spans="2:5" x14ac:dyDescent="0.45">
      <c r="B37" s="3">
        <v>36</v>
      </c>
      <c r="C37" s="3" t="s">
        <v>2</v>
      </c>
      <c r="D37" s="3" t="s">
        <v>25</v>
      </c>
      <c r="E37" s="3" t="s">
        <v>46</v>
      </c>
    </row>
    <row r="38" spans="2:5" x14ac:dyDescent="0.45">
      <c r="B38" s="3">
        <v>37</v>
      </c>
      <c r="C38" s="3" t="s">
        <v>2</v>
      </c>
      <c r="D38" s="3" t="s">
        <v>27</v>
      </c>
      <c r="E38" s="3" t="s">
        <v>15</v>
      </c>
    </row>
    <row r="39" spans="2:5" x14ac:dyDescent="0.45">
      <c r="B39" s="3">
        <v>38</v>
      </c>
      <c r="C39" s="3" t="s">
        <v>2</v>
      </c>
      <c r="E39" s="3" t="s">
        <v>17</v>
      </c>
    </row>
    <row r="40" spans="2:5" x14ac:dyDescent="0.45">
      <c r="B40" s="3">
        <v>39</v>
      </c>
      <c r="C40" s="3" t="s">
        <v>2</v>
      </c>
      <c r="D40" s="3" t="s">
        <v>27</v>
      </c>
      <c r="E40" s="3" t="s">
        <v>36</v>
      </c>
    </row>
    <row r="41" spans="2:5" x14ac:dyDescent="0.45">
      <c r="B41" s="3">
        <v>40</v>
      </c>
      <c r="C41" s="3" t="s">
        <v>2</v>
      </c>
      <c r="D41" s="3" t="s">
        <v>27</v>
      </c>
      <c r="E41" s="3" t="s">
        <v>38</v>
      </c>
    </row>
    <row r="42" spans="2:5" x14ac:dyDescent="0.45">
      <c r="B42" s="3">
        <v>41</v>
      </c>
      <c r="C42" s="3" t="s">
        <v>2</v>
      </c>
      <c r="D42" s="3" t="s">
        <v>27</v>
      </c>
      <c r="E42" s="3" t="s">
        <v>40</v>
      </c>
    </row>
    <row r="43" spans="2:5" x14ac:dyDescent="0.45">
      <c r="B43" s="3">
        <v>42</v>
      </c>
      <c r="C43" s="3" t="s">
        <v>2</v>
      </c>
      <c r="D43" s="3" t="s">
        <v>27</v>
      </c>
      <c r="E43" s="3" t="s">
        <v>42</v>
      </c>
    </row>
    <row r="44" spans="2:5" x14ac:dyDescent="0.45">
      <c r="B44" s="3">
        <v>43</v>
      </c>
      <c r="C44" s="3" t="s">
        <v>2</v>
      </c>
      <c r="D44" s="3" t="s">
        <v>27</v>
      </c>
      <c r="E44" s="3" t="s">
        <v>44</v>
      </c>
    </row>
    <row r="45" spans="2:5" x14ac:dyDescent="0.45">
      <c r="B45" s="3">
        <v>44</v>
      </c>
      <c r="C45" s="3" t="s">
        <v>2</v>
      </c>
      <c r="D45" s="3" t="s">
        <v>27</v>
      </c>
      <c r="E45" s="3" t="s">
        <v>45</v>
      </c>
    </row>
    <row r="46" spans="2:5" x14ac:dyDescent="0.45">
      <c r="B46" s="3">
        <v>45</v>
      </c>
      <c r="C46" s="3" t="s">
        <v>2</v>
      </c>
      <c r="D46" s="3" t="s">
        <v>27</v>
      </c>
      <c r="E46" s="3" t="s">
        <v>46</v>
      </c>
    </row>
    <row r="47" spans="2:5" x14ac:dyDescent="0.45">
      <c r="B47" s="3">
        <v>46</v>
      </c>
      <c r="C47" s="3" t="s">
        <v>2</v>
      </c>
      <c r="D47" s="3" t="s">
        <v>32</v>
      </c>
      <c r="E47" s="3" t="s">
        <v>15</v>
      </c>
    </row>
    <row r="48" spans="2:5" x14ac:dyDescent="0.45">
      <c r="B48" s="3">
        <v>47</v>
      </c>
      <c r="C48" s="3" t="s">
        <v>2</v>
      </c>
      <c r="E48" s="3" t="s">
        <v>17</v>
      </c>
    </row>
    <row r="49" spans="2:5" x14ac:dyDescent="0.45">
      <c r="B49" s="3">
        <v>48</v>
      </c>
      <c r="C49" s="3" t="s">
        <v>2</v>
      </c>
      <c r="D49" s="3" t="s">
        <v>32</v>
      </c>
      <c r="E49" s="3" t="s">
        <v>36</v>
      </c>
    </row>
    <row r="50" spans="2:5" x14ac:dyDescent="0.45">
      <c r="B50" s="3">
        <v>49</v>
      </c>
      <c r="C50" s="3" t="s">
        <v>2</v>
      </c>
      <c r="D50" s="3" t="s">
        <v>32</v>
      </c>
      <c r="E50" s="3" t="s">
        <v>38</v>
      </c>
    </row>
    <row r="51" spans="2:5" x14ac:dyDescent="0.45">
      <c r="B51" s="3">
        <v>50</v>
      </c>
      <c r="C51" s="3" t="s">
        <v>2</v>
      </c>
      <c r="D51" s="3" t="s">
        <v>32</v>
      </c>
      <c r="E51" s="3" t="s">
        <v>40</v>
      </c>
    </row>
    <row r="52" spans="2:5" x14ac:dyDescent="0.45">
      <c r="B52" s="3">
        <v>51</v>
      </c>
      <c r="C52" s="3" t="s">
        <v>2</v>
      </c>
      <c r="D52" s="3" t="s">
        <v>32</v>
      </c>
      <c r="E52" s="3" t="s">
        <v>42</v>
      </c>
    </row>
    <row r="53" spans="2:5" x14ac:dyDescent="0.45">
      <c r="B53" s="3">
        <v>52</v>
      </c>
      <c r="C53" s="3" t="s">
        <v>2</v>
      </c>
      <c r="D53" s="3" t="s">
        <v>32</v>
      </c>
      <c r="E53" s="3" t="s">
        <v>44</v>
      </c>
    </row>
    <row r="54" spans="2:5" x14ac:dyDescent="0.45">
      <c r="B54" s="3">
        <v>53</v>
      </c>
      <c r="C54" s="3" t="s">
        <v>2</v>
      </c>
      <c r="D54" s="3" t="s">
        <v>32</v>
      </c>
      <c r="E54" s="3" t="s">
        <v>45</v>
      </c>
    </row>
    <row r="55" spans="2:5" x14ac:dyDescent="0.45">
      <c r="B55" s="3">
        <v>54</v>
      </c>
      <c r="C55" s="3" t="s">
        <v>2</v>
      </c>
      <c r="D55" s="3" t="s">
        <v>32</v>
      </c>
      <c r="E55" s="3" t="s">
        <v>46</v>
      </c>
    </row>
    <row r="56" spans="2:5" x14ac:dyDescent="0.45">
      <c r="B56" s="3"/>
      <c r="D56" s="3"/>
      <c r="E56" s="4"/>
    </row>
    <row r="57" spans="2:5" x14ac:dyDescent="0.45">
      <c r="B57" s="3"/>
      <c r="D57" s="3"/>
      <c r="E57" s="4"/>
    </row>
    <row r="58" spans="2:5" x14ac:dyDescent="0.45">
      <c r="B58" s="3"/>
      <c r="E58" s="4"/>
    </row>
    <row r="59" spans="2:5" x14ac:dyDescent="0.45">
      <c r="B59" s="3"/>
      <c r="E59" s="4"/>
    </row>
    <row r="60" spans="2:5" x14ac:dyDescent="0.45">
      <c r="B60" s="3"/>
      <c r="D60" s="3"/>
      <c r="E60" s="4"/>
    </row>
    <row r="61" spans="2:5" x14ac:dyDescent="0.45">
      <c r="B61" s="3"/>
      <c r="E61" s="4"/>
    </row>
    <row r="62" spans="2:5" x14ac:dyDescent="0.45">
      <c r="B62" s="3"/>
      <c r="D62" s="3"/>
      <c r="E62" s="4"/>
    </row>
    <row r="63" spans="2:5" x14ac:dyDescent="0.45">
      <c r="B63" s="3"/>
      <c r="E63" s="4"/>
    </row>
    <row r="64" spans="2:5" x14ac:dyDescent="0.45">
      <c r="B64" s="3"/>
      <c r="D64" s="3"/>
      <c r="E64" s="4"/>
    </row>
    <row r="65" spans="2:5" x14ac:dyDescent="0.45">
      <c r="B65" s="3"/>
      <c r="E65" s="4"/>
    </row>
    <row r="66" spans="2:5" x14ac:dyDescent="0.45">
      <c r="B66" s="3"/>
    </row>
    <row r="67" spans="2:5" x14ac:dyDescent="0.45">
      <c r="B67" s="3"/>
    </row>
    <row r="68" spans="2:5" x14ac:dyDescent="0.45">
      <c r="B68" s="3"/>
    </row>
    <row r="69" spans="2:5" x14ac:dyDescent="0.45">
      <c r="B69" s="3"/>
    </row>
    <row r="70" spans="2:5" x14ac:dyDescent="0.45">
      <c r="B70" s="3"/>
    </row>
    <row r="71" spans="2:5" x14ac:dyDescent="0.45">
      <c r="B71" s="3"/>
    </row>
  </sheetData>
  <pageMargins left="0.2" right="0.2" top="0.25" bottom="0.25" header="0.05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B465-45A7-45D0-B2D2-0374B18E284B}">
  <dimension ref="A1:O19"/>
  <sheetViews>
    <sheetView workbookViewId="0">
      <selection activeCell="B12" sqref="B12:M19"/>
    </sheetView>
  </sheetViews>
  <sheetFormatPr defaultRowHeight="14.25" x14ac:dyDescent="0.45"/>
  <sheetData>
    <row r="1" spans="1:15" x14ac:dyDescent="0.45">
      <c r="A1" s="16"/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7">
        <v>12</v>
      </c>
    </row>
    <row r="2" spans="1:15" x14ac:dyDescent="0.45">
      <c r="A2" s="17" t="s">
        <v>69</v>
      </c>
      <c r="B2" s="18">
        <v>677170</v>
      </c>
      <c r="C2" s="18">
        <v>690475</v>
      </c>
      <c r="D2" s="32">
        <v>272923</v>
      </c>
      <c r="E2" s="19">
        <v>18583</v>
      </c>
      <c r="F2" s="19">
        <v>9752</v>
      </c>
      <c r="G2" s="19">
        <v>1589</v>
      </c>
      <c r="H2" s="19">
        <v>49101</v>
      </c>
      <c r="I2" s="20">
        <v>71220</v>
      </c>
      <c r="J2" s="19">
        <v>38405</v>
      </c>
      <c r="K2" s="19">
        <v>8</v>
      </c>
      <c r="L2" s="19">
        <v>14</v>
      </c>
      <c r="M2" s="19">
        <v>13</v>
      </c>
      <c r="N2" s="28">
        <v>540565</v>
      </c>
      <c r="O2" t="s">
        <v>89</v>
      </c>
    </row>
    <row r="3" spans="1:15" x14ac:dyDescent="0.45">
      <c r="A3" s="17" t="s">
        <v>78</v>
      </c>
      <c r="B3" s="33">
        <v>616892</v>
      </c>
      <c r="C3" s="33">
        <v>614098</v>
      </c>
      <c r="D3" s="34">
        <v>416791</v>
      </c>
      <c r="E3" s="21">
        <v>103331</v>
      </c>
      <c r="F3" s="19">
        <v>6476</v>
      </c>
      <c r="G3" s="19">
        <v>2257</v>
      </c>
      <c r="H3" s="19">
        <v>7005</v>
      </c>
      <c r="I3" s="19">
        <v>38266</v>
      </c>
      <c r="J3" s="19">
        <v>43896</v>
      </c>
      <c r="K3" s="19">
        <v>8</v>
      </c>
      <c r="L3" s="19">
        <v>14</v>
      </c>
      <c r="M3" s="19">
        <v>13</v>
      </c>
      <c r="N3" s="28">
        <v>540565</v>
      </c>
    </row>
    <row r="4" spans="1:15" x14ac:dyDescent="0.45">
      <c r="A4" s="17" t="s">
        <v>74</v>
      </c>
      <c r="B4" s="32">
        <v>263352</v>
      </c>
      <c r="C4" s="32">
        <v>253238</v>
      </c>
      <c r="D4" s="21">
        <v>133695</v>
      </c>
      <c r="E4" s="19">
        <v>43139</v>
      </c>
      <c r="F4" s="19">
        <v>6420</v>
      </c>
      <c r="G4" s="19">
        <v>13246</v>
      </c>
      <c r="H4" s="19">
        <v>10176</v>
      </c>
      <c r="I4" s="19">
        <v>13032</v>
      </c>
      <c r="J4" s="19">
        <v>34362</v>
      </c>
      <c r="K4" s="19">
        <v>7</v>
      </c>
      <c r="L4" s="19">
        <v>16</v>
      </c>
      <c r="M4" s="19">
        <v>13</v>
      </c>
      <c r="N4" s="28">
        <v>540565</v>
      </c>
    </row>
    <row r="5" spans="1:15" x14ac:dyDescent="0.45">
      <c r="A5" s="17" t="s">
        <v>80</v>
      </c>
      <c r="B5" s="20">
        <v>72608</v>
      </c>
      <c r="C5" s="20">
        <v>72442</v>
      </c>
      <c r="D5" s="20">
        <v>72808</v>
      </c>
      <c r="E5" s="19">
        <v>33796</v>
      </c>
      <c r="F5" s="19">
        <v>13988</v>
      </c>
      <c r="G5" s="19">
        <v>6523</v>
      </c>
      <c r="H5" s="19">
        <v>8553</v>
      </c>
      <c r="I5" s="19">
        <v>10592</v>
      </c>
      <c r="J5" s="19">
        <v>6015</v>
      </c>
      <c r="K5" s="19">
        <v>5</v>
      </c>
      <c r="L5" s="19">
        <v>12</v>
      </c>
      <c r="M5" s="19">
        <v>17</v>
      </c>
      <c r="N5" s="28">
        <v>540565</v>
      </c>
    </row>
    <row r="6" spans="1:15" x14ac:dyDescent="0.45">
      <c r="A6" s="17" t="s">
        <v>81</v>
      </c>
      <c r="B6" s="19">
        <v>24968</v>
      </c>
      <c r="C6" s="19">
        <v>22104</v>
      </c>
      <c r="D6" s="20">
        <v>82828</v>
      </c>
      <c r="E6" s="19">
        <v>6084</v>
      </c>
      <c r="F6" s="21">
        <v>114719</v>
      </c>
      <c r="G6" s="19">
        <v>3775</v>
      </c>
      <c r="H6" s="19">
        <v>31067</v>
      </c>
      <c r="I6" s="19">
        <v>17564</v>
      </c>
      <c r="J6" s="19">
        <v>7374</v>
      </c>
      <c r="K6" s="19">
        <v>7</v>
      </c>
      <c r="L6" s="19">
        <v>15</v>
      </c>
      <c r="M6" s="19">
        <v>15</v>
      </c>
      <c r="N6" s="28">
        <v>540565</v>
      </c>
    </row>
    <row r="7" spans="1:15" x14ac:dyDescent="0.45">
      <c r="A7" s="17" t="s">
        <v>82</v>
      </c>
      <c r="B7" s="19">
        <v>8493</v>
      </c>
      <c r="C7" s="19">
        <v>8128</v>
      </c>
      <c r="D7" s="35">
        <v>324168</v>
      </c>
      <c r="E7" s="19">
        <v>6530</v>
      </c>
      <c r="F7" s="19">
        <v>37453</v>
      </c>
      <c r="G7" s="19">
        <v>13936</v>
      </c>
      <c r="H7" s="19">
        <v>19329</v>
      </c>
      <c r="I7" s="19">
        <v>19910</v>
      </c>
      <c r="J7" s="19">
        <v>6754</v>
      </c>
      <c r="K7" s="19">
        <v>8</v>
      </c>
      <c r="L7" s="19">
        <v>14</v>
      </c>
      <c r="M7" s="19">
        <v>17</v>
      </c>
      <c r="N7" s="28">
        <v>540565</v>
      </c>
    </row>
    <row r="8" spans="1:15" x14ac:dyDescent="0.45">
      <c r="A8" s="17" t="s">
        <v>83</v>
      </c>
      <c r="B8" s="19">
        <v>3235</v>
      </c>
      <c r="C8" s="19">
        <v>2543</v>
      </c>
      <c r="D8" s="19">
        <v>15</v>
      </c>
      <c r="E8" s="19">
        <v>7083</v>
      </c>
      <c r="F8" s="19">
        <v>25723</v>
      </c>
      <c r="G8" s="20">
        <v>54791</v>
      </c>
      <c r="H8" s="19">
        <v>19044</v>
      </c>
      <c r="I8" s="19">
        <v>16922</v>
      </c>
      <c r="J8" s="19">
        <v>19354</v>
      </c>
      <c r="K8" s="19">
        <v>9</v>
      </c>
      <c r="L8" s="19">
        <v>14</v>
      </c>
      <c r="M8" s="19">
        <v>17</v>
      </c>
      <c r="N8" s="28">
        <v>540565</v>
      </c>
    </row>
    <row r="9" spans="1:15" x14ac:dyDescent="0.45">
      <c r="A9" s="17" t="s">
        <v>84</v>
      </c>
      <c r="B9" s="19">
        <v>1695</v>
      </c>
      <c r="C9" s="19">
        <v>1218</v>
      </c>
      <c r="D9" s="19">
        <v>12</v>
      </c>
      <c r="E9" s="19">
        <v>21706</v>
      </c>
      <c r="F9" s="19">
        <v>2640</v>
      </c>
      <c r="G9" s="20">
        <v>68535</v>
      </c>
      <c r="H9" s="19">
        <v>34689</v>
      </c>
      <c r="I9" s="19">
        <v>6669</v>
      </c>
      <c r="J9" s="19">
        <v>12641</v>
      </c>
      <c r="K9" s="19">
        <v>7</v>
      </c>
      <c r="L9" s="19">
        <v>15</v>
      </c>
      <c r="M9" s="19">
        <v>17</v>
      </c>
      <c r="N9" s="28">
        <v>540565</v>
      </c>
    </row>
    <row r="11" spans="1:15" x14ac:dyDescent="0.45">
      <c r="A11" s="16"/>
      <c r="B11" s="17">
        <v>1</v>
      </c>
      <c r="C11" s="17">
        <v>2</v>
      </c>
      <c r="D11" s="17">
        <v>3</v>
      </c>
      <c r="E11" s="17">
        <v>4</v>
      </c>
      <c r="F11" s="17">
        <v>5</v>
      </c>
      <c r="G11" s="17">
        <v>6</v>
      </c>
      <c r="H11" s="17">
        <v>7</v>
      </c>
      <c r="I11" s="17">
        <v>8</v>
      </c>
      <c r="J11" s="17">
        <v>9</v>
      </c>
      <c r="K11" s="17">
        <v>10</v>
      </c>
      <c r="L11" s="17">
        <v>11</v>
      </c>
      <c r="M11" s="17">
        <v>12</v>
      </c>
    </row>
    <row r="12" spans="1:15" x14ac:dyDescent="0.45">
      <c r="A12" s="17" t="s">
        <v>69</v>
      </c>
      <c r="B12" s="18">
        <v>668751</v>
      </c>
      <c r="C12" s="18">
        <v>679585</v>
      </c>
      <c r="D12" s="23">
        <v>235863</v>
      </c>
      <c r="E12" s="19">
        <v>17770</v>
      </c>
      <c r="F12" s="19">
        <v>9188</v>
      </c>
      <c r="G12" s="19">
        <v>1665</v>
      </c>
      <c r="H12" s="19">
        <v>46323</v>
      </c>
      <c r="I12" s="20">
        <v>68159</v>
      </c>
      <c r="J12" s="19">
        <v>38024</v>
      </c>
      <c r="K12" s="19">
        <v>8</v>
      </c>
      <c r="L12" s="19">
        <v>12</v>
      </c>
      <c r="M12" s="19">
        <v>17</v>
      </c>
      <c r="N12" s="28">
        <v>540565</v>
      </c>
      <c r="O12" t="s">
        <v>90</v>
      </c>
    </row>
    <row r="13" spans="1:15" x14ac:dyDescent="0.45">
      <c r="A13" s="17" t="s">
        <v>78</v>
      </c>
      <c r="B13" s="33">
        <v>591707</v>
      </c>
      <c r="C13" s="33">
        <v>604490</v>
      </c>
      <c r="D13" s="36">
        <v>346590</v>
      </c>
      <c r="E13" s="20">
        <v>95691</v>
      </c>
      <c r="F13" s="19">
        <v>6045</v>
      </c>
      <c r="G13" s="19">
        <v>2197</v>
      </c>
      <c r="H13" s="19">
        <v>6612</v>
      </c>
      <c r="I13" s="19">
        <v>35323</v>
      </c>
      <c r="J13" s="19">
        <v>42675</v>
      </c>
      <c r="K13" s="19">
        <v>7</v>
      </c>
      <c r="L13" s="19">
        <v>13</v>
      </c>
      <c r="M13" s="19">
        <v>15</v>
      </c>
      <c r="N13" s="28">
        <v>540565</v>
      </c>
    </row>
    <row r="14" spans="1:15" x14ac:dyDescent="0.45">
      <c r="A14" s="17" t="s">
        <v>74</v>
      </c>
      <c r="B14" s="23">
        <v>241190</v>
      </c>
      <c r="C14" s="23">
        <v>225171</v>
      </c>
      <c r="D14" s="21">
        <v>112617</v>
      </c>
      <c r="E14" s="19">
        <v>40810</v>
      </c>
      <c r="F14" s="19">
        <v>5897</v>
      </c>
      <c r="G14" s="19">
        <v>11940</v>
      </c>
      <c r="H14" s="19">
        <v>9839</v>
      </c>
      <c r="I14" s="19">
        <v>12604</v>
      </c>
      <c r="J14" s="19">
        <v>33970</v>
      </c>
      <c r="K14" s="19">
        <v>7</v>
      </c>
      <c r="L14" s="19">
        <v>15</v>
      </c>
      <c r="M14" s="19">
        <v>13</v>
      </c>
      <c r="N14" s="28">
        <v>540565</v>
      </c>
    </row>
    <row r="15" spans="1:15" x14ac:dyDescent="0.45">
      <c r="A15" s="17" t="s">
        <v>80</v>
      </c>
      <c r="B15" s="20">
        <v>67506</v>
      </c>
      <c r="C15" s="20">
        <v>57796</v>
      </c>
      <c r="D15" s="20">
        <v>68781</v>
      </c>
      <c r="E15" s="19">
        <v>30170</v>
      </c>
      <c r="F15" s="19">
        <v>13123</v>
      </c>
      <c r="G15" s="19">
        <v>6089</v>
      </c>
      <c r="H15" s="19">
        <v>7014</v>
      </c>
      <c r="I15" s="19">
        <v>10635</v>
      </c>
      <c r="J15" s="19">
        <v>5945</v>
      </c>
      <c r="K15" s="19">
        <v>8</v>
      </c>
      <c r="L15" s="19">
        <v>15</v>
      </c>
      <c r="M15" s="19">
        <v>13</v>
      </c>
      <c r="N15" s="28">
        <v>540565</v>
      </c>
    </row>
    <row r="16" spans="1:15" x14ac:dyDescent="0.45">
      <c r="A16" s="17" t="s">
        <v>81</v>
      </c>
      <c r="B16" s="19">
        <v>19543</v>
      </c>
      <c r="C16" s="19">
        <v>18995</v>
      </c>
      <c r="D16" s="20">
        <v>68766</v>
      </c>
      <c r="E16" s="19">
        <v>5705</v>
      </c>
      <c r="F16" s="21">
        <v>110192</v>
      </c>
      <c r="G16" s="19">
        <v>3566</v>
      </c>
      <c r="H16" s="19">
        <v>29241</v>
      </c>
      <c r="I16" s="19">
        <v>13101</v>
      </c>
      <c r="J16" s="19">
        <v>6937</v>
      </c>
      <c r="K16" s="19">
        <v>12</v>
      </c>
      <c r="L16" s="19">
        <v>16</v>
      </c>
      <c r="M16" s="19">
        <v>14</v>
      </c>
      <c r="N16" s="28">
        <v>540565</v>
      </c>
    </row>
    <row r="17" spans="1:14" x14ac:dyDescent="0.45">
      <c r="A17" s="17" t="s">
        <v>82</v>
      </c>
      <c r="B17" s="19">
        <v>8350</v>
      </c>
      <c r="C17" s="19">
        <v>3555</v>
      </c>
      <c r="D17" s="32">
        <v>273310</v>
      </c>
      <c r="E17" s="19">
        <v>6066</v>
      </c>
      <c r="F17" s="19">
        <v>36477</v>
      </c>
      <c r="G17" s="19">
        <v>13611</v>
      </c>
      <c r="H17" s="19">
        <v>18442</v>
      </c>
      <c r="I17" s="19">
        <v>17957</v>
      </c>
      <c r="J17" s="19">
        <v>5318</v>
      </c>
      <c r="K17" s="19">
        <v>7</v>
      </c>
      <c r="L17" s="19">
        <v>17</v>
      </c>
      <c r="M17" s="19">
        <v>13</v>
      </c>
      <c r="N17" s="28">
        <v>540565</v>
      </c>
    </row>
    <row r="18" spans="1:14" x14ac:dyDescent="0.45">
      <c r="A18" s="17" t="s">
        <v>83</v>
      </c>
      <c r="B18" s="19">
        <v>3100</v>
      </c>
      <c r="C18" s="19">
        <v>781</v>
      </c>
      <c r="D18" s="19">
        <v>11</v>
      </c>
      <c r="E18" s="19">
        <v>5261</v>
      </c>
      <c r="F18" s="19">
        <v>24202</v>
      </c>
      <c r="G18" s="20">
        <v>51806</v>
      </c>
      <c r="H18" s="19">
        <v>18117</v>
      </c>
      <c r="I18" s="19">
        <v>15659</v>
      </c>
      <c r="J18" s="19">
        <v>18262</v>
      </c>
      <c r="K18" s="19">
        <v>7</v>
      </c>
      <c r="L18" s="19">
        <v>16</v>
      </c>
      <c r="M18" s="19">
        <v>16</v>
      </c>
      <c r="N18" s="28">
        <v>540565</v>
      </c>
    </row>
    <row r="19" spans="1:14" x14ac:dyDescent="0.45">
      <c r="A19" s="17" t="s">
        <v>84</v>
      </c>
      <c r="B19" s="19">
        <v>1303</v>
      </c>
      <c r="C19" s="19">
        <v>138</v>
      </c>
      <c r="D19" s="19">
        <v>14</v>
      </c>
      <c r="E19" s="19">
        <v>20468</v>
      </c>
      <c r="F19" s="19">
        <v>2513</v>
      </c>
      <c r="G19" s="20">
        <v>63665</v>
      </c>
      <c r="H19" s="19">
        <v>36528</v>
      </c>
      <c r="I19" s="19">
        <v>6613</v>
      </c>
      <c r="J19" s="19">
        <v>12024</v>
      </c>
      <c r="K19" s="19">
        <v>11</v>
      </c>
      <c r="L19" s="19">
        <v>17</v>
      </c>
      <c r="M19" s="19">
        <v>17</v>
      </c>
      <c r="N19" s="28">
        <v>540565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5F12-B9AD-4BBA-BCFF-9E5BA2B46B15}">
  <sheetPr>
    <pageSetUpPr fitToPage="1"/>
  </sheetPr>
  <dimension ref="A1:AQ100"/>
  <sheetViews>
    <sheetView tabSelected="1" topLeftCell="Q1" zoomScale="72" zoomScaleNormal="49" workbookViewId="0">
      <selection activeCell="AA7" sqref="AA7"/>
    </sheetView>
  </sheetViews>
  <sheetFormatPr defaultColWidth="9" defaultRowHeight="14.25" x14ac:dyDescent="0.45"/>
  <cols>
    <col min="1" max="24" width="9" style="2"/>
    <col min="27" max="16384" width="9" style="2"/>
  </cols>
  <sheetData>
    <row r="1" spans="1:34" x14ac:dyDescent="0.45">
      <c r="B1" s="1" t="s">
        <v>1</v>
      </c>
      <c r="Q1" s="1" t="s">
        <v>0</v>
      </c>
      <c r="U1" s="2" t="s">
        <v>49</v>
      </c>
      <c r="V1" s="2" t="s">
        <v>50</v>
      </c>
      <c r="W1" s="2" t="s">
        <v>51</v>
      </c>
      <c r="Y1" t="s">
        <v>52</v>
      </c>
      <c r="Z1" t="s">
        <v>53</v>
      </c>
      <c r="AA1" t="s">
        <v>54</v>
      </c>
      <c r="AF1" s="2" t="s">
        <v>55</v>
      </c>
      <c r="AG1" s="2" t="s">
        <v>56</v>
      </c>
      <c r="AH1" s="2" t="s">
        <v>57</v>
      </c>
    </row>
    <row r="2" spans="1:34" x14ac:dyDescent="0.45">
      <c r="B2" s="3"/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Q2" s="3">
        <v>1</v>
      </c>
      <c r="R2" s="3" t="s">
        <v>2</v>
      </c>
      <c r="S2" s="3"/>
      <c r="T2" s="4" t="s">
        <v>3</v>
      </c>
      <c r="U2" s="2">
        <v>10</v>
      </c>
      <c r="V2" s="12">
        <f>AVERAGE(D49,D93)</f>
        <v>2.0348921705989031</v>
      </c>
      <c r="W2" s="12">
        <f>ABS(D49-D93)/D49*100</f>
        <v>4.0165044828960372</v>
      </c>
      <c r="X2" s="12"/>
      <c r="Y2" s="2">
        <f>V2*U2</f>
        <v>20.348921705989031</v>
      </c>
      <c r="Z2" s="2">
        <v>100</v>
      </c>
      <c r="AA2" s="2">
        <f>Z2*Y2</f>
        <v>2034.8921705989032</v>
      </c>
      <c r="AC2" s="2" t="s">
        <v>58</v>
      </c>
      <c r="AD2" s="2">
        <f>SUM(AA2:AA55)</f>
        <v>10567.386567076499</v>
      </c>
      <c r="AF2" s="2">
        <f>AA2/$AD$2*100</f>
        <v>19.256342688728406</v>
      </c>
    </row>
    <row r="3" spans="1:34" x14ac:dyDescent="0.45">
      <c r="B3" s="3" t="s">
        <v>5</v>
      </c>
      <c r="C3" s="5">
        <v>50</v>
      </c>
      <c r="D3" s="5">
        <v>50</v>
      </c>
      <c r="E3" s="6">
        <v>1</v>
      </c>
      <c r="F3" s="10">
        <v>7</v>
      </c>
      <c r="G3" s="10">
        <f>F3+8</f>
        <v>15</v>
      </c>
      <c r="H3" s="10">
        <f t="shared" ref="H3:K3" si="0">G3+8</f>
        <v>23</v>
      </c>
      <c r="I3" s="10">
        <f t="shared" si="0"/>
        <v>31</v>
      </c>
      <c r="J3" s="10">
        <f t="shared" si="0"/>
        <v>39</v>
      </c>
      <c r="K3" s="10">
        <f t="shared" si="0"/>
        <v>47</v>
      </c>
      <c r="L3" s="3">
        <v>55</v>
      </c>
      <c r="M3" s="7"/>
      <c r="N3" s="7"/>
      <c r="Q3" s="3">
        <v>2</v>
      </c>
      <c r="R3" s="3" t="s">
        <v>2</v>
      </c>
      <c r="S3" s="3"/>
      <c r="T3" s="4" t="s">
        <v>4</v>
      </c>
      <c r="U3" s="2">
        <v>10</v>
      </c>
      <c r="V3" s="12">
        <f t="shared" ref="V3:V7" si="1">AVERAGE(D50,D94)</f>
        <v>3.0501332212207171</v>
      </c>
      <c r="W3" s="12">
        <f t="shared" ref="W3:W7" si="2">ABS(D50-D94)/D50*100</f>
        <v>7.6418423237658519</v>
      </c>
      <c r="X3" s="12"/>
      <c r="Y3" s="2">
        <f t="shared" ref="Y3:Y55" si="3">V3*U3</f>
        <v>30.501332212207171</v>
      </c>
      <c r="Z3" s="2">
        <v>100</v>
      </c>
      <c r="AA3" s="2">
        <f>Z3*Y3</f>
        <v>3050.1332212207171</v>
      </c>
      <c r="AF3" s="2">
        <f t="shared" ref="AF3:AF55" si="4">AA3/$AD$2*100</f>
        <v>28.863647618642439</v>
      </c>
    </row>
    <row r="4" spans="1:34" x14ac:dyDescent="0.45">
      <c r="B4" s="3" t="s">
        <v>7</v>
      </c>
      <c r="C4" s="5">
        <v>10</v>
      </c>
      <c r="D4" s="5">
        <v>10</v>
      </c>
      <c r="E4" s="6">
        <v>2</v>
      </c>
      <c r="F4" s="10">
        <v>8</v>
      </c>
      <c r="G4" s="10">
        <f t="shared" ref="G4:K10" si="5">F4+8</f>
        <v>16</v>
      </c>
      <c r="H4" s="10">
        <f t="shared" si="5"/>
        <v>24</v>
      </c>
      <c r="I4" s="10">
        <f t="shared" si="5"/>
        <v>32</v>
      </c>
      <c r="J4" s="10">
        <f t="shared" si="5"/>
        <v>40</v>
      </c>
      <c r="K4" s="10">
        <f t="shared" si="5"/>
        <v>48</v>
      </c>
      <c r="L4" s="3">
        <v>56</v>
      </c>
      <c r="M4" s="7"/>
      <c r="N4" s="7"/>
      <c r="Q4" s="3">
        <v>3</v>
      </c>
      <c r="R4" s="3" t="s">
        <v>2</v>
      </c>
      <c r="S4" s="3"/>
      <c r="T4" s="4" t="s">
        <v>6</v>
      </c>
      <c r="U4" s="2">
        <v>10</v>
      </c>
      <c r="V4" s="12">
        <f t="shared" si="1"/>
        <v>0.98440429650046724</v>
      </c>
      <c r="W4" s="12">
        <f t="shared" si="2"/>
        <v>6.4465064205252389</v>
      </c>
      <c r="X4" s="12"/>
      <c r="Y4" s="2">
        <f t="shared" si="3"/>
        <v>9.8440429650046717</v>
      </c>
      <c r="Z4" s="2">
        <v>100</v>
      </c>
      <c r="AA4" s="2">
        <f>Z4*Y4</f>
        <v>984.40429650046713</v>
      </c>
      <c r="AC4" s="2" t="s">
        <v>59</v>
      </c>
      <c r="AD4" s="2">
        <f>(5-1.82)*5*1000</f>
        <v>15899.999999999998</v>
      </c>
      <c r="AF4" s="2">
        <f t="shared" si="4"/>
        <v>9.3154943301445421</v>
      </c>
      <c r="AG4" s="2">
        <f>AA4/$AD$7*100</f>
        <v>17.955845392735224</v>
      </c>
      <c r="AH4" s="2">
        <f>AA4/$AD$10*100</f>
        <v>39.55516395971275</v>
      </c>
    </row>
    <row r="5" spans="1:34" x14ac:dyDescent="0.45">
      <c r="B5" s="3" t="s">
        <v>9</v>
      </c>
      <c r="C5" s="5">
        <v>2</v>
      </c>
      <c r="D5" s="5">
        <v>2</v>
      </c>
      <c r="E5" s="6">
        <v>3</v>
      </c>
      <c r="F5" s="10">
        <v>9</v>
      </c>
      <c r="G5" s="10">
        <f t="shared" si="5"/>
        <v>17</v>
      </c>
      <c r="H5" s="10">
        <f t="shared" si="5"/>
        <v>25</v>
      </c>
      <c r="I5" s="10">
        <f t="shared" si="5"/>
        <v>33</v>
      </c>
      <c r="J5" s="10">
        <f t="shared" si="5"/>
        <v>41</v>
      </c>
      <c r="K5" s="10">
        <f t="shared" si="5"/>
        <v>49</v>
      </c>
      <c r="L5" s="3">
        <v>57</v>
      </c>
      <c r="M5" s="7"/>
      <c r="N5" s="7"/>
      <c r="Q5" s="3">
        <v>4</v>
      </c>
      <c r="R5" s="3" t="s">
        <v>2</v>
      </c>
      <c r="T5" s="1" t="s">
        <v>8</v>
      </c>
      <c r="U5" s="2">
        <v>10</v>
      </c>
      <c r="V5" s="12">
        <f t="shared" si="1"/>
        <v>0.56752317637506722</v>
      </c>
      <c r="W5" s="12">
        <f t="shared" si="2"/>
        <v>4.9213721392785814</v>
      </c>
      <c r="X5" s="12"/>
      <c r="Y5" s="2">
        <f t="shared" si="3"/>
        <v>5.6752317637506717</v>
      </c>
      <c r="Z5" s="2">
        <v>100</v>
      </c>
      <c r="AA5" s="2">
        <f>Z5*Y5</f>
        <v>567.52317637506712</v>
      </c>
      <c r="AC5" s="2" t="s">
        <v>60</v>
      </c>
      <c r="AD5" s="2">
        <f>AD2/AD4</f>
        <v>0.66461550736330188</v>
      </c>
      <c r="AF5" s="2">
        <f t="shared" si="4"/>
        <v>5.3705159054484577</v>
      </c>
      <c r="AG5" s="2">
        <f t="shared" ref="AG5:AG55" si="6">AA5/$AD$7*100</f>
        <v>10.351802047198676</v>
      </c>
      <c r="AH5" s="2">
        <f>AA5/$AD$10*100</f>
        <v>22.804118564147394</v>
      </c>
    </row>
    <row r="6" spans="1:34" x14ac:dyDescent="0.45">
      <c r="B6" s="3" t="s">
        <v>11</v>
      </c>
      <c r="C6" s="5">
        <v>0.4</v>
      </c>
      <c r="D6" s="5">
        <v>0.4</v>
      </c>
      <c r="E6" s="6">
        <v>4</v>
      </c>
      <c r="F6" s="10">
        <v>10</v>
      </c>
      <c r="G6" s="10">
        <f t="shared" si="5"/>
        <v>18</v>
      </c>
      <c r="H6" s="10">
        <f t="shared" si="5"/>
        <v>26</v>
      </c>
      <c r="I6" s="10">
        <f t="shared" si="5"/>
        <v>34</v>
      </c>
      <c r="J6" s="10">
        <f t="shared" si="5"/>
        <v>42</v>
      </c>
      <c r="K6" s="10">
        <f t="shared" si="5"/>
        <v>50</v>
      </c>
      <c r="L6" s="3">
        <v>58</v>
      </c>
      <c r="M6" s="7"/>
      <c r="N6" s="7"/>
      <c r="Q6" s="3">
        <v>5</v>
      </c>
      <c r="R6" s="3" t="s">
        <v>2</v>
      </c>
      <c r="S6" s="3"/>
      <c r="T6" s="37" t="s">
        <v>12</v>
      </c>
      <c r="U6" s="2">
        <v>10</v>
      </c>
      <c r="V6" s="12">
        <f t="shared" si="1"/>
        <v>0.60558155406335068</v>
      </c>
      <c r="W6" s="12">
        <f t="shared" si="2"/>
        <v>7.7937204093315575</v>
      </c>
      <c r="X6" s="12"/>
      <c r="Y6" s="2">
        <f t="shared" si="3"/>
        <v>6.0558155406335068</v>
      </c>
      <c r="Z6" s="2">
        <v>100</v>
      </c>
      <c r="AA6" s="2">
        <f t="shared" ref="AA6:AA55" si="7">Z6*Y6</f>
        <v>605.58155406335072</v>
      </c>
      <c r="AF6" s="2">
        <f>AA6/$AD$2*100</f>
        <v>5.7306652900357253</v>
      </c>
      <c r="AG6" s="2">
        <f t="shared" si="6"/>
        <v>11.045998880855851</v>
      </c>
    </row>
    <row r="7" spans="1:34" x14ac:dyDescent="0.45">
      <c r="B7" s="3" t="s">
        <v>13</v>
      </c>
      <c r="C7" s="5">
        <v>0.08</v>
      </c>
      <c r="D7" s="5">
        <v>0.08</v>
      </c>
      <c r="E7" s="6">
        <v>5</v>
      </c>
      <c r="F7" s="10">
        <v>11</v>
      </c>
      <c r="G7" s="10">
        <f t="shared" si="5"/>
        <v>19</v>
      </c>
      <c r="H7" s="10">
        <f t="shared" si="5"/>
        <v>27</v>
      </c>
      <c r="I7" s="10">
        <f t="shared" si="5"/>
        <v>35</v>
      </c>
      <c r="J7" s="10">
        <f t="shared" si="5"/>
        <v>43</v>
      </c>
      <c r="K7" s="10">
        <f t="shared" si="5"/>
        <v>51</v>
      </c>
      <c r="L7" s="3"/>
      <c r="M7" s="7"/>
      <c r="N7" s="7"/>
      <c r="Q7" s="3">
        <v>6</v>
      </c>
      <c r="R7" s="3" t="s">
        <v>2</v>
      </c>
      <c r="T7" s="37" t="s">
        <v>10</v>
      </c>
      <c r="U7" s="2">
        <v>10</v>
      </c>
      <c r="V7" s="12">
        <f t="shared" si="1"/>
        <v>2.3880924361193081</v>
      </c>
      <c r="W7" s="12">
        <f t="shared" si="2"/>
        <v>6.3598029344233673</v>
      </c>
      <c r="X7" s="12"/>
      <c r="Y7" s="2">
        <f t="shared" si="3"/>
        <v>23.880924361193081</v>
      </c>
      <c r="Z7" s="2">
        <v>100</v>
      </c>
      <c r="AA7" s="2">
        <f t="shared" si="7"/>
        <v>2388.0924361193083</v>
      </c>
      <c r="AB7"/>
      <c r="AC7" s="2" t="s">
        <v>61</v>
      </c>
      <c r="AD7" s="2">
        <f>SUM(AA4:AA55)</f>
        <v>5482.3611752568804</v>
      </c>
      <c r="AF7" s="2">
        <f t="shared" si="4"/>
        <v>22.598704239320561</v>
      </c>
      <c r="AG7" s="2">
        <f t="shared" si="6"/>
        <v>43.559560557544117</v>
      </c>
    </row>
    <row r="8" spans="1:34" x14ac:dyDescent="0.45">
      <c r="B8" s="3" t="s">
        <v>16</v>
      </c>
      <c r="C8" s="5">
        <v>1.6E-2</v>
      </c>
      <c r="D8" s="5">
        <v>1.6E-2</v>
      </c>
      <c r="E8" s="6">
        <v>6</v>
      </c>
      <c r="F8" s="10">
        <v>12</v>
      </c>
      <c r="G8" s="10">
        <f t="shared" si="5"/>
        <v>20</v>
      </c>
      <c r="H8" s="10">
        <f t="shared" si="5"/>
        <v>28</v>
      </c>
      <c r="I8" s="10">
        <f t="shared" si="5"/>
        <v>36</v>
      </c>
      <c r="J8" s="10">
        <f t="shared" si="5"/>
        <v>44</v>
      </c>
      <c r="K8" s="10">
        <f t="shared" si="5"/>
        <v>52</v>
      </c>
      <c r="L8" s="3"/>
      <c r="M8" s="7"/>
      <c r="N8" s="7"/>
      <c r="Q8" s="13">
        <v>7</v>
      </c>
      <c r="R8" s="13" t="s">
        <v>2</v>
      </c>
      <c r="S8" s="13" t="s">
        <v>14</v>
      </c>
      <c r="T8" s="13" t="s">
        <v>15</v>
      </c>
      <c r="U8" s="14">
        <v>1</v>
      </c>
      <c r="V8" s="29">
        <f t="shared" ref="V8:V15" si="8">AVERAGE(E49,E93)</f>
        <v>0.14566955752849817</v>
      </c>
      <c r="W8" s="29">
        <f t="shared" ref="W8:W15" si="9">ABS(E49-E93)/E49*100</f>
        <v>6.2018652264242338</v>
      </c>
      <c r="X8" s="29"/>
      <c r="Y8" s="14">
        <f t="shared" si="3"/>
        <v>0.14566955752849817</v>
      </c>
      <c r="Z8" s="14">
        <v>100</v>
      </c>
      <c r="AA8" s="14">
        <f t="shared" si="7"/>
        <v>14.566955752849816</v>
      </c>
      <c r="AC8" s="2" t="s">
        <v>62</v>
      </c>
      <c r="AD8" s="2">
        <f>AD7/AD2*100</f>
        <v>51.880009692629173</v>
      </c>
      <c r="AF8" s="2">
        <f t="shared" si="4"/>
        <v>0.13784823390708806</v>
      </c>
      <c r="AG8" s="2">
        <f t="shared" si="6"/>
        <v>0.26570587539167867</v>
      </c>
      <c r="AH8" s="2">
        <f t="shared" ref="AH8:AH55" si="10">AA8/$AD$10*100</f>
        <v>0.5853269081069904</v>
      </c>
    </row>
    <row r="9" spans="1:34" x14ac:dyDescent="0.45">
      <c r="B9" s="3" t="s">
        <v>18</v>
      </c>
      <c r="C9" s="5">
        <v>3.2000000000000002E-3</v>
      </c>
      <c r="D9" s="5">
        <v>3.2000000000000002E-3</v>
      </c>
      <c r="E9" s="6"/>
      <c r="F9" s="9">
        <v>13</v>
      </c>
      <c r="G9" s="10">
        <f t="shared" si="5"/>
        <v>21</v>
      </c>
      <c r="H9" s="10">
        <f t="shared" si="5"/>
        <v>29</v>
      </c>
      <c r="I9" s="10">
        <f t="shared" si="5"/>
        <v>37</v>
      </c>
      <c r="J9" s="10">
        <f t="shared" si="5"/>
        <v>45</v>
      </c>
      <c r="K9" s="10">
        <f t="shared" si="5"/>
        <v>53</v>
      </c>
      <c r="L9" s="3"/>
      <c r="M9" s="7"/>
      <c r="N9" s="7"/>
      <c r="Q9" s="13">
        <v>8</v>
      </c>
      <c r="R9" s="13" t="s">
        <v>2</v>
      </c>
      <c r="S9" s="13" t="s">
        <v>14</v>
      </c>
      <c r="T9" s="13" t="s">
        <v>17</v>
      </c>
      <c r="U9" s="14">
        <v>1</v>
      </c>
      <c r="V9" s="29">
        <f t="shared" si="8"/>
        <v>0.79736028624021293</v>
      </c>
      <c r="W9" s="29">
        <f t="shared" si="9"/>
        <v>2.8526706650212779</v>
      </c>
      <c r="X9" s="29"/>
      <c r="Y9" s="14">
        <f t="shared" si="3"/>
        <v>0.79736028624021293</v>
      </c>
      <c r="Z9" s="14">
        <v>100</v>
      </c>
      <c r="AA9" s="14">
        <f t="shared" si="7"/>
        <v>79.736028624021287</v>
      </c>
      <c r="AF9" s="2">
        <f t="shared" si="4"/>
        <v>0.75454823307443852</v>
      </c>
      <c r="AG9" s="2">
        <f t="shared" si="6"/>
        <v>1.4544103548647576</v>
      </c>
      <c r="AH9" s="2">
        <f t="shared" si="10"/>
        <v>3.2039393742304889</v>
      </c>
    </row>
    <row r="10" spans="1:34" x14ac:dyDescent="0.45">
      <c r="B10" s="3" t="s">
        <v>20</v>
      </c>
      <c r="C10" s="5">
        <v>6.4000000000000005E-4</v>
      </c>
      <c r="D10" s="5">
        <v>6.4000000000000005E-4</v>
      </c>
      <c r="E10" s="6"/>
      <c r="F10" s="9">
        <v>14</v>
      </c>
      <c r="G10" s="10">
        <f t="shared" si="5"/>
        <v>22</v>
      </c>
      <c r="H10" s="10">
        <f t="shared" si="5"/>
        <v>30</v>
      </c>
      <c r="I10" s="10">
        <f t="shared" si="5"/>
        <v>38</v>
      </c>
      <c r="J10" s="10">
        <f t="shared" si="5"/>
        <v>46</v>
      </c>
      <c r="K10" s="10">
        <f t="shared" si="5"/>
        <v>54</v>
      </c>
      <c r="L10" s="3"/>
      <c r="M10" s="7"/>
      <c r="N10" s="7"/>
      <c r="Q10" s="13">
        <v>9</v>
      </c>
      <c r="R10" s="13" t="s">
        <v>2</v>
      </c>
      <c r="S10" s="13" t="s">
        <v>14</v>
      </c>
      <c r="T10" s="13" t="s">
        <v>36</v>
      </c>
      <c r="U10" s="14">
        <v>1</v>
      </c>
      <c r="V10" s="29">
        <f t="shared" si="8"/>
        <v>0.33645182818494557</v>
      </c>
      <c r="W10" s="29">
        <f t="shared" si="9"/>
        <v>5.0671522954891257</v>
      </c>
      <c r="X10" s="29"/>
      <c r="Y10" s="14">
        <f t="shared" si="3"/>
        <v>0.33645182818494557</v>
      </c>
      <c r="Z10" s="14">
        <v>100</v>
      </c>
      <c r="AA10" s="14">
        <f t="shared" si="7"/>
        <v>33.645182818494554</v>
      </c>
      <c r="AC10" s="2" t="s">
        <v>63</v>
      </c>
      <c r="AD10" s="2">
        <f>SUM(AA4:AA5,AA8:AA55)</f>
        <v>2488.6871850742186</v>
      </c>
      <c r="AF10" s="2">
        <f t="shared" si="4"/>
        <v>0.31838697870028426</v>
      </c>
      <c r="AG10" s="2">
        <f t="shared" si="6"/>
        <v>0.61369876487420738</v>
      </c>
      <c r="AH10" s="2">
        <f t="shared" si="10"/>
        <v>1.3519249434111251</v>
      </c>
    </row>
    <row r="11" spans="1:34" x14ac:dyDescent="0.45">
      <c r="B11" s="3"/>
      <c r="C11" s="3" t="s">
        <v>21</v>
      </c>
      <c r="D11" s="3"/>
      <c r="E11" s="11" t="s">
        <v>22</v>
      </c>
      <c r="F11" s="3"/>
      <c r="G11" s="3" t="s">
        <v>23</v>
      </c>
      <c r="H11" s="3"/>
      <c r="I11" s="3" t="s">
        <v>23</v>
      </c>
      <c r="J11" s="3"/>
      <c r="K11" s="3"/>
      <c r="L11" s="3" t="s">
        <v>23</v>
      </c>
      <c r="M11" s="3"/>
      <c r="N11" s="3" t="s">
        <v>24</v>
      </c>
      <c r="Q11" s="13">
        <v>10</v>
      </c>
      <c r="R11" s="13" t="s">
        <v>2</v>
      </c>
      <c r="S11" s="13" t="s">
        <v>14</v>
      </c>
      <c r="T11" s="13" t="s">
        <v>38</v>
      </c>
      <c r="U11" s="14">
        <v>1</v>
      </c>
      <c r="V11" s="29">
        <f t="shared" si="8"/>
        <v>0.2559456058862053</v>
      </c>
      <c r="W11" s="29">
        <f t="shared" si="9"/>
        <v>0.85622958788681602</v>
      </c>
      <c r="X11" s="29"/>
      <c r="Y11" s="14">
        <f t="shared" si="3"/>
        <v>0.2559456058862053</v>
      </c>
      <c r="Z11" s="14">
        <v>100</v>
      </c>
      <c r="AA11" s="14">
        <f t="shared" si="7"/>
        <v>25.594560588620531</v>
      </c>
      <c r="AC11" s="2" t="s">
        <v>64</v>
      </c>
      <c r="AD11" s="2">
        <f>AD10/AD2*100</f>
        <v>23.550640163272856</v>
      </c>
      <c r="AF11" s="2">
        <f t="shared" si="4"/>
        <v>0.24220331513528939</v>
      </c>
      <c r="AG11" s="2">
        <f t="shared" si="6"/>
        <v>0.4668528717906163</v>
      </c>
      <c r="AH11" s="2">
        <f t="shared" si="10"/>
        <v>1.0284362270245402</v>
      </c>
    </row>
    <row r="12" spans="1:34" x14ac:dyDescent="0.45">
      <c r="E12" s="2" t="s">
        <v>26</v>
      </c>
      <c r="Q12" s="13">
        <v>11</v>
      </c>
      <c r="R12" s="13" t="s">
        <v>2</v>
      </c>
      <c r="S12" s="13" t="s">
        <v>14</v>
      </c>
      <c r="T12" s="13" t="s">
        <v>40</v>
      </c>
      <c r="U12" s="14">
        <v>1</v>
      </c>
      <c r="V12" s="29">
        <f t="shared" si="8"/>
        <v>4.7134672735421212E-2</v>
      </c>
      <c r="W12" s="29">
        <f t="shared" si="9"/>
        <v>4.1268962577514712</v>
      </c>
      <c r="X12" s="29"/>
      <c r="Y12" s="14">
        <f t="shared" si="3"/>
        <v>4.7134672735421212E-2</v>
      </c>
      <c r="Z12" s="14">
        <v>100</v>
      </c>
      <c r="AA12" s="14">
        <f t="shared" si="7"/>
        <v>4.713467273542121</v>
      </c>
      <c r="AC12" s="2" t="s">
        <v>65</v>
      </c>
      <c r="AD12" s="2">
        <f>AD10/AD7*100</f>
        <v>45.394440561599978</v>
      </c>
      <c r="AF12" s="2">
        <f t="shared" si="4"/>
        <v>4.4603906970028792E-2</v>
      </c>
      <c r="AG12" s="2">
        <f t="shared" si="6"/>
        <v>8.5975132299109566E-2</v>
      </c>
      <c r="AH12" s="2">
        <f t="shared" si="10"/>
        <v>0.18939573048034777</v>
      </c>
    </row>
    <row r="13" spans="1:34" x14ac:dyDescent="0.45">
      <c r="Q13" s="13">
        <v>12</v>
      </c>
      <c r="R13" s="13" t="s">
        <v>2</v>
      </c>
      <c r="S13" s="13" t="s">
        <v>14</v>
      </c>
      <c r="T13" s="13" t="s">
        <v>42</v>
      </c>
      <c r="U13" s="14">
        <v>1</v>
      </c>
      <c r="V13" s="29">
        <f t="shared" si="8"/>
        <v>5.0356943374025007E-2</v>
      </c>
      <c r="W13" s="29">
        <f t="shared" si="9"/>
        <v>3.1529060330069067</v>
      </c>
      <c r="X13" s="29"/>
      <c r="Y13" s="14">
        <f t="shared" si="3"/>
        <v>5.0356943374025007E-2</v>
      </c>
      <c r="Z13" s="14">
        <v>100</v>
      </c>
      <c r="AA13" s="14">
        <f t="shared" si="7"/>
        <v>5.0356943374025009</v>
      </c>
      <c r="AC13" s="15"/>
      <c r="AF13" s="2">
        <f t="shared" si="4"/>
        <v>4.7653166707193162E-2</v>
      </c>
      <c r="AG13" s="2">
        <f t="shared" si="6"/>
        <v>9.1852655752227952E-2</v>
      </c>
      <c r="AH13" s="2">
        <f t="shared" si="10"/>
        <v>0.20234340288340916</v>
      </c>
    </row>
    <row r="14" spans="1:34" x14ac:dyDescent="0.45">
      <c r="F14" s="1"/>
      <c r="M14" s="2" t="s">
        <v>66</v>
      </c>
      <c r="Q14" s="13">
        <v>13</v>
      </c>
      <c r="R14" s="13" t="s">
        <v>2</v>
      </c>
      <c r="S14" s="13" t="s">
        <v>14</v>
      </c>
      <c r="T14" s="13" t="s">
        <v>44</v>
      </c>
      <c r="U14" s="14">
        <v>1</v>
      </c>
      <c r="V14" s="29">
        <f t="shared" si="8"/>
        <v>4.9059278418596933E-2</v>
      </c>
      <c r="W14" s="29">
        <f t="shared" si="9"/>
        <v>17.566740592072208</v>
      </c>
      <c r="X14" s="29"/>
      <c r="Y14" s="14">
        <f t="shared" si="3"/>
        <v>4.9059278418596933E-2</v>
      </c>
      <c r="Z14" s="14">
        <v>200</v>
      </c>
      <c r="AA14" s="14">
        <f t="shared" si="7"/>
        <v>9.8118556837193864</v>
      </c>
      <c r="AC14" s="15" t="s">
        <v>67</v>
      </c>
      <c r="AD14" s="2">
        <f>SUM(AK20:AK24)</f>
        <v>936.75971219868438</v>
      </c>
      <c r="AF14" s="2">
        <f t="shared" si="4"/>
        <v>9.2850352558209365E-2</v>
      </c>
      <c r="AG14" s="2">
        <f t="shared" si="6"/>
        <v>0.17897134774707077</v>
      </c>
      <c r="AH14" s="2">
        <f t="shared" si="10"/>
        <v>0.39425829580212085</v>
      </c>
    </row>
    <row r="15" spans="1:34" x14ac:dyDescent="0.45">
      <c r="Q15" s="13">
        <v>14</v>
      </c>
      <c r="R15" s="13" t="s">
        <v>2</v>
      </c>
      <c r="S15" s="13" t="s">
        <v>14</v>
      </c>
      <c r="T15" s="13" t="s">
        <v>45</v>
      </c>
      <c r="U15" s="14">
        <v>1</v>
      </c>
      <c r="V15" s="29">
        <f t="shared" si="8"/>
        <v>0.16895183044996309</v>
      </c>
      <c r="W15" s="29">
        <f t="shared" si="9"/>
        <v>4.7260393897502082</v>
      </c>
      <c r="X15" s="29"/>
      <c r="Y15" s="14">
        <f t="shared" si="3"/>
        <v>0.16895183044996309</v>
      </c>
      <c r="Z15" s="14">
        <v>100</v>
      </c>
      <c r="AA15" s="14">
        <f t="shared" si="7"/>
        <v>16.895183044996308</v>
      </c>
      <c r="AC15" s="15"/>
      <c r="AF15" s="2">
        <f t="shared" si="4"/>
        <v>0.15988042963843627</v>
      </c>
      <c r="AG15" s="2">
        <f t="shared" si="6"/>
        <v>0.30817347680864293</v>
      </c>
      <c r="AH15" s="2">
        <f t="shared" si="10"/>
        <v>0.67887933631532138</v>
      </c>
    </row>
    <row r="16" spans="1:34" x14ac:dyDescent="0.45">
      <c r="A16" s="2" t="s">
        <v>68</v>
      </c>
      <c r="Q16" s="13">
        <v>15</v>
      </c>
      <c r="R16" s="13" t="s">
        <v>2</v>
      </c>
      <c r="S16" s="13" t="s">
        <v>14</v>
      </c>
      <c r="T16" s="13" t="s">
        <v>46</v>
      </c>
      <c r="U16" s="14">
        <v>1</v>
      </c>
      <c r="V16" s="29">
        <f t="shared" ref="V16:V23" si="11">AVERAGE(F49,F93)</f>
        <v>7.5807513615354413E-2</v>
      </c>
      <c r="W16" s="29">
        <f t="shared" ref="W16:W23" si="12">ABS(F49-F93)/F49*100</f>
        <v>4.6306554077073683</v>
      </c>
      <c r="X16" s="14"/>
      <c r="Y16" s="14">
        <f t="shared" si="3"/>
        <v>7.5807513615354413E-2</v>
      </c>
      <c r="Z16" s="14">
        <v>100</v>
      </c>
      <c r="AA16" s="14">
        <f t="shared" si="7"/>
        <v>7.5807513615354409</v>
      </c>
      <c r="AC16" s="15"/>
      <c r="AF16" s="2">
        <f t="shared" si="4"/>
        <v>7.1737239036507389E-2</v>
      </c>
      <c r="AG16" s="2">
        <f t="shared" si="6"/>
        <v>0.13827529998842586</v>
      </c>
      <c r="AH16" s="2">
        <f t="shared" si="10"/>
        <v>0.30460844605142146</v>
      </c>
    </row>
    <row r="17" spans="1:43" x14ac:dyDescent="0.45">
      <c r="A17" s="16"/>
      <c r="B17" s="17">
        <v>1</v>
      </c>
      <c r="C17" s="17">
        <v>2</v>
      </c>
      <c r="D17" s="17">
        <v>3</v>
      </c>
      <c r="E17" s="17">
        <v>4</v>
      </c>
      <c r="F17" s="17">
        <v>5</v>
      </c>
      <c r="G17" s="17">
        <v>6</v>
      </c>
      <c r="H17" s="17">
        <v>7</v>
      </c>
      <c r="I17" s="17">
        <v>8</v>
      </c>
      <c r="J17" s="17">
        <v>9</v>
      </c>
      <c r="K17" s="17">
        <v>10</v>
      </c>
      <c r="L17" s="17">
        <v>11</v>
      </c>
      <c r="M17" s="17">
        <v>12</v>
      </c>
      <c r="Q17" s="13">
        <v>16</v>
      </c>
      <c r="R17" s="13" t="s">
        <v>2</v>
      </c>
      <c r="S17" s="13" t="s">
        <v>14</v>
      </c>
      <c r="T17" s="13" t="s">
        <v>47</v>
      </c>
      <c r="U17" s="14">
        <v>1</v>
      </c>
      <c r="V17" s="29">
        <f t="shared" si="11"/>
        <v>5.0062759612226504E-2</v>
      </c>
      <c r="W17" s="29">
        <f t="shared" si="12"/>
        <v>3.6540276571381605</v>
      </c>
      <c r="X17" s="14"/>
      <c r="Y17" s="14">
        <f t="shared" si="3"/>
        <v>5.0062759612226504E-2</v>
      </c>
      <c r="Z17" s="14">
        <v>100</v>
      </c>
      <c r="AA17" s="14">
        <f t="shared" si="7"/>
        <v>5.0062759612226504</v>
      </c>
      <c r="AC17" s="15"/>
      <c r="AF17" s="2">
        <f t="shared" si="4"/>
        <v>4.7374778328069175E-2</v>
      </c>
      <c r="AG17" s="2">
        <f t="shared" si="6"/>
        <v>9.1316055275910885E-2</v>
      </c>
      <c r="AH17" s="2">
        <f t="shared" si="10"/>
        <v>0.20116131875663398</v>
      </c>
    </row>
    <row r="18" spans="1:43" x14ac:dyDescent="0.45">
      <c r="A18" s="17" t="s">
        <v>69</v>
      </c>
      <c r="B18" s="18">
        <v>677170</v>
      </c>
      <c r="C18" s="18">
        <v>690475</v>
      </c>
      <c r="D18" s="32">
        <v>272923</v>
      </c>
      <c r="E18" s="19">
        <v>18583</v>
      </c>
      <c r="F18" s="19">
        <v>9752</v>
      </c>
      <c r="G18" s="19">
        <v>1589</v>
      </c>
      <c r="H18" s="19">
        <v>49101</v>
      </c>
      <c r="I18" s="20">
        <v>71220</v>
      </c>
      <c r="J18" s="19">
        <v>38405</v>
      </c>
      <c r="K18" s="19">
        <v>8</v>
      </c>
      <c r="L18" s="19">
        <v>14</v>
      </c>
      <c r="M18" s="19">
        <v>13</v>
      </c>
      <c r="N18" s="22" t="s">
        <v>70</v>
      </c>
      <c r="O18">
        <f>AVERAGE(L18:M25)</f>
        <v>14.75</v>
      </c>
      <c r="Q18" s="13">
        <v>17</v>
      </c>
      <c r="R18" s="13" t="s">
        <v>2</v>
      </c>
      <c r="S18" s="13" t="s">
        <v>14</v>
      </c>
      <c r="T18" s="13" t="s">
        <v>48</v>
      </c>
      <c r="U18" s="14">
        <v>1</v>
      </c>
      <c r="V18" s="29">
        <f t="shared" si="11"/>
        <v>4.9224318276084478E-2</v>
      </c>
      <c r="W18" s="29">
        <f t="shared" si="12"/>
        <v>1.9939622079169079</v>
      </c>
      <c r="X18" s="14"/>
      <c r="Y18" s="14">
        <f t="shared" si="3"/>
        <v>4.9224318276084478E-2</v>
      </c>
      <c r="Z18" s="14">
        <v>100</v>
      </c>
      <c r="AA18" s="14">
        <f t="shared" si="7"/>
        <v>4.922431827608448</v>
      </c>
      <c r="AF18" s="2">
        <f t="shared" si="4"/>
        <v>4.6581354778339051E-2</v>
      </c>
      <c r="AG18" s="2">
        <f t="shared" si="6"/>
        <v>8.9786711788060983E-2</v>
      </c>
      <c r="AH18" s="2">
        <f t="shared" si="10"/>
        <v>0.19779230821496954</v>
      </c>
      <c r="AK18" s="2" t="s">
        <v>71</v>
      </c>
      <c r="AL18" s="2" t="s">
        <v>72</v>
      </c>
      <c r="AM18" s="2" t="s">
        <v>73</v>
      </c>
      <c r="AN18" s="2" t="s">
        <v>74</v>
      </c>
      <c r="AO18" s="2" t="s">
        <v>75</v>
      </c>
      <c r="AP18" s="2" t="s">
        <v>76</v>
      </c>
      <c r="AQ18" s="2" t="s">
        <v>77</v>
      </c>
    </row>
    <row r="19" spans="1:43" x14ac:dyDescent="0.45">
      <c r="A19" s="17" t="s">
        <v>78</v>
      </c>
      <c r="B19" s="33">
        <v>616892</v>
      </c>
      <c r="C19" s="33">
        <v>614098</v>
      </c>
      <c r="D19" s="34">
        <v>416791</v>
      </c>
      <c r="E19" s="21">
        <v>103331</v>
      </c>
      <c r="F19" s="19">
        <v>6476</v>
      </c>
      <c r="G19" s="19">
        <v>2257</v>
      </c>
      <c r="H19" s="19">
        <v>7005</v>
      </c>
      <c r="I19" s="19">
        <v>38266</v>
      </c>
      <c r="J19" s="19">
        <v>43896</v>
      </c>
      <c r="K19" s="19">
        <v>8</v>
      </c>
      <c r="L19" s="19">
        <v>14</v>
      </c>
      <c r="M19" s="19">
        <v>13</v>
      </c>
      <c r="Q19" s="10">
        <v>18</v>
      </c>
      <c r="R19" s="10" t="s">
        <v>2</v>
      </c>
      <c r="S19" s="24" t="s">
        <v>19</v>
      </c>
      <c r="T19" s="10" t="s">
        <v>15</v>
      </c>
      <c r="U19" s="24">
        <v>1</v>
      </c>
      <c r="V19" s="30">
        <f t="shared" si="11"/>
        <v>0.10855130993076859</v>
      </c>
      <c r="W19" s="30">
        <f t="shared" si="12"/>
        <v>4.1890283564888238</v>
      </c>
      <c r="X19" s="24"/>
      <c r="Y19" s="24">
        <f t="shared" si="3"/>
        <v>0.10855130993076859</v>
      </c>
      <c r="Z19" s="24">
        <v>100</v>
      </c>
      <c r="AA19" s="24">
        <f t="shared" si="7"/>
        <v>10.855130993076859</v>
      </c>
      <c r="AF19" s="2">
        <f t="shared" si="4"/>
        <v>0.10272294785634936</v>
      </c>
      <c r="AG19" s="2">
        <f t="shared" si="6"/>
        <v>0.1980010190147356</v>
      </c>
      <c r="AH19" s="2">
        <f t="shared" si="10"/>
        <v>0.43617900466478809</v>
      </c>
      <c r="AJ19" s="2" t="s">
        <v>79</v>
      </c>
      <c r="AK19" s="2">
        <f>SUM(AA4:AA5)</f>
        <v>1551.9274728755342</v>
      </c>
      <c r="AL19" s="2">
        <f t="shared" ref="AL19:AL24" si="13">AK19/$AD$10*100</f>
        <v>62.359282523860152</v>
      </c>
      <c r="AN19" s="2">
        <f>AD34</f>
        <v>0</v>
      </c>
      <c r="AO19"/>
      <c r="AP19"/>
      <c r="AQ19"/>
    </row>
    <row r="20" spans="1:43" x14ac:dyDescent="0.45">
      <c r="A20" s="17" t="s">
        <v>74</v>
      </c>
      <c r="B20" s="32">
        <v>263352</v>
      </c>
      <c r="C20" s="32">
        <v>253238</v>
      </c>
      <c r="D20" s="21">
        <v>133695</v>
      </c>
      <c r="E20" s="19">
        <v>43139</v>
      </c>
      <c r="F20" s="19">
        <v>6420</v>
      </c>
      <c r="G20" s="19">
        <v>13246</v>
      </c>
      <c r="H20" s="19">
        <v>10176</v>
      </c>
      <c r="I20" s="19">
        <v>13032</v>
      </c>
      <c r="J20" s="19">
        <v>34362</v>
      </c>
      <c r="K20" s="19">
        <v>7</v>
      </c>
      <c r="L20" s="19">
        <v>16</v>
      </c>
      <c r="M20" s="19">
        <v>13</v>
      </c>
      <c r="Q20" s="10">
        <v>19</v>
      </c>
      <c r="R20" s="10" t="s">
        <v>2</v>
      </c>
      <c r="S20" s="24"/>
      <c r="T20" s="10" t="s">
        <v>17</v>
      </c>
      <c r="U20" s="24">
        <v>1</v>
      </c>
      <c r="V20" s="30">
        <f t="shared" si="11"/>
        <v>0.90196180576047391</v>
      </c>
      <c r="W20" s="30">
        <f t="shared" si="12"/>
        <v>6.6823547947826603</v>
      </c>
      <c r="X20" s="24"/>
      <c r="Y20" s="24">
        <f t="shared" si="3"/>
        <v>0.90196180576047391</v>
      </c>
      <c r="Z20" s="24">
        <v>100</v>
      </c>
      <c r="AA20" s="24">
        <f t="shared" si="7"/>
        <v>90.196180576047396</v>
      </c>
      <c r="AF20" s="2">
        <f t="shared" si="4"/>
        <v>0.85353346358181392</v>
      </c>
      <c r="AG20" s="2">
        <f t="shared" si="6"/>
        <v>1.6452068313762853</v>
      </c>
      <c r="AH20" s="2">
        <f t="shared" si="10"/>
        <v>3.6242473990702662</v>
      </c>
      <c r="AJ20" s="2" t="s">
        <v>14</v>
      </c>
      <c r="AK20" s="2">
        <f>SUM(AA8:AA18)</f>
        <v>207.50838727401307</v>
      </c>
      <c r="AL20" s="2">
        <f t="shared" si="13"/>
        <v>8.3380662912773698</v>
      </c>
      <c r="AM20" s="2">
        <f>AK20/$AD$14*100</f>
        <v>22.151719867090215</v>
      </c>
      <c r="AN20" s="2">
        <f>SUM(AA8:AA9)</f>
        <v>94.302984376871109</v>
      </c>
      <c r="AO20">
        <f>SUM(AA10:AA18)</f>
        <v>113.20540289714197</v>
      </c>
      <c r="AP20">
        <f t="shared" ref="AP20:AQ24" si="14">AN20/$AD$14*100</f>
        <v>10.066934257402146</v>
      </c>
      <c r="AQ20">
        <f t="shared" si="14"/>
        <v>12.084785609688067</v>
      </c>
    </row>
    <row r="21" spans="1:43" x14ac:dyDescent="0.45">
      <c r="A21" s="17" t="s">
        <v>80</v>
      </c>
      <c r="B21" s="20">
        <v>72608</v>
      </c>
      <c r="C21" s="20">
        <v>72442</v>
      </c>
      <c r="D21" s="20">
        <v>72808</v>
      </c>
      <c r="E21" s="19">
        <v>33796</v>
      </c>
      <c r="F21" s="19">
        <v>13988</v>
      </c>
      <c r="G21" s="19">
        <v>6523</v>
      </c>
      <c r="H21" s="19">
        <v>8553</v>
      </c>
      <c r="I21" s="19">
        <v>10592</v>
      </c>
      <c r="J21" s="19">
        <v>6015</v>
      </c>
      <c r="K21" s="19">
        <v>5</v>
      </c>
      <c r="L21" s="19">
        <v>12</v>
      </c>
      <c r="M21" s="19">
        <v>17</v>
      </c>
      <c r="Q21" s="10">
        <v>20</v>
      </c>
      <c r="R21" s="10" t="s">
        <v>2</v>
      </c>
      <c r="S21" s="10" t="s">
        <v>19</v>
      </c>
      <c r="T21" s="10" t="s">
        <v>36</v>
      </c>
      <c r="U21" s="24">
        <v>1</v>
      </c>
      <c r="V21" s="30">
        <f t="shared" si="11"/>
        <v>0.29650962956468496</v>
      </c>
      <c r="W21" s="30">
        <f t="shared" si="12"/>
        <v>8.1699439852047586</v>
      </c>
      <c r="X21" s="24"/>
      <c r="Y21" s="24">
        <f t="shared" si="3"/>
        <v>0.29650962956468496</v>
      </c>
      <c r="Z21" s="24">
        <v>100</v>
      </c>
      <c r="AA21" s="24">
        <f t="shared" si="7"/>
        <v>29.650962956468497</v>
      </c>
      <c r="AF21" s="2">
        <f t="shared" si="4"/>
        <v>0.28058936585937283</v>
      </c>
      <c r="AG21" s="2">
        <f t="shared" si="6"/>
        <v>0.54084293260885319</v>
      </c>
      <c r="AH21" s="2">
        <f t="shared" si="10"/>
        <v>1.1914298885894024</v>
      </c>
      <c r="AJ21" s="2" t="s">
        <v>25</v>
      </c>
      <c r="AK21" s="2">
        <f>SUM(AA29:AA37)</f>
        <v>210.14875035863665</v>
      </c>
      <c r="AL21" s="2">
        <f t="shared" si="13"/>
        <v>8.4441609061594249</v>
      </c>
      <c r="AM21" s="2">
        <f>AK21/$AD$14*100</f>
        <v>22.433581165162732</v>
      </c>
      <c r="AN21" s="2">
        <f>SUM(AA29:AA30)</f>
        <v>53.766265619869245</v>
      </c>
      <c r="AO21">
        <f>SUM(AA31:AA37)</f>
        <v>156.38248473876737</v>
      </c>
      <c r="AP21">
        <f t="shared" si="14"/>
        <v>5.739600552811301</v>
      </c>
      <c r="AQ21">
        <f t="shared" si="14"/>
        <v>16.693980612351424</v>
      </c>
    </row>
    <row r="22" spans="1:43" x14ac:dyDescent="0.45">
      <c r="A22" s="17" t="s">
        <v>81</v>
      </c>
      <c r="B22" s="19">
        <v>24968</v>
      </c>
      <c r="C22" s="19">
        <v>22104</v>
      </c>
      <c r="D22" s="20">
        <v>82828</v>
      </c>
      <c r="E22" s="19">
        <v>6084</v>
      </c>
      <c r="F22" s="21">
        <v>114719</v>
      </c>
      <c r="G22" s="19">
        <v>3775</v>
      </c>
      <c r="H22" s="19">
        <v>31067</v>
      </c>
      <c r="I22" s="19">
        <v>17564</v>
      </c>
      <c r="J22" s="19">
        <v>7374</v>
      </c>
      <c r="K22" s="19">
        <v>7</v>
      </c>
      <c r="L22" s="19">
        <v>15</v>
      </c>
      <c r="M22" s="19">
        <v>15</v>
      </c>
      <c r="Q22" s="10">
        <v>21</v>
      </c>
      <c r="R22" s="10" t="s">
        <v>2</v>
      </c>
      <c r="S22" s="10" t="s">
        <v>19</v>
      </c>
      <c r="T22" s="10" t="s">
        <v>38</v>
      </c>
      <c r="U22" s="24">
        <v>1</v>
      </c>
      <c r="V22" s="30">
        <f t="shared" si="11"/>
        <v>0.20001308535954132</v>
      </c>
      <c r="W22" s="30">
        <f t="shared" si="12"/>
        <v>4.4940413372071619</v>
      </c>
      <c r="X22" s="24"/>
      <c r="Y22" s="24">
        <f t="shared" si="3"/>
        <v>0.20001308535954132</v>
      </c>
      <c r="Z22" s="24">
        <v>100</v>
      </c>
      <c r="AA22" s="24">
        <f t="shared" si="7"/>
        <v>20.001308535954131</v>
      </c>
      <c r="AF22" s="2">
        <f t="shared" si="4"/>
        <v>0.18927393645529858</v>
      </c>
      <c r="AG22" s="2">
        <f t="shared" si="6"/>
        <v>0.36483018715046539</v>
      </c>
      <c r="AH22" s="2">
        <f t="shared" si="10"/>
        <v>0.80368913601962577</v>
      </c>
      <c r="AJ22" s="2" t="s">
        <v>19</v>
      </c>
      <c r="AK22" s="2">
        <f>SUM(AA19:AA28)</f>
        <v>175.65122465283179</v>
      </c>
      <c r="AL22" s="2">
        <f t="shared" si="13"/>
        <v>7.0579872675960056</v>
      </c>
      <c r="AM22" s="2">
        <f>AK22/$AD$14*100</f>
        <v>18.750937125653905</v>
      </c>
      <c r="AN22" s="2">
        <f>SUM(AA19:AA20)</f>
        <v>101.05131156912425</v>
      </c>
      <c r="AO22">
        <f>SUM(AA21:AA28)</f>
        <v>74.599913083707548</v>
      </c>
      <c r="AP22">
        <f t="shared" si="14"/>
        <v>10.78732467389583</v>
      </c>
      <c r="AQ22">
        <f t="shared" si="14"/>
        <v>7.9636124517580757</v>
      </c>
    </row>
    <row r="23" spans="1:43" x14ac:dyDescent="0.45">
      <c r="A23" s="17" t="s">
        <v>82</v>
      </c>
      <c r="B23" s="19">
        <v>8493</v>
      </c>
      <c r="C23" s="19">
        <v>8128</v>
      </c>
      <c r="D23" s="35">
        <v>324168</v>
      </c>
      <c r="E23" s="19">
        <v>6530</v>
      </c>
      <c r="F23" s="19">
        <v>37453</v>
      </c>
      <c r="G23" s="19">
        <v>13936</v>
      </c>
      <c r="H23" s="19">
        <v>19329</v>
      </c>
      <c r="I23" s="19">
        <v>19910</v>
      </c>
      <c r="J23" s="19">
        <v>6754</v>
      </c>
      <c r="K23" s="19">
        <v>8</v>
      </c>
      <c r="L23" s="19">
        <v>14</v>
      </c>
      <c r="M23" s="19">
        <v>17</v>
      </c>
      <c r="Q23" s="10">
        <v>22</v>
      </c>
      <c r="R23" s="10" t="s">
        <v>2</v>
      </c>
      <c r="S23" s="10" t="s">
        <v>19</v>
      </c>
      <c r="T23" s="10" t="s">
        <v>40</v>
      </c>
      <c r="U23" s="24">
        <v>1</v>
      </c>
      <c r="V23" s="30">
        <f t="shared" si="11"/>
        <v>2.0543698140669815E-2</v>
      </c>
      <c r="W23" s="30">
        <f t="shared" si="12"/>
        <v>5.6850473931981913</v>
      </c>
      <c r="X23" s="24"/>
      <c r="Y23" s="24">
        <f t="shared" si="3"/>
        <v>2.0543698140669815E-2</v>
      </c>
      <c r="Z23" s="24">
        <v>100</v>
      </c>
      <c r="AA23" s="24">
        <f t="shared" si="7"/>
        <v>2.0543698140669817</v>
      </c>
      <c r="AF23" s="2">
        <f t="shared" si="4"/>
        <v>1.9440661141966055E-2</v>
      </c>
      <c r="AG23" s="2">
        <f t="shared" si="6"/>
        <v>3.7472354490959321E-2</v>
      </c>
      <c r="AH23" s="2">
        <f t="shared" si="10"/>
        <v>8.25483341734536E-2</v>
      </c>
      <c r="AJ23" s="2" t="s">
        <v>27</v>
      </c>
      <c r="AK23" s="2">
        <f>SUM(AA38:AA46)</f>
        <v>200.25828540558774</v>
      </c>
      <c r="AL23" s="2">
        <f t="shared" si="13"/>
        <v>8.0467439462310555</v>
      </c>
      <c r="AM23" s="2">
        <f>AK23/$AD$14*100</f>
        <v>21.377764521443623</v>
      </c>
      <c r="AN23" s="2">
        <f>SUM(AA38:AA39)</f>
        <v>43.509904943866239</v>
      </c>
      <c r="AO23">
        <f>SUM(AA40:AA46)</f>
        <v>156.74838046172147</v>
      </c>
      <c r="AP23">
        <f t="shared" si="14"/>
        <v>4.644724188847043</v>
      </c>
      <c r="AQ23">
        <f t="shared" si="14"/>
        <v>16.733040332596577</v>
      </c>
    </row>
    <row r="24" spans="1:43" x14ac:dyDescent="0.45">
      <c r="A24" s="17" t="s">
        <v>83</v>
      </c>
      <c r="B24" s="19">
        <v>3235</v>
      </c>
      <c r="C24" s="19">
        <v>2543</v>
      </c>
      <c r="D24" s="19">
        <v>15</v>
      </c>
      <c r="E24" s="19">
        <v>7083</v>
      </c>
      <c r="F24" s="19">
        <v>25723</v>
      </c>
      <c r="G24" s="20">
        <v>54791</v>
      </c>
      <c r="H24" s="19">
        <v>19044</v>
      </c>
      <c r="I24" s="19">
        <v>16922</v>
      </c>
      <c r="J24" s="19">
        <v>19354</v>
      </c>
      <c r="K24" s="19">
        <v>9</v>
      </c>
      <c r="L24" s="19">
        <v>14</v>
      </c>
      <c r="M24" s="19">
        <v>17</v>
      </c>
      <c r="Q24" s="10">
        <v>23</v>
      </c>
      <c r="R24" s="10" t="s">
        <v>2</v>
      </c>
      <c r="S24" s="10" t="s">
        <v>19</v>
      </c>
      <c r="T24" s="10" t="s">
        <v>42</v>
      </c>
      <c r="U24" s="24">
        <v>1</v>
      </c>
      <c r="V24" s="30">
        <f t="shared" ref="V24:V31" si="15">AVERAGE(G49,G93)</f>
        <v>1.2961807848039051E-2</v>
      </c>
      <c r="W24" s="30">
        <f t="shared" ref="W24:W31" si="16">ABS(G49-G93)/G49*100</f>
        <v>16.414641790965884</v>
      </c>
      <c r="X24" s="24"/>
      <c r="Y24" s="24">
        <f t="shared" si="3"/>
        <v>1.2961807848039051E-2</v>
      </c>
      <c r="Z24" s="24">
        <v>100</v>
      </c>
      <c r="AA24" s="24">
        <f t="shared" si="7"/>
        <v>1.2961807848039051</v>
      </c>
      <c r="AF24" s="2">
        <f t="shared" si="4"/>
        <v>1.2265859458972149E-2</v>
      </c>
      <c r="AG24" s="2">
        <f t="shared" si="6"/>
        <v>2.3642747045814098E-2</v>
      </c>
      <c r="AH24" s="2">
        <f t="shared" si="10"/>
        <v>5.2082913134992886E-2</v>
      </c>
      <c r="AJ24" s="2" t="s">
        <v>32</v>
      </c>
      <c r="AK24" s="2">
        <f>SUM(AA47:AA55)</f>
        <v>143.19306450761525</v>
      </c>
      <c r="AL24" s="2">
        <f t="shared" si="13"/>
        <v>5.753759064876002</v>
      </c>
      <c r="AM24" s="2">
        <f>AK24/$AD$14*100</f>
        <v>15.285997320649541</v>
      </c>
      <c r="AN24" s="2">
        <f>SUM(AA47:AA48)</f>
        <v>35.986571643633127</v>
      </c>
      <c r="AO24">
        <f>SUM(AA49:AA55)</f>
        <v>107.20649286398211</v>
      </c>
      <c r="AP24">
        <f t="shared" si="14"/>
        <v>3.8416011251346882</v>
      </c>
      <c r="AQ24">
        <f t="shared" si="14"/>
        <v>11.444396195514852</v>
      </c>
    </row>
    <row r="25" spans="1:43" x14ac:dyDescent="0.45">
      <c r="A25" s="17" t="s">
        <v>84</v>
      </c>
      <c r="B25" s="19">
        <v>1695</v>
      </c>
      <c r="C25" s="19">
        <v>1218</v>
      </c>
      <c r="D25" s="19">
        <v>12</v>
      </c>
      <c r="E25" s="19">
        <v>21706</v>
      </c>
      <c r="F25" s="19">
        <v>2640</v>
      </c>
      <c r="G25" s="20">
        <v>68535</v>
      </c>
      <c r="H25" s="19">
        <v>34689</v>
      </c>
      <c r="I25" s="19">
        <v>6669</v>
      </c>
      <c r="J25" s="19">
        <v>12641</v>
      </c>
      <c r="K25" s="19">
        <v>7</v>
      </c>
      <c r="L25" s="19">
        <v>15</v>
      </c>
      <c r="M25" s="19">
        <v>17</v>
      </c>
      <c r="Q25" s="10">
        <v>24</v>
      </c>
      <c r="R25" s="10" t="s">
        <v>2</v>
      </c>
      <c r="S25" s="10" t="s">
        <v>19</v>
      </c>
      <c r="T25" s="10" t="s">
        <v>44</v>
      </c>
      <c r="U25" s="24">
        <v>1</v>
      </c>
      <c r="V25" s="30">
        <f t="shared" si="15"/>
        <v>1.7751266245373855E-2</v>
      </c>
      <c r="W25" s="30">
        <f t="shared" si="16"/>
        <v>8.0846614992331194</v>
      </c>
      <c r="X25" s="24"/>
      <c r="Y25" s="24">
        <f t="shared" si="3"/>
        <v>1.7751266245373855E-2</v>
      </c>
      <c r="Z25" s="24">
        <v>200</v>
      </c>
      <c r="AA25" s="24">
        <f t="shared" si="7"/>
        <v>3.5502532490747711</v>
      </c>
      <c r="AF25" s="2">
        <f t="shared" si="4"/>
        <v>3.3596322293497398E-2</v>
      </c>
      <c r="AG25" s="2">
        <f t="shared" si="6"/>
        <v>6.4757740972956251E-2</v>
      </c>
      <c r="AH25" s="2">
        <f t="shared" si="10"/>
        <v>0.14265566481666492</v>
      </c>
      <c r="AN25" s="2">
        <f>SUM(AN20:AN24)</f>
        <v>328.61703815336392</v>
      </c>
      <c r="AO25" s="2">
        <f>SUM(AO20:AO24)</f>
        <v>608.14267404532052</v>
      </c>
      <c r="AP25"/>
      <c r="AQ25"/>
    </row>
    <row r="26" spans="1:43" x14ac:dyDescent="0.45">
      <c r="Q26" s="10">
        <v>25</v>
      </c>
      <c r="R26" s="10" t="s">
        <v>2</v>
      </c>
      <c r="S26" s="10" t="s">
        <v>19</v>
      </c>
      <c r="T26" s="10" t="s">
        <v>45</v>
      </c>
      <c r="U26" s="24">
        <v>1</v>
      </c>
      <c r="V26" s="30">
        <f t="shared" si="15"/>
        <v>0.10072946212124731</v>
      </c>
      <c r="W26" s="30">
        <f t="shared" si="16"/>
        <v>0.10152693715927345</v>
      </c>
      <c r="X26" s="24"/>
      <c r="Y26" s="24">
        <f t="shared" si="3"/>
        <v>0.10072946212124731</v>
      </c>
      <c r="Z26" s="24">
        <v>100</v>
      </c>
      <c r="AA26" s="24">
        <f t="shared" si="7"/>
        <v>10.07294621212473</v>
      </c>
      <c r="AF26" s="2">
        <f t="shared" si="4"/>
        <v>9.5321072511038482E-2</v>
      </c>
      <c r="AG26" s="2">
        <f t="shared" si="6"/>
        <v>0.18373372147727488</v>
      </c>
      <c r="AH26" s="2">
        <f t="shared" si="10"/>
        <v>0.40474939046324265</v>
      </c>
      <c r="AN26" s="2">
        <f>AA5+AN25</f>
        <v>896.14021452843099</v>
      </c>
      <c r="AO26" s="2">
        <f>AO25</f>
        <v>608.14267404532052</v>
      </c>
      <c r="AP26"/>
      <c r="AQ26"/>
    </row>
    <row r="27" spans="1:43" x14ac:dyDescent="0.45">
      <c r="B27">
        <f>B18-$O$18</f>
        <v>677155.25</v>
      </c>
      <c r="C27">
        <f t="shared" ref="C27:J27" si="17">C18-$O$18</f>
        <v>690460.25</v>
      </c>
      <c r="D27">
        <f t="shared" si="17"/>
        <v>272908.25</v>
      </c>
      <c r="E27">
        <f t="shared" si="17"/>
        <v>18568.25</v>
      </c>
      <c r="F27">
        <f t="shared" si="17"/>
        <v>9737.25</v>
      </c>
      <c r="G27">
        <f t="shared" si="17"/>
        <v>1574.25</v>
      </c>
      <c r="H27">
        <f t="shared" si="17"/>
        <v>49086.25</v>
      </c>
      <c r="I27">
        <f t="shared" si="17"/>
        <v>71205.25</v>
      </c>
      <c r="J27">
        <f t="shared" si="17"/>
        <v>38390.25</v>
      </c>
      <c r="K27">
        <f t="shared" ref="K27" si="18">K18-$O$18</f>
        <v>-6.75</v>
      </c>
      <c r="Q27" s="10">
        <v>26</v>
      </c>
      <c r="R27" s="10" t="s">
        <v>2</v>
      </c>
      <c r="S27" s="10" t="s">
        <v>19</v>
      </c>
      <c r="T27" s="10" t="s">
        <v>46</v>
      </c>
      <c r="U27" s="24">
        <v>1</v>
      </c>
      <c r="V27" s="30">
        <f t="shared" si="15"/>
        <v>5.0427499705228286E-2</v>
      </c>
      <c r="W27" s="30">
        <f t="shared" si="16"/>
        <v>3.6563573544595567</v>
      </c>
      <c r="X27" s="24"/>
      <c r="Y27" s="24">
        <f t="shared" si="3"/>
        <v>5.0427499705228286E-2</v>
      </c>
      <c r="Z27" s="24">
        <v>100</v>
      </c>
      <c r="AA27" s="24">
        <f t="shared" si="7"/>
        <v>5.0427499705228289</v>
      </c>
      <c r="AF27" s="2">
        <f t="shared" si="4"/>
        <v>4.7719934711519897E-2</v>
      </c>
      <c r="AG27" s="2">
        <f t="shared" si="6"/>
        <v>9.1981352729584562E-2</v>
      </c>
      <c r="AH27" s="2">
        <f t="shared" si="10"/>
        <v>0.2026269111187006</v>
      </c>
      <c r="AO27"/>
      <c r="AP27"/>
      <c r="AQ27"/>
    </row>
    <row r="28" spans="1:43" x14ac:dyDescent="0.45">
      <c r="B28">
        <f t="shared" ref="B28:J34" si="19">B19-$O$18</f>
        <v>616877.25</v>
      </c>
      <c r="C28">
        <f t="shared" si="19"/>
        <v>614083.25</v>
      </c>
      <c r="D28">
        <f t="shared" si="19"/>
        <v>416776.25</v>
      </c>
      <c r="E28">
        <f t="shared" si="19"/>
        <v>103316.25</v>
      </c>
      <c r="F28">
        <f t="shared" si="19"/>
        <v>6461.25</v>
      </c>
      <c r="G28">
        <f t="shared" si="19"/>
        <v>2242.25</v>
      </c>
      <c r="H28">
        <f t="shared" si="19"/>
        <v>6990.25</v>
      </c>
      <c r="I28">
        <f t="shared" si="19"/>
        <v>38251.25</v>
      </c>
      <c r="J28">
        <f t="shared" si="19"/>
        <v>43881.25</v>
      </c>
      <c r="K28">
        <f t="shared" ref="K28" si="20">K19-$O$18</f>
        <v>-6.75</v>
      </c>
      <c r="Q28" s="10">
        <v>27</v>
      </c>
      <c r="R28" s="10" t="s">
        <v>2</v>
      </c>
      <c r="S28" s="10" t="s">
        <v>19</v>
      </c>
      <c r="T28" s="10" t="s">
        <v>47</v>
      </c>
      <c r="U28" s="24">
        <v>1</v>
      </c>
      <c r="V28" s="30">
        <f t="shared" si="15"/>
        <v>2.9311415606917045E-2</v>
      </c>
      <c r="W28" s="30">
        <f t="shared" si="16"/>
        <v>4.8872043335759781</v>
      </c>
      <c r="X28" s="24"/>
      <c r="Y28" s="24">
        <f t="shared" si="3"/>
        <v>2.9311415606917045E-2</v>
      </c>
      <c r="Z28" s="24">
        <v>100</v>
      </c>
      <c r="AA28" s="24">
        <f t="shared" si="7"/>
        <v>2.9311415606917044</v>
      </c>
      <c r="AF28" s="2">
        <f t="shared" si="4"/>
        <v>2.7737620291320656E-2</v>
      </c>
      <c r="AG28" s="2">
        <f t="shared" si="6"/>
        <v>5.346494816723496E-2</v>
      </c>
      <c r="AH28" s="2">
        <f t="shared" si="10"/>
        <v>0.11777862554486898</v>
      </c>
      <c r="AJ28" s="2" t="s">
        <v>91</v>
      </c>
      <c r="AK28" s="2">
        <f>SUM(AK20:AK21)/SUM(AK22:AK24)</f>
        <v>0.80457535388224088</v>
      </c>
      <c r="AM28" s="2" t="s">
        <v>85</v>
      </c>
      <c r="AN28" s="2">
        <f>AN25/AO25</f>
        <v>0.54036174762646971</v>
      </c>
      <c r="AO28"/>
      <c r="AP28"/>
      <c r="AQ28"/>
    </row>
    <row r="29" spans="1:43" x14ac:dyDescent="0.45">
      <c r="B29">
        <f t="shared" si="19"/>
        <v>263337.25</v>
      </c>
      <c r="C29">
        <f t="shared" si="19"/>
        <v>253223.25</v>
      </c>
      <c r="D29">
        <f t="shared" si="19"/>
        <v>133680.25</v>
      </c>
      <c r="E29">
        <f t="shared" si="19"/>
        <v>43124.25</v>
      </c>
      <c r="F29">
        <f t="shared" si="19"/>
        <v>6405.25</v>
      </c>
      <c r="G29">
        <f t="shared" si="19"/>
        <v>13231.25</v>
      </c>
      <c r="H29">
        <f t="shared" si="19"/>
        <v>10161.25</v>
      </c>
      <c r="I29">
        <f t="shared" si="19"/>
        <v>13017.25</v>
      </c>
      <c r="J29">
        <f t="shared" si="19"/>
        <v>34347.25</v>
      </c>
      <c r="K29">
        <f t="shared" ref="K29" si="21">K20-$O$18</f>
        <v>-7.75</v>
      </c>
      <c r="Q29" s="25">
        <v>28</v>
      </c>
      <c r="R29" s="25" t="s">
        <v>2</v>
      </c>
      <c r="S29" s="25" t="s">
        <v>25</v>
      </c>
      <c r="T29" s="25" t="s">
        <v>15</v>
      </c>
      <c r="U29" s="26">
        <v>1</v>
      </c>
      <c r="V29" s="31">
        <f t="shared" si="15"/>
        <v>0.11041555464260117</v>
      </c>
      <c r="W29" s="31">
        <f t="shared" si="16"/>
        <v>8.471546832149226</v>
      </c>
      <c r="X29" s="26"/>
      <c r="Y29" s="26">
        <f t="shared" si="3"/>
        <v>0.11041555464260117</v>
      </c>
      <c r="Z29" s="26">
        <v>100</v>
      </c>
      <c r="AA29" s="26">
        <f t="shared" si="7"/>
        <v>11.041555464260117</v>
      </c>
      <c r="AF29" s="2">
        <f t="shared" si="4"/>
        <v>0.10448709710933571</v>
      </c>
      <c r="AG29" s="2">
        <f t="shared" si="6"/>
        <v>0.20140146027031419</v>
      </c>
      <c r="AH29" s="2">
        <f t="shared" si="10"/>
        <v>0.44366988066966845</v>
      </c>
      <c r="AM29" s="2" t="s">
        <v>85</v>
      </c>
      <c r="AN29" s="2">
        <f>AN26/AO26</f>
        <v>1.473569036961955</v>
      </c>
    </row>
    <row r="30" spans="1:43" x14ac:dyDescent="0.45">
      <c r="B30">
        <f t="shared" si="19"/>
        <v>72593.25</v>
      </c>
      <c r="C30">
        <f t="shared" si="19"/>
        <v>72427.25</v>
      </c>
      <c r="D30">
        <f t="shared" si="19"/>
        <v>72793.25</v>
      </c>
      <c r="E30">
        <f t="shared" si="19"/>
        <v>33781.25</v>
      </c>
      <c r="F30">
        <f t="shared" si="19"/>
        <v>13973.25</v>
      </c>
      <c r="G30">
        <f t="shared" si="19"/>
        <v>6508.25</v>
      </c>
      <c r="H30">
        <f t="shared" si="19"/>
        <v>8538.25</v>
      </c>
      <c r="I30">
        <f t="shared" si="19"/>
        <v>10577.25</v>
      </c>
      <c r="J30">
        <f t="shared" si="19"/>
        <v>6000.25</v>
      </c>
      <c r="K30">
        <f t="shared" ref="K30" si="22">K21-$O$18</f>
        <v>-9.75</v>
      </c>
      <c r="Q30" s="25">
        <v>29</v>
      </c>
      <c r="R30" s="25" t="s">
        <v>2</v>
      </c>
      <c r="S30" s="26"/>
      <c r="T30" s="25" t="s">
        <v>17</v>
      </c>
      <c r="U30" s="26">
        <v>1</v>
      </c>
      <c r="V30" s="31">
        <f t="shared" si="15"/>
        <v>0.42724710155609125</v>
      </c>
      <c r="W30" s="31">
        <f t="shared" si="16"/>
        <v>5.0130899198213301</v>
      </c>
      <c r="X30" s="26"/>
      <c r="Y30" s="26">
        <f t="shared" si="3"/>
        <v>0.42724710155609125</v>
      </c>
      <c r="Z30" s="26">
        <v>100</v>
      </c>
      <c r="AA30" s="26">
        <f t="shared" si="7"/>
        <v>42.724710155609124</v>
      </c>
      <c r="AF30" s="2">
        <f t="shared" si="4"/>
        <v>0.40430725122445343</v>
      </c>
      <c r="AG30" s="2">
        <f t="shared" si="6"/>
        <v>0.77931221219855562</v>
      </c>
      <c r="AH30" s="2">
        <f t="shared" si="10"/>
        <v>1.7167569476729945</v>
      </c>
    </row>
    <row r="31" spans="1:43" x14ac:dyDescent="0.45">
      <c r="B31">
        <f t="shared" si="19"/>
        <v>24953.25</v>
      </c>
      <c r="C31">
        <f t="shared" si="19"/>
        <v>22089.25</v>
      </c>
      <c r="D31">
        <f t="shared" si="19"/>
        <v>82813.25</v>
      </c>
      <c r="E31">
        <f t="shared" si="19"/>
        <v>6069.25</v>
      </c>
      <c r="F31">
        <f t="shared" si="19"/>
        <v>114704.25</v>
      </c>
      <c r="G31">
        <f t="shared" si="19"/>
        <v>3760.25</v>
      </c>
      <c r="H31">
        <f t="shared" si="19"/>
        <v>31052.25</v>
      </c>
      <c r="I31">
        <f t="shared" si="19"/>
        <v>17549.25</v>
      </c>
      <c r="J31">
        <f t="shared" si="19"/>
        <v>7359.25</v>
      </c>
      <c r="K31">
        <f t="shared" ref="K31" si="23">K22-$O$18</f>
        <v>-7.75</v>
      </c>
      <c r="Q31" s="25">
        <v>30</v>
      </c>
      <c r="R31" s="25" t="s">
        <v>2</v>
      </c>
      <c r="S31" s="25" t="s">
        <v>25</v>
      </c>
      <c r="T31" s="25" t="s">
        <v>36</v>
      </c>
      <c r="U31" s="26">
        <v>1</v>
      </c>
      <c r="V31" s="31">
        <f t="shared" si="15"/>
        <v>0.52964820314324434</v>
      </c>
      <c r="W31" s="31">
        <f t="shared" si="16"/>
        <v>3.1717528914103919</v>
      </c>
      <c r="X31" s="26"/>
      <c r="Y31" s="26">
        <f t="shared" si="3"/>
        <v>0.52964820314324434</v>
      </c>
      <c r="Z31" s="26">
        <v>100</v>
      </c>
      <c r="AA31" s="26">
        <f t="shared" si="7"/>
        <v>52.964820314324434</v>
      </c>
      <c r="AF31" s="2">
        <f t="shared" si="4"/>
        <v>0.50121020914802517</v>
      </c>
      <c r="AG31" s="2">
        <f t="shared" si="6"/>
        <v>0.96609505687743602</v>
      </c>
      <c r="AH31" s="2">
        <f t="shared" si="10"/>
        <v>2.1282232910579681</v>
      </c>
    </row>
    <row r="32" spans="1:43" x14ac:dyDescent="0.45">
      <c r="B32">
        <f t="shared" si="19"/>
        <v>8478.25</v>
      </c>
      <c r="C32">
        <f t="shared" si="19"/>
        <v>8113.25</v>
      </c>
      <c r="D32">
        <f t="shared" si="19"/>
        <v>324153.25</v>
      </c>
      <c r="E32">
        <f t="shared" si="19"/>
        <v>6515.25</v>
      </c>
      <c r="F32">
        <f t="shared" si="19"/>
        <v>37438.25</v>
      </c>
      <c r="G32">
        <f t="shared" si="19"/>
        <v>13921.25</v>
      </c>
      <c r="H32">
        <f t="shared" si="19"/>
        <v>19314.25</v>
      </c>
      <c r="I32">
        <f t="shared" si="19"/>
        <v>19895.25</v>
      </c>
      <c r="J32">
        <f t="shared" si="19"/>
        <v>6739.25</v>
      </c>
      <c r="K32">
        <f t="shared" ref="K32" si="24">K23-$O$18</f>
        <v>-6.75</v>
      </c>
      <c r="Q32" s="25">
        <v>31</v>
      </c>
      <c r="R32" s="25" t="s">
        <v>2</v>
      </c>
      <c r="S32" s="25" t="s">
        <v>25</v>
      </c>
      <c r="T32" s="25" t="s">
        <v>38</v>
      </c>
      <c r="U32" s="26">
        <v>1</v>
      </c>
      <c r="V32" s="31">
        <f t="shared" ref="V32:V39" si="25">AVERAGE(H49,H93)</f>
        <v>0.38243026965687743</v>
      </c>
      <c r="W32" s="31">
        <f t="shared" ref="W32:W39" si="26">ABS(H49-H93)/H49*100</f>
        <v>4.7798251794605964</v>
      </c>
      <c r="X32" s="26"/>
      <c r="Y32" s="26">
        <f t="shared" si="3"/>
        <v>0.38243026965687743</v>
      </c>
      <c r="Z32" s="26">
        <v>100</v>
      </c>
      <c r="AA32" s="26">
        <f t="shared" si="7"/>
        <v>38.24302696568774</v>
      </c>
      <c r="AF32" s="2">
        <f t="shared" si="4"/>
        <v>0.36189673504361819</v>
      </c>
      <c r="AG32" s="2">
        <f t="shared" si="6"/>
        <v>0.69756489481734718</v>
      </c>
      <c r="AH32" s="2">
        <f t="shared" si="10"/>
        <v>1.5366747253350461</v>
      </c>
    </row>
    <row r="33" spans="1:34" x14ac:dyDescent="0.45">
      <c r="B33">
        <f t="shared" si="19"/>
        <v>3220.25</v>
      </c>
      <c r="C33">
        <f t="shared" si="19"/>
        <v>2528.25</v>
      </c>
      <c r="D33">
        <f t="shared" si="19"/>
        <v>0.25</v>
      </c>
      <c r="E33">
        <f t="shared" si="19"/>
        <v>7068.25</v>
      </c>
      <c r="F33">
        <f t="shared" si="19"/>
        <v>25708.25</v>
      </c>
      <c r="G33">
        <f t="shared" si="19"/>
        <v>54776.25</v>
      </c>
      <c r="H33">
        <f t="shared" si="19"/>
        <v>19029.25</v>
      </c>
      <c r="I33">
        <f t="shared" si="19"/>
        <v>16907.25</v>
      </c>
      <c r="J33">
        <f t="shared" si="19"/>
        <v>19339.25</v>
      </c>
      <c r="K33">
        <f t="shared" ref="K33" si="27">K24-$O$18</f>
        <v>-5.75</v>
      </c>
      <c r="Q33" s="25">
        <v>32</v>
      </c>
      <c r="R33" s="25" t="s">
        <v>2</v>
      </c>
      <c r="S33" s="25" t="s">
        <v>25</v>
      </c>
      <c r="T33" s="25" t="s">
        <v>40</v>
      </c>
      <c r="U33" s="26">
        <v>1</v>
      </c>
      <c r="V33" s="31">
        <f t="shared" si="25"/>
        <v>5.4471278435714934E-2</v>
      </c>
      <c r="W33" s="31">
        <f t="shared" si="26"/>
        <v>4.8187084381843901</v>
      </c>
      <c r="X33" s="26"/>
      <c r="Y33" s="26">
        <f t="shared" si="3"/>
        <v>5.4471278435714934E-2</v>
      </c>
      <c r="Z33" s="26">
        <v>100</v>
      </c>
      <c r="AA33" s="26">
        <f t="shared" si="7"/>
        <v>5.4471278435714936</v>
      </c>
      <c r="AF33" s="2">
        <f t="shared" si="4"/>
        <v>5.1546593937827893E-2</v>
      </c>
      <c r="AG33" s="2">
        <f t="shared" si="6"/>
        <v>9.935733289801478E-2</v>
      </c>
      <c r="AH33" s="2">
        <f t="shared" si="10"/>
        <v>0.21887555319287938</v>
      </c>
    </row>
    <row r="34" spans="1:34" x14ac:dyDescent="0.45">
      <c r="B34">
        <f t="shared" si="19"/>
        <v>1680.25</v>
      </c>
      <c r="C34">
        <f t="shared" si="19"/>
        <v>1203.25</v>
      </c>
      <c r="D34">
        <f t="shared" si="19"/>
        <v>-2.75</v>
      </c>
      <c r="E34">
        <f t="shared" si="19"/>
        <v>21691.25</v>
      </c>
      <c r="F34">
        <f t="shared" si="19"/>
        <v>2625.25</v>
      </c>
      <c r="G34">
        <f t="shared" si="19"/>
        <v>68520.25</v>
      </c>
      <c r="H34">
        <f t="shared" si="19"/>
        <v>34674.25</v>
      </c>
      <c r="I34">
        <f t="shared" si="19"/>
        <v>6654.25</v>
      </c>
      <c r="J34">
        <f t="shared" si="19"/>
        <v>12626.25</v>
      </c>
      <c r="K34">
        <f t="shared" ref="K34" si="28">K25-$O$18</f>
        <v>-7.75</v>
      </c>
      <c r="Q34" s="25">
        <v>33</v>
      </c>
      <c r="R34" s="25" t="s">
        <v>2</v>
      </c>
      <c r="S34" s="25" t="s">
        <v>25</v>
      </c>
      <c r="T34" s="25" t="s">
        <v>42</v>
      </c>
      <c r="U34" s="26">
        <v>1</v>
      </c>
      <c r="V34" s="31">
        <f t="shared" si="25"/>
        <v>8.0171501478321194E-2</v>
      </c>
      <c r="W34" s="31">
        <f t="shared" si="26"/>
        <v>7.3803694581365455</v>
      </c>
      <c r="X34" s="26"/>
      <c r="Y34" s="26">
        <f t="shared" si="3"/>
        <v>8.0171501478321194E-2</v>
      </c>
      <c r="Z34" s="26">
        <v>100</v>
      </c>
      <c r="AA34" s="26">
        <f t="shared" si="7"/>
        <v>8.017150147832119</v>
      </c>
      <c r="AF34" s="2">
        <f t="shared" si="4"/>
        <v>7.5866914652390621E-2</v>
      </c>
      <c r="AG34" s="2">
        <f t="shared" si="6"/>
        <v>0.1462353517315734</v>
      </c>
      <c r="AH34" s="2">
        <f t="shared" si="10"/>
        <v>0.32214374694877645</v>
      </c>
    </row>
    <row r="35" spans="1:34" x14ac:dyDescent="0.45">
      <c r="B35"/>
      <c r="C35"/>
      <c r="D35"/>
      <c r="E35"/>
      <c r="F35"/>
      <c r="G35"/>
      <c r="H35"/>
      <c r="I35"/>
      <c r="J35"/>
      <c r="K35"/>
      <c r="Q35" s="25">
        <v>34</v>
      </c>
      <c r="R35" s="25" t="s">
        <v>2</v>
      </c>
      <c r="S35" s="25" t="s">
        <v>25</v>
      </c>
      <c r="T35" s="25" t="s">
        <v>44</v>
      </c>
      <c r="U35" s="26">
        <v>1</v>
      </c>
      <c r="V35" s="31">
        <f t="shared" si="25"/>
        <v>6.2059430619861453E-2</v>
      </c>
      <c r="W35" s="31">
        <f t="shared" si="26"/>
        <v>8.9558766376526187</v>
      </c>
      <c r="X35" s="26"/>
      <c r="Y35" s="26">
        <f t="shared" si="3"/>
        <v>6.2059430619861453E-2</v>
      </c>
      <c r="Z35" s="26">
        <v>200</v>
      </c>
      <c r="AA35" s="26">
        <f t="shared" si="7"/>
        <v>12.411886123972291</v>
      </c>
      <c r="AF35" s="2">
        <f t="shared" si="4"/>
        <v>0.11745464259481594</v>
      </c>
      <c r="AG35" s="2">
        <f t="shared" si="6"/>
        <v>0.22639672446226095</v>
      </c>
      <c r="AH35" s="2">
        <f t="shared" si="10"/>
        <v>0.49873227131203873</v>
      </c>
    </row>
    <row r="36" spans="1:34" x14ac:dyDescent="0.45">
      <c r="A36" s="22" t="s">
        <v>37</v>
      </c>
      <c r="B36" s="22" t="s">
        <v>86</v>
      </c>
      <c r="C36"/>
      <c r="D36"/>
      <c r="E36"/>
      <c r="F36"/>
      <c r="G36"/>
      <c r="H36"/>
      <c r="I36"/>
      <c r="J36"/>
      <c r="K36"/>
      <c r="Q36" s="25">
        <v>35</v>
      </c>
      <c r="R36" s="25" t="s">
        <v>2</v>
      </c>
      <c r="S36" s="25" t="s">
        <v>25</v>
      </c>
      <c r="T36" s="25" t="s">
        <v>45</v>
      </c>
      <c r="U36" s="26">
        <v>1</v>
      </c>
      <c r="V36" s="31">
        <f t="shared" si="25"/>
        <v>0.24163738032393223</v>
      </c>
      <c r="W36" s="31">
        <f t="shared" si="26"/>
        <v>4.5341394556046541</v>
      </c>
      <c r="X36" s="26"/>
      <c r="Y36" s="26">
        <f t="shared" si="3"/>
        <v>0.24163738032393223</v>
      </c>
      <c r="Z36" s="26">
        <v>100</v>
      </c>
      <c r="AA36" s="26">
        <f t="shared" si="7"/>
        <v>24.163738032393223</v>
      </c>
      <c r="AF36" s="2">
        <f t="shared" si="4"/>
        <v>0.22866333013384024</v>
      </c>
      <c r="AG36" s="2">
        <f t="shared" si="6"/>
        <v>0.4407542162936941</v>
      </c>
      <c r="AH36" s="2">
        <f t="shared" si="10"/>
        <v>0.9709431614111278</v>
      </c>
    </row>
    <row r="37" spans="1:34" x14ac:dyDescent="0.45">
      <c r="A37">
        <v>50</v>
      </c>
      <c r="B37">
        <f>AVERAGE(B27:C27)</f>
        <v>683807.75</v>
      </c>
      <c r="Q37" s="25">
        <v>36</v>
      </c>
      <c r="R37" s="25" t="s">
        <v>2</v>
      </c>
      <c r="S37" s="25" t="s">
        <v>25</v>
      </c>
      <c r="T37" s="25" t="s">
        <v>46</v>
      </c>
      <c r="U37" s="26">
        <v>1</v>
      </c>
      <c r="V37" s="31">
        <f t="shared" si="25"/>
        <v>0.15134735310986094</v>
      </c>
      <c r="W37" s="31">
        <f t="shared" si="26"/>
        <v>5.9642025245716148</v>
      </c>
      <c r="X37" s="26"/>
      <c r="Y37" s="26">
        <f t="shared" si="3"/>
        <v>0.15134735310986094</v>
      </c>
      <c r="Z37" s="26">
        <v>100</v>
      </c>
      <c r="AA37" s="26">
        <f t="shared" si="7"/>
        <v>15.134735310986095</v>
      </c>
      <c r="AF37" s="2">
        <f t="shared" si="4"/>
        <v>0.14322117597305961</v>
      </c>
      <c r="AG37" s="2">
        <f t="shared" si="6"/>
        <v>0.27606235392320616</v>
      </c>
      <c r="AH37" s="2">
        <f t="shared" si="10"/>
        <v>0.60814132855892611</v>
      </c>
    </row>
    <row r="38" spans="1:34" x14ac:dyDescent="0.45">
      <c r="A38">
        <f>A37/5</f>
        <v>10</v>
      </c>
      <c r="B38">
        <f t="shared" ref="B38:B44" si="29">AVERAGE(B28:C28)</f>
        <v>615480.25</v>
      </c>
      <c r="Q38" s="13">
        <v>37</v>
      </c>
      <c r="R38" s="13" t="s">
        <v>2</v>
      </c>
      <c r="S38" s="13" t="s">
        <v>27</v>
      </c>
      <c r="T38" s="13" t="s">
        <v>15</v>
      </c>
      <c r="U38" s="14">
        <v>1</v>
      </c>
      <c r="V38" s="29">
        <f t="shared" si="25"/>
        <v>0.14888973857635002</v>
      </c>
      <c r="W38" s="29">
        <f t="shared" si="26"/>
        <v>5.6543303960218561</v>
      </c>
      <c r="X38" s="14"/>
      <c r="Y38" s="14">
        <f t="shared" si="3"/>
        <v>0.14888973857635002</v>
      </c>
      <c r="Z38" s="14">
        <v>100</v>
      </c>
      <c r="AA38" s="14">
        <f t="shared" si="7"/>
        <v>14.888973857635001</v>
      </c>
      <c r="AF38" s="2">
        <f t="shared" si="4"/>
        <v>0.14089551624829111</v>
      </c>
      <c r="AG38" s="2">
        <f t="shared" si="6"/>
        <v>0.2715795873652444</v>
      </c>
      <c r="AH38" s="2">
        <f t="shared" si="10"/>
        <v>0.59826618415246813</v>
      </c>
    </row>
    <row r="39" spans="1:34" x14ac:dyDescent="0.45">
      <c r="A39" s="27">
        <f t="shared" ref="A39:A44" si="30">A38/5</f>
        <v>2</v>
      </c>
      <c r="B39" s="27">
        <f t="shared" si="29"/>
        <v>258280.25</v>
      </c>
      <c r="Q39" s="13">
        <v>38</v>
      </c>
      <c r="R39" s="13" t="s">
        <v>2</v>
      </c>
      <c r="S39" s="14"/>
      <c r="T39" s="13" t="s">
        <v>17</v>
      </c>
      <c r="U39" s="14">
        <v>1</v>
      </c>
      <c r="V39" s="29">
        <f t="shared" si="25"/>
        <v>0.28620931086231238</v>
      </c>
      <c r="W39" s="29">
        <f t="shared" si="26"/>
        <v>16.955889992348531</v>
      </c>
      <c r="X39" s="14"/>
      <c r="Y39" s="14">
        <f t="shared" si="3"/>
        <v>0.28620931086231238</v>
      </c>
      <c r="Z39" s="14">
        <v>100</v>
      </c>
      <c r="AA39" s="14">
        <f t="shared" si="7"/>
        <v>28.620931086231238</v>
      </c>
      <c r="AF39" s="2">
        <f t="shared" si="4"/>
        <v>0.27084209425442934</v>
      </c>
      <c r="AG39" s="2">
        <f t="shared" si="6"/>
        <v>0.52205482585503282</v>
      </c>
      <c r="AH39" s="2">
        <f t="shared" si="10"/>
        <v>1.1500413253173758</v>
      </c>
    </row>
    <row r="40" spans="1:34" x14ac:dyDescent="0.45">
      <c r="A40" s="27">
        <f t="shared" si="30"/>
        <v>0.4</v>
      </c>
      <c r="B40" s="27">
        <f t="shared" si="29"/>
        <v>72510.25</v>
      </c>
      <c r="Q40" s="13">
        <v>39</v>
      </c>
      <c r="R40" s="13" t="s">
        <v>2</v>
      </c>
      <c r="S40" s="13" t="s">
        <v>27</v>
      </c>
      <c r="T40" s="13" t="s">
        <v>36</v>
      </c>
      <c r="U40" s="14">
        <v>1</v>
      </c>
      <c r="V40" s="29">
        <f t="shared" ref="V40:V47" si="31">AVERAGE(I49,I93)</f>
        <v>0.55885321429134649</v>
      </c>
      <c r="W40" s="29">
        <f t="shared" ref="W40:W47" si="32">ABS(I49-I93)/I49*100</f>
        <v>6.2911043086936669</v>
      </c>
      <c r="X40" s="14"/>
      <c r="Y40" s="14">
        <f t="shared" si="3"/>
        <v>0.55885321429134649</v>
      </c>
      <c r="Z40" s="14">
        <v>100</v>
      </c>
      <c r="AA40" s="14">
        <f t="shared" si="7"/>
        <v>55.885321429134649</v>
      </c>
      <c r="AF40" s="2">
        <f t="shared" si="4"/>
        <v>0.52884713807337802</v>
      </c>
      <c r="AG40" s="2">
        <f t="shared" si="6"/>
        <v>1.0193659199499219</v>
      </c>
      <c r="AH40" s="2">
        <f t="shared" si="10"/>
        <v>2.2455743640383639</v>
      </c>
    </row>
    <row r="41" spans="1:34" x14ac:dyDescent="0.45">
      <c r="A41" s="27">
        <f t="shared" si="30"/>
        <v>0.08</v>
      </c>
      <c r="B41" s="27">
        <f t="shared" si="29"/>
        <v>23521.25</v>
      </c>
      <c r="Q41" s="13">
        <v>40</v>
      </c>
      <c r="R41" s="13" t="s">
        <v>2</v>
      </c>
      <c r="S41" s="13" t="s">
        <v>27</v>
      </c>
      <c r="T41" s="13" t="s">
        <v>38</v>
      </c>
      <c r="U41" s="14">
        <v>1</v>
      </c>
      <c r="V41" s="29">
        <f t="shared" si="31"/>
        <v>0.2947264252134717</v>
      </c>
      <c r="W41" s="29">
        <f t="shared" si="32"/>
        <v>2.5201347824171303</v>
      </c>
      <c r="X41" s="14"/>
      <c r="Y41" s="14">
        <f t="shared" si="3"/>
        <v>0.2947264252134717</v>
      </c>
      <c r="Z41" s="14">
        <v>100</v>
      </c>
      <c r="AA41" s="14">
        <f t="shared" si="7"/>
        <v>29.472642521347169</v>
      </c>
      <c r="AF41" s="2">
        <f t="shared" si="4"/>
        <v>0.2789019057291936</v>
      </c>
      <c r="AG41" s="2">
        <f t="shared" si="6"/>
        <v>0.53759031153153103</v>
      </c>
      <c r="AH41" s="2">
        <f t="shared" si="10"/>
        <v>1.1842646475663121</v>
      </c>
    </row>
    <row r="42" spans="1:34" x14ac:dyDescent="0.45">
      <c r="A42" s="27">
        <f t="shared" si="30"/>
        <v>1.6E-2</v>
      </c>
      <c r="B42" s="27">
        <f t="shared" si="29"/>
        <v>8295.75</v>
      </c>
      <c r="Q42" s="13">
        <v>41</v>
      </c>
      <c r="R42" s="13" t="s">
        <v>2</v>
      </c>
      <c r="S42" s="13" t="s">
        <v>27</v>
      </c>
      <c r="T42" s="13" t="s">
        <v>40</v>
      </c>
      <c r="U42" s="14">
        <v>1</v>
      </c>
      <c r="V42" s="29">
        <f t="shared" si="31"/>
        <v>0.10272106875430671</v>
      </c>
      <c r="W42" s="29">
        <f t="shared" si="32"/>
        <v>7.4125575948797442</v>
      </c>
      <c r="X42" s="14"/>
      <c r="Y42" s="14">
        <f t="shared" si="3"/>
        <v>0.10272106875430671</v>
      </c>
      <c r="Z42" s="14">
        <v>100</v>
      </c>
      <c r="AA42" s="14">
        <f t="shared" si="7"/>
        <v>10.272106875430671</v>
      </c>
      <c r="AF42" s="2">
        <f t="shared" si="4"/>
        <v>9.7205745339478788E-2</v>
      </c>
      <c r="AG42" s="2">
        <f t="shared" si="6"/>
        <v>0.18736647490119734</v>
      </c>
      <c r="AH42" s="2">
        <f t="shared" si="10"/>
        <v>0.41275202994724036</v>
      </c>
    </row>
    <row r="43" spans="1:34" x14ac:dyDescent="0.45">
      <c r="A43" s="27">
        <f t="shared" si="30"/>
        <v>3.2000000000000002E-3</v>
      </c>
      <c r="B43" s="27">
        <f t="shared" si="29"/>
        <v>2874.25</v>
      </c>
      <c r="Q43" s="13">
        <v>42</v>
      </c>
      <c r="R43" s="13" t="s">
        <v>2</v>
      </c>
      <c r="S43" s="13" t="s">
        <v>27</v>
      </c>
      <c r="T43" s="13" t="s">
        <v>42</v>
      </c>
      <c r="U43" s="14">
        <v>1</v>
      </c>
      <c r="V43" s="29">
        <f t="shared" si="31"/>
        <v>8.5117761654476154E-2</v>
      </c>
      <c r="W43" s="29">
        <f t="shared" si="32"/>
        <v>11.515495131398266</v>
      </c>
      <c r="X43" s="14"/>
      <c r="Y43" s="14">
        <f t="shared" si="3"/>
        <v>8.5117761654476154E-2</v>
      </c>
      <c r="Z43" s="14">
        <v>100</v>
      </c>
      <c r="AA43" s="14">
        <f t="shared" si="7"/>
        <v>8.5117761654476158</v>
      </c>
      <c r="AF43" s="2">
        <f t="shared" si="4"/>
        <v>8.0547599081561991E-2</v>
      </c>
      <c r="AG43" s="2">
        <f t="shared" si="6"/>
        <v>0.15525748657098992</v>
      </c>
      <c r="AH43" s="2">
        <f t="shared" si="10"/>
        <v>0.34201872443015674</v>
      </c>
    </row>
    <row r="44" spans="1:34" x14ac:dyDescent="0.45">
      <c r="A44" s="27">
        <f t="shared" si="30"/>
        <v>6.4000000000000005E-4</v>
      </c>
      <c r="B44" s="27">
        <f t="shared" si="29"/>
        <v>1441.75</v>
      </c>
      <c r="Q44" s="13">
        <v>43</v>
      </c>
      <c r="R44" s="13" t="s">
        <v>2</v>
      </c>
      <c r="S44" s="13" t="s">
        <v>27</v>
      </c>
      <c r="T44" s="13" t="s">
        <v>44</v>
      </c>
      <c r="U44" s="14">
        <v>1</v>
      </c>
      <c r="V44" s="29">
        <f t="shared" si="31"/>
        <v>0.12206347880879269</v>
      </c>
      <c r="W44" s="29">
        <f t="shared" si="32"/>
        <v>17.180740504234151</v>
      </c>
      <c r="X44" s="14"/>
      <c r="Y44" s="14">
        <f t="shared" si="3"/>
        <v>0.12206347880879269</v>
      </c>
      <c r="Z44" s="14">
        <v>200</v>
      </c>
      <c r="AA44" s="14">
        <f t="shared" si="7"/>
        <v>24.412695761758538</v>
      </c>
      <c r="AF44" s="2">
        <f t="shared" si="4"/>
        <v>0.23101923646683051</v>
      </c>
      <c r="AG44" s="2">
        <f t="shared" si="6"/>
        <v>0.4452952839360253</v>
      </c>
      <c r="AH44" s="2">
        <f t="shared" si="10"/>
        <v>0.98094673803009491</v>
      </c>
    </row>
    <row r="45" spans="1:34" x14ac:dyDescent="0.45">
      <c r="A45"/>
      <c r="B45"/>
      <c r="Q45" s="13">
        <v>44</v>
      </c>
      <c r="R45" s="13" t="s">
        <v>2</v>
      </c>
      <c r="S45" s="13" t="s">
        <v>27</v>
      </c>
      <c r="T45" s="13" t="s">
        <v>45</v>
      </c>
      <c r="U45" s="14">
        <v>1</v>
      </c>
      <c r="V45" s="29">
        <f t="shared" si="31"/>
        <v>0.15150840107701891</v>
      </c>
      <c r="W45" s="29">
        <f t="shared" si="32"/>
        <v>0.16220532984409403</v>
      </c>
      <c r="X45" s="14"/>
      <c r="Y45" s="14">
        <f t="shared" si="3"/>
        <v>0.15150840107701891</v>
      </c>
      <c r="Z45" s="14">
        <v>100</v>
      </c>
      <c r="AA45" s="14">
        <f t="shared" si="7"/>
        <v>15.150840107701891</v>
      </c>
      <c r="AF45" s="2">
        <f t="shared" si="4"/>
        <v>0.14337357691546454</v>
      </c>
      <c r="AG45" s="2">
        <f t="shared" si="6"/>
        <v>0.27635611050364606</v>
      </c>
      <c r="AH45" s="2">
        <f t="shared" si="10"/>
        <v>0.60878844872784021</v>
      </c>
    </row>
    <row r="46" spans="1:34" x14ac:dyDescent="0.45">
      <c r="A46" s="22" t="s">
        <v>87</v>
      </c>
      <c r="B46">
        <v>131421</v>
      </c>
      <c r="Q46" s="13">
        <v>45</v>
      </c>
      <c r="R46" s="13" t="s">
        <v>2</v>
      </c>
      <c r="S46" s="13" t="s">
        <v>27</v>
      </c>
      <c r="T46" s="13" t="s">
        <v>46</v>
      </c>
      <c r="U46" s="14">
        <v>1</v>
      </c>
      <c r="V46" s="29">
        <f t="shared" si="31"/>
        <v>0.13042997600900952</v>
      </c>
      <c r="W46" s="29">
        <f t="shared" si="32"/>
        <v>2.7678998900476537</v>
      </c>
      <c r="X46" s="14"/>
      <c r="Y46" s="14">
        <f t="shared" si="3"/>
        <v>0.13042997600900952</v>
      </c>
      <c r="Z46" s="14">
        <v>100</v>
      </c>
      <c r="AA46" s="14">
        <f t="shared" si="7"/>
        <v>13.042997600900952</v>
      </c>
      <c r="AF46" s="2">
        <f t="shared" si="4"/>
        <v>0.12342689952818996</v>
      </c>
      <c r="AG46" s="2">
        <f t="shared" si="6"/>
        <v>0.2379083972024118</v>
      </c>
      <c r="AH46" s="2">
        <f t="shared" si="10"/>
        <v>0.52409148402120209</v>
      </c>
    </row>
    <row r="47" spans="1:34" x14ac:dyDescent="0.45">
      <c r="Q47" s="3">
        <v>46</v>
      </c>
      <c r="R47" s="3" t="s">
        <v>2</v>
      </c>
      <c r="S47" s="3" t="s">
        <v>32</v>
      </c>
      <c r="T47" s="3" t="s">
        <v>15</v>
      </c>
      <c r="U47" s="2">
        <v>1</v>
      </c>
      <c r="V47" s="12">
        <f t="shared" si="31"/>
        <v>5.3197169501236215E-2</v>
      </c>
      <c r="W47" s="12">
        <f t="shared" si="32"/>
        <v>10.128120014185368</v>
      </c>
      <c r="Y47" s="2">
        <f t="shared" si="3"/>
        <v>5.3197169501236215E-2</v>
      </c>
      <c r="Z47" s="2">
        <v>100</v>
      </c>
      <c r="AA47" s="2">
        <f t="shared" si="7"/>
        <v>5.3197169501236212</v>
      </c>
      <c r="AF47" s="2">
        <f t="shared" si="4"/>
        <v>5.0340894755356122E-2</v>
      </c>
      <c r="AG47" s="2">
        <f t="shared" si="6"/>
        <v>9.7033317945791148E-2</v>
      </c>
      <c r="AH47" s="2">
        <f t="shared" si="10"/>
        <v>0.21375595060835156</v>
      </c>
    </row>
    <row r="48" spans="1:34" x14ac:dyDescent="0.45">
      <c r="Q48" s="3">
        <v>47</v>
      </c>
      <c r="R48" s="3" t="s">
        <v>2</v>
      </c>
      <c r="T48" s="3" t="s">
        <v>17</v>
      </c>
      <c r="U48" s="2">
        <v>1</v>
      </c>
      <c r="V48" s="12">
        <f t="shared" ref="V48:V55" si="33">AVERAGE(J49,J93)</f>
        <v>0.30666854693509504</v>
      </c>
      <c r="W48" s="12">
        <f t="shared" ref="W48:W55" si="34">ABS(J49-J93)/J49*100</f>
        <v>9.9631396344494991</v>
      </c>
      <c r="Y48" s="2">
        <f t="shared" si="3"/>
        <v>0.30666854693509504</v>
      </c>
      <c r="Z48" s="2">
        <v>100</v>
      </c>
      <c r="AA48" s="2">
        <f t="shared" si="7"/>
        <v>30.666854693509503</v>
      </c>
      <c r="AF48" s="2">
        <f t="shared" si="4"/>
        <v>0.29020282828541955</v>
      </c>
      <c r="AG48" s="2">
        <f t="shared" si="6"/>
        <v>0.55937311886556951</v>
      </c>
      <c r="AH48" s="2">
        <f t="shared" si="10"/>
        <v>1.2322502754638061</v>
      </c>
    </row>
    <row r="49" spans="1:34" x14ac:dyDescent="0.45">
      <c r="D49" s="2">
        <f>D27/$B$46</f>
        <v>2.0765954451723849</v>
      </c>
      <c r="E49" s="2">
        <f t="shared" ref="E49:J49" si="35">E27/$B$46</f>
        <v>0.14128830247829494</v>
      </c>
      <c r="F49" s="2">
        <f t="shared" si="35"/>
        <v>7.4092040084917932E-2</v>
      </c>
      <c r="G49" s="2">
        <f t="shared" si="35"/>
        <v>1.1978679206519505E-2</v>
      </c>
      <c r="H49" s="2">
        <f t="shared" si="35"/>
        <v>0.37350385402637326</v>
      </c>
      <c r="I49" s="2">
        <f t="shared" si="35"/>
        <v>0.54181028907100082</v>
      </c>
      <c r="J49" s="2">
        <f t="shared" si="35"/>
        <v>0.29211655671468029</v>
      </c>
      <c r="K49" s="2">
        <f t="shared" ref="K49" si="36">K27/$B$46</f>
        <v>-5.1361654530097932E-5</v>
      </c>
      <c r="Q49" s="3">
        <v>48</v>
      </c>
      <c r="R49" s="3" t="s">
        <v>2</v>
      </c>
      <c r="S49" s="3" t="s">
        <v>32</v>
      </c>
      <c r="T49" s="3" t="s">
        <v>36</v>
      </c>
      <c r="U49" s="2">
        <v>1</v>
      </c>
      <c r="V49" s="12">
        <f t="shared" si="33"/>
        <v>0.34721258887990375</v>
      </c>
      <c r="W49" s="12">
        <f t="shared" si="34"/>
        <v>7.9750492211859578</v>
      </c>
      <c r="Y49" s="2">
        <f t="shared" si="3"/>
        <v>0.34721258887990375</v>
      </c>
      <c r="Z49" s="2">
        <v>100</v>
      </c>
      <c r="AA49" s="2">
        <f t="shared" si="7"/>
        <v>34.721258887990373</v>
      </c>
      <c r="AF49" s="2">
        <f t="shared" si="4"/>
        <v>0.32856997013970429</v>
      </c>
      <c r="AG49" s="2">
        <f t="shared" si="6"/>
        <v>0.63332673237026338</v>
      </c>
      <c r="AH49" s="2">
        <f t="shared" si="10"/>
        <v>1.395163646770452</v>
      </c>
    </row>
    <row r="50" spans="1:34" x14ac:dyDescent="0.45">
      <c r="D50" s="2">
        <f t="shared" ref="D50:J56" si="37">D28/$B$46</f>
        <v>3.1713063361258853</v>
      </c>
      <c r="E50" s="2">
        <f t="shared" si="37"/>
        <v>0.78614719108818221</v>
      </c>
      <c r="F50" s="2">
        <f t="shared" si="37"/>
        <v>4.9164517086310408E-2</v>
      </c>
      <c r="G50" s="2">
        <f t="shared" si="37"/>
        <v>1.7061580721498087E-2</v>
      </c>
      <c r="H50" s="2">
        <f t="shared" si="37"/>
        <v>5.3189748974669195E-2</v>
      </c>
      <c r="I50" s="2">
        <f t="shared" si="37"/>
        <v>0.29105888708806049</v>
      </c>
      <c r="J50" s="2">
        <f t="shared" si="37"/>
        <v>0.3338983115331644</v>
      </c>
      <c r="K50" s="2">
        <f t="shared" ref="K50" si="38">K28/$B$46</f>
        <v>-5.1361654530097932E-5</v>
      </c>
      <c r="Q50" s="3">
        <v>49</v>
      </c>
      <c r="R50" s="3" t="s">
        <v>2</v>
      </c>
      <c r="S50" s="3" t="s">
        <v>32</v>
      </c>
      <c r="T50" s="3" t="s">
        <v>38</v>
      </c>
      <c r="U50" s="2">
        <v>1</v>
      </c>
      <c r="V50" s="12">
        <f t="shared" si="33"/>
        <v>0.27415618823693516</v>
      </c>
      <c r="W50" s="12">
        <f t="shared" si="34"/>
        <v>9.7977591468676888</v>
      </c>
      <c r="Y50" s="2">
        <f t="shared" si="3"/>
        <v>0.27415618823693516</v>
      </c>
      <c r="Z50" s="2">
        <v>100</v>
      </c>
      <c r="AA50" s="2">
        <f t="shared" si="7"/>
        <v>27.415618823693517</v>
      </c>
      <c r="AF50" s="2">
        <f t="shared" si="4"/>
        <v>0.25943613068068289</v>
      </c>
      <c r="AG50" s="2">
        <f t="shared" si="6"/>
        <v>0.50006954936545078</v>
      </c>
      <c r="AH50" s="2">
        <f t="shared" si="10"/>
        <v>1.1016096754994911</v>
      </c>
    </row>
    <row r="51" spans="1:34" x14ac:dyDescent="0.45">
      <c r="D51" s="2">
        <f t="shared" si="37"/>
        <v>1.0171909359995739</v>
      </c>
      <c r="E51" s="2">
        <f t="shared" si="37"/>
        <v>0.32813819709178899</v>
      </c>
      <c r="F51" s="2">
        <f t="shared" si="37"/>
        <v>4.8738405582060704E-2</v>
      </c>
      <c r="G51" s="2">
        <f t="shared" si="37"/>
        <v>0.10067835429649752</v>
      </c>
      <c r="H51" s="2">
        <f t="shared" si="37"/>
        <v>7.7318312902808536E-2</v>
      </c>
      <c r="I51" s="2">
        <f t="shared" si="37"/>
        <v>9.9049999619543305E-2</v>
      </c>
      <c r="J51" s="2">
        <f t="shared" si="37"/>
        <v>0.26135282793465275</v>
      </c>
      <c r="K51" s="2">
        <f t="shared" ref="K51" si="39">K29/$B$46</f>
        <v>-5.8970788534556884E-5</v>
      </c>
      <c r="Q51" s="3">
        <v>50</v>
      </c>
      <c r="R51" s="3" t="s">
        <v>2</v>
      </c>
      <c r="S51" s="3" t="s">
        <v>32</v>
      </c>
      <c r="T51" s="3" t="s">
        <v>40</v>
      </c>
      <c r="U51" s="2">
        <v>1</v>
      </c>
      <c r="V51" s="12">
        <f t="shared" si="33"/>
        <v>4.7886296397160084E-2</v>
      </c>
      <c r="W51" s="12">
        <f t="shared" si="34"/>
        <v>9.7667583454414668</v>
      </c>
      <c r="Y51" s="2">
        <f t="shared" si="3"/>
        <v>4.7886296397160084E-2</v>
      </c>
      <c r="Z51" s="2">
        <v>100</v>
      </c>
      <c r="AA51" s="2">
        <f t="shared" si="7"/>
        <v>4.7886296397160084</v>
      </c>
      <c r="AF51" s="2">
        <f t="shared" si="4"/>
        <v>4.5315174280037701E-2</v>
      </c>
      <c r="AG51" s="2">
        <f t="shared" si="6"/>
        <v>8.7346117605825793E-2</v>
      </c>
      <c r="AH51" s="2">
        <f t="shared" si="10"/>
        <v>0.19241589173744228</v>
      </c>
    </row>
    <row r="52" spans="1:34" x14ac:dyDescent="0.45">
      <c r="D52" s="2">
        <f t="shared" si="37"/>
        <v>0.55389359387008164</v>
      </c>
      <c r="E52" s="2">
        <f t="shared" si="37"/>
        <v>0.25704605808812897</v>
      </c>
      <c r="F52" s="2">
        <f t="shared" si="37"/>
        <v>0.10632433172780606</v>
      </c>
      <c r="G52" s="2">
        <f t="shared" si="37"/>
        <v>4.9522146384519974E-2</v>
      </c>
      <c r="H52" s="2">
        <f t="shared" si="37"/>
        <v>6.4968688413571646E-2</v>
      </c>
      <c r="I52" s="2">
        <f t="shared" si="37"/>
        <v>8.0483712648663455E-2</v>
      </c>
      <c r="J52" s="2">
        <f t="shared" si="37"/>
        <v>4.5656706310254827E-2</v>
      </c>
      <c r="K52" s="2">
        <f t="shared" ref="K52" si="40">K30/$B$46</f>
        <v>-7.4189056543474781E-5</v>
      </c>
      <c r="Q52" s="3">
        <v>51</v>
      </c>
      <c r="R52" s="3" t="s">
        <v>2</v>
      </c>
      <c r="S52" s="3" t="s">
        <v>32</v>
      </c>
      <c r="T52" s="3" t="s">
        <v>42</v>
      </c>
      <c r="U52" s="2">
        <v>1</v>
      </c>
      <c r="V52" s="12">
        <f t="shared" si="33"/>
        <v>5.7248476597413153E-2</v>
      </c>
      <c r="W52" s="12">
        <f t="shared" si="34"/>
        <v>4.4679021071069576</v>
      </c>
      <c r="Y52" s="2">
        <f t="shared" si="3"/>
        <v>5.7248476597413153E-2</v>
      </c>
      <c r="Z52" s="2">
        <v>100</v>
      </c>
      <c r="AA52" s="2">
        <f t="shared" si="7"/>
        <v>5.7248476597413154</v>
      </c>
      <c r="AF52" s="2">
        <f t="shared" si="4"/>
        <v>5.4174678132600122E-2</v>
      </c>
      <c r="AG52" s="2">
        <f t="shared" si="6"/>
        <v>0.10442303009110072</v>
      </c>
      <c r="AH52" s="2">
        <f t="shared" si="10"/>
        <v>0.23003484303193319</v>
      </c>
    </row>
    <row r="53" spans="1:34" x14ac:dyDescent="0.45">
      <c r="D53" s="2">
        <f t="shared" si="37"/>
        <v>0.63013711659476035</v>
      </c>
      <c r="E53" s="2">
        <f t="shared" si="37"/>
        <v>4.6181736556562498E-2</v>
      </c>
      <c r="F53" s="2">
        <f t="shared" si="37"/>
        <v>0.87280000913096079</v>
      </c>
      <c r="G53" s="2">
        <f t="shared" si="37"/>
        <v>2.8612246140266775E-2</v>
      </c>
      <c r="H53" s="2">
        <f t="shared" si="37"/>
        <v>0.2362807313899605</v>
      </c>
      <c r="I53" s="2">
        <f t="shared" si="37"/>
        <v>0.13353459492775127</v>
      </c>
      <c r="J53" s="2">
        <f t="shared" si="37"/>
        <v>5.5997519422314547E-2</v>
      </c>
      <c r="Q53" s="3">
        <v>52</v>
      </c>
      <c r="R53" s="3" t="s">
        <v>2</v>
      </c>
      <c r="S53" s="3" t="s">
        <v>32</v>
      </c>
      <c r="T53" s="3" t="s">
        <v>44</v>
      </c>
      <c r="U53" s="2">
        <v>1</v>
      </c>
      <c r="V53" s="12">
        <f t="shared" si="33"/>
        <v>4.804843383627546E-2</v>
      </c>
      <c r="W53" s="12">
        <f t="shared" si="34"/>
        <v>12.60308719227935</v>
      </c>
      <c r="Y53" s="2">
        <f t="shared" si="3"/>
        <v>4.804843383627546E-2</v>
      </c>
      <c r="Z53" s="2">
        <v>200</v>
      </c>
      <c r="AA53" s="2">
        <f t="shared" si="7"/>
        <v>9.6096867672550914</v>
      </c>
      <c r="AF53" s="2">
        <f t="shared" si="4"/>
        <v>9.0937212396438732E-2</v>
      </c>
      <c r="AG53" s="2">
        <f t="shared" si="6"/>
        <v>0.17528372283507612</v>
      </c>
      <c r="AH53" s="2">
        <f t="shared" si="10"/>
        <v>0.38613477920763706</v>
      </c>
    </row>
    <row r="54" spans="1:34" x14ac:dyDescent="0.45">
      <c r="D54" s="2">
        <f t="shared" si="37"/>
        <v>2.4665255172308838</v>
      </c>
      <c r="E54" s="2">
        <f t="shared" si="37"/>
        <v>4.9575410322551187E-2</v>
      </c>
      <c r="F54" s="2">
        <f t="shared" si="37"/>
        <v>0.28487266114243537</v>
      </c>
      <c r="G54" s="2">
        <f t="shared" si="37"/>
        <v>0.10592865675957419</v>
      </c>
      <c r="H54" s="2">
        <f t="shared" si="37"/>
        <v>0.14696471644562131</v>
      </c>
      <c r="I54" s="2">
        <f t="shared" si="37"/>
        <v>0.15138562330221197</v>
      </c>
      <c r="J54" s="2">
        <f t="shared" si="37"/>
        <v>5.1279856339549998E-2</v>
      </c>
      <c r="Q54" s="3">
        <v>53</v>
      </c>
      <c r="R54" s="3" t="s">
        <v>2</v>
      </c>
      <c r="S54" s="3" t="s">
        <v>32</v>
      </c>
      <c r="T54" s="3" t="s">
        <v>45</v>
      </c>
      <c r="U54" s="2">
        <v>1</v>
      </c>
      <c r="V54" s="12">
        <f t="shared" si="33"/>
        <v>0.15068186319624716</v>
      </c>
      <c r="W54" s="12">
        <f t="shared" si="34"/>
        <v>4.7934758908850954</v>
      </c>
      <c r="Y54" s="2">
        <f t="shared" si="3"/>
        <v>0.15068186319624716</v>
      </c>
      <c r="Z54" s="2">
        <v>100</v>
      </c>
      <c r="AA54" s="2">
        <f t="shared" si="7"/>
        <v>15.068186319624715</v>
      </c>
      <c r="AF54" s="2">
        <f t="shared" si="4"/>
        <v>0.14259141769802197</v>
      </c>
      <c r="AG54" s="2">
        <f t="shared" si="6"/>
        <v>0.27484847929448358</v>
      </c>
      <c r="AH54" s="2">
        <f t="shared" si="10"/>
        <v>0.60546726844560605</v>
      </c>
    </row>
    <row r="55" spans="1:34" x14ac:dyDescent="0.45">
      <c r="D55" s="2">
        <f t="shared" si="37"/>
        <v>1.9022835011147382E-6</v>
      </c>
      <c r="E55" s="2">
        <f t="shared" si="37"/>
        <v>5.378326142701699E-2</v>
      </c>
      <c r="F55" s="2">
        <f t="shared" si="37"/>
        <v>0.19561751927013188</v>
      </c>
      <c r="G55" s="2">
        <f t="shared" si="37"/>
        <v>0.41679982651174469</v>
      </c>
      <c r="H55" s="2">
        <f t="shared" si="37"/>
        <v>0.14479611325435052</v>
      </c>
      <c r="I55" s="2">
        <f t="shared" si="37"/>
        <v>0.12864953089688863</v>
      </c>
      <c r="J55" s="2">
        <f t="shared" si="37"/>
        <v>0.14715494479573279</v>
      </c>
      <c r="Q55" s="3">
        <v>54</v>
      </c>
      <c r="R55" s="3" t="s">
        <v>2</v>
      </c>
      <c r="S55" s="3" t="s">
        <v>32</v>
      </c>
      <c r="T55" s="3" t="s">
        <v>46</v>
      </c>
      <c r="U55" s="2">
        <v>1</v>
      </c>
      <c r="V55" s="12">
        <f t="shared" si="33"/>
        <v>9.8782647659610923E-2</v>
      </c>
      <c r="W55" s="12">
        <f t="shared" si="34"/>
        <v>5.6368967519845912</v>
      </c>
      <c r="Y55" s="2">
        <f t="shared" si="3"/>
        <v>9.8782647659610923E-2</v>
      </c>
      <c r="Z55" s="2">
        <v>100</v>
      </c>
      <c r="AA55" s="2">
        <f t="shared" si="7"/>
        <v>9.8782647659610916</v>
      </c>
      <c r="AF55" s="2">
        <f t="shared" si="4"/>
        <v>9.3478786862378829E-2</v>
      </c>
      <c r="AG55" s="2">
        <f t="shared" si="6"/>
        <v>0.18018267038924587</v>
      </c>
      <c r="AH55" s="2">
        <f t="shared" si="10"/>
        <v>0.39692673411128199</v>
      </c>
    </row>
    <row r="56" spans="1:34" x14ac:dyDescent="0.45">
      <c r="D56" s="2">
        <f t="shared" si="37"/>
        <v>-2.0925118512262121E-5</v>
      </c>
      <c r="E56" s="2">
        <f t="shared" si="37"/>
        <v>0.16505162797422027</v>
      </c>
      <c r="F56" s="2">
        <f t="shared" si="37"/>
        <v>1.9975879045205865E-2</v>
      </c>
      <c r="G56" s="2">
        <f t="shared" si="37"/>
        <v>0.52137976426902854</v>
      </c>
      <c r="H56" s="2">
        <f t="shared" si="37"/>
        <v>0.26384101475411081</v>
      </c>
      <c r="I56" s="2">
        <f t="shared" si="37"/>
        <v>5.0633079949170982E-2</v>
      </c>
      <c r="J56" s="2">
        <f t="shared" si="37"/>
        <v>9.6074828223799855E-2</v>
      </c>
      <c r="Q56" s="3"/>
      <c r="S56" s="3"/>
      <c r="T56" s="4"/>
      <c r="V56" s="12"/>
      <c r="W56" s="12"/>
      <c r="Y56" s="2"/>
      <c r="Z56" s="2"/>
    </row>
    <row r="57" spans="1:34" x14ac:dyDescent="0.45">
      <c r="Q57" s="3"/>
      <c r="S57" s="3"/>
      <c r="T57" s="4"/>
      <c r="V57" s="12"/>
      <c r="W57" s="12"/>
      <c r="Y57" s="2"/>
      <c r="Z57" s="2"/>
    </row>
    <row r="58" spans="1:34" x14ac:dyDescent="0.45">
      <c r="Q58" s="3"/>
      <c r="T58" s="4"/>
      <c r="V58" s="12"/>
      <c r="W58" s="12"/>
      <c r="Y58" s="2"/>
      <c r="Z58" s="2"/>
    </row>
    <row r="59" spans="1:34" x14ac:dyDescent="0.45">
      <c r="Q59" s="3"/>
      <c r="T59" s="4"/>
      <c r="V59" s="12"/>
      <c r="W59" s="12"/>
      <c r="Y59" s="2"/>
      <c r="Z59" s="2"/>
    </row>
    <row r="60" spans="1:34" x14ac:dyDescent="0.45">
      <c r="A60" s="2" t="s">
        <v>88</v>
      </c>
      <c r="Q60" s="3"/>
      <c r="R60" s="3"/>
      <c r="S60" s="3"/>
      <c r="T60" s="4"/>
      <c r="V60" s="12"/>
      <c r="W60" s="12"/>
      <c r="Y60" s="2"/>
      <c r="Z60" s="2"/>
    </row>
    <row r="61" spans="1:34" x14ac:dyDescent="0.45">
      <c r="A61" s="16"/>
      <c r="B61" s="17">
        <v>1</v>
      </c>
      <c r="C61" s="17">
        <v>2</v>
      </c>
      <c r="D61" s="17">
        <v>3</v>
      </c>
      <c r="E61" s="17">
        <v>4</v>
      </c>
      <c r="F61" s="17">
        <v>5</v>
      </c>
      <c r="G61" s="17">
        <v>6</v>
      </c>
      <c r="H61" s="17">
        <v>7</v>
      </c>
      <c r="I61" s="17">
        <v>8</v>
      </c>
      <c r="J61" s="17">
        <v>9</v>
      </c>
      <c r="K61" s="17">
        <v>10</v>
      </c>
      <c r="L61" s="17">
        <v>11</v>
      </c>
      <c r="M61" s="17">
        <v>12</v>
      </c>
      <c r="Q61" s="3"/>
      <c r="R61" s="3"/>
      <c r="T61" s="4"/>
      <c r="V61" s="12"/>
      <c r="W61" s="12"/>
      <c r="Y61" s="2"/>
      <c r="Z61" s="2"/>
    </row>
    <row r="62" spans="1:34" x14ac:dyDescent="0.45">
      <c r="A62" s="17" t="s">
        <v>69</v>
      </c>
      <c r="B62" s="18">
        <v>668751</v>
      </c>
      <c r="C62" s="18">
        <v>679585</v>
      </c>
      <c r="D62" s="23">
        <v>235863</v>
      </c>
      <c r="E62" s="19">
        <v>17770</v>
      </c>
      <c r="F62" s="19">
        <v>9188</v>
      </c>
      <c r="G62" s="19">
        <v>1665</v>
      </c>
      <c r="H62" s="19">
        <v>46323</v>
      </c>
      <c r="I62" s="20">
        <v>68159</v>
      </c>
      <c r="J62" s="19">
        <v>38024</v>
      </c>
      <c r="K62" s="19">
        <v>8</v>
      </c>
      <c r="L62" s="19">
        <v>12</v>
      </c>
      <c r="M62" s="19">
        <v>17</v>
      </c>
      <c r="N62" s="22" t="s">
        <v>70</v>
      </c>
      <c r="O62">
        <f>AVERAGE(L62:M69)</f>
        <v>14.9375</v>
      </c>
      <c r="Q62" s="3"/>
      <c r="R62" s="3"/>
      <c r="S62" s="3"/>
      <c r="T62" s="4"/>
      <c r="V62" s="12"/>
      <c r="W62" s="12"/>
      <c r="Y62" s="2"/>
      <c r="Z62" s="2"/>
    </row>
    <row r="63" spans="1:34" x14ac:dyDescent="0.45">
      <c r="A63" s="17" t="s">
        <v>78</v>
      </c>
      <c r="B63" s="33">
        <v>591707</v>
      </c>
      <c r="C63" s="33">
        <v>604490</v>
      </c>
      <c r="D63" s="36">
        <v>346590</v>
      </c>
      <c r="E63" s="20">
        <v>95691</v>
      </c>
      <c r="F63" s="19">
        <v>6045</v>
      </c>
      <c r="G63" s="19">
        <v>2197</v>
      </c>
      <c r="H63" s="19">
        <v>6612</v>
      </c>
      <c r="I63" s="19">
        <v>35323</v>
      </c>
      <c r="J63" s="19">
        <v>42675</v>
      </c>
      <c r="K63" s="19">
        <v>7</v>
      </c>
      <c r="L63" s="19">
        <v>13</v>
      </c>
      <c r="M63" s="19">
        <v>15</v>
      </c>
      <c r="Q63" s="3"/>
      <c r="R63" s="3"/>
      <c r="T63" s="4"/>
      <c r="V63" s="12"/>
      <c r="W63" s="12"/>
      <c r="Y63" s="2"/>
      <c r="Z63" s="2"/>
    </row>
    <row r="64" spans="1:34" x14ac:dyDescent="0.45">
      <c r="A64" s="17" t="s">
        <v>74</v>
      </c>
      <c r="B64" s="23">
        <v>241190</v>
      </c>
      <c r="C64" s="23">
        <v>225171</v>
      </c>
      <c r="D64" s="21">
        <v>112617</v>
      </c>
      <c r="E64" s="19">
        <v>40810</v>
      </c>
      <c r="F64" s="19">
        <v>5897</v>
      </c>
      <c r="G64" s="19">
        <v>11940</v>
      </c>
      <c r="H64" s="19">
        <v>9839</v>
      </c>
      <c r="I64" s="19">
        <v>12604</v>
      </c>
      <c r="J64" s="19">
        <v>33970</v>
      </c>
      <c r="K64" s="19">
        <v>7</v>
      </c>
      <c r="L64" s="19">
        <v>15</v>
      </c>
      <c r="M64" s="19">
        <v>13</v>
      </c>
      <c r="Q64" s="3"/>
      <c r="S64" s="3"/>
      <c r="T64" s="4"/>
    </row>
    <row r="65" spans="1:20" x14ac:dyDescent="0.45">
      <c r="A65" s="17" t="s">
        <v>80</v>
      </c>
      <c r="B65" s="20">
        <v>67506</v>
      </c>
      <c r="C65" s="20">
        <v>57796</v>
      </c>
      <c r="D65" s="20">
        <v>68781</v>
      </c>
      <c r="E65" s="19">
        <v>30170</v>
      </c>
      <c r="F65" s="19">
        <v>13123</v>
      </c>
      <c r="G65" s="19">
        <v>6089</v>
      </c>
      <c r="H65" s="19">
        <v>7014</v>
      </c>
      <c r="I65" s="19">
        <v>10635</v>
      </c>
      <c r="J65" s="19">
        <v>5945</v>
      </c>
      <c r="K65" s="19">
        <v>8</v>
      </c>
      <c r="L65" s="19">
        <v>15</v>
      </c>
      <c r="M65" s="19">
        <v>13</v>
      </c>
      <c r="Q65" s="3"/>
      <c r="T65" s="4"/>
    </row>
    <row r="66" spans="1:20" x14ac:dyDescent="0.45">
      <c r="A66" s="17" t="s">
        <v>81</v>
      </c>
      <c r="B66" s="19">
        <v>19543</v>
      </c>
      <c r="C66" s="19">
        <v>18995</v>
      </c>
      <c r="D66" s="20">
        <v>68766</v>
      </c>
      <c r="E66" s="19">
        <v>5705</v>
      </c>
      <c r="F66" s="21">
        <v>110192</v>
      </c>
      <c r="G66" s="19">
        <v>3566</v>
      </c>
      <c r="H66" s="19">
        <v>29241</v>
      </c>
      <c r="I66" s="19">
        <v>13101</v>
      </c>
      <c r="J66" s="19">
        <v>6937</v>
      </c>
      <c r="K66" s="19">
        <v>12</v>
      </c>
      <c r="L66" s="19">
        <v>16</v>
      </c>
      <c r="M66" s="19">
        <v>14</v>
      </c>
    </row>
    <row r="67" spans="1:20" x14ac:dyDescent="0.45">
      <c r="A67" s="17" t="s">
        <v>82</v>
      </c>
      <c r="B67" s="19">
        <v>8350</v>
      </c>
      <c r="C67" s="19">
        <v>3555</v>
      </c>
      <c r="D67" s="32">
        <v>273310</v>
      </c>
      <c r="E67" s="19">
        <v>6066</v>
      </c>
      <c r="F67" s="19">
        <v>36477</v>
      </c>
      <c r="G67" s="19">
        <v>13611</v>
      </c>
      <c r="H67" s="19">
        <v>18442</v>
      </c>
      <c r="I67" s="19">
        <v>17957</v>
      </c>
      <c r="J67" s="19">
        <v>5318</v>
      </c>
      <c r="K67" s="19">
        <v>7</v>
      </c>
      <c r="L67" s="19">
        <v>17</v>
      </c>
      <c r="M67" s="19">
        <v>13</v>
      </c>
    </row>
    <row r="68" spans="1:20" x14ac:dyDescent="0.45">
      <c r="A68" s="17" t="s">
        <v>83</v>
      </c>
      <c r="B68" s="19">
        <v>3100</v>
      </c>
      <c r="C68" s="19">
        <v>781</v>
      </c>
      <c r="D68" s="19">
        <v>11</v>
      </c>
      <c r="E68" s="19">
        <v>5261</v>
      </c>
      <c r="F68" s="19">
        <v>24202</v>
      </c>
      <c r="G68" s="20">
        <v>51806</v>
      </c>
      <c r="H68" s="19">
        <v>18117</v>
      </c>
      <c r="I68" s="19">
        <v>15659</v>
      </c>
      <c r="J68" s="19">
        <v>18262</v>
      </c>
      <c r="K68" s="19">
        <v>7</v>
      </c>
      <c r="L68" s="19">
        <v>16</v>
      </c>
      <c r="M68" s="19">
        <v>16</v>
      </c>
      <c r="Q68" s="3"/>
    </row>
    <row r="69" spans="1:20" x14ac:dyDescent="0.45">
      <c r="A69" s="17" t="s">
        <v>84</v>
      </c>
      <c r="B69" s="19">
        <v>1303</v>
      </c>
      <c r="C69" s="19">
        <v>138</v>
      </c>
      <c r="D69" s="19">
        <v>14</v>
      </c>
      <c r="E69" s="19">
        <v>20468</v>
      </c>
      <c r="F69" s="19">
        <v>2513</v>
      </c>
      <c r="G69" s="20">
        <v>63665</v>
      </c>
      <c r="H69" s="19">
        <v>36528</v>
      </c>
      <c r="I69" s="19">
        <v>6613</v>
      </c>
      <c r="J69" s="19">
        <v>12024</v>
      </c>
      <c r="K69" s="19">
        <v>11</v>
      </c>
      <c r="L69" s="19">
        <v>17</v>
      </c>
      <c r="M69" s="19">
        <v>17</v>
      </c>
      <c r="Q69" s="3"/>
    </row>
    <row r="70" spans="1:20" x14ac:dyDescent="0.45">
      <c r="Q70" s="3"/>
    </row>
    <row r="71" spans="1:20" x14ac:dyDescent="0.45">
      <c r="B71">
        <f>B62-$O$62</f>
        <v>668736.0625</v>
      </c>
      <c r="C71">
        <f t="shared" ref="C71:J71" si="41">C62-$O$62</f>
        <v>679570.0625</v>
      </c>
      <c r="D71">
        <f t="shared" si="41"/>
        <v>235848.0625</v>
      </c>
      <c r="E71">
        <f t="shared" si="41"/>
        <v>17755.0625</v>
      </c>
      <c r="F71">
        <f t="shared" si="41"/>
        <v>9173.0625</v>
      </c>
      <c r="G71">
        <f t="shared" si="41"/>
        <v>1650.0625</v>
      </c>
      <c r="H71">
        <f t="shared" si="41"/>
        <v>46308.0625</v>
      </c>
      <c r="I71">
        <f t="shared" si="41"/>
        <v>68144.0625</v>
      </c>
      <c r="J71">
        <f t="shared" si="41"/>
        <v>38009.0625</v>
      </c>
      <c r="K71">
        <f t="shared" ref="K71" si="42">K62-$O$62</f>
        <v>-6.9375</v>
      </c>
      <c r="Q71" s="3"/>
    </row>
    <row r="72" spans="1:20" x14ac:dyDescent="0.45">
      <c r="B72">
        <f t="shared" ref="B72:J78" si="43">B63-$O$62</f>
        <v>591692.0625</v>
      </c>
      <c r="C72">
        <f t="shared" si="43"/>
        <v>604475.0625</v>
      </c>
      <c r="D72">
        <f t="shared" si="43"/>
        <v>346575.0625</v>
      </c>
      <c r="E72">
        <f t="shared" si="43"/>
        <v>95676.0625</v>
      </c>
      <c r="F72">
        <f t="shared" si="43"/>
        <v>6030.0625</v>
      </c>
      <c r="G72">
        <f t="shared" si="43"/>
        <v>2182.0625</v>
      </c>
      <c r="H72">
        <f t="shared" si="43"/>
        <v>6597.0625</v>
      </c>
      <c r="I72">
        <f t="shared" si="43"/>
        <v>35308.0625</v>
      </c>
      <c r="J72">
        <f t="shared" si="43"/>
        <v>42660.0625</v>
      </c>
      <c r="K72">
        <f t="shared" ref="K72" si="44">K63-$O$62</f>
        <v>-7.9375</v>
      </c>
    </row>
    <row r="73" spans="1:20" x14ac:dyDescent="0.45">
      <c r="B73">
        <f t="shared" si="43"/>
        <v>241175.0625</v>
      </c>
      <c r="C73">
        <f t="shared" si="43"/>
        <v>225156.0625</v>
      </c>
      <c r="D73">
        <f t="shared" si="43"/>
        <v>112602.0625</v>
      </c>
      <c r="E73">
        <f t="shared" si="43"/>
        <v>40795.0625</v>
      </c>
      <c r="F73">
        <f t="shared" si="43"/>
        <v>5882.0625</v>
      </c>
      <c r="G73">
        <f t="shared" si="43"/>
        <v>11925.0625</v>
      </c>
      <c r="H73">
        <f t="shared" si="43"/>
        <v>9824.0625</v>
      </c>
      <c r="I73">
        <f t="shared" si="43"/>
        <v>12589.0625</v>
      </c>
      <c r="J73">
        <f t="shared" si="43"/>
        <v>33955.0625</v>
      </c>
      <c r="K73">
        <f t="shared" ref="K73" si="45">K64-$O$62</f>
        <v>-7.9375</v>
      </c>
    </row>
    <row r="74" spans="1:20" x14ac:dyDescent="0.45">
      <c r="B74">
        <f t="shared" si="43"/>
        <v>67491.0625</v>
      </c>
      <c r="C74">
        <f t="shared" si="43"/>
        <v>57781.0625</v>
      </c>
      <c r="D74">
        <f t="shared" si="43"/>
        <v>68766.0625</v>
      </c>
      <c r="E74">
        <f t="shared" si="43"/>
        <v>30155.0625</v>
      </c>
      <c r="F74">
        <f t="shared" si="43"/>
        <v>13108.0625</v>
      </c>
      <c r="G74">
        <f t="shared" si="43"/>
        <v>6074.0625</v>
      </c>
      <c r="H74">
        <f t="shared" si="43"/>
        <v>6999.0625</v>
      </c>
      <c r="I74">
        <f t="shared" si="43"/>
        <v>10620.0625</v>
      </c>
      <c r="J74">
        <f t="shared" si="43"/>
        <v>5930.0625</v>
      </c>
      <c r="K74">
        <f t="shared" ref="K74" si="46">K65-$O$62</f>
        <v>-6.9375</v>
      </c>
    </row>
    <row r="75" spans="1:20" x14ac:dyDescent="0.45">
      <c r="B75">
        <f t="shared" si="43"/>
        <v>19528.0625</v>
      </c>
      <c r="C75">
        <f t="shared" si="43"/>
        <v>18980.0625</v>
      </c>
      <c r="D75">
        <f t="shared" si="43"/>
        <v>68751.0625</v>
      </c>
      <c r="E75">
        <f t="shared" si="43"/>
        <v>5690.0625</v>
      </c>
      <c r="F75">
        <f t="shared" si="43"/>
        <v>110177.0625</v>
      </c>
      <c r="G75">
        <f t="shared" si="43"/>
        <v>3551.0625</v>
      </c>
      <c r="H75">
        <f t="shared" si="43"/>
        <v>29226.0625</v>
      </c>
      <c r="I75">
        <f t="shared" si="43"/>
        <v>13086.0625</v>
      </c>
      <c r="J75">
        <f t="shared" si="43"/>
        <v>6922.0625</v>
      </c>
      <c r="K75">
        <f t="shared" ref="K75" si="47">K66-$O$62</f>
        <v>-2.9375</v>
      </c>
    </row>
    <row r="76" spans="1:20" x14ac:dyDescent="0.45">
      <c r="B76">
        <f t="shared" si="43"/>
        <v>8335.0625</v>
      </c>
      <c r="C76">
        <f t="shared" si="43"/>
        <v>3540.0625</v>
      </c>
      <c r="D76">
        <f t="shared" si="43"/>
        <v>273295.0625</v>
      </c>
      <c r="E76">
        <f t="shared" si="43"/>
        <v>6051.0625</v>
      </c>
      <c r="F76">
        <f t="shared" si="43"/>
        <v>36462.0625</v>
      </c>
      <c r="G76">
        <f t="shared" si="43"/>
        <v>13596.0625</v>
      </c>
      <c r="H76">
        <f t="shared" si="43"/>
        <v>18427.0625</v>
      </c>
      <c r="I76">
        <f t="shared" si="43"/>
        <v>17942.0625</v>
      </c>
      <c r="J76">
        <f t="shared" si="43"/>
        <v>5303.0625</v>
      </c>
      <c r="K76">
        <f t="shared" ref="K76" si="48">K67-$O$62</f>
        <v>-7.9375</v>
      </c>
    </row>
    <row r="77" spans="1:20" x14ac:dyDescent="0.45">
      <c r="B77">
        <f t="shared" si="43"/>
        <v>3085.0625</v>
      </c>
      <c r="C77">
        <f t="shared" si="43"/>
        <v>766.0625</v>
      </c>
      <c r="D77">
        <f t="shared" si="43"/>
        <v>-3.9375</v>
      </c>
      <c r="E77">
        <f t="shared" si="43"/>
        <v>5246.0625</v>
      </c>
      <c r="F77">
        <f t="shared" si="43"/>
        <v>24187.0625</v>
      </c>
      <c r="G77">
        <f t="shared" si="43"/>
        <v>51791.0625</v>
      </c>
      <c r="H77">
        <f t="shared" si="43"/>
        <v>18102.0625</v>
      </c>
      <c r="I77">
        <f t="shared" si="43"/>
        <v>15644.0625</v>
      </c>
      <c r="J77">
        <f t="shared" si="43"/>
        <v>18247.0625</v>
      </c>
      <c r="K77">
        <f t="shared" ref="K77" si="49">K68-$O$62</f>
        <v>-7.9375</v>
      </c>
    </row>
    <row r="78" spans="1:20" x14ac:dyDescent="0.45">
      <c r="B78">
        <f t="shared" si="43"/>
        <v>1288.0625</v>
      </c>
      <c r="C78">
        <f t="shared" si="43"/>
        <v>123.0625</v>
      </c>
      <c r="D78">
        <f t="shared" si="43"/>
        <v>-0.9375</v>
      </c>
      <c r="E78">
        <f t="shared" si="43"/>
        <v>20453.0625</v>
      </c>
      <c r="F78">
        <f t="shared" si="43"/>
        <v>2498.0625</v>
      </c>
      <c r="G78">
        <f t="shared" si="43"/>
        <v>63650.0625</v>
      </c>
      <c r="H78">
        <f t="shared" si="43"/>
        <v>36513.0625</v>
      </c>
      <c r="I78">
        <f t="shared" si="43"/>
        <v>6598.0625</v>
      </c>
      <c r="J78">
        <f t="shared" si="43"/>
        <v>12009.0625</v>
      </c>
      <c r="K78">
        <f t="shared" ref="K78" si="50">K69-$O$62</f>
        <v>-3.9375</v>
      </c>
    </row>
    <row r="79" spans="1:20" x14ac:dyDescent="0.45">
      <c r="B79"/>
      <c r="C79"/>
      <c r="D79"/>
      <c r="E79"/>
      <c r="F79"/>
      <c r="G79"/>
      <c r="H79"/>
      <c r="I79"/>
      <c r="J79"/>
      <c r="K79"/>
    </row>
    <row r="80" spans="1:20" x14ac:dyDescent="0.45">
      <c r="A80" s="22" t="s">
        <v>37</v>
      </c>
      <c r="B80" s="22" t="s">
        <v>86</v>
      </c>
      <c r="C80"/>
      <c r="D80"/>
      <c r="E80"/>
      <c r="F80"/>
      <c r="G80"/>
      <c r="H80"/>
      <c r="I80"/>
      <c r="J80"/>
      <c r="K80"/>
    </row>
    <row r="81" spans="1:11" x14ac:dyDescent="0.45">
      <c r="A81">
        <v>50</v>
      </c>
      <c r="B81">
        <f>AVERAGE(B71:C71)</f>
        <v>674153.0625</v>
      </c>
    </row>
    <row r="82" spans="1:11" x14ac:dyDescent="0.45">
      <c r="A82">
        <f>A81/5</f>
        <v>10</v>
      </c>
      <c r="B82">
        <f t="shared" ref="B82:B88" si="51">AVERAGE(B72:C72)</f>
        <v>598083.5625</v>
      </c>
    </row>
    <row r="83" spans="1:11" x14ac:dyDescent="0.45">
      <c r="A83" s="27">
        <f t="shared" ref="A83:A88" si="52">A82/5</f>
        <v>2</v>
      </c>
      <c r="B83" s="27">
        <f t="shared" si="51"/>
        <v>233165.5625</v>
      </c>
    </row>
    <row r="84" spans="1:11" x14ac:dyDescent="0.45">
      <c r="A84" s="27">
        <f t="shared" si="52"/>
        <v>0.4</v>
      </c>
      <c r="B84" s="27">
        <f t="shared" si="51"/>
        <v>62636.0625</v>
      </c>
    </row>
    <row r="85" spans="1:11" x14ac:dyDescent="0.45">
      <c r="A85" s="27">
        <f t="shared" si="52"/>
        <v>0.08</v>
      </c>
      <c r="B85" s="27">
        <f t="shared" si="51"/>
        <v>19254.0625</v>
      </c>
    </row>
    <row r="86" spans="1:11" x14ac:dyDescent="0.45">
      <c r="A86" s="27">
        <f t="shared" si="52"/>
        <v>1.6E-2</v>
      </c>
      <c r="B86" s="27">
        <f t="shared" si="51"/>
        <v>5937.5625</v>
      </c>
    </row>
    <row r="87" spans="1:11" x14ac:dyDescent="0.45">
      <c r="A87" s="27">
        <f t="shared" si="52"/>
        <v>3.2000000000000002E-3</v>
      </c>
      <c r="B87" s="27">
        <f t="shared" si="51"/>
        <v>1925.5625</v>
      </c>
    </row>
    <row r="88" spans="1:11" x14ac:dyDescent="0.45">
      <c r="A88" s="27">
        <f t="shared" si="52"/>
        <v>6.4000000000000005E-4</v>
      </c>
      <c r="B88" s="27">
        <f t="shared" si="51"/>
        <v>705.5625</v>
      </c>
    </row>
    <row r="89" spans="1:11" x14ac:dyDescent="0.45">
      <c r="A89"/>
      <c r="B89"/>
    </row>
    <row r="90" spans="1:11" x14ac:dyDescent="0.45">
      <c r="A90" s="22" t="s">
        <v>87</v>
      </c>
      <c r="B90">
        <v>118327</v>
      </c>
    </row>
    <row r="93" spans="1:11" x14ac:dyDescent="0.45">
      <c r="D93" s="2">
        <f>D71/$B$90</f>
        <v>1.9931888960254212</v>
      </c>
      <c r="E93" s="2">
        <f t="shared" ref="E93:J93" si="53">E71/$B$90</f>
        <v>0.1500508125787014</v>
      </c>
      <c r="F93" s="2">
        <f t="shared" si="53"/>
        <v>7.7522987145790895E-2</v>
      </c>
      <c r="G93" s="2">
        <f t="shared" si="53"/>
        <v>1.3944936489558597E-2</v>
      </c>
      <c r="H93" s="2">
        <f t="shared" si="53"/>
        <v>0.3913566852873816</v>
      </c>
      <c r="I93" s="2">
        <f t="shared" si="53"/>
        <v>0.57589613951169216</v>
      </c>
      <c r="J93" s="2">
        <f t="shared" si="53"/>
        <v>0.32122053715550974</v>
      </c>
      <c r="K93" s="2">
        <f t="shared" ref="K93" si="54">K71/$B$90</f>
        <v>-5.8629898501609944E-5</v>
      </c>
    </row>
    <row r="94" spans="1:11" x14ac:dyDescent="0.45">
      <c r="D94" s="2">
        <f t="shared" ref="D94:J100" si="55">D72/$B$90</f>
        <v>2.9289601063155493</v>
      </c>
      <c r="E94" s="2">
        <f t="shared" si="55"/>
        <v>0.80857338139224355</v>
      </c>
      <c r="F94" s="2">
        <f t="shared" si="55"/>
        <v>5.0961002138142607E-2</v>
      </c>
      <c r="G94" s="2">
        <f t="shared" si="55"/>
        <v>1.8440951769249623E-2</v>
      </c>
      <c r="H94" s="2">
        <f t="shared" si="55"/>
        <v>5.5752807896760674E-2</v>
      </c>
      <c r="I94" s="2">
        <f t="shared" si="55"/>
        <v>0.29839396333888291</v>
      </c>
      <c r="J94" s="2">
        <f t="shared" si="55"/>
        <v>0.36052686622664309</v>
      </c>
      <c r="K94" s="2">
        <f t="shared" ref="K94" si="56">K72/$B$90</f>
        <v>-6.7081055042382548E-5</v>
      </c>
    </row>
    <row r="95" spans="1:11" x14ac:dyDescent="0.45">
      <c r="D95" s="2">
        <f t="shared" si="55"/>
        <v>0.95161765700136058</v>
      </c>
      <c r="E95" s="2">
        <f t="shared" si="55"/>
        <v>0.3447654592781022</v>
      </c>
      <c r="F95" s="2">
        <f t="shared" si="55"/>
        <v>4.9710230970108259E-2</v>
      </c>
      <c r="G95" s="2">
        <f t="shared" si="55"/>
        <v>0.10078056994599711</v>
      </c>
      <c r="H95" s="2">
        <f t="shared" si="55"/>
        <v>8.3024690053833866E-2</v>
      </c>
      <c r="I95" s="2">
        <f t="shared" si="55"/>
        <v>0.10639213788907012</v>
      </c>
      <c r="J95" s="2">
        <f t="shared" si="55"/>
        <v>0.28695954853921757</v>
      </c>
      <c r="K95" s="2">
        <f t="shared" ref="K95" si="57">K73/$B$90</f>
        <v>-6.7081055042382548E-5</v>
      </c>
    </row>
    <row r="96" spans="1:11" x14ac:dyDescent="0.45">
      <c r="D96" s="2">
        <f t="shared" si="55"/>
        <v>0.58115275888005269</v>
      </c>
      <c r="E96" s="2">
        <f t="shared" si="55"/>
        <v>0.25484515368428168</v>
      </c>
      <c r="F96" s="2">
        <f t="shared" si="55"/>
        <v>0.1107782881337311</v>
      </c>
      <c r="G96" s="2">
        <f t="shared" si="55"/>
        <v>5.1332853025936598E-2</v>
      </c>
      <c r="H96" s="2">
        <f t="shared" si="55"/>
        <v>5.9150172826151259E-2</v>
      </c>
      <c r="I96" s="2">
        <f t="shared" si="55"/>
        <v>8.9751810660288867E-2</v>
      </c>
      <c r="J96" s="2">
        <f t="shared" si="55"/>
        <v>5.0115886484065342E-2</v>
      </c>
      <c r="K96" s="2">
        <f t="shared" ref="K96" si="58">K74/$B$90</f>
        <v>-5.8629898501609944E-5</v>
      </c>
    </row>
    <row r="97" spans="4:10" x14ac:dyDescent="0.45">
      <c r="D97" s="2">
        <f t="shared" si="55"/>
        <v>0.58102599153194112</v>
      </c>
      <c r="E97" s="2">
        <f t="shared" si="55"/>
        <v>4.808760891427992E-2</v>
      </c>
      <c r="F97" s="2">
        <f t="shared" si="55"/>
        <v>0.93112360238998704</v>
      </c>
      <c r="G97" s="2">
        <f t="shared" si="55"/>
        <v>3.0010585073567318E-2</v>
      </c>
      <c r="H97" s="2">
        <f t="shared" si="55"/>
        <v>0.24699402925790395</v>
      </c>
      <c r="I97" s="2">
        <f t="shared" si="55"/>
        <v>0.11059236268983411</v>
      </c>
      <c r="J97" s="2">
        <f t="shared" si="55"/>
        <v>5.8499433772511766E-2</v>
      </c>
    </row>
    <row r="98" spans="4:10" x14ac:dyDescent="0.45">
      <c r="D98" s="2">
        <f t="shared" si="55"/>
        <v>2.3096593550077329</v>
      </c>
      <c r="E98" s="2">
        <f t="shared" si="55"/>
        <v>5.1138476425498833E-2</v>
      </c>
      <c r="F98" s="2">
        <f t="shared" si="55"/>
        <v>0.3081465979869345</v>
      </c>
      <c r="G98" s="2">
        <f t="shared" si="55"/>
        <v>0.11490245252562813</v>
      </c>
      <c r="H98" s="2">
        <f t="shared" si="55"/>
        <v>0.15572998977410057</v>
      </c>
      <c r="I98" s="2">
        <f t="shared" si="55"/>
        <v>0.15163117885182587</v>
      </c>
      <c r="J98" s="2">
        <f t="shared" si="55"/>
        <v>4.4817011333000922E-2</v>
      </c>
    </row>
    <row r="99" spans="4:10" x14ac:dyDescent="0.45">
      <c r="D99" s="2">
        <f t="shared" si="55"/>
        <v>-3.3276428879292131E-5</v>
      </c>
      <c r="E99" s="2">
        <f t="shared" si="55"/>
        <v>4.4335295410176882E-2</v>
      </c>
      <c r="F99" s="2">
        <f t="shared" si="55"/>
        <v>0.20440865144895079</v>
      </c>
      <c r="G99" s="2">
        <f t="shared" si="55"/>
        <v>0.43769437660043775</v>
      </c>
      <c r="H99" s="2">
        <f t="shared" si="55"/>
        <v>0.15298336389834949</v>
      </c>
      <c r="I99" s="2">
        <f t="shared" si="55"/>
        <v>0.13221042112113043</v>
      </c>
      <c r="J99" s="2">
        <f t="shared" si="55"/>
        <v>0.15420878159676152</v>
      </c>
    </row>
    <row r="100" spans="4:10" x14ac:dyDescent="0.45">
      <c r="D100" s="2">
        <f t="shared" si="55"/>
        <v>-7.9229592569743172E-6</v>
      </c>
      <c r="E100" s="2">
        <f t="shared" si="55"/>
        <v>0.17285203292570589</v>
      </c>
      <c r="F100" s="2">
        <f t="shared" si="55"/>
        <v>2.1111517236133765E-2</v>
      </c>
      <c r="G100" s="2">
        <f t="shared" si="55"/>
        <v>0.53791664201746014</v>
      </c>
      <c r="H100" s="2">
        <f t="shared" si="55"/>
        <v>0.3085776069705139</v>
      </c>
      <c r="I100" s="2">
        <f t="shared" si="55"/>
        <v>5.5761259053301447E-2</v>
      </c>
      <c r="J100" s="2">
        <f t="shared" si="55"/>
        <v>0.101490467095422</v>
      </c>
    </row>
  </sheetData>
  <pageMargins left="0.2" right="0.2" top="0.25" bottom="0.25" header="0.05" footer="0.3"/>
  <pageSetup scale="56" orientation="portrait" r:id="rId1"/>
  <drawing r:id="rId2"/>
</worksheet>
</file>

<file path=customXml/_rels/item1.xml.rels><?xml version="1.0" encoding="UTF-8" standalone="yes"?>
  <Relationships xmlns="http://schemas.openxmlformats.org/package/2006/relationships">
    <Relationship Id="rId9" Type="http://schemas.openxmlformats.org/officeDocument/2006/relationships/customXmlProps" Target="itemProps1.xml"/>
  </Relationships>
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LabArchives xmlns:xsi="http://www.w3.org/2001/XMLSchema-instance" xmlns:xsd="http://www.w3.org/2001/XMLSchema">
  <BaseUri>https://mynotebook.labarchives.com</BaseUri>
  <eid>NjY3Ni44fDgzNDk5NC81MTM2L0VudHJ5UGFydC8zNTUyMTU1Nzg3fDE2OTQ4Ljg=</eid>
  <version>1</version>
  <updated-at>2023-12-18T21:42:14Z</updated-at>
</LabArchiv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E54C66DB639344A5195DAAF4A960DA" ma:contentTypeVersion="10" ma:contentTypeDescription="Create a new document." ma:contentTypeScope="" ma:versionID="8707195b69df15c19ec8f49576d4f7b1">
  <xsd:schema xmlns:xsd="http://www.w3.org/2001/XMLSchema" xmlns:xs="http://www.w3.org/2001/XMLSchema" xmlns:p="http://schemas.microsoft.com/office/2006/metadata/properties" xmlns:ns2="e9b7b26c-4119-437b-9cf1-bbb97b1d9fe9" targetNamespace="http://schemas.microsoft.com/office/2006/metadata/properties" ma:root="true" ma:fieldsID="8a3fd751362b826a33cac0fda39f5a57" ns2:_="">
    <xsd:import namespace="e9b7b26c-4119-437b-9cf1-bbb97b1d9f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b7b26c-4119-437b-9cf1-bbb97b1d9f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2112047-8702-4ac9-aeff-28ab65cc26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0292AB-2072-4F3C-B6B4-BE4F9428D31A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4AC92DA4-C45E-45F9-8FFC-B5C2D71DB615}"/>
</file>

<file path=customXml/itemProps3.xml><?xml version="1.0" encoding="utf-8"?>
<ds:datastoreItem xmlns:ds="http://schemas.openxmlformats.org/officeDocument/2006/customXml" ds:itemID="{AE5CDD84-50DA-4EC0-8B96-533ADAEF2A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PlateMap</vt:lpstr>
      <vt:lpstr>Sheet1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 Fromen</dc:creator>
  <cp:lastModifiedBy>Cathy Fromen</cp:lastModifiedBy>
  <dcterms:created xsi:type="dcterms:W3CDTF">2023-11-30T17:59:56Z</dcterms:created>
  <dcterms:modified xsi:type="dcterms:W3CDTF">2023-12-18T21:40:34Z</dcterms:modified>
</cp:coreProperties>
</file>