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cdbdfac281f3a7/Desktop/"/>
    </mc:Choice>
  </mc:AlternateContent>
  <xr:revisionPtr revIDLastSave="15" documentId="8_{2889E7DB-F01E-4FA7-8F6D-F931219B43AC}" xr6:coauthVersionLast="47" xr6:coauthVersionMax="47" xr10:uidLastSave="{5EA37932-8FF9-48D2-B4D3-7BD9E8F6CF12}"/>
  <bookViews>
    <workbookView xWindow="-98" yWindow="-98" windowWidth="21795" windowHeight="13875" activeTab="2" xr2:uid="{31373D89-87BB-45F8-A648-3326EC867F85}"/>
  </bookViews>
  <sheets>
    <sheet name="PlateMap" sheetId="6" r:id="rId1"/>
    <sheet name="Sheet1" sheetId="5" r:id="rId2"/>
    <sheet name="Analysis" sheetId="2" r:id="rId3"/>
  </sheets>
  <definedNames>
    <definedName name="MethodPointer1" localSheetId="2">218826816</definedName>
    <definedName name="MethodPointer1" localSheetId="0">218826816</definedName>
    <definedName name="MethodPointer1">1969017600</definedName>
    <definedName name="MethodPointer2" localSheetId="2">200</definedName>
    <definedName name="MethodPointer2" localSheetId="0">200</definedName>
    <definedName name="MethodPointer2">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2" l="1"/>
  <c r="B47" i="2"/>
  <c r="B91" i="2"/>
  <c r="K27" i="2"/>
  <c r="G10" i="2"/>
  <c r="H10" i="2" s="1"/>
  <c r="I10" i="2" s="1"/>
  <c r="J10" i="2" s="1"/>
  <c r="K10" i="2" s="1"/>
  <c r="G9" i="2"/>
  <c r="H9" i="2" s="1"/>
  <c r="I9" i="2" s="1"/>
  <c r="J9" i="2" s="1"/>
  <c r="K9" i="2" s="1"/>
  <c r="G8" i="2"/>
  <c r="H8" i="2" s="1"/>
  <c r="I8" i="2" s="1"/>
  <c r="J8" i="2" s="1"/>
  <c r="K8" i="2" s="1"/>
  <c r="G7" i="2"/>
  <c r="H7" i="2" s="1"/>
  <c r="I7" i="2" s="1"/>
  <c r="J7" i="2" s="1"/>
  <c r="K7" i="2" s="1"/>
  <c r="H6" i="2"/>
  <c r="I6" i="2" s="1"/>
  <c r="J6" i="2" s="1"/>
  <c r="K6" i="2" s="1"/>
  <c r="G6" i="2"/>
  <c r="G5" i="2"/>
  <c r="H5" i="2" s="1"/>
  <c r="I5" i="2" s="1"/>
  <c r="J5" i="2" s="1"/>
  <c r="K5" i="2" s="1"/>
  <c r="G4" i="2"/>
  <c r="H4" i="2" s="1"/>
  <c r="I4" i="2" s="1"/>
  <c r="J4" i="2" s="1"/>
  <c r="K4" i="2" s="1"/>
  <c r="G3" i="2"/>
  <c r="H3" i="2" s="1"/>
  <c r="I3" i="2" s="1"/>
  <c r="J3" i="2" s="1"/>
  <c r="K3" i="2" s="1"/>
  <c r="M20" i="6"/>
  <c r="M18" i="6"/>
  <c r="M17" i="6"/>
  <c r="S10" i="6"/>
  <c r="T10" i="6" s="1"/>
  <c r="U10" i="6" s="1"/>
  <c r="V10" i="6" s="1"/>
  <c r="R10" i="6"/>
  <c r="S9" i="6"/>
  <c r="T9" i="6" s="1"/>
  <c r="U9" i="6" s="1"/>
  <c r="V9" i="6" s="1"/>
  <c r="R9" i="6"/>
  <c r="S8" i="6"/>
  <c r="T8" i="6" s="1"/>
  <c r="U8" i="6" s="1"/>
  <c r="V8" i="6" s="1"/>
  <c r="R8" i="6"/>
  <c r="S7" i="6"/>
  <c r="T7" i="6" s="1"/>
  <c r="U7" i="6" s="1"/>
  <c r="V7" i="6" s="1"/>
  <c r="R7" i="6"/>
  <c r="R6" i="6"/>
  <c r="S6" i="6" s="1"/>
  <c r="T6" i="6" s="1"/>
  <c r="U6" i="6" s="1"/>
  <c r="V6" i="6" s="1"/>
  <c r="R5" i="6"/>
  <c r="S5" i="6" s="1"/>
  <c r="T5" i="6" s="1"/>
  <c r="U5" i="6" s="1"/>
  <c r="V5" i="6" s="1"/>
  <c r="R4" i="6"/>
  <c r="S4" i="6" s="1"/>
  <c r="T4" i="6" s="1"/>
  <c r="U4" i="6" s="1"/>
  <c r="V4" i="6" s="1"/>
  <c r="R3" i="6"/>
  <c r="S3" i="6" s="1"/>
  <c r="T3" i="6" s="1"/>
  <c r="U3" i="6" s="1"/>
  <c r="V3" i="6" s="1"/>
  <c r="O62" i="2"/>
  <c r="J72" i="2" s="1"/>
  <c r="O18" i="2"/>
  <c r="B34" i="2" s="1"/>
  <c r="A82" i="2"/>
  <c r="A83" i="2" s="1"/>
  <c r="A84" i="2" s="1"/>
  <c r="A85" i="2" s="1"/>
  <c r="A86" i="2" s="1"/>
  <c r="A87" i="2" s="1"/>
  <c r="A88" i="2" s="1"/>
  <c r="A38" i="2"/>
  <c r="A39" i="2" s="1"/>
  <c r="A40" i="2" s="1"/>
  <c r="A41" i="2" s="1"/>
  <c r="A42" i="2" s="1"/>
  <c r="A43" i="2" s="1"/>
  <c r="A44" i="2" s="1"/>
  <c r="AN19" i="2"/>
  <c r="J94" i="2" l="1"/>
  <c r="K78" i="2"/>
  <c r="K77" i="2"/>
  <c r="K76" i="2"/>
  <c r="K75" i="2"/>
  <c r="K74" i="2"/>
  <c r="K73" i="2"/>
  <c r="K72" i="2"/>
  <c r="K71" i="2"/>
  <c r="K34" i="2"/>
  <c r="K33" i="2"/>
  <c r="K32" i="2"/>
  <c r="K31" i="2"/>
  <c r="K30" i="2"/>
  <c r="K29" i="2"/>
  <c r="K28" i="2"/>
  <c r="B73" i="2"/>
  <c r="B75" i="2"/>
  <c r="C75" i="2"/>
  <c r="G75" i="2"/>
  <c r="G97" i="2" s="1"/>
  <c r="C76" i="2"/>
  <c r="C78" i="2"/>
  <c r="I72" i="2"/>
  <c r="I94" i="2" s="1"/>
  <c r="G77" i="2"/>
  <c r="G99" i="2" s="1"/>
  <c r="H77" i="2"/>
  <c r="H99" i="2" s="1"/>
  <c r="B78" i="2"/>
  <c r="F77" i="2"/>
  <c r="F99" i="2" s="1"/>
  <c r="H72" i="2"/>
  <c r="H94" i="2" s="1"/>
  <c r="C73" i="2"/>
  <c r="B83" i="2" s="1"/>
  <c r="D76" i="2"/>
  <c r="D98" i="2" s="1"/>
  <c r="J78" i="2"/>
  <c r="J100" i="2" s="1"/>
  <c r="I71" i="2"/>
  <c r="I93" i="2" s="1"/>
  <c r="E74" i="2"/>
  <c r="E96" i="2" s="1"/>
  <c r="J71" i="2"/>
  <c r="J93" i="2" s="1"/>
  <c r="F74" i="2"/>
  <c r="F96" i="2" s="1"/>
  <c r="E77" i="2"/>
  <c r="E99" i="2" s="1"/>
  <c r="B74" i="2"/>
  <c r="E76" i="2"/>
  <c r="E98" i="2" s="1"/>
  <c r="E71" i="2"/>
  <c r="E93" i="2" s="1"/>
  <c r="C74" i="2"/>
  <c r="F76" i="2"/>
  <c r="F98" i="2" s="1"/>
  <c r="H71" i="2"/>
  <c r="H93" i="2" s="1"/>
  <c r="D74" i="2"/>
  <c r="D96" i="2" s="1"/>
  <c r="G76" i="2"/>
  <c r="G98" i="2" s="1"/>
  <c r="H76" i="2"/>
  <c r="H98" i="2" s="1"/>
  <c r="G72" i="2"/>
  <c r="G94" i="2" s="1"/>
  <c r="G74" i="2"/>
  <c r="G96" i="2" s="1"/>
  <c r="B30" i="2"/>
  <c r="C34" i="2"/>
  <c r="B44" i="2" s="1"/>
  <c r="E31" i="2"/>
  <c r="E53" i="2" s="1"/>
  <c r="G34" i="2"/>
  <c r="G56" i="2" s="1"/>
  <c r="F31" i="2"/>
  <c r="F53" i="2" s="1"/>
  <c r="H34" i="2"/>
  <c r="H56" i="2" s="1"/>
  <c r="J27" i="2"/>
  <c r="J49" i="2" s="1"/>
  <c r="C32" i="2"/>
  <c r="D32" i="2"/>
  <c r="D54" i="2" s="1"/>
  <c r="C28" i="2"/>
  <c r="D28" i="2"/>
  <c r="D50" i="2" s="1"/>
  <c r="I28" i="2"/>
  <c r="I50" i="2" s="1"/>
  <c r="J28" i="2"/>
  <c r="J50" i="2" s="1"/>
  <c r="F33" i="2"/>
  <c r="F55" i="2" s="1"/>
  <c r="B32" i="2"/>
  <c r="E32" i="2"/>
  <c r="E54" i="2" s="1"/>
  <c r="B33" i="2"/>
  <c r="E33" i="2"/>
  <c r="E55" i="2" s="1"/>
  <c r="B29" i="2"/>
  <c r="J34" i="2"/>
  <c r="J56" i="2" s="1"/>
  <c r="D33" i="2"/>
  <c r="D55" i="2" s="1"/>
  <c r="J32" i="2"/>
  <c r="J54" i="2" s="1"/>
  <c r="D31" i="2"/>
  <c r="D53" i="2" s="1"/>
  <c r="J30" i="2"/>
  <c r="J52" i="2" s="1"/>
  <c r="E29" i="2"/>
  <c r="E51" i="2" s="1"/>
  <c r="F27" i="2"/>
  <c r="F49" i="2" s="1"/>
  <c r="I34" i="2"/>
  <c r="I56" i="2" s="1"/>
  <c r="C33" i="2"/>
  <c r="I32" i="2"/>
  <c r="I54" i="2" s="1"/>
  <c r="C31" i="2"/>
  <c r="I30" i="2"/>
  <c r="I52" i="2" s="1"/>
  <c r="D29" i="2"/>
  <c r="D51" i="2" s="1"/>
  <c r="E27" i="2"/>
  <c r="E49" i="2" s="1"/>
  <c r="F34" i="2"/>
  <c r="F56" i="2" s="1"/>
  <c r="J33" i="2"/>
  <c r="J55" i="2" s="1"/>
  <c r="B31" i="2"/>
  <c r="F30" i="2"/>
  <c r="F52" i="2" s="1"/>
  <c r="B28" i="2"/>
  <c r="D27" i="2"/>
  <c r="D49" i="2" s="1"/>
  <c r="E34" i="2"/>
  <c r="E56" i="2" s="1"/>
  <c r="I33" i="2"/>
  <c r="I55" i="2" s="1"/>
  <c r="E30" i="2"/>
  <c r="E52" i="2" s="1"/>
  <c r="J29" i="2"/>
  <c r="J51" i="2" s="1"/>
  <c r="C27" i="2"/>
  <c r="D34" i="2"/>
  <c r="D56" i="2" s="1"/>
  <c r="H33" i="2"/>
  <c r="H55" i="2" s="1"/>
  <c r="D30" i="2"/>
  <c r="D52" i="2" s="1"/>
  <c r="I29" i="2"/>
  <c r="I51" i="2" s="1"/>
  <c r="B27" i="2"/>
  <c r="E28" i="2"/>
  <c r="E50" i="2" s="1"/>
  <c r="C29" i="2"/>
  <c r="C30" i="2"/>
  <c r="G31" i="2"/>
  <c r="G53" i="2" s="1"/>
  <c r="F32" i="2"/>
  <c r="F54" i="2" s="1"/>
  <c r="G33" i="2"/>
  <c r="G55" i="2" s="1"/>
  <c r="G27" i="2"/>
  <c r="G49" i="2" s="1"/>
  <c r="F28" i="2"/>
  <c r="F50" i="2" s="1"/>
  <c r="F29" i="2"/>
  <c r="F51" i="2" s="1"/>
  <c r="G30" i="2"/>
  <c r="G52" i="2" s="1"/>
  <c r="H31" i="2"/>
  <c r="H53" i="2" s="1"/>
  <c r="V37" i="2" s="1"/>
  <c r="G32" i="2"/>
  <c r="G54" i="2" s="1"/>
  <c r="V30" i="2" s="1"/>
  <c r="H27" i="2"/>
  <c r="H49" i="2" s="1"/>
  <c r="G28" i="2"/>
  <c r="G50" i="2" s="1"/>
  <c r="G29" i="2"/>
  <c r="G51" i="2" s="1"/>
  <c r="H30" i="2"/>
  <c r="H52" i="2" s="1"/>
  <c r="I31" i="2"/>
  <c r="I53" i="2" s="1"/>
  <c r="H32" i="2"/>
  <c r="H54" i="2" s="1"/>
  <c r="F78" i="2"/>
  <c r="F100" i="2" s="1"/>
  <c r="D77" i="2"/>
  <c r="D99" i="2" s="1"/>
  <c r="B76" i="2"/>
  <c r="B86" i="2" s="1"/>
  <c r="J74" i="2"/>
  <c r="J96" i="2" s="1"/>
  <c r="H73" i="2"/>
  <c r="H95" i="2" s="1"/>
  <c r="F72" i="2"/>
  <c r="F94" i="2" s="1"/>
  <c r="D71" i="2"/>
  <c r="D93" i="2" s="1"/>
  <c r="H74" i="2"/>
  <c r="H96" i="2" s="1"/>
  <c r="B71" i="2"/>
  <c r="E78" i="2"/>
  <c r="E100" i="2" s="1"/>
  <c r="C77" i="2"/>
  <c r="I74" i="2"/>
  <c r="I96" i="2" s="1"/>
  <c r="G73" i="2"/>
  <c r="G95" i="2" s="1"/>
  <c r="E72" i="2"/>
  <c r="E94" i="2" s="1"/>
  <c r="C71" i="2"/>
  <c r="D78" i="2"/>
  <c r="D100" i="2" s="1"/>
  <c r="B77" i="2"/>
  <c r="J75" i="2"/>
  <c r="J97" i="2" s="1"/>
  <c r="F73" i="2"/>
  <c r="F95" i="2" s="1"/>
  <c r="D72" i="2"/>
  <c r="D94" i="2" s="1"/>
  <c r="I78" i="2"/>
  <c r="I100" i="2" s="1"/>
  <c r="F75" i="2"/>
  <c r="F97" i="2" s="1"/>
  <c r="C72" i="2"/>
  <c r="H78" i="2"/>
  <c r="H100" i="2" s="1"/>
  <c r="J76" i="2"/>
  <c r="J98" i="2" s="1"/>
  <c r="E75" i="2"/>
  <c r="E97" i="2" s="1"/>
  <c r="J73" i="2"/>
  <c r="J95" i="2" s="1"/>
  <c r="B72" i="2"/>
  <c r="G78" i="2"/>
  <c r="G100" i="2" s="1"/>
  <c r="I76" i="2"/>
  <c r="I98" i="2" s="1"/>
  <c r="D75" i="2"/>
  <c r="D97" i="2" s="1"/>
  <c r="I73" i="2"/>
  <c r="I95" i="2" s="1"/>
  <c r="F71" i="2"/>
  <c r="F93" i="2" s="1"/>
  <c r="D73" i="2"/>
  <c r="D95" i="2" s="1"/>
  <c r="H75" i="2"/>
  <c r="H97" i="2" s="1"/>
  <c r="I77" i="2"/>
  <c r="I99" i="2" s="1"/>
  <c r="I27" i="2"/>
  <c r="I49" i="2" s="1"/>
  <c r="H28" i="2"/>
  <c r="H50" i="2" s="1"/>
  <c r="H29" i="2"/>
  <c r="H51" i="2" s="1"/>
  <c r="J31" i="2"/>
  <c r="J53" i="2" s="1"/>
  <c r="G71" i="2"/>
  <c r="G93" i="2" s="1"/>
  <c r="E73" i="2"/>
  <c r="E95" i="2" s="1"/>
  <c r="I75" i="2"/>
  <c r="I97" i="2" s="1"/>
  <c r="J77" i="2"/>
  <c r="J99" i="2" s="1"/>
  <c r="V36" i="2" l="1"/>
  <c r="Y36" i="2" s="1"/>
  <c r="AA36" i="2" s="1"/>
  <c r="V33" i="2"/>
  <c r="Y33" i="2" s="1"/>
  <c r="AA33" i="2" s="1"/>
  <c r="W49" i="2"/>
  <c r="V34" i="2"/>
  <c r="V35" i="2"/>
  <c r="Y35" i="2" s="1"/>
  <c r="AA35" i="2" s="1"/>
  <c r="V28" i="2"/>
  <c r="Y28" i="2" s="1"/>
  <c r="AA28" i="2" s="1"/>
  <c r="V31" i="2"/>
  <c r="Y31" i="2" s="1"/>
  <c r="AA31" i="2" s="1"/>
  <c r="V29" i="2"/>
  <c r="Y29" i="2" s="1"/>
  <c r="AA29" i="2" s="1"/>
  <c r="V32" i="2"/>
  <c r="Y32" i="2" s="1"/>
  <c r="AA32" i="2" s="1"/>
  <c r="B88" i="2"/>
  <c r="W7" i="2"/>
  <c r="V41" i="2"/>
  <c r="Y41" i="2" s="1"/>
  <c r="AA41" i="2" s="1"/>
  <c r="B40" i="2"/>
  <c r="W39" i="2"/>
  <c r="B85" i="2"/>
  <c r="W13" i="2"/>
  <c r="W22" i="2"/>
  <c r="B84" i="2"/>
  <c r="W41" i="2"/>
  <c r="B87" i="2"/>
  <c r="V13" i="2"/>
  <c r="Y13" i="2" s="1"/>
  <c r="AA13" i="2" s="1"/>
  <c r="V49" i="2"/>
  <c r="Y49" i="2" s="1"/>
  <c r="AA49" i="2" s="1"/>
  <c r="W14" i="2"/>
  <c r="B81" i="2"/>
  <c r="V39" i="2"/>
  <c r="Y39" i="2" s="1"/>
  <c r="AA39" i="2" s="1"/>
  <c r="W48" i="2"/>
  <c r="B82" i="2"/>
  <c r="V7" i="2"/>
  <c r="Y7" i="2" s="1"/>
  <c r="AA7" i="2" s="1"/>
  <c r="W31" i="2"/>
  <c r="V48" i="2"/>
  <c r="Y48" i="2" s="1"/>
  <c r="AA48" i="2" s="1"/>
  <c r="V22" i="2"/>
  <c r="Y22" i="2" s="1"/>
  <c r="AA22" i="2" s="1"/>
  <c r="B39" i="2"/>
  <c r="V14" i="2"/>
  <c r="Y14" i="2" s="1"/>
  <c r="AA14" i="2" s="1"/>
  <c r="B42" i="2"/>
  <c r="W12" i="2"/>
  <c r="B38" i="2"/>
  <c r="B43" i="2"/>
  <c r="W53" i="2"/>
  <c r="V53" i="2"/>
  <c r="Y53" i="2" s="1"/>
  <c r="AA53" i="2" s="1"/>
  <c r="W30" i="2"/>
  <c r="Y30" i="2"/>
  <c r="AA30" i="2" s="1"/>
  <c r="W50" i="2"/>
  <c r="V50" i="2"/>
  <c r="Y50" i="2" s="1"/>
  <c r="AA50" i="2" s="1"/>
  <c r="W21" i="2"/>
  <c r="V21" i="2"/>
  <c r="Y21" i="2" s="1"/>
  <c r="AA21" i="2" s="1"/>
  <c r="W4" i="2"/>
  <c r="V4" i="2"/>
  <c r="Y4" i="2" s="1"/>
  <c r="AA4" i="2" s="1"/>
  <c r="W25" i="2"/>
  <c r="V25" i="2"/>
  <c r="Y25" i="2" s="1"/>
  <c r="AA25" i="2" s="1"/>
  <c r="W44" i="2"/>
  <c r="V44" i="2"/>
  <c r="Y44" i="2" s="1"/>
  <c r="AA44" i="2" s="1"/>
  <c r="W8" i="2"/>
  <c r="V8" i="2"/>
  <c r="Y8" i="2" s="1"/>
  <c r="AA8" i="2" s="1"/>
  <c r="W52" i="2"/>
  <c r="V52" i="2"/>
  <c r="Y52" i="2" s="1"/>
  <c r="AA52" i="2" s="1"/>
  <c r="W3" i="2"/>
  <c r="V3" i="2"/>
  <c r="Y3" i="2" s="1"/>
  <c r="AA3" i="2" s="1"/>
  <c r="W35" i="2"/>
  <c r="V26" i="2"/>
  <c r="Y26" i="2" s="1"/>
  <c r="AA26" i="2" s="1"/>
  <c r="W26" i="2"/>
  <c r="V11" i="2"/>
  <c r="Y11" i="2" s="1"/>
  <c r="AA11" i="2" s="1"/>
  <c r="W11" i="2"/>
  <c r="W55" i="2"/>
  <c r="V55" i="2"/>
  <c r="Y55" i="2" s="1"/>
  <c r="AA55" i="2" s="1"/>
  <c r="W34" i="2"/>
  <c r="Y34" i="2"/>
  <c r="AA34" i="2" s="1"/>
  <c r="W28" i="2"/>
  <c r="W46" i="2"/>
  <c r="V46" i="2"/>
  <c r="Y46" i="2" s="1"/>
  <c r="AA46" i="2" s="1"/>
  <c r="W43" i="2"/>
  <c r="V43" i="2"/>
  <c r="Y43" i="2" s="1"/>
  <c r="AA43" i="2" s="1"/>
  <c r="W33" i="2"/>
  <c r="W32" i="2"/>
  <c r="W15" i="2"/>
  <c r="V15" i="2"/>
  <c r="Y15" i="2" s="1"/>
  <c r="AA15" i="2" s="1"/>
  <c r="W40" i="2"/>
  <c r="V40" i="2"/>
  <c r="Y40" i="2" s="1"/>
  <c r="AA40" i="2" s="1"/>
  <c r="W2" i="2"/>
  <c r="V2" i="2"/>
  <c r="Y2" i="2" s="1"/>
  <c r="AA2" i="2" s="1"/>
  <c r="W45" i="2"/>
  <c r="V45" i="2"/>
  <c r="Y45" i="2" s="1"/>
  <c r="AA45" i="2" s="1"/>
  <c r="W29" i="2"/>
  <c r="W9" i="2"/>
  <c r="V9" i="2"/>
  <c r="Y9" i="2" s="1"/>
  <c r="AA9" i="2" s="1"/>
  <c r="W36" i="2"/>
  <c r="B37" i="2"/>
  <c r="W47" i="2"/>
  <c r="V47" i="2"/>
  <c r="Y47" i="2" s="1"/>
  <c r="AA47" i="2" s="1"/>
  <c r="W27" i="2"/>
  <c r="V27" i="2"/>
  <c r="Y27" i="2" s="1"/>
  <c r="AA27" i="2" s="1"/>
  <c r="V42" i="2"/>
  <c r="Y42" i="2" s="1"/>
  <c r="AA42" i="2" s="1"/>
  <c r="W42" i="2"/>
  <c r="V19" i="2"/>
  <c r="Y19" i="2" s="1"/>
  <c r="AA19" i="2" s="1"/>
  <c r="W19" i="2"/>
  <c r="W16" i="2"/>
  <c r="V16" i="2"/>
  <c r="Y16" i="2" s="1"/>
  <c r="AA16" i="2" s="1"/>
  <c r="W18" i="2"/>
  <c r="V18" i="2"/>
  <c r="Y18" i="2" s="1"/>
  <c r="AA18" i="2" s="1"/>
  <c r="V5" i="2"/>
  <c r="Y5" i="2" s="1"/>
  <c r="AA5" i="2" s="1"/>
  <c r="W5" i="2"/>
  <c r="B41" i="2"/>
  <c r="W10" i="2"/>
  <c r="V10" i="2"/>
  <c r="Y10" i="2" s="1"/>
  <c r="AA10" i="2" s="1"/>
  <c r="W20" i="2"/>
  <c r="V20" i="2"/>
  <c r="Y20" i="2" s="1"/>
  <c r="AA20" i="2" s="1"/>
  <c r="W17" i="2"/>
  <c r="V17" i="2"/>
  <c r="Y17" i="2" s="1"/>
  <c r="AA17" i="2" s="1"/>
  <c r="W38" i="2"/>
  <c r="V38" i="2"/>
  <c r="Y38" i="2" s="1"/>
  <c r="AA38" i="2" s="1"/>
  <c r="W54" i="2"/>
  <c r="V54" i="2"/>
  <c r="Y54" i="2" s="1"/>
  <c r="AA54" i="2" s="1"/>
  <c r="W51" i="2"/>
  <c r="V51" i="2"/>
  <c r="Y51" i="2" s="1"/>
  <c r="AA51" i="2" s="1"/>
  <c r="V12" i="2"/>
  <c r="Y12" i="2" s="1"/>
  <c r="AA12" i="2" s="1"/>
  <c r="W37" i="2"/>
  <c r="Y37" i="2"/>
  <c r="AA37" i="2" s="1"/>
  <c r="W24" i="2"/>
  <c r="V24" i="2"/>
  <c r="Y24" i="2" s="1"/>
  <c r="AA24" i="2" s="1"/>
  <c r="V23" i="2"/>
  <c r="Y23" i="2" s="1"/>
  <c r="AA23" i="2" s="1"/>
  <c r="W23" i="2"/>
  <c r="W6" i="2"/>
  <c r="V6" i="2"/>
  <c r="Y6" i="2" s="1"/>
  <c r="AA6" i="2" s="1"/>
  <c r="AN24" i="2" l="1"/>
  <c r="AK24" i="2"/>
  <c r="AO24" i="2"/>
  <c r="AO23" i="2"/>
  <c r="AO22" i="2"/>
  <c r="AN23" i="2"/>
  <c r="AK23" i="2"/>
  <c r="AN20" i="2"/>
  <c r="AK20" i="2"/>
  <c r="AO21" i="2"/>
  <c r="AN21" i="2"/>
  <c r="AK21" i="2"/>
  <c r="AN22" i="2"/>
  <c r="AK22" i="2"/>
  <c r="AO20" i="2"/>
  <c r="AK19" i="2" l="1"/>
  <c r="AD2" i="2"/>
  <c r="AF40" i="2" s="1"/>
  <c r="AD7" i="2"/>
  <c r="AG50" i="2" s="1"/>
  <c r="AD10" i="2"/>
  <c r="AH35" i="2" s="1"/>
  <c r="AK28" i="2"/>
  <c r="AO25" i="2"/>
  <c r="AO26" i="2" s="1"/>
  <c r="AN25" i="2"/>
  <c r="AN26" i="2" s="1"/>
  <c r="AD14" i="2"/>
  <c r="AQ22" i="2" s="1"/>
  <c r="AH9" i="2" l="1"/>
  <c r="AH55" i="2"/>
  <c r="AH11" i="2"/>
  <c r="AH19" i="2"/>
  <c r="AL23" i="2"/>
  <c r="AG7" i="2"/>
  <c r="AG55" i="2"/>
  <c r="AG52" i="2"/>
  <c r="AG24" i="2"/>
  <c r="AG30" i="2"/>
  <c r="AG32" i="2"/>
  <c r="AG31" i="2"/>
  <c r="AF49" i="2"/>
  <c r="AF43" i="2"/>
  <c r="AF27" i="2"/>
  <c r="AF25" i="2"/>
  <c r="AD5" i="2"/>
  <c r="AF47" i="2"/>
  <c r="AF37" i="2"/>
  <c r="AF36" i="2"/>
  <c r="AF13" i="2"/>
  <c r="AF22" i="2"/>
  <c r="AF3" i="2"/>
  <c r="AF46" i="2"/>
  <c r="AF51" i="2"/>
  <c r="AF30" i="2"/>
  <c r="AF41" i="2"/>
  <c r="AF15" i="2"/>
  <c r="AF17" i="2"/>
  <c r="AF48" i="2"/>
  <c r="AF34" i="2"/>
  <c r="AF7" i="2"/>
  <c r="AF33" i="2"/>
  <c r="AG33" i="2"/>
  <c r="AF21" i="2"/>
  <c r="AF24" i="2"/>
  <c r="AF6" i="2"/>
  <c r="AF32" i="2"/>
  <c r="AF54" i="2"/>
  <c r="AF23" i="2"/>
  <c r="AF38" i="2"/>
  <c r="AF5" i="2"/>
  <c r="AF2" i="2"/>
  <c r="AF52" i="2"/>
  <c r="AF35" i="2"/>
  <c r="AF12" i="2"/>
  <c r="AF16" i="2"/>
  <c r="AF9" i="2"/>
  <c r="AF10" i="2"/>
  <c r="AF39" i="2"/>
  <c r="AF20" i="2"/>
  <c r="AF42" i="2"/>
  <c r="AF44" i="2"/>
  <c r="AF28" i="2"/>
  <c r="AG10" i="2"/>
  <c r="AF53" i="2"/>
  <c r="AF26" i="2"/>
  <c r="AF18" i="2"/>
  <c r="AF19" i="2"/>
  <c r="AF14" i="2"/>
  <c r="AF4" i="2"/>
  <c r="AF31" i="2"/>
  <c r="AF8" i="2"/>
  <c r="AF55" i="2"/>
  <c r="AF29" i="2"/>
  <c r="AF11" i="2"/>
  <c r="AF50" i="2"/>
  <c r="AF45" i="2"/>
  <c r="AL22" i="2"/>
  <c r="AH31" i="2"/>
  <c r="AH26" i="2"/>
  <c r="AL20" i="2"/>
  <c r="AG35" i="2"/>
  <c r="AH14" i="2"/>
  <c r="AG15" i="2"/>
  <c r="AG12" i="2"/>
  <c r="AG5" i="2"/>
  <c r="AH10" i="2"/>
  <c r="AH44" i="2"/>
  <c r="AH24" i="2"/>
  <c r="AG18" i="2"/>
  <c r="AG16" i="2"/>
  <c r="AG20" i="2"/>
  <c r="AG38" i="2"/>
  <c r="AH5" i="2"/>
  <c r="AL19" i="2"/>
  <c r="AG17" i="2"/>
  <c r="AH47" i="2"/>
  <c r="AH46" i="2"/>
  <c r="AH53" i="2"/>
  <c r="AH43" i="2"/>
  <c r="AL24" i="2"/>
  <c r="AG13" i="2"/>
  <c r="AG21" i="2"/>
  <c r="AG29" i="2"/>
  <c r="AL21" i="2"/>
  <c r="AG28" i="2"/>
  <c r="AG9" i="2"/>
  <c r="AH37" i="2"/>
  <c r="AG37" i="2"/>
  <c r="AH12" i="2"/>
  <c r="AG8" i="2"/>
  <c r="AG47" i="2"/>
  <c r="AH40" i="2"/>
  <c r="AH41" i="2"/>
  <c r="AH8" i="2"/>
  <c r="AG27" i="2"/>
  <c r="AG43" i="2"/>
  <c r="AH4" i="2"/>
  <c r="AH48" i="2"/>
  <c r="AH32" i="2"/>
  <c r="AH29" i="2"/>
  <c r="AG44" i="2"/>
  <c r="AD8" i="2"/>
  <c r="AH16" i="2"/>
  <c r="AH42" i="2"/>
  <c r="AG11" i="2"/>
  <c r="AG49" i="2"/>
  <c r="AG26" i="2"/>
  <c r="AH50" i="2"/>
  <c r="AH20" i="2"/>
  <c r="AG25" i="2"/>
  <c r="AG53" i="2"/>
  <c r="AH28" i="2"/>
  <c r="AH45" i="2"/>
  <c r="AG45" i="2"/>
  <c r="AG6" i="2"/>
  <c r="AH30" i="2"/>
  <c r="AG41" i="2"/>
  <c r="AH34" i="2"/>
  <c r="AG34" i="2"/>
  <c r="AG42" i="2"/>
  <c r="AH36" i="2"/>
  <c r="AH52" i="2"/>
  <c r="AG14" i="2"/>
  <c r="AG39" i="2"/>
  <c r="AH21" i="2"/>
  <c r="AH33" i="2"/>
  <c r="AH49" i="2"/>
  <c r="AH51" i="2"/>
  <c r="AG22" i="2"/>
  <c r="AG54" i="2"/>
  <c r="AH27" i="2"/>
  <c r="AH38" i="2"/>
  <c r="AH17" i="2"/>
  <c r="AG46" i="2"/>
  <c r="AG40" i="2"/>
  <c r="AH22" i="2"/>
  <c r="AH15" i="2"/>
  <c r="AH25" i="2"/>
  <c r="AD12" i="2"/>
  <c r="AG51" i="2"/>
  <c r="AH18" i="2"/>
  <c r="AH54" i="2"/>
  <c r="AG19" i="2"/>
  <c r="AG4" i="2"/>
  <c r="AD11" i="2"/>
  <c r="AH13" i="2"/>
  <c r="AG23" i="2"/>
  <c r="AH23" i="2"/>
  <c r="AG48" i="2"/>
  <c r="AG36" i="2"/>
  <c r="AH39" i="2"/>
  <c r="AQ23" i="2"/>
  <c r="AP21" i="2"/>
  <c r="AM22" i="2"/>
  <c r="AP22" i="2"/>
  <c r="AP23" i="2"/>
  <c r="AQ24" i="2"/>
  <c r="AM20" i="2"/>
  <c r="AQ21" i="2"/>
  <c r="AM21" i="2"/>
  <c r="AM24" i="2"/>
  <c r="AP20" i="2"/>
  <c r="AQ20" i="2"/>
  <c r="AM23" i="2"/>
  <c r="AN28" i="2"/>
  <c r="AN29" i="2"/>
  <c r="AP24" i="2"/>
</calcChain>
</file>

<file path=xl/sharedStrings.xml><?xml version="1.0" encoding="utf-8"?>
<sst xmlns="http://schemas.openxmlformats.org/spreadsheetml/2006/main" count="579" uniqueCount="91">
  <si>
    <t>Sample Key</t>
  </si>
  <si>
    <t>Plate Map</t>
  </si>
  <si>
    <t>collected</t>
  </si>
  <si>
    <t>neb</t>
  </si>
  <si>
    <t>neb adapter</t>
  </si>
  <si>
    <t>a</t>
  </si>
  <si>
    <t>MT</t>
  </si>
  <si>
    <t>b</t>
  </si>
  <si>
    <t>TB</t>
  </si>
  <si>
    <t>c</t>
  </si>
  <si>
    <t>valve</t>
  </si>
  <si>
    <t>d</t>
  </si>
  <si>
    <t>exhaled</t>
  </si>
  <si>
    <t>e</t>
  </si>
  <si>
    <t>LL</t>
  </si>
  <si>
    <t>Shell 0</t>
  </si>
  <si>
    <t>f</t>
  </si>
  <si>
    <t>CL</t>
  </si>
  <si>
    <t>g</t>
  </si>
  <si>
    <t>RL</t>
  </si>
  <si>
    <t>h</t>
  </si>
  <si>
    <t>Standard Curve</t>
  </si>
  <si>
    <t>1:10 DIL</t>
  </si>
  <si>
    <t>NO DILUTION</t>
  </si>
  <si>
    <t>WATER</t>
  </si>
  <si>
    <t>LU</t>
  </si>
  <si>
    <t>(done directly in plate)</t>
  </si>
  <si>
    <t>RM</t>
  </si>
  <si>
    <t>ug/ul</t>
  </si>
  <si>
    <t>stock</t>
  </si>
  <si>
    <t>ul</t>
  </si>
  <si>
    <t>vol stock</t>
  </si>
  <si>
    <t>RU</t>
  </si>
  <si>
    <t>vol water</t>
  </si>
  <si>
    <t>first dilution</t>
  </si>
  <si>
    <t>ug/uL</t>
  </si>
  <si>
    <t>UPL</t>
  </si>
  <si>
    <t>ug/mL</t>
  </si>
  <si>
    <t>LPT</t>
  </si>
  <si>
    <t>Do five fold dilutions:</t>
  </si>
  <si>
    <t>Shell 1</t>
  </si>
  <si>
    <t>uL prior</t>
  </si>
  <si>
    <t>Shell 2</t>
  </si>
  <si>
    <t>+160 uL  h20</t>
  </si>
  <si>
    <t>silicone</t>
  </si>
  <si>
    <t>PQ1</t>
  </si>
  <si>
    <t>PQ2</t>
  </si>
  <si>
    <t>PQ3</t>
  </si>
  <si>
    <t>PQ4</t>
  </si>
  <si>
    <t>dilution</t>
  </si>
  <si>
    <t>avg plate conc</t>
  </si>
  <si>
    <t>%diff p1/p2</t>
  </si>
  <si>
    <t>ug/mL rhod</t>
  </si>
  <si>
    <t>Wash vol</t>
  </si>
  <si>
    <t>ug rhod</t>
  </si>
  <si>
    <t>% total</t>
  </si>
  <si>
    <t>% Emitted</t>
  </si>
  <si>
    <t>% deposited</t>
  </si>
  <si>
    <t>Total Rhod in Full Lung</t>
  </si>
  <si>
    <t>Total dosed:</t>
  </si>
  <si>
    <t>% collected:</t>
  </si>
  <si>
    <t>Total Emitted:</t>
  </si>
  <si>
    <t>% Emitted:</t>
  </si>
  <si>
    <t>Total deposited:</t>
  </si>
  <si>
    <t>% deposited (total)</t>
  </si>
  <si>
    <t>% deposited (ED)</t>
  </si>
  <si>
    <t>XXXX -- cf messed up 61 but put into e11</t>
  </si>
  <si>
    <t>Total lobe deposited</t>
  </si>
  <si>
    <t>CF plate</t>
  </si>
  <si>
    <t>A</t>
  </si>
  <si>
    <t>blank:</t>
  </si>
  <si>
    <t>ug</t>
  </si>
  <si>
    <t>% DD</t>
  </si>
  <si>
    <t>% lobes</t>
  </si>
  <si>
    <t>C</t>
  </si>
  <si>
    <t>P</t>
  </si>
  <si>
    <t>%C</t>
  </si>
  <si>
    <t>%P</t>
  </si>
  <si>
    <t>B</t>
  </si>
  <si>
    <t>MT/TB</t>
  </si>
  <si>
    <t>D</t>
  </si>
  <si>
    <t>E</t>
  </si>
  <si>
    <t>F</t>
  </si>
  <si>
    <t>G</t>
  </si>
  <si>
    <t>H</t>
  </si>
  <si>
    <t>C:P</t>
  </si>
  <si>
    <t>Plate 1</t>
  </si>
  <si>
    <t>SLOPE:</t>
  </si>
  <si>
    <t>YY plate</t>
  </si>
  <si>
    <t>L:R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</si>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</sst>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7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4" fillId="0" borderId="0" xfId="1" applyFont="1"/>
    <xf numFmtId="0" fontId="3" fillId="2" borderId="0" xfId="1" applyFont="1" applyFill="1"/>
    <xf numFmtId="0" fontId="3" fillId="3" borderId="0" xfId="1" applyFont="1" applyFill="1"/>
    <xf numFmtId="0" fontId="3" fillId="4" borderId="0" xfId="1" applyFont="1" applyFill="1"/>
    <xf numFmtId="0" fontId="1" fillId="0" borderId="0" xfId="1" quotePrefix="1"/>
    <xf numFmtId="0" fontId="3" fillId="5" borderId="0" xfId="1" applyFont="1" applyFill="1"/>
    <xf numFmtId="0" fontId="3" fillId="6" borderId="0" xfId="1" applyFont="1" applyFill="1"/>
    <xf numFmtId="0" fontId="3" fillId="7" borderId="0" xfId="1" applyFont="1" applyFill="1"/>
    <xf numFmtId="164" fontId="1" fillId="0" borderId="0" xfId="1" applyNumberFormat="1"/>
    <xf numFmtId="0" fontId="3" fillId="8" borderId="0" xfId="1" applyFont="1" applyFill="1"/>
    <xf numFmtId="0" fontId="1" fillId="8" borderId="0" xfId="1" applyFill="1"/>
    <xf numFmtId="164" fontId="0" fillId="0" borderId="0" xfId="0" applyNumberFormat="1"/>
    <xf numFmtId="0" fontId="0" fillId="9" borderId="1" xfId="0" applyFill="1" applyBorder="1" applyAlignment="1">
      <alignment horizontal="left" vertical="center" wrapText="1" indent="1"/>
    </xf>
    <xf numFmtId="0" fontId="5" fillId="9" borderId="1" xfId="0" applyFont="1" applyFill="1" applyBorder="1" applyAlignment="1">
      <alignment horizontal="center" vertical="center" wrapText="1"/>
    </xf>
    <xf numFmtId="0" fontId="7" fillId="0" borderId="0" xfId="0" applyFont="1"/>
    <xf numFmtId="0" fontId="1" fillId="6" borderId="0" xfId="1" applyFill="1"/>
    <xf numFmtId="0" fontId="3" fillId="15" borderId="0" xfId="1" applyFont="1" applyFill="1"/>
    <xf numFmtId="0" fontId="1" fillId="15" borderId="0" xfId="1" applyFill="1"/>
    <xf numFmtId="0" fontId="2" fillId="0" borderId="0" xfId="0" applyFont="1"/>
    <xf numFmtId="164" fontId="1" fillId="8" borderId="0" xfId="1" applyNumberFormat="1" applyFill="1"/>
    <xf numFmtId="164" fontId="1" fillId="6" borderId="0" xfId="1" applyNumberFormat="1" applyFill="1"/>
    <xf numFmtId="164" fontId="1" fillId="15" borderId="0" xfId="1" applyNumberFormat="1" applyFill="1"/>
    <xf numFmtId="0" fontId="6" fillId="10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3" fontId="8" fillId="0" borderId="0" xfId="0" applyNumberFormat="1" applyFont="1" applyAlignment="1">
      <alignment horizontal="left" vertical="center" wrapText="1" indent="1"/>
    </xf>
    <xf numFmtId="0" fontId="6" fillId="16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 xr:uid="{C891FC92-6393-4947-BF4B-6B5D6DA16F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0715848489961676E-2"/>
                  <c:y val="-0.20536825181181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Analysis!$A$39:$A$44</c:f>
              <c:numCache>
                <c:formatCode>General</c:formatCode>
                <c:ptCount val="6"/>
                <c:pt idx="0">
                  <c:v>2</c:v>
                </c:pt>
                <c:pt idx="1">
                  <c:v>0.4</c:v>
                </c:pt>
                <c:pt idx="2">
                  <c:v>0.08</c:v>
                </c:pt>
                <c:pt idx="3">
                  <c:v>1.6E-2</c:v>
                </c:pt>
                <c:pt idx="4">
                  <c:v>3.2000000000000002E-3</c:v>
                </c:pt>
                <c:pt idx="5">
                  <c:v>6.4000000000000005E-4</c:v>
                </c:pt>
              </c:numCache>
            </c:numRef>
          </c:xVal>
          <c:yVal>
            <c:numRef>
              <c:f>Analysis!$B$39:$B$44</c:f>
              <c:numCache>
                <c:formatCode>General</c:formatCode>
                <c:ptCount val="6"/>
                <c:pt idx="0">
                  <c:v>370815.0625</c:v>
                </c:pt>
                <c:pt idx="1">
                  <c:v>100737.5625</c:v>
                </c:pt>
                <c:pt idx="2">
                  <c:v>32739.0625</c:v>
                </c:pt>
                <c:pt idx="3">
                  <c:v>10199.5625</c:v>
                </c:pt>
                <c:pt idx="4">
                  <c:v>3788.5625</c:v>
                </c:pt>
                <c:pt idx="5">
                  <c:v>1659.5625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8D-4580-B34D-086F05EFF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43120"/>
        <c:axId val="660948464"/>
      </c:scatterChart>
      <c:valAx>
        <c:axId val="5074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8464"/>
        <c:crosses val="autoZero"/>
        <c:crossBetween val="midCat"/>
      </c:valAx>
      <c:valAx>
        <c:axId val="660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0715848489961676E-2"/>
                  <c:y val="-0.20536825181181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Analysis!$A$83:$A$88</c:f>
              <c:numCache>
                <c:formatCode>General</c:formatCode>
                <c:ptCount val="6"/>
                <c:pt idx="0">
                  <c:v>2</c:v>
                </c:pt>
                <c:pt idx="1">
                  <c:v>0.4</c:v>
                </c:pt>
                <c:pt idx="2">
                  <c:v>0.08</c:v>
                </c:pt>
                <c:pt idx="3">
                  <c:v>1.6E-2</c:v>
                </c:pt>
                <c:pt idx="4">
                  <c:v>3.2000000000000002E-3</c:v>
                </c:pt>
                <c:pt idx="5">
                  <c:v>6.4000000000000005E-4</c:v>
                </c:pt>
              </c:numCache>
            </c:numRef>
          </c:xVal>
          <c:yVal>
            <c:numRef>
              <c:f>Analysis!$B$83:$B$88</c:f>
              <c:numCache>
                <c:formatCode>General</c:formatCode>
                <c:ptCount val="6"/>
                <c:pt idx="0">
                  <c:v>379074.4375</c:v>
                </c:pt>
                <c:pt idx="1">
                  <c:v>98080.4375</c:v>
                </c:pt>
                <c:pt idx="2">
                  <c:v>30441.4375</c:v>
                </c:pt>
                <c:pt idx="3">
                  <c:v>7615.9375</c:v>
                </c:pt>
                <c:pt idx="4">
                  <c:v>2129.9375</c:v>
                </c:pt>
                <c:pt idx="5">
                  <c:v>939.9375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B-4C4B-88F8-589F07960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43120"/>
        <c:axId val="660948464"/>
      </c:scatterChart>
      <c:valAx>
        <c:axId val="5074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8464"/>
        <c:crosses val="autoZero"/>
        <c:crossBetween val="midCat"/>
      </c:valAx>
      <c:valAx>
        <c:axId val="660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389599</xdr:colOff>
      <xdr:row>34</xdr:row>
      <xdr:rowOff>63762</xdr:rowOff>
    </xdr:from>
    <xdr:to>
      <xdr:col>8</xdr:col>
      <xdr:colOff>66146</xdr:colOff>
      <xdr:row>45</xdr:row>
      <xdr:rowOff>145521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676A0-75F6-4F79-A457-BA15BD71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389599</xdr:colOff>
      <xdr:row>78</xdr:row>
      <xdr:rowOff>63762</xdr:rowOff>
    </xdr:from>
    <xdr:to>
      <xdr:col>8</xdr:col>
      <xdr:colOff>66146</xdr:colOff>
      <xdr:row>89</xdr:row>
      <xdr:rowOff>145521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B1A0A2-644D-45A9-A4E0-5AEFDF9E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1A64C-5CE5-4137-A183-3FD791007B11}">
  <sheetPr>
    <pageSetUpPr fitToPage="1"/>
  </sheetPr>
  <dimension ref="B1:Y71"/>
  <sheetViews>
    <sheetView zoomScale="72" workbookViewId="0">
      <selection activeCell="G2" sqref="G2"/>
    </sheetView>
  </sheetViews>
  <sheetFormatPr defaultColWidth="9" defaultRowHeight="14.25" x14ac:dyDescent="0.45"/>
  <cols>
    <col min="1" max="16384" width="9" style="2"/>
  </cols>
  <sheetData>
    <row r="1" spans="2:25" x14ac:dyDescent="0.45">
      <c r="B1" s="1" t="s">
        <v>0</v>
      </c>
      <c r="G1" s="1" t="s">
        <v>90</v>
      </c>
      <c r="M1" s="1" t="s">
        <v>1</v>
      </c>
    </row>
    <row r="2" spans="2:25" x14ac:dyDescent="0.45">
      <c r="B2" s="3">
        <v>1</v>
      </c>
      <c r="C2" s="3" t="s">
        <v>2</v>
      </c>
      <c r="D2" s="3"/>
      <c r="E2" s="4" t="s">
        <v>3</v>
      </c>
      <c r="G2" s="3">
        <v>1</v>
      </c>
      <c r="H2" s="3" t="s">
        <v>2</v>
      </c>
      <c r="I2" s="3"/>
      <c r="J2" s="4" t="s">
        <v>3</v>
      </c>
      <c r="M2" s="3"/>
      <c r="N2" s="3">
        <v>1</v>
      </c>
      <c r="O2" s="3">
        <v>2</v>
      </c>
      <c r="P2" s="3">
        <v>3</v>
      </c>
      <c r="Q2" s="3">
        <v>4</v>
      </c>
      <c r="R2" s="3">
        <v>5</v>
      </c>
      <c r="S2" s="3">
        <v>6</v>
      </c>
      <c r="T2" s="3">
        <v>7</v>
      </c>
      <c r="U2" s="3">
        <v>8</v>
      </c>
      <c r="V2" s="3">
        <v>9</v>
      </c>
      <c r="W2" s="3">
        <v>10</v>
      </c>
      <c r="X2" s="3">
        <v>11</v>
      </c>
      <c r="Y2" s="3">
        <v>12</v>
      </c>
    </row>
    <row r="3" spans="2:25" x14ac:dyDescent="0.45">
      <c r="B3" s="3">
        <v>2</v>
      </c>
      <c r="C3" s="3" t="s">
        <v>2</v>
      </c>
      <c r="D3" s="3"/>
      <c r="E3" s="4" t="s">
        <v>4</v>
      </c>
      <c r="G3" s="3">
        <v>2</v>
      </c>
      <c r="H3" s="3" t="s">
        <v>2</v>
      </c>
      <c r="I3" s="3"/>
      <c r="J3" s="4" t="s">
        <v>4</v>
      </c>
      <c r="M3" s="3" t="s">
        <v>5</v>
      </c>
      <c r="N3" s="5">
        <v>50</v>
      </c>
      <c r="O3" s="5">
        <v>50</v>
      </c>
      <c r="P3" s="6">
        <v>1</v>
      </c>
      <c r="Q3" s="10">
        <v>7</v>
      </c>
      <c r="R3" s="10">
        <f>Q3+8</f>
        <v>15</v>
      </c>
      <c r="S3" s="10">
        <f t="shared" ref="S3:V3" si="0">R3+8</f>
        <v>23</v>
      </c>
      <c r="T3" s="10">
        <f t="shared" si="0"/>
        <v>31</v>
      </c>
      <c r="U3" s="10">
        <f t="shared" si="0"/>
        <v>39</v>
      </c>
      <c r="V3" s="10">
        <f t="shared" si="0"/>
        <v>47</v>
      </c>
      <c r="W3" s="3"/>
      <c r="X3" s="7"/>
      <c r="Y3" s="7"/>
    </row>
    <row r="4" spans="2:25" x14ac:dyDescent="0.45">
      <c r="B4" s="3">
        <v>3</v>
      </c>
      <c r="C4" s="3" t="s">
        <v>2</v>
      </c>
      <c r="D4" s="3"/>
      <c r="E4" s="4" t="s">
        <v>6</v>
      </c>
      <c r="G4" s="3">
        <v>3</v>
      </c>
      <c r="H4" s="3" t="s">
        <v>2</v>
      </c>
      <c r="I4" s="3"/>
      <c r="J4" s="4" t="s">
        <v>6</v>
      </c>
      <c r="M4" s="3" t="s">
        <v>7</v>
      </c>
      <c r="N4" s="5">
        <v>10</v>
      </c>
      <c r="O4" s="5">
        <v>10</v>
      </c>
      <c r="P4" s="6">
        <v>2</v>
      </c>
      <c r="Q4" s="10">
        <v>8</v>
      </c>
      <c r="R4" s="10">
        <f t="shared" ref="R4:V10" si="1">Q4+8</f>
        <v>16</v>
      </c>
      <c r="S4" s="10">
        <f t="shared" si="1"/>
        <v>24</v>
      </c>
      <c r="T4" s="10">
        <f t="shared" si="1"/>
        <v>32</v>
      </c>
      <c r="U4" s="10">
        <f t="shared" si="1"/>
        <v>40</v>
      </c>
      <c r="V4" s="10">
        <f t="shared" si="1"/>
        <v>48</v>
      </c>
      <c r="W4" s="3"/>
      <c r="X4" s="7"/>
      <c r="Y4" s="7"/>
    </row>
    <row r="5" spans="2:25" x14ac:dyDescent="0.45">
      <c r="B5" s="3">
        <v>4</v>
      </c>
      <c r="C5" s="3" t="s">
        <v>2</v>
      </c>
      <c r="E5" s="1" t="s">
        <v>8</v>
      </c>
      <c r="G5" s="3">
        <v>4</v>
      </c>
      <c r="H5" s="3" t="s">
        <v>2</v>
      </c>
      <c r="J5" s="1" t="s">
        <v>8</v>
      </c>
      <c r="M5" s="3" t="s">
        <v>9</v>
      </c>
      <c r="N5" s="5">
        <v>2</v>
      </c>
      <c r="O5" s="5">
        <v>2</v>
      </c>
      <c r="P5" s="6">
        <v>3</v>
      </c>
      <c r="Q5" s="10">
        <v>9</v>
      </c>
      <c r="R5" s="10">
        <f t="shared" si="1"/>
        <v>17</v>
      </c>
      <c r="S5" s="10">
        <f t="shared" si="1"/>
        <v>25</v>
      </c>
      <c r="T5" s="10">
        <f t="shared" si="1"/>
        <v>33</v>
      </c>
      <c r="U5" s="10">
        <f t="shared" si="1"/>
        <v>41</v>
      </c>
      <c r="V5" s="10">
        <f t="shared" si="1"/>
        <v>49</v>
      </c>
      <c r="W5" s="3"/>
      <c r="X5" s="7"/>
      <c r="Y5" s="7"/>
    </row>
    <row r="6" spans="2:25" x14ac:dyDescent="0.45">
      <c r="B6" s="3">
        <v>5</v>
      </c>
      <c r="C6" s="3" t="s">
        <v>2</v>
      </c>
      <c r="D6" s="3"/>
      <c r="E6" s="4" t="s">
        <v>10</v>
      </c>
      <c r="G6" s="3">
        <v>5</v>
      </c>
      <c r="H6" s="3" t="s">
        <v>2</v>
      </c>
      <c r="I6" s="3"/>
      <c r="J6" s="4" t="s">
        <v>10</v>
      </c>
      <c r="M6" s="3" t="s">
        <v>11</v>
      </c>
      <c r="N6" s="5">
        <v>0.4</v>
      </c>
      <c r="O6" s="5">
        <v>0.4</v>
      </c>
      <c r="P6" s="6">
        <v>4</v>
      </c>
      <c r="Q6" s="10">
        <v>10</v>
      </c>
      <c r="R6" s="10">
        <f t="shared" si="1"/>
        <v>18</v>
      </c>
      <c r="S6" s="10">
        <f t="shared" si="1"/>
        <v>26</v>
      </c>
      <c r="T6" s="10">
        <f t="shared" si="1"/>
        <v>34</v>
      </c>
      <c r="U6" s="10">
        <f t="shared" si="1"/>
        <v>42</v>
      </c>
      <c r="V6" s="10">
        <f t="shared" si="1"/>
        <v>50</v>
      </c>
      <c r="W6" s="3"/>
      <c r="X6" s="7"/>
      <c r="Y6" s="7"/>
    </row>
    <row r="7" spans="2:25" x14ac:dyDescent="0.45">
      <c r="B7" s="3">
        <v>6</v>
      </c>
      <c r="C7" s="3" t="s">
        <v>2</v>
      </c>
      <c r="E7" s="4" t="s">
        <v>12</v>
      </c>
      <c r="G7" s="3">
        <v>6</v>
      </c>
      <c r="H7" s="3" t="s">
        <v>2</v>
      </c>
      <c r="J7" s="4" t="s">
        <v>12</v>
      </c>
      <c r="M7" s="3" t="s">
        <v>13</v>
      </c>
      <c r="N7" s="5">
        <v>0.08</v>
      </c>
      <c r="O7" s="5">
        <v>0.08</v>
      </c>
      <c r="P7" s="6">
        <v>5</v>
      </c>
      <c r="Q7" s="10">
        <v>11</v>
      </c>
      <c r="R7" s="10">
        <f t="shared" si="1"/>
        <v>19</v>
      </c>
      <c r="S7" s="10">
        <f t="shared" si="1"/>
        <v>27</v>
      </c>
      <c r="T7" s="10">
        <f t="shared" si="1"/>
        <v>35</v>
      </c>
      <c r="U7" s="10">
        <f t="shared" si="1"/>
        <v>43</v>
      </c>
      <c r="V7" s="10">
        <f t="shared" si="1"/>
        <v>51</v>
      </c>
      <c r="W7" s="3"/>
      <c r="X7" s="7"/>
      <c r="Y7" s="7"/>
    </row>
    <row r="8" spans="2:25" x14ac:dyDescent="0.45">
      <c r="B8" s="3">
        <v>7</v>
      </c>
      <c r="C8" s="3" t="s">
        <v>2</v>
      </c>
      <c r="D8" s="3" t="s">
        <v>14</v>
      </c>
      <c r="E8" s="3" t="s">
        <v>15</v>
      </c>
      <c r="G8" s="3">
        <v>7</v>
      </c>
      <c r="H8" s="3" t="s">
        <v>2</v>
      </c>
      <c r="I8" s="3" t="s">
        <v>14</v>
      </c>
      <c r="J8" s="3" t="s">
        <v>15</v>
      </c>
      <c r="M8" s="3" t="s">
        <v>16</v>
      </c>
      <c r="N8" s="5">
        <v>1.6E-2</v>
      </c>
      <c r="O8" s="5">
        <v>1.6E-2</v>
      </c>
      <c r="P8" s="6">
        <v>6</v>
      </c>
      <c r="Q8" s="10">
        <v>12</v>
      </c>
      <c r="R8" s="10">
        <f t="shared" si="1"/>
        <v>20</v>
      </c>
      <c r="S8" s="10">
        <f t="shared" si="1"/>
        <v>28</v>
      </c>
      <c r="T8" s="10">
        <f t="shared" si="1"/>
        <v>36</v>
      </c>
      <c r="U8" s="10">
        <f t="shared" si="1"/>
        <v>44</v>
      </c>
      <c r="V8" s="10">
        <f t="shared" si="1"/>
        <v>52</v>
      </c>
      <c r="W8" s="3"/>
      <c r="X8" s="7"/>
      <c r="Y8" s="7"/>
    </row>
    <row r="9" spans="2:25" x14ac:dyDescent="0.45">
      <c r="B9" s="3">
        <v>8</v>
      </c>
      <c r="C9" s="3" t="s">
        <v>2</v>
      </c>
      <c r="D9" s="3" t="s">
        <v>14</v>
      </c>
      <c r="E9" s="3" t="s">
        <v>17</v>
      </c>
      <c r="G9" s="3">
        <v>8</v>
      </c>
      <c r="H9" s="3" t="s">
        <v>2</v>
      </c>
      <c r="I9" s="3" t="s">
        <v>14</v>
      </c>
      <c r="J9" s="3" t="s">
        <v>17</v>
      </c>
      <c r="M9" s="3" t="s">
        <v>18</v>
      </c>
      <c r="N9" s="5">
        <v>3.2000000000000002E-3</v>
      </c>
      <c r="O9" s="5">
        <v>3.2000000000000002E-3</v>
      </c>
      <c r="P9" s="6"/>
      <c r="Q9" s="9">
        <v>13</v>
      </c>
      <c r="R9" s="10">
        <f t="shared" si="1"/>
        <v>21</v>
      </c>
      <c r="S9" s="10">
        <f t="shared" si="1"/>
        <v>29</v>
      </c>
      <c r="T9" s="10">
        <f t="shared" si="1"/>
        <v>37</v>
      </c>
      <c r="U9" s="10">
        <f t="shared" si="1"/>
        <v>45</v>
      </c>
      <c r="V9" s="10">
        <f t="shared" si="1"/>
        <v>53</v>
      </c>
      <c r="W9" s="3"/>
      <c r="X9" s="7"/>
      <c r="Y9" s="7"/>
    </row>
    <row r="10" spans="2:25" x14ac:dyDescent="0.45">
      <c r="B10" s="3">
        <v>9</v>
      </c>
      <c r="C10" s="3" t="s">
        <v>2</v>
      </c>
      <c r="D10" s="3" t="s">
        <v>14</v>
      </c>
      <c r="E10" s="3" t="s">
        <v>36</v>
      </c>
      <c r="G10" s="3">
        <v>9</v>
      </c>
      <c r="H10" s="3" t="s">
        <v>2</v>
      </c>
      <c r="I10" s="3" t="s">
        <v>14</v>
      </c>
      <c r="J10" s="3" t="s">
        <v>36</v>
      </c>
      <c r="M10" s="3" t="s">
        <v>20</v>
      </c>
      <c r="N10" s="5">
        <v>6.4000000000000005E-4</v>
      </c>
      <c r="O10" s="5">
        <v>6.4000000000000005E-4</v>
      </c>
      <c r="P10" s="6"/>
      <c r="Q10" s="9">
        <v>14</v>
      </c>
      <c r="R10" s="10">
        <f t="shared" si="1"/>
        <v>22</v>
      </c>
      <c r="S10" s="10">
        <f t="shared" si="1"/>
        <v>30</v>
      </c>
      <c r="T10" s="10">
        <f t="shared" si="1"/>
        <v>38</v>
      </c>
      <c r="U10" s="10">
        <f t="shared" si="1"/>
        <v>46</v>
      </c>
      <c r="V10" s="10">
        <f t="shared" si="1"/>
        <v>54</v>
      </c>
      <c r="W10" s="3"/>
      <c r="X10" s="7"/>
      <c r="Y10" s="7"/>
    </row>
    <row r="11" spans="2:25" x14ac:dyDescent="0.45">
      <c r="B11" s="3">
        <v>10</v>
      </c>
      <c r="C11" s="3" t="s">
        <v>2</v>
      </c>
      <c r="D11" s="3" t="s">
        <v>14</v>
      </c>
      <c r="E11" s="3" t="s">
        <v>38</v>
      </c>
      <c r="G11" s="3">
        <v>10</v>
      </c>
      <c r="H11" s="3" t="s">
        <v>2</v>
      </c>
      <c r="I11" s="3" t="s">
        <v>14</v>
      </c>
      <c r="J11" s="3" t="s">
        <v>38</v>
      </c>
      <c r="M11" s="3"/>
      <c r="N11" s="3" t="s">
        <v>21</v>
      </c>
      <c r="O11" s="3"/>
      <c r="P11" s="11" t="s">
        <v>22</v>
      </c>
      <c r="Q11" s="3"/>
      <c r="R11" s="3" t="s">
        <v>23</v>
      </c>
      <c r="S11" s="3"/>
      <c r="T11" s="3" t="s">
        <v>23</v>
      </c>
      <c r="U11" s="3"/>
      <c r="V11" s="3"/>
      <c r="W11" s="3" t="s">
        <v>23</v>
      </c>
      <c r="X11" s="3"/>
      <c r="Y11" s="3" t="s">
        <v>24</v>
      </c>
    </row>
    <row r="12" spans="2:25" x14ac:dyDescent="0.45">
      <c r="B12" s="3">
        <v>11</v>
      </c>
      <c r="C12" s="3" t="s">
        <v>2</v>
      </c>
      <c r="D12" s="3" t="s">
        <v>14</v>
      </c>
      <c r="E12" s="3" t="s">
        <v>40</v>
      </c>
      <c r="G12" s="3">
        <v>11</v>
      </c>
      <c r="H12" s="3" t="s">
        <v>2</v>
      </c>
      <c r="I12" s="3" t="s">
        <v>14</v>
      </c>
      <c r="J12" s="3" t="s">
        <v>40</v>
      </c>
      <c r="P12" s="2" t="s">
        <v>26</v>
      </c>
    </row>
    <row r="13" spans="2:25" x14ac:dyDescent="0.45">
      <c r="B13" s="3">
        <v>12</v>
      </c>
      <c r="C13" s="3" t="s">
        <v>2</v>
      </c>
      <c r="D13" s="3" t="s">
        <v>14</v>
      </c>
      <c r="E13" s="3" t="s">
        <v>42</v>
      </c>
      <c r="G13" s="3">
        <v>12</v>
      </c>
      <c r="H13" s="3" t="s">
        <v>2</v>
      </c>
      <c r="I13" s="3" t="s">
        <v>14</v>
      </c>
      <c r="J13" s="3" t="s">
        <v>42</v>
      </c>
    </row>
    <row r="14" spans="2:25" x14ac:dyDescent="0.45">
      <c r="B14" s="3">
        <v>13</v>
      </c>
      <c r="C14" s="3" t="s">
        <v>2</v>
      </c>
      <c r="D14" s="3" t="s">
        <v>14</v>
      </c>
      <c r="E14" s="3" t="s">
        <v>44</v>
      </c>
      <c r="G14" s="3">
        <v>13</v>
      </c>
      <c r="H14" s="3" t="s">
        <v>2</v>
      </c>
      <c r="I14" s="3" t="s">
        <v>14</v>
      </c>
      <c r="J14" s="3" t="s">
        <v>44</v>
      </c>
      <c r="M14" s="2">
        <v>5</v>
      </c>
      <c r="N14" s="2" t="s">
        <v>28</v>
      </c>
      <c r="O14" s="2" t="s">
        <v>29</v>
      </c>
      <c r="Q14" s="1"/>
    </row>
    <row r="15" spans="2:25" x14ac:dyDescent="0.45">
      <c r="B15" s="3">
        <v>14</v>
      </c>
      <c r="C15" s="3" t="s">
        <v>2</v>
      </c>
      <c r="D15" s="3" t="s">
        <v>14</v>
      </c>
      <c r="E15" s="3" t="s">
        <v>45</v>
      </c>
      <c r="G15" s="3">
        <v>14</v>
      </c>
      <c r="H15" s="3" t="s">
        <v>2</v>
      </c>
      <c r="I15" s="3" t="s">
        <v>14</v>
      </c>
      <c r="J15" s="3" t="s">
        <v>45</v>
      </c>
      <c r="M15" s="2">
        <v>10</v>
      </c>
      <c r="N15" s="2" t="s">
        <v>30</v>
      </c>
      <c r="O15" s="2" t="s">
        <v>31</v>
      </c>
    </row>
    <row r="16" spans="2:25" x14ac:dyDescent="0.45">
      <c r="B16" s="3">
        <v>15</v>
      </c>
      <c r="C16" s="3" t="s">
        <v>2</v>
      </c>
      <c r="D16" s="3" t="s">
        <v>14</v>
      </c>
      <c r="E16" s="3" t="s">
        <v>46</v>
      </c>
      <c r="G16" s="3">
        <v>15</v>
      </c>
      <c r="H16" s="3" t="s">
        <v>2</v>
      </c>
      <c r="I16" s="3" t="s">
        <v>14</v>
      </c>
      <c r="J16" s="3" t="s">
        <v>46</v>
      </c>
      <c r="M16" s="2">
        <v>990</v>
      </c>
      <c r="N16" s="2" t="s">
        <v>33</v>
      </c>
    </row>
    <row r="17" spans="2:15" x14ac:dyDescent="0.45">
      <c r="B17" s="3">
        <v>16</v>
      </c>
      <c r="C17" s="3" t="s">
        <v>2</v>
      </c>
      <c r="D17" s="3" t="s">
        <v>14</v>
      </c>
      <c r="E17" s="3" t="s">
        <v>47</v>
      </c>
      <c r="G17" s="3">
        <v>16</v>
      </c>
      <c r="H17" s="3" t="s">
        <v>2</v>
      </c>
      <c r="I17" s="3" t="s">
        <v>14</v>
      </c>
      <c r="J17" s="3" t="s">
        <v>47</v>
      </c>
      <c r="M17" s="2">
        <f>M15*M14/(M16+M15)</f>
        <v>0.05</v>
      </c>
      <c r="N17" s="2" t="s">
        <v>34</v>
      </c>
      <c r="O17" s="2" t="s">
        <v>35</v>
      </c>
    </row>
    <row r="18" spans="2:15" x14ac:dyDescent="0.45">
      <c r="B18" s="3">
        <v>17</v>
      </c>
      <c r="C18" s="3" t="s">
        <v>2</v>
      </c>
      <c r="D18" s="3" t="s">
        <v>14</v>
      </c>
      <c r="E18" s="3" t="s">
        <v>48</v>
      </c>
      <c r="G18" s="3">
        <v>17</v>
      </c>
      <c r="H18" s="3" t="s">
        <v>2</v>
      </c>
      <c r="I18" s="3" t="s">
        <v>14</v>
      </c>
      <c r="J18" s="3" t="s">
        <v>48</v>
      </c>
      <c r="M18" s="2">
        <f>M17*1000</f>
        <v>50</v>
      </c>
      <c r="O18" s="2" t="s">
        <v>37</v>
      </c>
    </row>
    <row r="19" spans="2:15" x14ac:dyDescent="0.45">
      <c r="B19" s="3">
        <v>18</v>
      </c>
      <c r="C19" s="3" t="s">
        <v>2</v>
      </c>
      <c r="D19" s="2" t="s">
        <v>19</v>
      </c>
      <c r="E19" s="3" t="s">
        <v>15</v>
      </c>
      <c r="G19" s="3">
        <v>18</v>
      </c>
      <c r="H19" s="3" t="s">
        <v>2</v>
      </c>
      <c r="I19" s="2" t="s">
        <v>19</v>
      </c>
      <c r="J19" s="3" t="s">
        <v>15</v>
      </c>
      <c r="M19" s="2" t="s">
        <v>39</v>
      </c>
    </row>
    <row r="20" spans="2:15" x14ac:dyDescent="0.45">
      <c r="B20" s="3">
        <v>19</v>
      </c>
      <c r="C20" s="3" t="s">
        <v>2</v>
      </c>
      <c r="E20" s="3" t="s">
        <v>17</v>
      </c>
      <c r="G20" s="3">
        <v>19</v>
      </c>
      <c r="H20" s="3" t="s">
        <v>2</v>
      </c>
      <c r="J20" s="3" t="s">
        <v>17</v>
      </c>
      <c r="M20" s="2">
        <f>250/5</f>
        <v>50</v>
      </c>
      <c r="N20" s="2" t="s">
        <v>41</v>
      </c>
    </row>
    <row r="21" spans="2:15" x14ac:dyDescent="0.45">
      <c r="B21" s="3">
        <v>20</v>
      </c>
      <c r="C21" s="3" t="s">
        <v>2</v>
      </c>
      <c r="D21" s="3" t="s">
        <v>19</v>
      </c>
      <c r="E21" s="3" t="s">
        <v>36</v>
      </c>
      <c r="G21" s="3">
        <v>20</v>
      </c>
      <c r="H21" s="3" t="s">
        <v>2</v>
      </c>
      <c r="I21" s="3" t="s">
        <v>19</v>
      </c>
      <c r="J21" s="3" t="s">
        <v>36</v>
      </c>
      <c r="N21" s="8" t="s">
        <v>43</v>
      </c>
    </row>
    <row r="22" spans="2:15" x14ac:dyDescent="0.45">
      <c r="B22" s="3">
        <v>21</v>
      </c>
      <c r="C22" s="3" t="s">
        <v>2</v>
      </c>
      <c r="D22" s="3" t="s">
        <v>19</v>
      </c>
      <c r="E22" s="3" t="s">
        <v>38</v>
      </c>
      <c r="G22" s="3">
        <v>21</v>
      </c>
      <c r="H22" s="3" t="s">
        <v>2</v>
      </c>
      <c r="I22" s="3" t="s">
        <v>19</v>
      </c>
      <c r="J22" s="3" t="s">
        <v>38</v>
      </c>
    </row>
    <row r="23" spans="2:15" x14ac:dyDescent="0.45">
      <c r="B23" s="3">
        <v>22</v>
      </c>
      <c r="C23" s="3" t="s">
        <v>2</v>
      </c>
      <c r="D23" s="3" t="s">
        <v>19</v>
      </c>
      <c r="E23" s="3" t="s">
        <v>40</v>
      </c>
      <c r="G23" s="3">
        <v>22</v>
      </c>
      <c r="H23" s="3" t="s">
        <v>2</v>
      </c>
      <c r="I23" s="3" t="s">
        <v>19</v>
      </c>
      <c r="J23" s="3" t="s">
        <v>40</v>
      </c>
    </row>
    <row r="24" spans="2:15" x14ac:dyDescent="0.45">
      <c r="B24" s="3">
        <v>23</v>
      </c>
      <c r="C24" s="3" t="s">
        <v>2</v>
      </c>
      <c r="D24" s="3" t="s">
        <v>19</v>
      </c>
      <c r="E24" s="3" t="s">
        <v>42</v>
      </c>
      <c r="G24" s="3">
        <v>23</v>
      </c>
      <c r="H24" s="3" t="s">
        <v>2</v>
      </c>
      <c r="I24" s="3" t="s">
        <v>19</v>
      </c>
      <c r="J24" s="3" t="s">
        <v>42</v>
      </c>
    </row>
    <row r="25" spans="2:15" x14ac:dyDescent="0.45">
      <c r="B25" s="3">
        <v>24</v>
      </c>
      <c r="C25" s="3" t="s">
        <v>2</v>
      </c>
      <c r="D25" s="3" t="s">
        <v>19</v>
      </c>
      <c r="E25" s="3" t="s">
        <v>44</v>
      </c>
      <c r="G25" s="3">
        <v>24</v>
      </c>
      <c r="H25" s="3" t="s">
        <v>2</v>
      </c>
      <c r="I25" s="3" t="s">
        <v>19</v>
      </c>
      <c r="J25" s="3" t="s">
        <v>44</v>
      </c>
    </row>
    <row r="26" spans="2:15" x14ac:dyDescent="0.45">
      <c r="B26" s="3">
        <v>25</v>
      </c>
      <c r="C26" s="3" t="s">
        <v>2</v>
      </c>
      <c r="D26" s="3" t="s">
        <v>19</v>
      </c>
      <c r="E26" s="3" t="s">
        <v>45</v>
      </c>
      <c r="G26" s="3">
        <v>25</v>
      </c>
      <c r="H26" s="3" t="s">
        <v>2</v>
      </c>
      <c r="I26" s="3" t="s">
        <v>19</v>
      </c>
      <c r="J26" s="3" t="s">
        <v>45</v>
      </c>
    </row>
    <row r="27" spans="2:15" x14ac:dyDescent="0.45">
      <c r="B27" s="3">
        <v>26</v>
      </c>
      <c r="C27" s="3" t="s">
        <v>2</v>
      </c>
      <c r="D27" s="3" t="s">
        <v>19</v>
      </c>
      <c r="E27" s="3" t="s">
        <v>46</v>
      </c>
      <c r="G27" s="3">
        <v>26</v>
      </c>
      <c r="H27" s="3" t="s">
        <v>2</v>
      </c>
      <c r="I27" s="3" t="s">
        <v>19</v>
      </c>
      <c r="J27" s="3" t="s">
        <v>46</v>
      </c>
    </row>
    <row r="28" spans="2:15" x14ac:dyDescent="0.45">
      <c r="B28" s="4">
        <v>27</v>
      </c>
      <c r="C28" s="4" t="s">
        <v>2</v>
      </c>
      <c r="D28" s="4" t="s">
        <v>19</v>
      </c>
      <c r="E28" s="4" t="s">
        <v>47</v>
      </c>
      <c r="G28" s="4">
        <v>27</v>
      </c>
      <c r="H28" s="4" t="s">
        <v>2</v>
      </c>
      <c r="I28" s="4" t="s">
        <v>25</v>
      </c>
      <c r="J28" s="4" t="s">
        <v>15</v>
      </c>
    </row>
    <row r="29" spans="2:15" x14ac:dyDescent="0.45">
      <c r="B29" s="4">
        <v>28</v>
      </c>
      <c r="C29" s="4" t="s">
        <v>2</v>
      </c>
      <c r="D29" s="4" t="s">
        <v>25</v>
      </c>
      <c r="E29" s="4" t="s">
        <v>15</v>
      </c>
      <c r="G29" s="4">
        <v>28</v>
      </c>
      <c r="H29" s="4" t="s">
        <v>2</v>
      </c>
      <c r="I29" s="1"/>
      <c r="J29" s="4" t="s">
        <v>17</v>
      </c>
    </row>
    <row r="30" spans="2:15" x14ac:dyDescent="0.45">
      <c r="B30" s="4">
        <v>29</v>
      </c>
      <c r="C30" s="4" t="s">
        <v>2</v>
      </c>
      <c r="D30" s="1"/>
      <c r="E30" s="4" t="s">
        <v>17</v>
      </c>
      <c r="G30" s="4">
        <v>29</v>
      </c>
      <c r="H30" s="4" t="s">
        <v>2</v>
      </c>
      <c r="I30" s="4" t="s">
        <v>25</v>
      </c>
      <c r="J30" s="4" t="s">
        <v>36</v>
      </c>
    </row>
    <row r="31" spans="2:15" x14ac:dyDescent="0.45">
      <c r="B31" s="4">
        <v>30</v>
      </c>
      <c r="C31" s="4" t="s">
        <v>2</v>
      </c>
      <c r="D31" s="4" t="s">
        <v>25</v>
      </c>
      <c r="E31" s="4" t="s">
        <v>36</v>
      </c>
      <c r="G31" s="4">
        <v>30</v>
      </c>
      <c r="H31" s="4" t="s">
        <v>2</v>
      </c>
      <c r="I31" s="4" t="s">
        <v>25</v>
      </c>
      <c r="J31" s="4" t="s">
        <v>38</v>
      </c>
    </row>
    <row r="32" spans="2:15" x14ac:dyDescent="0.45">
      <c r="B32" s="4">
        <v>31</v>
      </c>
      <c r="C32" s="4" t="s">
        <v>2</v>
      </c>
      <c r="D32" s="4" t="s">
        <v>25</v>
      </c>
      <c r="E32" s="4" t="s">
        <v>38</v>
      </c>
      <c r="G32" s="4">
        <v>31</v>
      </c>
      <c r="H32" s="4" t="s">
        <v>2</v>
      </c>
      <c r="I32" s="4" t="s">
        <v>25</v>
      </c>
      <c r="J32" s="4" t="s">
        <v>40</v>
      </c>
    </row>
    <row r="33" spans="2:10" x14ac:dyDescent="0.45">
      <c r="B33" s="4">
        <v>32</v>
      </c>
      <c r="C33" s="4" t="s">
        <v>2</v>
      </c>
      <c r="D33" s="4" t="s">
        <v>25</v>
      </c>
      <c r="E33" s="4" t="s">
        <v>40</v>
      </c>
      <c r="G33" s="4">
        <v>32</v>
      </c>
      <c r="H33" s="4" t="s">
        <v>2</v>
      </c>
      <c r="I33" s="4" t="s">
        <v>25</v>
      </c>
      <c r="J33" s="4" t="s">
        <v>42</v>
      </c>
    </row>
    <row r="34" spans="2:10" x14ac:dyDescent="0.45">
      <c r="B34" s="4">
        <v>33</v>
      </c>
      <c r="C34" s="4" t="s">
        <v>2</v>
      </c>
      <c r="D34" s="4" t="s">
        <v>25</v>
      </c>
      <c r="E34" s="4" t="s">
        <v>42</v>
      </c>
      <c r="G34" s="4">
        <v>33</v>
      </c>
      <c r="H34" s="4" t="s">
        <v>2</v>
      </c>
      <c r="I34" s="4" t="s">
        <v>25</v>
      </c>
      <c r="J34" s="4" t="s">
        <v>44</v>
      </c>
    </row>
    <row r="35" spans="2:10" x14ac:dyDescent="0.45">
      <c r="B35" s="4">
        <v>34</v>
      </c>
      <c r="C35" s="4" t="s">
        <v>2</v>
      </c>
      <c r="D35" s="4" t="s">
        <v>25</v>
      </c>
      <c r="E35" s="4" t="s">
        <v>44</v>
      </c>
      <c r="G35" s="4">
        <v>34</v>
      </c>
      <c r="H35" s="4" t="s">
        <v>2</v>
      </c>
      <c r="I35" s="4" t="s">
        <v>25</v>
      </c>
      <c r="J35" s="4" t="s">
        <v>45</v>
      </c>
    </row>
    <row r="36" spans="2:10" x14ac:dyDescent="0.45">
      <c r="B36" s="4">
        <v>35</v>
      </c>
      <c r="C36" s="4" t="s">
        <v>2</v>
      </c>
      <c r="D36" s="4" t="s">
        <v>25</v>
      </c>
      <c r="E36" s="4" t="s">
        <v>45</v>
      </c>
      <c r="G36" s="4">
        <v>35</v>
      </c>
      <c r="H36" s="4" t="s">
        <v>2</v>
      </c>
      <c r="I36" s="4" t="s">
        <v>25</v>
      </c>
      <c r="J36" s="4" t="s">
        <v>46</v>
      </c>
    </row>
    <row r="37" spans="2:10" x14ac:dyDescent="0.45">
      <c r="B37" s="4">
        <v>36</v>
      </c>
      <c r="C37" s="4" t="s">
        <v>2</v>
      </c>
      <c r="D37" s="4" t="s">
        <v>25</v>
      </c>
      <c r="E37" s="4" t="s">
        <v>46</v>
      </c>
      <c r="G37" s="4">
        <v>36</v>
      </c>
      <c r="H37" s="4" t="s">
        <v>2</v>
      </c>
      <c r="I37" s="4" t="s">
        <v>19</v>
      </c>
      <c r="J37" s="4" t="s">
        <v>47</v>
      </c>
    </row>
    <row r="38" spans="2:10" x14ac:dyDescent="0.45">
      <c r="B38" s="3">
        <v>37</v>
      </c>
      <c r="C38" s="3" t="s">
        <v>2</v>
      </c>
      <c r="D38" s="3" t="s">
        <v>27</v>
      </c>
      <c r="E38" s="3" t="s">
        <v>15</v>
      </c>
      <c r="G38" s="3">
        <v>37</v>
      </c>
      <c r="H38" s="3" t="s">
        <v>2</v>
      </c>
      <c r="I38" s="3" t="s">
        <v>27</v>
      </c>
      <c r="J38" s="3" t="s">
        <v>15</v>
      </c>
    </row>
    <row r="39" spans="2:10" x14ac:dyDescent="0.45">
      <c r="B39" s="3">
        <v>38</v>
      </c>
      <c r="C39" s="3" t="s">
        <v>2</v>
      </c>
      <c r="E39" s="3" t="s">
        <v>17</v>
      </c>
      <c r="G39" s="3">
        <v>38</v>
      </c>
      <c r="H39" s="3" t="s">
        <v>2</v>
      </c>
      <c r="J39" s="3" t="s">
        <v>17</v>
      </c>
    </row>
    <row r="40" spans="2:10" x14ac:dyDescent="0.45">
      <c r="B40" s="3">
        <v>39</v>
      </c>
      <c r="C40" s="3" t="s">
        <v>2</v>
      </c>
      <c r="D40" s="3" t="s">
        <v>27</v>
      </c>
      <c r="E40" s="3" t="s">
        <v>36</v>
      </c>
      <c r="G40" s="3">
        <v>39</v>
      </c>
      <c r="H40" s="3" t="s">
        <v>2</v>
      </c>
      <c r="I40" s="3" t="s">
        <v>27</v>
      </c>
      <c r="J40" s="3" t="s">
        <v>36</v>
      </c>
    </row>
    <row r="41" spans="2:10" x14ac:dyDescent="0.45">
      <c r="B41" s="3">
        <v>40</v>
      </c>
      <c r="C41" s="3" t="s">
        <v>2</v>
      </c>
      <c r="D41" s="3" t="s">
        <v>27</v>
      </c>
      <c r="E41" s="3" t="s">
        <v>38</v>
      </c>
      <c r="G41" s="3">
        <v>40</v>
      </c>
      <c r="H41" s="3" t="s">
        <v>2</v>
      </c>
      <c r="I41" s="3" t="s">
        <v>27</v>
      </c>
      <c r="J41" s="3" t="s">
        <v>38</v>
      </c>
    </row>
    <row r="42" spans="2:10" x14ac:dyDescent="0.45">
      <c r="B42" s="3">
        <v>41</v>
      </c>
      <c r="C42" s="3" t="s">
        <v>2</v>
      </c>
      <c r="D42" s="3" t="s">
        <v>27</v>
      </c>
      <c r="E42" s="3" t="s">
        <v>40</v>
      </c>
      <c r="G42" s="3">
        <v>41</v>
      </c>
      <c r="H42" s="3" t="s">
        <v>2</v>
      </c>
      <c r="I42" s="3" t="s">
        <v>27</v>
      </c>
      <c r="J42" s="3" t="s">
        <v>40</v>
      </c>
    </row>
    <row r="43" spans="2:10" x14ac:dyDescent="0.45">
      <c r="B43" s="3">
        <v>42</v>
      </c>
      <c r="C43" s="3" t="s">
        <v>2</v>
      </c>
      <c r="D43" s="3" t="s">
        <v>27</v>
      </c>
      <c r="E43" s="3" t="s">
        <v>42</v>
      </c>
      <c r="G43" s="3">
        <v>42</v>
      </c>
      <c r="H43" s="3" t="s">
        <v>2</v>
      </c>
      <c r="I43" s="3" t="s">
        <v>27</v>
      </c>
      <c r="J43" s="3" t="s">
        <v>42</v>
      </c>
    </row>
    <row r="44" spans="2:10" x14ac:dyDescent="0.45">
      <c r="B44" s="3">
        <v>43</v>
      </c>
      <c r="C44" s="3" t="s">
        <v>2</v>
      </c>
      <c r="D44" s="3" t="s">
        <v>27</v>
      </c>
      <c r="E44" s="3" t="s">
        <v>44</v>
      </c>
      <c r="G44" s="3">
        <v>43</v>
      </c>
      <c r="H44" s="3" t="s">
        <v>2</v>
      </c>
      <c r="I44" s="3" t="s">
        <v>27</v>
      </c>
      <c r="J44" s="3" t="s">
        <v>44</v>
      </c>
    </row>
    <row r="45" spans="2:10" x14ac:dyDescent="0.45">
      <c r="B45" s="3">
        <v>44</v>
      </c>
      <c r="C45" s="3" t="s">
        <v>2</v>
      </c>
      <c r="D45" s="3" t="s">
        <v>27</v>
      </c>
      <c r="E45" s="3" t="s">
        <v>45</v>
      </c>
      <c r="G45" s="3">
        <v>44</v>
      </c>
      <c r="H45" s="3" t="s">
        <v>2</v>
      </c>
      <c r="I45" s="3" t="s">
        <v>27</v>
      </c>
      <c r="J45" s="3" t="s">
        <v>45</v>
      </c>
    </row>
    <row r="46" spans="2:10" x14ac:dyDescent="0.45">
      <c r="B46" s="3">
        <v>45</v>
      </c>
      <c r="C46" s="3" t="s">
        <v>2</v>
      </c>
      <c r="D46" s="3" t="s">
        <v>27</v>
      </c>
      <c r="E46" s="3" t="s">
        <v>46</v>
      </c>
      <c r="G46" s="3">
        <v>45</v>
      </c>
      <c r="H46" s="3" t="s">
        <v>2</v>
      </c>
      <c r="I46" s="3" t="s">
        <v>27</v>
      </c>
      <c r="J46" s="3" t="s">
        <v>46</v>
      </c>
    </row>
    <row r="47" spans="2:10" x14ac:dyDescent="0.45">
      <c r="B47" s="3">
        <v>46</v>
      </c>
      <c r="C47" s="3" t="s">
        <v>2</v>
      </c>
      <c r="D47" s="3" t="s">
        <v>32</v>
      </c>
      <c r="E47" s="3" t="s">
        <v>15</v>
      </c>
      <c r="G47" s="3">
        <v>46</v>
      </c>
      <c r="H47" s="3" t="s">
        <v>2</v>
      </c>
      <c r="I47" s="3" t="s">
        <v>32</v>
      </c>
      <c r="J47" s="3" t="s">
        <v>15</v>
      </c>
    </row>
    <row r="48" spans="2:10" x14ac:dyDescent="0.45">
      <c r="B48" s="3">
        <v>47</v>
      </c>
      <c r="C48" s="3" t="s">
        <v>2</v>
      </c>
      <c r="E48" s="3" t="s">
        <v>17</v>
      </c>
      <c r="G48" s="3">
        <v>47</v>
      </c>
      <c r="H48" s="3" t="s">
        <v>2</v>
      </c>
      <c r="J48" s="3" t="s">
        <v>17</v>
      </c>
    </row>
    <row r="49" spans="2:10" x14ac:dyDescent="0.45">
      <c r="B49" s="3">
        <v>48</v>
      </c>
      <c r="C49" s="3" t="s">
        <v>2</v>
      </c>
      <c r="D49" s="3" t="s">
        <v>32</v>
      </c>
      <c r="E49" s="3" t="s">
        <v>36</v>
      </c>
      <c r="G49" s="3">
        <v>48</v>
      </c>
      <c r="H49" s="3" t="s">
        <v>2</v>
      </c>
      <c r="I49" s="3" t="s">
        <v>32</v>
      </c>
      <c r="J49" s="3" t="s">
        <v>36</v>
      </c>
    </row>
    <row r="50" spans="2:10" x14ac:dyDescent="0.45">
      <c r="B50" s="3">
        <v>49</v>
      </c>
      <c r="C50" s="3" t="s">
        <v>2</v>
      </c>
      <c r="D50" s="3" t="s">
        <v>32</v>
      </c>
      <c r="E50" s="3" t="s">
        <v>38</v>
      </c>
      <c r="G50" s="3">
        <v>49</v>
      </c>
      <c r="H50" s="3" t="s">
        <v>2</v>
      </c>
      <c r="I50" s="3" t="s">
        <v>32</v>
      </c>
      <c r="J50" s="3" t="s">
        <v>38</v>
      </c>
    </row>
    <row r="51" spans="2:10" x14ac:dyDescent="0.45">
      <c r="B51" s="3">
        <v>50</v>
      </c>
      <c r="C51" s="3" t="s">
        <v>2</v>
      </c>
      <c r="D51" s="3" t="s">
        <v>32</v>
      </c>
      <c r="E51" s="3" t="s">
        <v>40</v>
      </c>
      <c r="G51" s="3">
        <v>50</v>
      </c>
      <c r="H51" s="3" t="s">
        <v>2</v>
      </c>
      <c r="I51" s="3" t="s">
        <v>32</v>
      </c>
      <c r="J51" s="3" t="s">
        <v>40</v>
      </c>
    </row>
    <row r="52" spans="2:10" x14ac:dyDescent="0.45">
      <c r="B52" s="3">
        <v>51</v>
      </c>
      <c r="C52" s="3" t="s">
        <v>2</v>
      </c>
      <c r="D52" s="3" t="s">
        <v>32</v>
      </c>
      <c r="E52" s="3" t="s">
        <v>42</v>
      </c>
      <c r="G52" s="3">
        <v>51</v>
      </c>
      <c r="H52" s="3" t="s">
        <v>2</v>
      </c>
      <c r="I52" s="3" t="s">
        <v>32</v>
      </c>
      <c r="J52" s="3" t="s">
        <v>42</v>
      </c>
    </row>
    <row r="53" spans="2:10" x14ac:dyDescent="0.45">
      <c r="B53" s="3">
        <v>52</v>
      </c>
      <c r="C53" s="3" t="s">
        <v>2</v>
      </c>
      <c r="D53" s="3" t="s">
        <v>32</v>
      </c>
      <c r="E53" s="3" t="s">
        <v>44</v>
      </c>
      <c r="G53" s="3">
        <v>52</v>
      </c>
      <c r="H53" s="3" t="s">
        <v>2</v>
      </c>
      <c r="I53" s="3" t="s">
        <v>32</v>
      </c>
      <c r="J53" s="3" t="s">
        <v>44</v>
      </c>
    </row>
    <row r="54" spans="2:10" x14ac:dyDescent="0.45">
      <c r="B54" s="3">
        <v>53</v>
      </c>
      <c r="C54" s="3" t="s">
        <v>2</v>
      </c>
      <c r="D54" s="3" t="s">
        <v>32</v>
      </c>
      <c r="E54" s="3" t="s">
        <v>45</v>
      </c>
      <c r="G54" s="3">
        <v>53</v>
      </c>
      <c r="H54" s="3" t="s">
        <v>2</v>
      </c>
      <c r="I54" s="3" t="s">
        <v>32</v>
      </c>
      <c r="J54" s="3" t="s">
        <v>45</v>
      </c>
    </row>
    <row r="55" spans="2:10" x14ac:dyDescent="0.45">
      <c r="B55" s="3">
        <v>54</v>
      </c>
      <c r="C55" s="3" t="s">
        <v>2</v>
      </c>
      <c r="D55" s="3" t="s">
        <v>32</v>
      </c>
      <c r="E55" s="3" t="s">
        <v>46</v>
      </c>
      <c r="G55" s="3">
        <v>54</v>
      </c>
      <c r="H55" s="3" t="s">
        <v>2</v>
      </c>
      <c r="I55" s="3" t="s">
        <v>32</v>
      </c>
      <c r="J55" s="3" t="s">
        <v>46</v>
      </c>
    </row>
    <row r="56" spans="2:10" x14ac:dyDescent="0.45">
      <c r="B56" s="3"/>
      <c r="D56" s="3"/>
      <c r="E56" s="4"/>
      <c r="G56" s="3"/>
      <c r="I56" s="3"/>
      <c r="J56" s="4"/>
    </row>
    <row r="57" spans="2:10" x14ac:dyDescent="0.45">
      <c r="B57" s="3"/>
      <c r="D57" s="3"/>
      <c r="E57" s="4"/>
      <c r="G57" s="3"/>
      <c r="I57" s="3"/>
      <c r="J57" s="4"/>
    </row>
    <row r="58" spans="2:10" x14ac:dyDescent="0.45">
      <c r="B58" s="3"/>
      <c r="E58" s="4"/>
      <c r="G58" s="3"/>
      <c r="J58" s="4"/>
    </row>
    <row r="59" spans="2:10" x14ac:dyDescent="0.45">
      <c r="B59" s="3"/>
      <c r="E59" s="4"/>
      <c r="G59" s="3"/>
      <c r="J59" s="4"/>
    </row>
    <row r="60" spans="2:10" x14ac:dyDescent="0.45">
      <c r="B60" s="3"/>
      <c r="D60" s="3"/>
      <c r="E60" s="4"/>
      <c r="G60" s="3"/>
      <c r="I60" s="3"/>
      <c r="J60" s="4"/>
    </row>
    <row r="61" spans="2:10" x14ac:dyDescent="0.45">
      <c r="B61" s="3"/>
      <c r="E61" s="4"/>
      <c r="G61" s="3"/>
      <c r="J61" s="4"/>
    </row>
    <row r="62" spans="2:10" x14ac:dyDescent="0.45">
      <c r="B62" s="3"/>
      <c r="D62" s="3"/>
      <c r="E62" s="4"/>
      <c r="G62" s="3"/>
      <c r="I62" s="3"/>
      <c r="J62" s="4"/>
    </row>
    <row r="63" spans="2:10" x14ac:dyDescent="0.45">
      <c r="B63" s="3"/>
      <c r="E63" s="4"/>
      <c r="G63" s="3"/>
      <c r="J63" s="4"/>
    </row>
    <row r="64" spans="2:10" x14ac:dyDescent="0.45">
      <c r="B64" s="3"/>
      <c r="D64" s="3"/>
      <c r="E64" s="4"/>
      <c r="G64" s="3"/>
      <c r="I64" s="3"/>
      <c r="J64" s="4"/>
    </row>
    <row r="65" spans="2:10" x14ac:dyDescent="0.45">
      <c r="B65" s="3"/>
      <c r="E65" s="4"/>
      <c r="G65" s="3"/>
      <c r="J65" s="4"/>
    </row>
    <row r="66" spans="2:10" x14ac:dyDescent="0.45">
      <c r="B66" s="3"/>
      <c r="G66" s="3"/>
    </row>
    <row r="67" spans="2:10" x14ac:dyDescent="0.45">
      <c r="B67" s="3"/>
      <c r="G67" s="3"/>
    </row>
    <row r="68" spans="2:10" x14ac:dyDescent="0.45">
      <c r="B68" s="3"/>
      <c r="G68" s="3"/>
    </row>
    <row r="69" spans="2:10" x14ac:dyDescent="0.45">
      <c r="B69" s="3"/>
      <c r="G69" s="3"/>
    </row>
    <row r="70" spans="2:10" x14ac:dyDescent="0.45">
      <c r="B70" s="3"/>
      <c r="G70" s="3"/>
    </row>
    <row r="71" spans="2:10" x14ac:dyDescent="0.45">
      <c r="B71" s="3"/>
      <c r="G71" s="3"/>
    </row>
  </sheetData>
  <pageMargins left="0.2" right="0.2" top="0.25" bottom="0.25" header="0.05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B465-45A7-45D0-B2D2-0374B18E284B}">
  <dimension ref="A1:N19"/>
  <sheetViews>
    <sheetView workbookViewId="0">
      <selection activeCell="B2" sqref="B2:M9"/>
    </sheetView>
  </sheetViews>
  <sheetFormatPr defaultRowHeight="14.25" x14ac:dyDescent="0.45"/>
  <sheetData>
    <row r="1" spans="1:14" x14ac:dyDescent="0.45">
      <c r="A1" s="16"/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</row>
    <row r="2" spans="1:14" x14ac:dyDescent="0.45">
      <c r="A2" s="17" t="s">
        <v>69</v>
      </c>
      <c r="B2" s="26">
        <v>683885</v>
      </c>
      <c r="C2" s="26">
        <v>687584</v>
      </c>
      <c r="D2" s="33">
        <v>374954</v>
      </c>
      <c r="E2" s="27">
        <v>232361</v>
      </c>
      <c r="F2" s="29">
        <v>9689</v>
      </c>
      <c r="G2" s="29">
        <v>1955</v>
      </c>
      <c r="H2" s="28">
        <v>94050</v>
      </c>
      <c r="I2" s="28">
        <v>80418</v>
      </c>
      <c r="J2" s="28">
        <v>79879</v>
      </c>
      <c r="K2" s="29">
        <v>6</v>
      </c>
      <c r="L2" s="29">
        <v>14</v>
      </c>
      <c r="M2" s="29">
        <v>10</v>
      </c>
      <c r="N2" s="30">
        <v>540565</v>
      </c>
    </row>
    <row r="3" spans="1:14" x14ac:dyDescent="0.45">
      <c r="A3" s="17" t="s">
        <v>78</v>
      </c>
      <c r="B3" s="26">
        <v>709212</v>
      </c>
      <c r="C3" s="26">
        <v>712492</v>
      </c>
      <c r="D3" s="34">
        <v>582053</v>
      </c>
      <c r="E3" s="31">
        <v>304155</v>
      </c>
      <c r="F3" s="29">
        <v>6531</v>
      </c>
      <c r="G3" s="29">
        <v>4212</v>
      </c>
      <c r="H3" s="29">
        <v>28869</v>
      </c>
      <c r="I3" s="29">
        <v>36957</v>
      </c>
      <c r="J3" s="28">
        <v>83063</v>
      </c>
      <c r="K3" s="29">
        <v>8</v>
      </c>
      <c r="L3" s="29">
        <v>7</v>
      </c>
      <c r="M3" s="29">
        <v>15</v>
      </c>
      <c r="N3" s="30">
        <v>540565</v>
      </c>
    </row>
    <row r="4" spans="1:14" x14ac:dyDescent="0.45">
      <c r="A4" s="17" t="s">
        <v>74</v>
      </c>
      <c r="B4" s="33">
        <v>372217</v>
      </c>
      <c r="C4" s="33">
        <v>369438</v>
      </c>
      <c r="D4" s="27">
        <v>241336</v>
      </c>
      <c r="E4" s="32">
        <v>151821</v>
      </c>
      <c r="F4" s="29">
        <v>10527</v>
      </c>
      <c r="G4" s="29">
        <v>19679</v>
      </c>
      <c r="H4" s="29">
        <v>12150</v>
      </c>
      <c r="I4" s="29">
        <v>20606</v>
      </c>
      <c r="J4" s="28">
        <v>61144</v>
      </c>
      <c r="K4" s="29">
        <v>6</v>
      </c>
      <c r="L4" s="29">
        <v>12</v>
      </c>
      <c r="M4" s="29">
        <v>13</v>
      </c>
      <c r="N4" s="30">
        <v>540565</v>
      </c>
    </row>
    <row r="5" spans="1:14" x14ac:dyDescent="0.45">
      <c r="A5" s="17" t="s">
        <v>80</v>
      </c>
      <c r="B5" s="28">
        <v>99818</v>
      </c>
      <c r="C5" s="28">
        <v>101682</v>
      </c>
      <c r="D5" s="35">
        <v>163677</v>
      </c>
      <c r="E5" s="28">
        <v>70179</v>
      </c>
      <c r="F5" s="29">
        <v>19389</v>
      </c>
      <c r="G5" s="29">
        <v>9173</v>
      </c>
      <c r="H5" s="29">
        <v>13230</v>
      </c>
      <c r="I5" s="29">
        <v>5959</v>
      </c>
      <c r="J5" s="29">
        <v>43247</v>
      </c>
      <c r="K5" s="29">
        <v>9</v>
      </c>
      <c r="L5" s="29">
        <v>13</v>
      </c>
      <c r="M5" s="29">
        <v>14</v>
      </c>
      <c r="N5" s="30">
        <v>540565</v>
      </c>
    </row>
    <row r="6" spans="1:14" x14ac:dyDescent="0.45">
      <c r="A6" s="17" t="s">
        <v>81</v>
      </c>
      <c r="B6" s="29">
        <v>34450</v>
      </c>
      <c r="C6" s="29">
        <v>31053</v>
      </c>
      <c r="D6" s="36">
        <v>425993</v>
      </c>
      <c r="E6" s="28">
        <v>59490</v>
      </c>
      <c r="F6" s="32">
        <v>127703</v>
      </c>
      <c r="G6" s="29">
        <v>4372</v>
      </c>
      <c r="H6" s="29">
        <v>41803</v>
      </c>
      <c r="I6" s="29">
        <v>14913</v>
      </c>
      <c r="J6" s="29">
        <v>10118</v>
      </c>
      <c r="K6" s="29">
        <v>7</v>
      </c>
      <c r="L6" s="29">
        <v>14</v>
      </c>
      <c r="M6" s="29">
        <v>11</v>
      </c>
      <c r="N6" s="30">
        <v>540565</v>
      </c>
    </row>
    <row r="7" spans="1:14" x14ac:dyDescent="0.45">
      <c r="A7" s="17" t="s">
        <v>82</v>
      </c>
      <c r="B7" s="29">
        <v>10726</v>
      </c>
      <c r="C7" s="29">
        <v>9698</v>
      </c>
      <c r="D7" s="32">
        <v>136999</v>
      </c>
      <c r="E7" s="29">
        <v>11125</v>
      </c>
      <c r="F7" s="28">
        <v>75938</v>
      </c>
      <c r="G7" s="29">
        <v>44925</v>
      </c>
      <c r="H7" s="29">
        <v>20381</v>
      </c>
      <c r="I7" s="29">
        <v>18891</v>
      </c>
      <c r="J7" s="29">
        <v>10094</v>
      </c>
      <c r="K7" s="29">
        <v>7</v>
      </c>
      <c r="L7" s="29">
        <v>14</v>
      </c>
      <c r="M7" s="29">
        <v>9</v>
      </c>
      <c r="N7" s="30">
        <v>540565</v>
      </c>
    </row>
    <row r="8" spans="1:14" x14ac:dyDescent="0.45">
      <c r="A8" s="17" t="s">
        <v>83</v>
      </c>
      <c r="B8" s="29">
        <v>4451</v>
      </c>
      <c r="C8" s="29">
        <v>3151</v>
      </c>
      <c r="D8" s="29">
        <v>13</v>
      </c>
      <c r="E8" s="29">
        <v>8267</v>
      </c>
      <c r="F8" s="29">
        <v>46946</v>
      </c>
      <c r="G8" s="32">
        <v>109066</v>
      </c>
      <c r="H8" s="29">
        <v>43507</v>
      </c>
      <c r="I8" s="29">
        <v>15576</v>
      </c>
      <c r="J8" s="29">
        <v>21206</v>
      </c>
      <c r="K8" s="29">
        <v>9</v>
      </c>
      <c r="L8" s="29">
        <v>16</v>
      </c>
      <c r="M8" s="29">
        <v>12</v>
      </c>
      <c r="N8" s="30">
        <v>540565</v>
      </c>
    </row>
    <row r="9" spans="1:14" x14ac:dyDescent="0.45">
      <c r="A9" s="17" t="s">
        <v>84</v>
      </c>
      <c r="B9" s="29">
        <v>1622</v>
      </c>
      <c r="C9" s="29">
        <v>1722</v>
      </c>
      <c r="D9" s="29">
        <v>15</v>
      </c>
      <c r="E9" s="29">
        <v>27734</v>
      </c>
      <c r="F9" s="29">
        <v>22138</v>
      </c>
      <c r="G9" s="28">
        <v>98970</v>
      </c>
      <c r="H9" s="28">
        <v>58039</v>
      </c>
      <c r="I9" s="29">
        <v>32007</v>
      </c>
      <c r="J9" s="29">
        <v>16522</v>
      </c>
      <c r="K9" s="29">
        <v>13</v>
      </c>
      <c r="L9" s="29">
        <v>14</v>
      </c>
      <c r="M9" s="29">
        <v>11</v>
      </c>
      <c r="N9" s="30">
        <v>540565</v>
      </c>
    </row>
    <row r="11" spans="1:14" x14ac:dyDescent="0.45">
      <c r="A11" s="16"/>
      <c r="B11" s="17">
        <v>1</v>
      </c>
      <c r="C11" s="17">
        <v>2</v>
      </c>
      <c r="D11" s="17">
        <v>3</v>
      </c>
      <c r="E11" s="17">
        <v>4</v>
      </c>
      <c r="F11" s="17">
        <v>5</v>
      </c>
      <c r="G11" s="17">
        <v>6</v>
      </c>
      <c r="H11" s="17">
        <v>7</v>
      </c>
      <c r="I11" s="17">
        <v>8</v>
      </c>
      <c r="J11" s="17">
        <v>9</v>
      </c>
      <c r="K11" s="17">
        <v>10</v>
      </c>
      <c r="L11" s="17">
        <v>11</v>
      </c>
      <c r="M11" s="17">
        <v>12</v>
      </c>
    </row>
    <row r="12" spans="1:14" x14ac:dyDescent="0.45">
      <c r="A12" s="17" t="s">
        <v>69</v>
      </c>
      <c r="B12" s="26">
        <v>681998</v>
      </c>
      <c r="C12" s="26">
        <v>685740</v>
      </c>
      <c r="D12" s="33">
        <v>410975</v>
      </c>
      <c r="E12" s="27">
        <v>233239</v>
      </c>
      <c r="F12" s="29">
        <v>10373</v>
      </c>
      <c r="G12" s="29">
        <v>2066</v>
      </c>
      <c r="H12" s="28">
        <v>98926</v>
      </c>
      <c r="I12" s="28">
        <v>85815</v>
      </c>
      <c r="J12" s="28">
        <v>81690</v>
      </c>
      <c r="K12" s="29">
        <v>7</v>
      </c>
      <c r="L12" s="29">
        <v>10</v>
      </c>
      <c r="M12" s="29">
        <v>9</v>
      </c>
      <c r="N12" s="30">
        <v>540565</v>
      </c>
    </row>
    <row r="13" spans="1:14" x14ac:dyDescent="0.45">
      <c r="A13" s="17" t="s">
        <v>78</v>
      </c>
      <c r="B13" s="26">
        <v>723420</v>
      </c>
      <c r="C13" s="26">
        <v>714437</v>
      </c>
      <c r="D13" s="34">
        <v>604789</v>
      </c>
      <c r="E13" s="37">
        <v>311937</v>
      </c>
      <c r="F13" s="29">
        <v>6870</v>
      </c>
      <c r="G13" s="29">
        <v>4174</v>
      </c>
      <c r="H13" s="29">
        <v>30705</v>
      </c>
      <c r="I13" s="29">
        <v>37267</v>
      </c>
      <c r="J13" s="28">
        <v>85857</v>
      </c>
      <c r="K13" s="29">
        <v>9</v>
      </c>
      <c r="L13" s="29">
        <v>10</v>
      </c>
      <c r="M13" s="29">
        <v>13</v>
      </c>
      <c r="N13" s="30">
        <v>540565</v>
      </c>
    </row>
    <row r="14" spans="1:14" x14ac:dyDescent="0.45">
      <c r="A14" s="17" t="s">
        <v>74</v>
      </c>
      <c r="B14" s="33">
        <v>381222</v>
      </c>
      <c r="C14" s="33">
        <v>376952</v>
      </c>
      <c r="D14" s="27">
        <v>253244</v>
      </c>
      <c r="E14" s="35">
        <v>155439</v>
      </c>
      <c r="F14" s="29">
        <v>10987</v>
      </c>
      <c r="G14" s="29">
        <v>20239</v>
      </c>
      <c r="H14" s="29">
        <v>12775</v>
      </c>
      <c r="I14" s="29">
        <v>21950</v>
      </c>
      <c r="J14" s="28">
        <v>59187</v>
      </c>
      <c r="K14" s="29">
        <v>5</v>
      </c>
      <c r="L14" s="29">
        <v>15</v>
      </c>
      <c r="M14" s="29">
        <v>11</v>
      </c>
      <c r="N14" s="30">
        <v>540565</v>
      </c>
    </row>
    <row r="15" spans="1:14" x14ac:dyDescent="0.45">
      <c r="A15" s="17" t="s">
        <v>80</v>
      </c>
      <c r="B15" s="28">
        <v>101343</v>
      </c>
      <c r="C15" s="28">
        <v>94843</v>
      </c>
      <c r="D15" s="35">
        <v>180970</v>
      </c>
      <c r="E15" s="28">
        <v>70828</v>
      </c>
      <c r="F15" s="29">
        <v>20555</v>
      </c>
      <c r="G15" s="29">
        <v>9258</v>
      </c>
      <c r="H15" s="29">
        <v>12801</v>
      </c>
      <c r="I15" s="29">
        <v>5942</v>
      </c>
      <c r="J15" s="29">
        <v>42278</v>
      </c>
      <c r="K15" s="29">
        <v>9</v>
      </c>
      <c r="L15" s="29">
        <v>12</v>
      </c>
      <c r="M15" s="29">
        <v>11</v>
      </c>
      <c r="N15" s="30">
        <v>540565</v>
      </c>
    </row>
    <row r="16" spans="1:14" x14ac:dyDescent="0.45">
      <c r="A16" s="17" t="s">
        <v>81</v>
      </c>
      <c r="B16" s="29">
        <v>30939</v>
      </c>
      <c r="C16" s="29">
        <v>29969</v>
      </c>
      <c r="D16" s="36">
        <v>447851</v>
      </c>
      <c r="E16" s="28">
        <v>62596</v>
      </c>
      <c r="F16" s="32">
        <v>132157</v>
      </c>
      <c r="G16" s="29">
        <v>4217</v>
      </c>
      <c r="H16" s="29">
        <v>42343</v>
      </c>
      <c r="I16" s="29">
        <v>10717</v>
      </c>
      <c r="J16" s="29">
        <v>8493</v>
      </c>
      <c r="K16" s="29">
        <v>10</v>
      </c>
      <c r="L16" s="29">
        <v>17</v>
      </c>
      <c r="M16" s="29">
        <v>14</v>
      </c>
      <c r="N16" s="30">
        <v>540565</v>
      </c>
    </row>
    <row r="17" spans="1:14" x14ac:dyDescent="0.45">
      <c r="A17" s="17" t="s">
        <v>82</v>
      </c>
      <c r="B17" s="29">
        <v>7530</v>
      </c>
      <c r="C17" s="29">
        <v>7727</v>
      </c>
      <c r="D17" s="32">
        <v>151953</v>
      </c>
      <c r="E17" s="29">
        <v>11456</v>
      </c>
      <c r="F17" s="28">
        <v>77425</v>
      </c>
      <c r="G17" s="29">
        <v>46727</v>
      </c>
      <c r="H17" s="29">
        <v>21041</v>
      </c>
      <c r="I17" s="29">
        <v>18889</v>
      </c>
      <c r="J17" s="29">
        <v>9146</v>
      </c>
      <c r="K17" s="29">
        <v>8</v>
      </c>
      <c r="L17" s="29">
        <v>15</v>
      </c>
      <c r="M17" s="29">
        <v>13</v>
      </c>
      <c r="N17" s="30">
        <v>540565</v>
      </c>
    </row>
    <row r="18" spans="1:14" x14ac:dyDescent="0.45">
      <c r="A18" s="17" t="s">
        <v>83</v>
      </c>
      <c r="B18" s="29">
        <v>2060</v>
      </c>
      <c r="C18" s="29">
        <v>2225</v>
      </c>
      <c r="D18" s="29">
        <v>18</v>
      </c>
      <c r="E18" s="29">
        <v>11762</v>
      </c>
      <c r="F18" s="29">
        <v>48378</v>
      </c>
      <c r="G18" s="32">
        <v>114562</v>
      </c>
      <c r="H18" s="29">
        <v>43753</v>
      </c>
      <c r="I18" s="29">
        <v>16791</v>
      </c>
      <c r="J18" s="29">
        <v>22174</v>
      </c>
      <c r="K18" s="29">
        <v>9</v>
      </c>
      <c r="L18" s="29">
        <v>13</v>
      </c>
      <c r="M18" s="29">
        <v>14</v>
      </c>
      <c r="N18" s="30">
        <v>540565</v>
      </c>
    </row>
    <row r="19" spans="1:14" x14ac:dyDescent="0.45">
      <c r="A19" s="17" t="s">
        <v>84</v>
      </c>
      <c r="B19" s="29">
        <v>542</v>
      </c>
      <c r="C19" s="29">
        <v>1363</v>
      </c>
      <c r="D19" s="29">
        <v>15</v>
      </c>
      <c r="E19" s="29">
        <v>28589</v>
      </c>
      <c r="F19" s="29">
        <v>23080</v>
      </c>
      <c r="G19" s="28">
        <v>101370</v>
      </c>
      <c r="H19" s="28">
        <v>58533</v>
      </c>
      <c r="I19" s="29">
        <v>31545</v>
      </c>
      <c r="J19" s="29">
        <v>17416</v>
      </c>
      <c r="K19" s="29">
        <v>9</v>
      </c>
      <c r="L19" s="29">
        <v>13</v>
      </c>
      <c r="M19" s="29">
        <v>11</v>
      </c>
      <c r="N19" s="30">
        <v>540565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5F12-B9AD-4BBA-BCFF-9E5BA2B46B15}">
  <sheetPr>
    <pageSetUpPr fitToPage="1"/>
  </sheetPr>
  <dimension ref="A1:AQ100"/>
  <sheetViews>
    <sheetView tabSelected="1" topLeftCell="T1" zoomScale="70" zoomScaleNormal="49" workbookViewId="0">
      <selection activeCell="W44" sqref="W44"/>
    </sheetView>
  </sheetViews>
  <sheetFormatPr defaultColWidth="9" defaultRowHeight="14.25" x14ac:dyDescent="0.45"/>
  <cols>
    <col min="1" max="24" width="9" style="2"/>
    <col min="27" max="16384" width="9" style="2"/>
  </cols>
  <sheetData>
    <row r="1" spans="1:34" x14ac:dyDescent="0.45">
      <c r="B1" s="1" t="s">
        <v>1</v>
      </c>
      <c r="Q1" s="1" t="s">
        <v>0</v>
      </c>
      <c r="U1" s="2" t="s">
        <v>49</v>
      </c>
      <c r="V1" s="2" t="s">
        <v>50</v>
      </c>
      <c r="W1" s="2" t="s">
        <v>51</v>
      </c>
      <c r="Y1" t="s">
        <v>52</v>
      </c>
      <c r="Z1" t="s">
        <v>53</v>
      </c>
      <c r="AA1" t="s">
        <v>54</v>
      </c>
      <c r="AF1" s="2" t="s">
        <v>55</v>
      </c>
      <c r="AG1" s="2" t="s">
        <v>56</v>
      </c>
      <c r="AH1" s="2" t="s">
        <v>57</v>
      </c>
    </row>
    <row r="2" spans="1:34" x14ac:dyDescent="0.45">
      <c r="B2" s="3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Q2" s="3">
        <v>1</v>
      </c>
      <c r="R2" s="3" t="s">
        <v>2</v>
      </c>
      <c r="S2" s="3"/>
      <c r="T2" s="4" t="s">
        <v>3</v>
      </c>
      <c r="U2" s="2">
        <v>10</v>
      </c>
      <c r="V2" s="12">
        <f>AVERAGE(D49,D93)</f>
        <v>2.1187058156006247</v>
      </c>
      <c r="W2" s="12">
        <f>ABS(D49-D93)/D49*100</f>
        <v>6.787487704575927</v>
      </c>
      <c r="X2" s="12"/>
      <c r="Y2" s="2">
        <f>V2*U2</f>
        <v>21.187058156006245</v>
      </c>
      <c r="Z2" s="2">
        <v>100</v>
      </c>
      <c r="AA2" s="2">
        <f>Z2*Y2</f>
        <v>2118.7058156006246</v>
      </c>
      <c r="AC2" s="2" t="s">
        <v>58</v>
      </c>
      <c r="AD2" s="2">
        <f>SUM(AA2:AA55)</f>
        <v>12019.942653091701</v>
      </c>
      <c r="AF2" s="2">
        <f>AA2/$AD$2*100</f>
        <v>17.626588385225475</v>
      </c>
    </row>
    <row r="3" spans="1:34" x14ac:dyDescent="0.45">
      <c r="B3" s="3" t="s">
        <v>5</v>
      </c>
      <c r="C3" s="5">
        <v>50</v>
      </c>
      <c r="D3" s="5">
        <v>50</v>
      </c>
      <c r="E3" s="6">
        <v>1</v>
      </c>
      <c r="F3" s="10">
        <v>7</v>
      </c>
      <c r="G3" s="10">
        <f>F3+8</f>
        <v>15</v>
      </c>
      <c r="H3" s="10">
        <f t="shared" ref="H3:K3" si="0">G3+8</f>
        <v>23</v>
      </c>
      <c r="I3" s="10">
        <f t="shared" si="0"/>
        <v>31</v>
      </c>
      <c r="J3" s="10">
        <f t="shared" si="0"/>
        <v>39</v>
      </c>
      <c r="K3" s="10">
        <f t="shared" si="0"/>
        <v>47</v>
      </c>
      <c r="L3" s="3">
        <v>55</v>
      </c>
      <c r="M3" s="7"/>
      <c r="N3" s="7"/>
      <c r="Q3" s="3">
        <v>2</v>
      </c>
      <c r="R3" s="3" t="s">
        <v>2</v>
      </c>
      <c r="S3" s="3"/>
      <c r="T3" s="4" t="s">
        <v>4</v>
      </c>
      <c r="U3" s="2">
        <v>10</v>
      </c>
      <c r="V3" s="12">
        <f t="shared" ref="V3:V7" si="1">AVERAGE(D50,D94)</f>
        <v>3.2006334443006015</v>
      </c>
      <c r="W3" s="12">
        <f t="shared" ref="W3:W7" si="2">ABS(D50-D94)/D50*100</f>
        <v>1.2333098167791527</v>
      </c>
      <c r="X3" s="12"/>
      <c r="Y3" s="2">
        <f t="shared" ref="Y3:Y55" si="3">V3*U3</f>
        <v>32.006334443006011</v>
      </c>
      <c r="Z3" s="2">
        <v>100</v>
      </c>
      <c r="AA3" s="2">
        <f>Z3*Y3</f>
        <v>3200.6334443006012</v>
      </c>
      <c r="AF3" s="2">
        <f t="shared" ref="AF3:AF55" si="4">AA3/$AD$2*100</f>
        <v>26.627693131941459</v>
      </c>
    </row>
    <row r="4" spans="1:34" x14ac:dyDescent="0.45">
      <c r="B4" s="3" t="s">
        <v>7</v>
      </c>
      <c r="C4" s="5">
        <v>10</v>
      </c>
      <c r="D4" s="5">
        <v>10</v>
      </c>
      <c r="E4" s="6">
        <v>2</v>
      </c>
      <c r="F4" s="10">
        <v>8</v>
      </c>
      <c r="G4" s="10">
        <f t="shared" ref="G4:K10" si="5">F4+8</f>
        <v>16</v>
      </c>
      <c r="H4" s="10">
        <f t="shared" si="5"/>
        <v>24</v>
      </c>
      <c r="I4" s="10">
        <f t="shared" si="5"/>
        <v>32</v>
      </c>
      <c r="J4" s="10">
        <f t="shared" si="5"/>
        <v>40</v>
      </c>
      <c r="K4" s="10">
        <f t="shared" si="5"/>
        <v>48</v>
      </c>
      <c r="L4" s="3">
        <v>56</v>
      </c>
      <c r="M4" s="7"/>
      <c r="N4" s="7"/>
      <c r="Q4" s="3">
        <v>3</v>
      </c>
      <c r="R4" s="3" t="s">
        <v>2</v>
      </c>
      <c r="S4" s="3"/>
      <c r="T4" s="4" t="s">
        <v>6</v>
      </c>
      <c r="U4" s="2">
        <v>10</v>
      </c>
      <c r="V4" s="12">
        <f t="shared" si="1"/>
        <v>1.3336409528091224</v>
      </c>
      <c r="W4" s="12">
        <f t="shared" si="2"/>
        <v>2.2350274856188106</v>
      </c>
      <c r="X4" s="12"/>
      <c r="Y4" s="2">
        <f t="shared" si="3"/>
        <v>13.336409528091224</v>
      </c>
      <c r="Z4" s="2">
        <v>100</v>
      </c>
      <c r="AA4" s="2">
        <f>Z4*Y4</f>
        <v>1333.6409528091224</v>
      </c>
      <c r="AC4" s="2" t="s">
        <v>59</v>
      </c>
      <c r="AD4" s="2">
        <f>(5-1.12)*5*1000</f>
        <v>19400</v>
      </c>
      <c r="AF4" s="2">
        <f t="shared" si="4"/>
        <v>11.09523557057979</v>
      </c>
      <c r="AG4" s="2">
        <f>AA4/$AD$7*100</f>
        <v>19.903296383195006</v>
      </c>
      <c r="AH4" s="2">
        <f>AA4/$AD$10*100</f>
        <v>37.405127593613123</v>
      </c>
    </row>
    <row r="5" spans="1:34" x14ac:dyDescent="0.45">
      <c r="B5" s="3" t="s">
        <v>9</v>
      </c>
      <c r="C5" s="5">
        <v>2</v>
      </c>
      <c r="D5" s="5">
        <v>2</v>
      </c>
      <c r="E5" s="6">
        <v>3</v>
      </c>
      <c r="F5" s="10">
        <v>9</v>
      </c>
      <c r="G5" s="10">
        <f t="shared" si="5"/>
        <v>17</v>
      </c>
      <c r="H5" s="10">
        <f t="shared" si="5"/>
        <v>25</v>
      </c>
      <c r="I5" s="10">
        <f t="shared" si="5"/>
        <v>33</v>
      </c>
      <c r="J5" s="10">
        <f t="shared" si="5"/>
        <v>41</v>
      </c>
      <c r="K5" s="10">
        <f t="shared" si="5"/>
        <v>49</v>
      </c>
      <c r="L5" s="3">
        <v>57</v>
      </c>
      <c r="M5" s="7"/>
      <c r="N5" s="7"/>
      <c r="Q5" s="3">
        <v>4</v>
      </c>
      <c r="R5" s="3" t="s">
        <v>2</v>
      </c>
      <c r="T5" s="1" t="s">
        <v>8</v>
      </c>
      <c r="U5" s="2">
        <v>10</v>
      </c>
      <c r="V5" s="12">
        <f t="shared" si="1"/>
        <v>0.92900820998185663</v>
      </c>
      <c r="W5" s="12">
        <f t="shared" si="2"/>
        <v>7.7218019083341458</v>
      </c>
      <c r="X5" s="12"/>
      <c r="Y5" s="2">
        <f t="shared" si="3"/>
        <v>9.2900820998185658</v>
      </c>
      <c r="Z5" s="2">
        <v>100</v>
      </c>
      <c r="AA5" s="2">
        <f>Z5*Y5</f>
        <v>929.00820998185657</v>
      </c>
      <c r="AC5" s="2" t="s">
        <v>60</v>
      </c>
      <c r="AD5" s="2">
        <f>AD2/AD4</f>
        <v>0.61958467283977836</v>
      </c>
      <c r="AF5" s="2">
        <f t="shared" si="4"/>
        <v>7.7288905346224954</v>
      </c>
      <c r="AG5" s="2">
        <f t="shared" ref="AG5:AG55" si="6">AA5/$AD$7*100</f>
        <v>13.864545556090748</v>
      </c>
      <c r="AH5" s="2">
        <f>AA5/$AD$10*100</f>
        <v>26.056241416919828</v>
      </c>
    </row>
    <row r="6" spans="1:34" x14ac:dyDescent="0.45">
      <c r="B6" s="3" t="s">
        <v>11</v>
      </c>
      <c r="C6" s="5">
        <v>0.4</v>
      </c>
      <c r="D6" s="5">
        <v>0.4</v>
      </c>
      <c r="E6" s="6">
        <v>4</v>
      </c>
      <c r="F6" s="10">
        <v>10</v>
      </c>
      <c r="G6" s="10">
        <f t="shared" si="5"/>
        <v>18</v>
      </c>
      <c r="H6" s="10">
        <f t="shared" si="5"/>
        <v>26</v>
      </c>
      <c r="I6" s="10">
        <f t="shared" si="5"/>
        <v>34</v>
      </c>
      <c r="J6" s="10">
        <f t="shared" si="5"/>
        <v>42</v>
      </c>
      <c r="K6" s="10">
        <f t="shared" si="5"/>
        <v>50</v>
      </c>
      <c r="L6" s="3">
        <v>58</v>
      </c>
      <c r="M6" s="7"/>
      <c r="N6" s="7"/>
      <c r="Q6" s="3">
        <v>5</v>
      </c>
      <c r="R6" s="3" t="s">
        <v>2</v>
      </c>
      <c r="S6" s="3"/>
      <c r="T6" s="4" t="s">
        <v>10</v>
      </c>
      <c r="U6" s="2">
        <v>10</v>
      </c>
      <c r="V6" s="12">
        <f t="shared" si="1"/>
        <v>2.3563538598485323</v>
      </c>
      <c r="W6" s="12">
        <f t="shared" si="2"/>
        <v>2.4267537892784095</v>
      </c>
      <c r="X6" s="12"/>
      <c r="Y6" s="2">
        <f t="shared" si="3"/>
        <v>23.563538598485323</v>
      </c>
      <c r="Z6" s="2">
        <v>100</v>
      </c>
      <c r="AA6" s="2">
        <f t="shared" ref="AA6:AA55" si="7">Z6*Y6</f>
        <v>2356.3538598485325</v>
      </c>
      <c r="AF6" s="2">
        <f>AA6/$AD$2*100</f>
        <v>19.603703011365408</v>
      </c>
      <c r="AG6" s="2">
        <f t="shared" si="6"/>
        <v>35.166293564594326</v>
      </c>
    </row>
    <row r="7" spans="1:34" x14ac:dyDescent="0.45">
      <c r="B7" s="3" t="s">
        <v>13</v>
      </c>
      <c r="C7" s="5">
        <v>0.08</v>
      </c>
      <c r="D7" s="5">
        <v>0.08</v>
      </c>
      <c r="E7" s="6">
        <v>5</v>
      </c>
      <c r="F7" s="10">
        <v>11</v>
      </c>
      <c r="G7" s="10">
        <f t="shared" si="5"/>
        <v>19</v>
      </c>
      <c r="H7" s="10">
        <f t="shared" si="5"/>
        <v>27</v>
      </c>
      <c r="I7" s="10">
        <f t="shared" si="5"/>
        <v>35</v>
      </c>
      <c r="J7" s="10">
        <f t="shared" si="5"/>
        <v>43</v>
      </c>
      <c r="K7" s="10">
        <f t="shared" si="5"/>
        <v>51</v>
      </c>
      <c r="L7" s="3"/>
      <c r="M7" s="7"/>
      <c r="N7" s="7"/>
      <c r="Q7" s="3">
        <v>6</v>
      </c>
      <c r="R7" s="3" t="s">
        <v>2</v>
      </c>
      <c r="T7" s="4" t="s">
        <v>12</v>
      </c>
      <c r="U7" s="2">
        <v>10</v>
      </c>
      <c r="V7" s="12">
        <f t="shared" si="1"/>
        <v>0.7788534536963303</v>
      </c>
      <c r="W7" s="12">
        <f t="shared" si="2"/>
        <v>8.0630523557798419</v>
      </c>
      <c r="X7" s="12"/>
      <c r="Y7" s="2">
        <f t="shared" si="3"/>
        <v>7.7885345369633026</v>
      </c>
      <c r="Z7" s="2">
        <v>100</v>
      </c>
      <c r="AA7" s="2">
        <f t="shared" si="7"/>
        <v>778.85345369633023</v>
      </c>
      <c r="AB7"/>
      <c r="AC7" s="2" t="s">
        <v>61</v>
      </c>
      <c r="AD7" s="2">
        <f>SUM(AA4:AA55)</f>
        <v>6700.6033931904794</v>
      </c>
      <c r="AF7" s="2">
        <f t="shared" si="4"/>
        <v>6.4796769516699646</v>
      </c>
      <c r="AG7" s="2">
        <f t="shared" si="6"/>
        <v>11.623631604399147</v>
      </c>
    </row>
    <row r="8" spans="1:34" x14ac:dyDescent="0.45">
      <c r="B8" s="3" t="s">
        <v>16</v>
      </c>
      <c r="C8" s="5">
        <v>1.6E-2</v>
      </c>
      <c r="D8" s="5">
        <v>1.6E-2</v>
      </c>
      <c r="E8" s="6">
        <v>6</v>
      </c>
      <c r="F8" s="10">
        <v>12</v>
      </c>
      <c r="G8" s="10">
        <f t="shared" si="5"/>
        <v>20</v>
      </c>
      <c r="H8" s="10">
        <f t="shared" si="5"/>
        <v>28</v>
      </c>
      <c r="I8" s="10">
        <f t="shared" si="5"/>
        <v>36</v>
      </c>
      <c r="J8" s="10">
        <f t="shared" si="5"/>
        <v>44</v>
      </c>
      <c r="K8" s="10">
        <f t="shared" si="5"/>
        <v>52</v>
      </c>
      <c r="L8" s="3"/>
      <c r="M8" s="7"/>
      <c r="N8" s="7"/>
      <c r="Q8" s="13">
        <v>7</v>
      </c>
      <c r="R8" s="13" t="s">
        <v>2</v>
      </c>
      <c r="S8" s="13" t="s">
        <v>14</v>
      </c>
      <c r="T8" s="13" t="s">
        <v>15</v>
      </c>
      <c r="U8" s="14">
        <v>1</v>
      </c>
      <c r="V8" s="23">
        <f t="shared" ref="V8:V15" si="8">AVERAGE(E49,E93)</f>
        <v>1.2558552367641882</v>
      </c>
      <c r="W8" s="23">
        <f t="shared" ref="W8:W15" si="9">ABS(E49-E93)/E49*100</f>
        <v>2.2043327281040548</v>
      </c>
      <c r="X8" s="23"/>
      <c r="Y8" s="14">
        <f t="shared" si="3"/>
        <v>1.2558552367641882</v>
      </c>
      <c r="Z8" s="14">
        <v>100</v>
      </c>
      <c r="AA8" s="14">
        <f t="shared" si="7"/>
        <v>125.58552367641882</v>
      </c>
      <c r="AC8" s="2" t="s">
        <v>62</v>
      </c>
      <c r="AD8" s="2">
        <f>AD7/AD2*100</f>
        <v>55.745718482833098</v>
      </c>
      <c r="AF8" s="2">
        <f t="shared" si="4"/>
        <v>1.0448096742301547</v>
      </c>
      <c r="AG8" s="2">
        <f t="shared" si="6"/>
        <v>1.8742420093695695</v>
      </c>
      <c r="AH8" s="2">
        <f t="shared" ref="AH8:AH55" si="10">AA8/$AD$10*100</f>
        <v>3.5223442465023824</v>
      </c>
    </row>
    <row r="9" spans="1:34" x14ac:dyDescent="0.45">
      <c r="B9" s="3" t="s">
        <v>18</v>
      </c>
      <c r="C9" s="5">
        <v>3.2000000000000002E-3</v>
      </c>
      <c r="D9" s="5">
        <v>3.2000000000000002E-3</v>
      </c>
      <c r="E9" s="6"/>
      <c r="F9" s="9">
        <v>13</v>
      </c>
      <c r="G9" s="10">
        <f t="shared" si="5"/>
        <v>21</v>
      </c>
      <c r="H9" s="10">
        <f t="shared" si="5"/>
        <v>29</v>
      </c>
      <c r="I9" s="10">
        <f t="shared" si="5"/>
        <v>37</v>
      </c>
      <c r="J9" s="10">
        <f t="shared" si="5"/>
        <v>45</v>
      </c>
      <c r="K9" s="10">
        <f t="shared" si="5"/>
        <v>53</v>
      </c>
      <c r="L9" s="3"/>
      <c r="M9" s="7"/>
      <c r="N9" s="7"/>
      <c r="Q9" s="13">
        <v>8</v>
      </c>
      <c r="R9" s="13" t="s">
        <v>2</v>
      </c>
      <c r="S9" s="13" t="s">
        <v>14</v>
      </c>
      <c r="T9" s="13" t="s">
        <v>17</v>
      </c>
      <c r="U9" s="14">
        <v>1</v>
      </c>
      <c r="V9" s="23">
        <f t="shared" si="8"/>
        <v>1.6615639478649784</v>
      </c>
      <c r="W9" s="23">
        <f t="shared" si="9"/>
        <v>7.9631839708293156E-2</v>
      </c>
      <c r="X9" s="23"/>
      <c r="Y9" s="14">
        <f t="shared" si="3"/>
        <v>1.6615639478649784</v>
      </c>
      <c r="Z9" s="14">
        <v>100</v>
      </c>
      <c r="AA9" s="14">
        <f t="shared" si="7"/>
        <v>166.15639478649783</v>
      </c>
      <c r="AF9" s="2">
        <f t="shared" si="4"/>
        <v>1.382339330410699</v>
      </c>
      <c r="AG9" s="2">
        <f t="shared" si="6"/>
        <v>2.4797228702620284</v>
      </c>
      <c r="AH9" s="2">
        <f t="shared" si="10"/>
        <v>4.6602506727110411</v>
      </c>
    </row>
    <row r="10" spans="1:34" x14ac:dyDescent="0.45">
      <c r="B10" s="3" t="s">
        <v>20</v>
      </c>
      <c r="C10" s="5">
        <v>6.4000000000000005E-4</v>
      </c>
      <c r="D10" s="5">
        <v>6.4000000000000005E-4</v>
      </c>
      <c r="E10" s="6"/>
      <c r="F10" s="9">
        <v>14</v>
      </c>
      <c r="G10" s="10">
        <f t="shared" si="5"/>
        <v>22</v>
      </c>
      <c r="H10" s="10">
        <f t="shared" si="5"/>
        <v>30</v>
      </c>
      <c r="I10" s="10">
        <f t="shared" si="5"/>
        <v>38</v>
      </c>
      <c r="J10" s="10">
        <f t="shared" si="5"/>
        <v>46</v>
      </c>
      <c r="K10" s="10">
        <f t="shared" si="5"/>
        <v>54</v>
      </c>
      <c r="L10" s="3"/>
      <c r="M10" s="7"/>
      <c r="N10" s="7"/>
      <c r="Q10" s="13">
        <v>9</v>
      </c>
      <c r="R10" s="13" t="s">
        <v>2</v>
      </c>
      <c r="S10" s="13" t="s">
        <v>14</v>
      </c>
      <c r="T10" s="13" t="s">
        <v>36</v>
      </c>
      <c r="U10" s="14">
        <v>1</v>
      </c>
      <c r="V10" s="23">
        <f t="shared" si="8"/>
        <v>0.8286376219643129</v>
      </c>
      <c r="W10" s="23">
        <f t="shared" si="9"/>
        <v>0.25056360519448967</v>
      </c>
      <c r="X10" s="23"/>
      <c r="Y10" s="14">
        <f t="shared" si="3"/>
        <v>0.8286376219643129</v>
      </c>
      <c r="Z10" s="14">
        <v>100</v>
      </c>
      <c r="AA10" s="14">
        <f t="shared" si="7"/>
        <v>82.863762196431296</v>
      </c>
      <c r="AC10" s="2" t="s">
        <v>63</v>
      </c>
      <c r="AD10" s="2">
        <f>SUM(AA4:AA5,AA8:AA55)</f>
        <v>3565.3960796456145</v>
      </c>
      <c r="AF10" s="2">
        <f t="shared" si="4"/>
        <v>0.68938567003160833</v>
      </c>
      <c r="AG10" s="2">
        <f t="shared" si="6"/>
        <v>1.236661198014525</v>
      </c>
      <c r="AH10" s="2">
        <f t="shared" si="10"/>
        <v>2.3241109920294636</v>
      </c>
    </row>
    <row r="11" spans="1:34" x14ac:dyDescent="0.45">
      <c r="B11" s="3"/>
      <c r="C11" s="3" t="s">
        <v>21</v>
      </c>
      <c r="D11" s="3"/>
      <c r="E11" s="11" t="s">
        <v>22</v>
      </c>
      <c r="F11" s="3"/>
      <c r="G11" s="3" t="s">
        <v>23</v>
      </c>
      <c r="H11" s="3"/>
      <c r="I11" s="3" t="s">
        <v>23</v>
      </c>
      <c r="J11" s="3"/>
      <c r="K11" s="3"/>
      <c r="L11" s="3" t="s">
        <v>23</v>
      </c>
      <c r="M11" s="3"/>
      <c r="N11" s="3" t="s">
        <v>24</v>
      </c>
      <c r="Q11" s="13">
        <v>10</v>
      </c>
      <c r="R11" s="13" t="s">
        <v>2</v>
      </c>
      <c r="S11" s="13" t="s">
        <v>14</v>
      </c>
      <c r="T11" s="13" t="s">
        <v>38</v>
      </c>
      <c r="U11" s="14">
        <v>1</v>
      </c>
      <c r="V11" s="23">
        <f t="shared" si="8"/>
        <v>0.38027539041642305</v>
      </c>
      <c r="W11" s="23">
        <f t="shared" si="9"/>
        <v>1.6714652546661168</v>
      </c>
      <c r="X11" s="23"/>
      <c r="Y11" s="14">
        <f t="shared" si="3"/>
        <v>0.38027539041642305</v>
      </c>
      <c r="Z11" s="14">
        <v>100</v>
      </c>
      <c r="AA11" s="14">
        <f t="shared" si="7"/>
        <v>38.027539041642306</v>
      </c>
      <c r="AC11" s="2" t="s">
        <v>64</v>
      </c>
      <c r="AD11" s="2">
        <f>AD10/AD2*100</f>
        <v>29.662338519797711</v>
      </c>
      <c r="AF11" s="2">
        <f t="shared" si="4"/>
        <v>0.3163703866079684</v>
      </c>
      <c r="AG11" s="2">
        <f t="shared" si="6"/>
        <v>0.56752409910259682</v>
      </c>
      <c r="AH11" s="2">
        <f t="shared" si="10"/>
        <v>1.0665726385558287</v>
      </c>
    </row>
    <row r="12" spans="1:34" x14ac:dyDescent="0.45">
      <c r="E12" s="2" t="s">
        <v>26</v>
      </c>
      <c r="Q12" s="13">
        <v>11</v>
      </c>
      <c r="R12" s="13" t="s">
        <v>2</v>
      </c>
      <c r="S12" s="13" t="s">
        <v>14</v>
      </c>
      <c r="T12" s="13" t="s">
        <v>40</v>
      </c>
      <c r="U12" s="14">
        <v>1</v>
      </c>
      <c r="V12" s="23">
        <f t="shared" si="8"/>
        <v>0.32914973517837331</v>
      </c>
      <c r="W12" s="23">
        <f t="shared" si="9"/>
        <v>2.5151561256511705</v>
      </c>
      <c r="X12" s="23"/>
      <c r="Y12" s="14">
        <f t="shared" si="3"/>
        <v>0.32914973517837331</v>
      </c>
      <c r="Z12" s="14">
        <v>100</v>
      </c>
      <c r="AA12" s="14">
        <f t="shared" si="7"/>
        <v>32.914973517837332</v>
      </c>
      <c r="AC12" s="2" t="s">
        <v>65</v>
      </c>
      <c r="AD12" s="2">
        <f>AD10/AD7*100</f>
        <v>53.210074831006494</v>
      </c>
      <c r="AF12" s="2">
        <f t="shared" si="4"/>
        <v>0.27383636068655565</v>
      </c>
      <c r="AG12" s="2">
        <f t="shared" si="6"/>
        <v>0.49122402247068275</v>
      </c>
      <c r="AH12" s="2">
        <f t="shared" si="10"/>
        <v>0.92317859734419583</v>
      </c>
    </row>
    <row r="13" spans="1:34" x14ac:dyDescent="0.45">
      <c r="Q13" s="13">
        <v>12</v>
      </c>
      <c r="R13" s="13" t="s">
        <v>2</v>
      </c>
      <c r="S13" s="13" t="s">
        <v>14</v>
      </c>
      <c r="T13" s="13" t="s">
        <v>42</v>
      </c>
      <c r="U13" s="14">
        <v>1</v>
      </c>
      <c r="V13" s="23">
        <f t="shared" si="8"/>
        <v>6.0833060789835615E-2</v>
      </c>
      <c r="W13" s="23">
        <f t="shared" si="9"/>
        <v>0.32845191840242571</v>
      </c>
      <c r="X13" s="23"/>
      <c r="Y13" s="14">
        <f t="shared" si="3"/>
        <v>6.0833060789835615E-2</v>
      </c>
      <c r="Z13" s="14">
        <v>100</v>
      </c>
      <c r="AA13" s="14">
        <f t="shared" si="7"/>
        <v>6.0833060789835613</v>
      </c>
      <c r="AC13" s="15"/>
      <c r="AF13" s="2">
        <f t="shared" si="4"/>
        <v>5.0610109004295856E-2</v>
      </c>
      <c r="AG13" s="2">
        <f t="shared" si="6"/>
        <v>9.0787436921960646E-2</v>
      </c>
      <c r="AH13" s="2">
        <f t="shared" si="10"/>
        <v>0.17062076535373924</v>
      </c>
    </row>
    <row r="14" spans="1:34" x14ac:dyDescent="0.45">
      <c r="F14" s="1"/>
      <c r="M14" s="2" t="s">
        <v>66</v>
      </c>
      <c r="Q14" s="13">
        <v>13</v>
      </c>
      <c r="R14" s="13" t="s">
        <v>2</v>
      </c>
      <c r="S14" s="13" t="s">
        <v>14</v>
      </c>
      <c r="T14" s="13" t="s">
        <v>44</v>
      </c>
      <c r="U14" s="14">
        <v>1</v>
      </c>
      <c r="V14" s="23">
        <f t="shared" si="8"/>
        <v>5.3837846705531406E-2</v>
      </c>
      <c r="W14" s="23">
        <f t="shared" si="9"/>
        <v>38.67712865464555</v>
      </c>
      <c r="X14" s="23"/>
      <c r="Y14" s="14">
        <f t="shared" si="3"/>
        <v>5.3837846705531406E-2</v>
      </c>
      <c r="Z14" s="14">
        <v>200</v>
      </c>
      <c r="AA14" s="14">
        <f t="shared" si="7"/>
        <v>10.767569341106281</v>
      </c>
      <c r="AC14" s="15" t="s">
        <v>67</v>
      </c>
      <c r="AD14" s="2">
        <f>SUM(AK20:AK24)</f>
        <v>1302.746916854634</v>
      </c>
      <c r="AF14" s="2">
        <f t="shared" si="4"/>
        <v>8.9580871156125758E-2</v>
      </c>
      <c r="AG14" s="2">
        <f t="shared" si="6"/>
        <v>0.16069551813869293</v>
      </c>
      <c r="AH14" s="2">
        <f t="shared" si="10"/>
        <v>0.30200205252305468</v>
      </c>
    </row>
    <row r="15" spans="1:34" x14ac:dyDescent="0.45">
      <c r="Q15" s="13">
        <v>14</v>
      </c>
      <c r="R15" s="13" t="s">
        <v>2</v>
      </c>
      <c r="S15" s="13" t="s">
        <v>14</v>
      </c>
      <c r="T15" s="13" t="s">
        <v>45</v>
      </c>
      <c r="U15" s="14">
        <v>1</v>
      </c>
      <c r="V15" s="23">
        <f t="shared" si="8"/>
        <v>0.15183350930815448</v>
      </c>
      <c r="W15" s="23">
        <f t="shared" si="9"/>
        <v>0.43202204802693012</v>
      </c>
      <c r="X15" s="23"/>
      <c r="Y15" s="14">
        <f t="shared" si="3"/>
        <v>0.15183350930815448</v>
      </c>
      <c r="Z15" s="14">
        <v>100</v>
      </c>
      <c r="AA15" s="14">
        <f t="shared" si="7"/>
        <v>15.183350930815449</v>
      </c>
      <c r="AC15" s="15"/>
      <c r="AF15" s="2">
        <f t="shared" si="4"/>
        <v>0.12631799808886837</v>
      </c>
      <c r="AG15" s="2">
        <f t="shared" si="6"/>
        <v>0.2265967710646119</v>
      </c>
      <c r="AH15" s="2">
        <f t="shared" si="10"/>
        <v>0.42585313361102395</v>
      </c>
    </row>
    <row r="16" spans="1:34" x14ac:dyDescent="0.45">
      <c r="A16" s="2" t="s">
        <v>68</v>
      </c>
      <c r="Q16" s="13">
        <v>15</v>
      </c>
      <c r="R16" s="13" t="s">
        <v>2</v>
      </c>
      <c r="S16" s="13" t="s">
        <v>14</v>
      </c>
      <c r="T16" s="13" t="s">
        <v>46</v>
      </c>
      <c r="U16" s="14">
        <v>1</v>
      </c>
      <c r="V16" s="23">
        <f t="shared" ref="V16:V23" si="11">AVERAGE(F49,F93)</f>
        <v>5.4025664483923874E-2</v>
      </c>
      <c r="W16" s="23">
        <f t="shared" ref="W16:W23" si="12">ABS(F49-F93)/F49*100</f>
        <v>4.3130910487936358</v>
      </c>
      <c r="X16" s="14"/>
      <c r="Y16" s="14">
        <f t="shared" si="3"/>
        <v>5.4025664483923874E-2</v>
      </c>
      <c r="Z16" s="14">
        <v>100</v>
      </c>
      <c r="AA16" s="14">
        <f t="shared" si="7"/>
        <v>5.4025664483923874</v>
      </c>
      <c r="AC16" s="15"/>
      <c r="AF16" s="2">
        <f t="shared" si="4"/>
        <v>4.4946690714890977E-2</v>
      </c>
      <c r="AG16" s="2">
        <f t="shared" si="6"/>
        <v>8.0628058868291955E-2</v>
      </c>
      <c r="AH16" s="2">
        <f t="shared" si="10"/>
        <v>0.15152780582317182</v>
      </c>
    </row>
    <row r="17" spans="1:43" x14ac:dyDescent="0.45">
      <c r="A17" s="16"/>
      <c r="B17" s="17">
        <v>1</v>
      </c>
      <c r="C17" s="17">
        <v>2</v>
      </c>
      <c r="D17" s="17">
        <v>3</v>
      </c>
      <c r="E17" s="17">
        <v>4</v>
      </c>
      <c r="F17" s="17">
        <v>5</v>
      </c>
      <c r="G17" s="17">
        <v>6</v>
      </c>
      <c r="H17" s="17">
        <v>7</v>
      </c>
      <c r="I17" s="17">
        <v>8</v>
      </c>
      <c r="J17" s="17">
        <v>9</v>
      </c>
      <c r="K17" s="17">
        <v>10</v>
      </c>
      <c r="L17" s="17">
        <v>11</v>
      </c>
      <c r="M17" s="17">
        <v>12</v>
      </c>
      <c r="Q17" s="13">
        <v>16</v>
      </c>
      <c r="R17" s="13" t="s">
        <v>2</v>
      </c>
      <c r="S17" s="13" t="s">
        <v>14</v>
      </c>
      <c r="T17" s="13" t="s">
        <v>47</v>
      </c>
      <c r="U17" s="14">
        <v>1</v>
      </c>
      <c r="V17" s="23">
        <f t="shared" si="11"/>
        <v>3.6069778317019532E-2</v>
      </c>
      <c r="W17" s="23">
        <f t="shared" si="12"/>
        <v>2.4924441207358292</v>
      </c>
      <c r="X17" s="14"/>
      <c r="Y17" s="14">
        <f t="shared" si="3"/>
        <v>3.6069778317019532E-2</v>
      </c>
      <c r="Z17" s="14">
        <v>100</v>
      </c>
      <c r="AA17" s="14">
        <f t="shared" si="7"/>
        <v>3.6069778317019532</v>
      </c>
      <c r="AC17" s="15"/>
      <c r="AF17" s="2">
        <f t="shared" si="4"/>
        <v>3.0008278207335596E-2</v>
      </c>
      <c r="AG17" s="2">
        <f t="shared" si="6"/>
        <v>5.3830642108553414E-2</v>
      </c>
      <c r="AH17" s="2">
        <f t="shared" si="10"/>
        <v>0.10116625898294226</v>
      </c>
    </row>
    <row r="18" spans="1:43" x14ac:dyDescent="0.45">
      <c r="A18" s="17" t="s">
        <v>69</v>
      </c>
      <c r="B18" s="26">
        <v>683885</v>
      </c>
      <c r="C18" s="26">
        <v>687584</v>
      </c>
      <c r="D18" s="33">
        <v>374954</v>
      </c>
      <c r="E18" s="27">
        <v>232361</v>
      </c>
      <c r="F18" s="29">
        <v>9689</v>
      </c>
      <c r="G18" s="29">
        <v>1955</v>
      </c>
      <c r="H18" s="28">
        <v>94050</v>
      </c>
      <c r="I18" s="28">
        <v>80418</v>
      </c>
      <c r="J18" s="28">
        <v>79879</v>
      </c>
      <c r="K18" s="29">
        <v>6</v>
      </c>
      <c r="L18" s="29">
        <v>14</v>
      </c>
      <c r="M18" s="29">
        <v>10</v>
      </c>
      <c r="N18" s="18" t="s">
        <v>70</v>
      </c>
      <c r="O18">
        <f>AVERAGE(L18:M25)</f>
        <v>12.4375</v>
      </c>
      <c r="Q18" s="13">
        <v>17</v>
      </c>
      <c r="R18" s="13" t="s">
        <v>2</v>
      </c>
      <c r="S18" s="13" t="s">
        <v>14</v>
      </c>
      <c r="T18" s="13" t="s">
        <v>48</v>
      </c>
      <c r="U18" s="14">
        <v>1</v>
      </c>
      <c r="V18" s="23">
        <f t="shared" si="11"/>
        <v>5.7950299885756937E-2</v>
      </c>
      <c r="W18" s="23">
        <f t="shared" si="12"/>
        <v>1.6887451930862405</v>
      </c>
      <c r="X18" s="14"/>
      <c r="Y18" s="14">
        <f t="shared" si="3"/>
        <v>5.7950299885756937E-2</v>
      </c>
      <c r="Z18" s="14">
        <v>100</v>
      </c>
      <c r="AA18" s="14">
        <f t="shared" si="7"/>
        <v>5.7950299885756937</v>
      </c>
      <c r="AF18" s="2">
        <f t="shared" si="4"/>
        <v>4.8211793981272691E-2</v>
      </c>
      <c r="AG18" s="2">
        <f t="shared" si="6"/>
        <v>8.6485196161063954E-2</v>
      </c>
      <c r="AH18" s="2">
        <f t="shared" si="10"/>
        <v>0.1625353778128262</v>
      </c>
      <c r="AK18" s="2" t="s">
        <v>71</v>
      </c>
      <c r="AL18" s="2" t="s">
        <v>72</v>
      </c>
      <c r="AM18" s="2" t="s">
        <v>73</v>
      </c>
      <c r="AN18" s="2" t="s">
        <v>74</v>
      </c>
      <c r="AO18" s="2" t="s">
        <v>75</v>
      </c>
      <c r="AP18" s="2" t="s">
        <v>76</v>
      </c>
      <c r="AQ18" s="2" t="s">
        <v>77</v>
      </c>
    </row>
    <row r="19" spans="1:43" x14ac:dyDescent="0.45">
      <c r="A19" s="17" t="s">
        <v>78</v>
      </c>
      <c r="B19" s="26">
        <v>709212</v>
      </c>
      <c r="C19" s="26">
        <v>712492</v>
      </c>
      <c r="D19" s="34">
        <v>582053</v>
      </c>
      <c r="E19" s="31">
        <v>304155</v>
      </c>
      <c r="F19" s="29">
        <v>6531</v>
      </c>
      <c r="G19" s="29">
        <v>4212</v>
      </c>
      <c r="H19" s="29">
        <v>28869</v>
      </c>
      <c r="I19" s="29">
        <v>36957</v>
      </c>
      <c r="J19" s="28">
        <v>83063</v>
      </c>
      <c r="K19" s="29">
        <v>8</v>
      </c>
      <c r="L19" s="29">
        <v>7</v>
      </c>
      <c r="M19" s="29">
        <v>15</v>
      </c>
      <c r="Q19" s="10">
        <v>18</v>
      </c>
      <c r="R19" s="10" t="s">
        <v>2</v>
      </c>
      <c r="S19" s="19" t="s">
        <v>19</v>
      </c>
      <c r="T19" s="10" t="s">
        <v>15</v>
      </c>
      <c r="U19" s="19">
        <v>1</v>
      </c>
      <c r="V19" s="24">
        <f t="shared" si="11"/>
        <v>0.10764031275152677</v>
      </c>
      <c r="W19" s="24">
        <f t="shared" si="12"/>
        <v>3.2897119901616119</v>
      </c>
      <c r="X19" s="19"/>
      <c r="Y19" s="19">
        <f t="shared" si="3"/>
        <v>0.10764031275152677</v>
      </c>
      <c r="Z19" s="19">
        <v>100</v>
      </c>
      <c r="AA19" s="19">
        <f t="shared" si="7"/>
        <v>10.764031275152677</v>
      </c>
      <c r="AF19" s="2">
        <f t="shared" si="4"/>
        <v>8.9551436190787592E-2</v>
      </c>
      <c r="AG19" s="2">
        <f t="shared" si="6"/>
        <v>0.16064271593945817</v>
      </c>
      <c r="AH19" s="2">
        <f t="shared" si="10"/>
        <v>0.30190281906134192</v>
      </c>
      <c r="AJ19" s="2" t="s">
        <v>79</v>
      </c>
      <c r="AK19" s="2">
        <f>SUM(AA4:AA5)</f>
        <v>2262.6491627909791</v>
      </c>
      <c r="AL19" s="2">
        <f t="shared" ref="AL19:AL24" si="13">AK19/$AD$10*100</f>
        <v>63.461369010532962</v>
      </c>
      <c r="AN19" s="2">
        <f>AD34</f>
        <v>0</v>
      </c>
      <c r="AO19"/>
      <c r="AP19"/>
      <c r="AQ19"/>
    </row>
    <row r="20" spans="1:43" x14ac:dyDescent="0.45">
      <c r="A20" s="17" t="s">
        <v>74</v>
      </c>
      <c r="B20" s="33">
        <v>372217</v>
      </c>
      <c r="C20" s="33">
        <v>369438</v>
      </c>
      <c r="D20" s="27">
        <v>241336</v>
      </c>
      <c r="E20" s="32">
        <v>151821</v>
      </c>
      <c r="F20" s="29">
        <v>10527</v>
      </c>
      <c r="G20" s="29">
        <v>19679</v>
      </c>
      <c r="H20" s="29">
        <v>12150</v>
      </c>
      <c r="I20" s="29">
        <v>20606</v>
      </c>
      <c r="J20" s="28">
        <v>61144</v>
      </c>
      <c r="K20" s="29">
        <v>6</v>
      </c>
      <c r="L20" s="29">
        <v>12</v>
      </c>
      <c r="M20" s="29">
        <v>13</v>
      </c>
      <c r="Q20" s="10">
        <v>19</v>
      </c>
      <c r="R20" s="10" t="s">
        <v>2</v>
      </c>
      <c r="S20" s="19"/>
      <c r="T20" s="10" t="s">
        <v>17</v>
      </c>
      <c r="U20" s="19">
        <v>1</v>
      </c>
      <c r="V20" s="24">
        <f t="shared" si="11"/>
        <v>0.70074698991399442</v>
      </c>
      <c r="W20" s="24">
        <f t="shared" si="12"/>
        <v>0.82585468861791789</v>
      </c>
      <c r="X20" s="19"/>
      <c r="Y20" s="19">
        <f t="shared" si="3"/>
        <v>0.70074698991399442</v>
      </c>
      <c r="Z20" s="19">
        <v>100</v>
      </c>
      <c r="AA20" s="19">
        <f t="shared" si="7"/>
        <v>70.074698991399444</v>
      </c>
      <c r="AF20" s="2">
        <f t="shared" si="4"/>
        <v>0.58298696602662436</v>
      </c>
      <c r="AG20" s="2">
        <f t="shared" si="6"/>
        <v>1.045796846633442</v>
      </c>
      <c r="AH20" s="2">
        <f t="shared" si="10"/>
        <v>1.9654113435375904</v>
      </c>
      <c r="AJ20" s="2" t="s">
        <v>14</v>
      </c>
      <c r="AK20" s="2">
        <f>SUM(AA8:AA18)</f>
        <v>492.38699383840299</v>
      </c>
      <c r="AL20" s="2">
        <f t="shared" si="13"/>
        <v>13.810162541249674</v>
      </c>
      <c r="AM20" s="2">
        <f>AK20/$AD$14*100</f>
        <v>37.796059040172395</v>
      </c>
      <c r="AN20" s="2">
        <f>SUM(AA8:AA9)</f>
        <v>291.74191846291666</v>
      </c>
      <c r="AO20">
        <f>SUM(AA10:AA18)</f>
        <v>200.64507537548621</v>
      </c>
      <c r="AP20">
        <f t="shared" ref="AP20:AQ24" si="14">AN20/$AD$14*100</f>
        <v>22.394366448957058</v>
      </c>
      <c r="AQ20">
        <f t="shared" si="14"/>
        <v>15.401692591215324</v>
      </c>
    </row>
    <row r="21" spans="1:43" x14ac:dyDescent="0.45">
      <c r="A21" s="17" t="s">
        <v>80</v>
      </c>
      <c r="B21" s="28">
        <v>99818</v>
      </c>
      <c r="C21" s="28">
        <v>101682</v>
      </c>
      <c r="D21" s="35">
        <v>163677</v>
      </c>
      <c r="E21" s="28">
        <v>70179</v>
      </c>
      <c r="F21" s="29">
        <v>19389</v>
      </c>
      <c r="G21" s="29">
        <v>9173</v>
      </c>
      <c r="H21" s="29">
        <v>13230</v>
      </c>
      <c r="I21" s="29">
        <v>5959</v>
      </c>
      <c r="J21" s="29">
        <v>43247</v>
      </c>
      <c r="K21" s="29">
        <v>9</v>
      </c>
      <c r="L21" s="29">
        <v>13</v>
      </c>
      <c r="M21" s="29">
        <v>14</v>
      </c>
      <c r="Q21" s="10">
        <v>20</v>
      </c>
      <c r="R21" s="10" t="s">
        <v>2</v>
      </c>
      <c r="S21" s="10" t="s">
        <v>19</v>
      </c>
      <c r="T21" s="10" t="s">
        <v>36</v>
      </c>
      <c r="U21" s="19">
        <v>1</v>
      </c>
      <c r="V21" s="24">
        <f t="shared" si="11"/>
        <v>0.41357618100212507</v>
      </c>
      <c r="W21" s="24">
        <f t="shared" si="12"/>
        <v>0.66448448913761204</v>
      </c>
      <c r="X21" s="19"/>
      <c r="Y21" s="19">
        <f t="shared" si="3"/>
        <v>0.41357618100212507</v>
      </c>
      <c r="Z21" s="19">
        <v>100</v>
      </c>
      <c r="AA21" s="19">
        <f t="shared" si="7"/>
        <v>41.357618100212505</v>
      </c>
      <c r="AF21" s="2">
        <f t="shared" si="4"/>
        <v>0.34407500346580056</v>
      </c>
      <c r="AG21" s="2">
        <f t="shared" si="6"/>
        <v>0.61722229586431554</v>
      </c>
      <c r="AH21" s="2">
        <f t="shared" si="10"/>
        <v>1.159972613879221</v>
      </c>
      <c r="AJ21" s="2" t="s">
        <v>25</v>
      </c>
      <c r="AK21" s="2">
        <f>SUM(AA29:AA37)</f>
        <v>252.56817710592236</v>
      </c>
      <c r="AL21" s="2">
        <f t="shared" si="13"/>
        <v>7.0838743147725287</v>
      </c>
      <c r="AM21" s="2">
        <f>AK21/$AD$14*100</f>
        <v>19.387355582136063</v>
      </c>
      <c r="AN21" s="2">
        <f>SUM(AA29:AA30)</f>
        <v>27.020681124899671</v>
      </c>
      <c r="AO21">
        <f>SUM(AA31:AA37)</f>
        <v>225.54749598102268</v>
      </c>
      <c r="AP21">
        <f t="shared" si="14"/>
        <v>2.0741312664273033</v>
      </c>
      <c r="AQ21">
        <f t="shared" si="14"/>
        <v>17.313224315708759</v>
      </c>
    </row>
    <row r="22" spans="1:43" x14ac:dyDescent="0.45">
      <c r="A22" s="17" t="s">
        <v>81</v>
      </c>
      <c r="B22" s="29">
        <v>34450</v>
      </c>
      <c r="C22" s="29">
        <v>31053</v>
      </c>
      <c r="D22" s="36">
        <v>425993</v>
      </c>
      <c r="E22" s="28">
        <v>59490</v>
      </c>
      <c r="F22" s="32">
        <v>127703</v>
      </c>
      <c r="G22" s="29">
        <v>4372</v>
      </c>
      <c r="H22" s="29">
        <v>41803</v>
      </c>
      <c r="I22" s="29">
        <v>14913</v>
      </c>
      <c r="J22" s="29">
        <v>10118</v>
      </c>
      <c r="K22" s="29">
        <v>7</v>
      </c>
      <c r="L22" s="29">
        <v>14</v>
      </c>
      <c r="M22" s="29">
        <v>11</v>
      </c>
      <c r="Q22" s="10">
        <v>21</v>
      </c>
      <c r="R22" s="10" t="s">
        <v>2</v>
      </c>
      <c r="S22" s="10" t="s">
        <v>19</v>
      </c>
      <c r="T22" s="10" t="s">
        <v>38</v>
      </c>
      <c r="U22" s="19">
        <v>1</v>
      </c>
      <c r="V22" s="24">
        <f t="shared" si="11"/>
        <v>0.25701821958878279</v>
      </c>
      <c r="W22" s="24">
        <f t="shared" si="12"/>
        <v>0.39993360890498919</v>
      </c>
      <c r="X22" s="19"/>
      <c r="Y22" s="19">
        <f t="shared" si="3"/>
        <v>0.25701821958878279</v>
      </c>
      <c r="Z22" s="19">
        <v>100</v>
      </c>
      <c r="AA22" s="19">
        <f t="shared" si="7"/>
        <v>25.701821958878281</v>
      </c>
      <c r="AF22" s="2">
        <f t="shared" si="4"/>
        <v>0.21382649402464002</v>
      </c>
      <c r="AG22" s="2">
        <f t="shared" si="6"/>
        <v>0.38357473873170705</v>
      </c>
      <c r="AH22" s="2">
        <f t="shared" si="10"/>
        <v>0.72086863239701926</v>
      </c>
      <c r="AJ22" s="2" t="s">
        <v>19</v>
      </c>
      <c r="AK22" s="2">
        <f>SUM(AA19:AA28)</f>
        <v>192.56255305219409</v>
      </c>
      <c r="AL22" s="2">
        <f t="shared" si="13"/>
        <v>5.4008740894597613</v>
      </c>
      <c r="AM22" s="2">
        <f>AK22/$AD$14*100</f>
        <v>14.781271063540045</v>
      </c>
      <c r="AN22" s="2">
        <f>SUM(AA19:AA20)</f>
        <v>80.838730266552119</v>
      </c>
      <c r="AO22">
        <f>SUM(AA21:AA28)</f>
        <v>111.723822785642</v>
      </c>
      <c r="AP22">
        <f t="shared" si="14"/>
        <v>6.2052520885430305</v>
      </c>
      <c r="AQ22">
        <f t="shared" si="14"/>
        <v>8.5760189749970142</v>
      </c>
    </row>
    <row r="23" spans="1:43" x14ac:dyDescent="0.45">
      <c r="A23" s="17" t="s">
        <v>82</v>
      </c>
      <c r="B23" s="29">
        <v>10726</v>
      </c>
      <c r="C23" s="29">
        <v>9698</v>
      </c>
      <c r="D23" s="32">
        <v>136999</v>
      </c>
      <c r="E23" s="29">
        <v>11125</v>
      </c>
      <c r="F23" s="28">
        <v>75938</v>
      </c>
      <c r="G23" s="29">
        <v>44925</v>
      </c>
      <c r="H23" s="29">
        <v>20381</v>
      </c>
      <c r="I23" s="29">
        <v>18891</v>
      </c>
      <c r="J23" s="29">
        <v>10094</v>
      </c>
      <c r="K23" s="29">
        <v>7</v>
      </c>
      <c r="L23" s="29">
        <v>14</v>
      </c>
      <c r="M23" s="29">
        <v>9</v>
      </c>
      <c r="Q23" s="10">
        <v>22</v>
      </c>
      <c r="R23" s="10" t="s">
        <v>2</v>
      </c>
      <c r="S23" s="10" t="s">
        <v>19</v>
      </c>
      <c r="T23" s="10" t="s">
        <v>40</v>
      </c>
      <c r="U23" s="19">
        <v>1</v>
      </c>
      <c r="V23" s="24">
        <f t="shared" si="11"/>
        <v>0.12187477287363262</v>
      </c>
      <c r="W23" s="24">
        <f t="shared" si="12"/>
        <v>1.5750062276195549</v>
      </c>
      <c r="X23" s="19"/>
      <c r="Y23" s="19">
        <f t="shared" si="3"/>
        <v>0.12187477287363262</v>
      </c>
      <c r="Z23" s="19">
        <v>100</v>
      </c>
      <c r="AA23" s="19">
        <f t="shared" si="7"/>
        <v>12.187477287363262</v>
      </c>
      <c r="AF23" s="2">
        <f t="shared" si="4"/>
        <v>0.10139380560379355</v>
      </c>
      <c r="AG23" s="2">
        <f t="shared" si="6"/>
        <v>0.18188626564211882</v>
      </c>
      <c r="AH23" s="2">
        <f t="shared" si="10"/>
        <v>0.34182674281098796</v>
      </c>
      <c r="AJ23" s="2" t="s">
        <v>27</v>
      </c>
      <c r="AK23" s="2">
        <f>SUM(AA38:AA46)</f>
        <v>167.21641842593687</v>
      </c>
      <c r="AL23" s="2">
        <f t="shared" si="13"/>
        <v>4.6899815529767865</v>
      </c>
      <c r="AM23" s="2">
        <f>AK23/$AD$14*100</f>
        <v>12.835679460264313</v>
      </c>
      <c r="AN23" s="2">
        <f>SUM(AA38:AA39)</f>
        <v>54.967486314048827</v>
      </c>
      <c r="AO23">
        <f>SUM(AA40:AA46)</f>
        <v>112.24893211188804</v>
      </c>
      <c r="AP23">
        <f t="shared" si="14"/>
        <v>4.21935263118971</v>
      </c>
      <c r="AQ23">
        <f t="shared" si="14"/>
        <v>8.6163268290746018</v>
      </c>
    </row>
    <row r="24" spans="1:43" x14ac:dyDescent="0.45">
      <c r="A24" s="17" t="s">
        <v>83</v>
      </c>
      <c r="B24" s="29">
        <v>4451</v>
      </c>
      <c r="C24" s="29">
        <v>3151</v>
      </c>
      <c r="D24" s="29">
        <v>13</v>
      </c>
      <c r="E24" s="29">
        <v>8267</v>
      </c>
      <c r="F24" s="29">
        <v>46946</v>
      </c>
      <c r="G24" s="32">
        <v>109066</v>
      </c>
      <c r="H24" s="29">
        <v>43507</v>
      </c>
      <c r="I24" s="29">
        <v>15576</v>
      </c>
      <c r="J24" s="29">
        <v>21206</v>
      </c>
      <c r="K24" s="29">
        <v>9</v>
      </c>
      <c r="L24" s="29">
        <v>16</v>
      </c>
      <c r="M24" s="29">
        <v>12</v>
      </c>
      <c r="Q24" s="10">
        <v>23</v>
      </c>
      <c r="R24" s="10" t="s">
        <v>2</v>
      </c>
      <c r="S24" s="10" t="s">
        <v>19</v>
      </c>
      <c r="T24" s="10" t="s">
        <v>42</v>
      </c>
      <c r="U24" s="19">
        <v>1</v>
      </c>
      <c r="V24" s="24">
        <f t="shared" ref="V24:V27" si="15">AVERAGE(G49,G93)</f>
        <v>1.0775291785180356E-2</v>
      </c>
      <c r="W24" s="24">
        <f t="shared" ref="W24:W31" si="16">ABS(G49-G93)/G49*100</f>
        <v>2.9884006451626468</v>
      </c>
      <c r="X24" s="19"/>
      <c r="Y24" s="19">
        <f t="shared" si="3"/>
        <v>1.0775291785180356E-2</v>
      </c>
      <c r="Z24" s="19">
        <v>100</v>
      </c>
      <c r="AA24" s="19">
        <f t="shared" si="7"/>
        <v>1.0775291785180356</v>
      </c>
      <c r="AF24" s="2">
        <f t="shared" si="4"/>
        <v>8.9645118085557567E-3</v>
      </c>
      <c r="AG24" s="2">
        <f t="shared" si="6"/>
        <v>1.6081076811874581E-2</v>
      </c>
      <c r="AH24" s="2">
        <f t="shared" si="10"/>
        <v>3.0221864680603384E-2</v>
      </c>
      <c r="AJ24" s="2" t="s">
        <v>32</v>
      </c>
      <c r="AK24" s="2">
        <f>SUM(AA47:AA55)</f>
        <v>198.01277443217793</v>
      </c>
      <c r="AL24" s="2">
        <f t="shared" si="13"/>
        <v>5.5537384910082581</v>
      </c>
      <c r="AM24" s="2">
        <f>AK24/$AD$14*100</f>
        <v>15.199634853887206</v>
      </c>
      <c r="AN24" s="2">
        <f>SUM(AA47:AA48)</f>
        <v>60.708042267243336</v>
      </c>
      <c r="AO24">
        <f>SUM(AA49:AA55)</f>
        <v>137.30473216493462</v>
      </c>
      <c r="AP24">
        <f t="shared" si="14"/>
        <v>4.6600027589255379</v>
      </c>
      <c r="AQ24">
        <f t="shared" si="14"/>
        <v>10.53963209496167</v>
      </c>
    </row>
    <row r="25" spans="1:43" x14ac:dyDescent="0.45">
      <c r="A25" s="17" t="s">
        <v>84</v>
      </c>
      <c r="B25" s="29">
        <v>1622</v>
      </c>
      <c r="C25" s="29">
        <v>1722</v>
      </c>
      <c r="D25" s="29">
        <v>15</v>
      </c>
      <c r="E25" s="29">
        <v>27734</v>
      </c>
      <c r="F25" s="29">
        <v>22138</v>
      </c>
      <c r="G25" s="28">
        <v>98970</v>
      </c>
      <c r="H25" s="28">
        <v>58039</v>
      </c>
      <c r="I25" s="29">
        <v>32007</v>
      </c>
      <c r="J25" s="29">
        <v>16522</v>
      </c>
      <c r="K25" s="29">
        <v>13</v>
      </c>
      <c r="L25" s="29">
        <v>14</v>
      </c>
      <c r="M25" s="29">
        <v>11</v>
      </c>
      <c r="Q25" s="10">
        <v>24</v>
      </c>
      <c r="R25" s="10" t="s">
        <v>2</v>
      </c>
      <c r="S25" s="10" t="s">
        <v>19</v>
      </c>
      <c r="T25" s="10" t="s">
        <v>44</v>
      </c>
      <c r="U25" s="19">
        <v>1</v>
      </c>
      <c r="V25" s="24">
        <f t="shared" si="15"/>
        <v>2.2555093145815011E-2</v>
      </c>
      <c r="W25" s="24">
        <f t="shared" si="16"/>
        <v>3.4569193116002079</v>
      </c>
      <c r="X25" s="19"/>
      <c r="Y25" s="19">
        <f t="shared" si="3"/>
        <v>2.2555093145815011E-2</v>
      </c>
      <c r="Z25" s="19">
        <v>200</v>
      </c>
      <c r="AA25" s="19">
        <f t="shared" si="7"/>
        <v>4.5110186291630026</v>
      </c>
      <c r="AF25" s="2">
        <f t="shared" si="4"/>
        <v>3.7529452172575084E-2</v>
      </c>
      <c r="AG25" s="2">
        <f t="shared" si="6"/>
        <v>6.7322573273734532E-2</v>
      </c>
      <c r="AH25" s="2">
        <f t="shared" si="10"/>
        <v>0.12652223002419913</v>
      </c>
      <c r="AN25" s="2">
        <f>SUM(AN20:AN24)</f>
        <v>515.27685843566064</v>
      </c>
      <c r="AO25" s="2">
        <f>SUM(AO20:AO24)</f>
        <v>787.47005841897362</v>
      </c>
      <c r="AP25"/>
      <c r="AQ25"/>
    </row>
    <row r="26" spans="1:43" x14ac:dyDescent="0.45">
      <c r="Q26" s="10">
        <v>25</v>
      </c>
      <c r="R26" s="10" t="s">
        <v>2</v>
      </c>
      <c r="S26" s="10" t="s">
        <v>19</v>
      </c>
      <c r="T26" s="10" t="s">
        <v>45</v>
      </c>
      <c r="U26" s="19">
        <v>1</v>
      </c>
      <c r="V26" s="24">
        <f t="shared" si="15"/>
        <v>0.10759147745363075</v>
      </c>
      <c r="W26" s="24">
        <f t="shared" si="16"/>
        <v>0.20116383107439928</v>
      </c>
      <c r="X26" s="19"/>
      <c r="Y26" s="19">
        <f t="shared" si="3"/>
        <v>0.10759147745363075</v>
      </c>
      <c r="Z26" s="19">
        <v>100</v>
      </c>
      <c r="AA26" s="19">
        <f t="shared" si="7"/>
        <v>10.759147745363075</v>
      </c>
      <c r="AF26" s="2">
        <f t="shared" si="4"/>
        <v>8.9510807629316513E-2</v>
      </c>
      <c r="AG26" s="2">
        <f t="shared" si="6"/>
        <v>0.16056983399878749</v>
      </c>
      <c r="AH26" s="2">
        <f t="shared" si="10"/>
        <v>0.3017658488712</v>
      </c>
      <c r="AN26" s="2">
        <f>AA5+AN25</f>
        <v>1444.2850684175173</v>
      </c>
      <c r="AO26" s="2">
        <f>AO25</f>
        <v>787.47005841897362</v>
      </c>
      <c r="AP26"/>
      <c r="AQ26"/>
    </row>
    <row r="27" spans="1:43" x14ac:dyDescent="0.45">
      <c r="B27">
        <f>B18-$O$18</f>
        <v>683872.5625</v>
      </c>
      <c r="C27">
        <f t="shared" ref="C27:J27" si="17">C18-$O$18</f>
        <v>687571.5625</v>
      </c>
      <c r="D27">
        <f t="shared" si="17"/>
        <v>374941.5625</v>
      </c>
      <c r="E27">
        <f t="shared" si="17"/>
        <v>232348.5625</v>
      </c>
      <c r="F27">
        <f t="shared" si="17"/>
        <v>9676.5625</v>
      </c>
      <c r="G27">
        <f t="shared" si="17"/>
        <v>1942.5625</v>
      </c>
      <c r="H27">
        <f t="shared" si="17"/>
        <v>94037.5625</v>
      </c>
      <c r="I27">
        <f t="shared" si="17"/>
        <v>80405.5625</v>
      </c>
      <c r="J27">
        <f t="shared" si="17"/>
        <v>79866.5625</v>
      </c>
      <c r="K27">
        <f t="shared" ref="K27" si="18">K18-$O$18</f>
        <v>-6.4375</v>
      </c>
      <c r="Q27" s="10">
        <v>26</v>
      </c>
      <c r="R27" s="10" t="s">
        <v>2</v>
      </c>
      <c r="S27" s="10" t="s">
        <v>19</v>
      </c>
      <c r="T27" s="10" t="s">
        <v>46</v>
      </c>
      <c r="U27" s="19">
        <v>1</v>
      </c>
      <c r="V27" s="24">
        <f t="shared" si="15"/>
        <v>4.9647104167670486E-2</v>
      </c>
      <c r="W27" s="24">
        <f t="shared" si="16"/>
        <v>1.6697483571065566</v>
      </c>
      <c r="X27" s="19"/>
      <c r="Y27" s="19">
        <f t="shared" si="3"/>
        <v>4.9647104167670486E-2</v>
      </c>
      <c r="Z27" s="19">
        <v>100</v>
      </c>
      <c r="AA27" s="19">
        <f t="shared" si="7"/>
        <v>4.9647104167670486</v>
      </c>
      <c r="AF27" s="2">
        <f t="shared" si="4"/>
        <v>4.1303944287039124E-2</v>
      </c>
      <c r="AG27" s="2">
        <f t="shared" si="6"/>
        <v>7.4093482712504058E-2</v>
      </c>
      <c r="AH27" s="2">
        <f t="shared" si="10"/>
        <v>0.13924709361492651</v>
      </c>
      <c r="AO27"/>
      <c r="AP27"/>
      <c r="AQ27"/>
    </row>
    <row r="28" spans="1:43" x14ac:dyDescent="0.45">
      <c r="B28">
        <f t="shared" ref="B28:J34" si="19">B19-$O$18</f>
        <v>709199.5625</v>
      </c>
      <c r="C28">
        <f t="shared" si="19"/>
        <v>712479.5625</v>
      </c>
      <c r="D28">
        <f t="shared" si="19"/>
        <v>582040.5625</v>
      </c>
      <c r="E28">
        <f t="shared" si="19"/>
        <v>304142.5625</v>
      </c>
      <c r="F28">
        <f t="shared" si="19"/>
        <v>6518.5625</v>
      </c>
      <c r="G28">
        <f t="shared" si="19"/>
        <v>4199.5625</v>
      </c>
      <c r="H28">
        <f t="shared" si="19"/>
        <v>28856.5625</v>
      </c>
      <c r="I28">
        <f t="shared" si="19"/>
        <v>36944.5625</v>
      </c>
      <c r="J28">
        <f t="shared" si="19"/>
        <v>83050.5625</v>
      </c>
      <c r="K28">
        <f t="shared" ref="K28" si="20">K19-$O$18</f>
        <v>-4.4375</v>
      </c>
      <c r="Q28" s="10">
        <v>27</v>
      </c>
      <c r="R28" s="10" t="s">
        <v>2</v>
      </c>
      <c r="S28" s="10" t="s">
        <v>19</v>
      </c>
      <c r="T28" s="10" t="s">
        <v>47</v>
      </c>
      <c r="U28" s="19">
        <v>1</v>
      </c>
      <c r="V28" s="24">
        <f>AVERAGE(H54,H98)</f>
        <v>0.11164499469376778</v>
      </c>
      <c r="W28" s="24">
        <f t="shared" si="16"/>
        <v>6.0391756353770445</v>
      </c>
      <c r="X28" s="19"/>
      <c r="Y28" s="19">
        <f t="shared" si="3"/>
        <v>0.11164499469376778</v>
      </c>
      <c r="Z28" s="19">
        <v>100</v>
      </c>
      <c r="AA28" s="19">
        <f t="shared" si="7"/>
        <v>11.164499469376779</v>
      </c>
      <c r="AF28" s="2">
        <f t="shared" si="4"/>
        <v>9.2883134234464176E-2</v>
      </c>
      <c r="AG28" s="2">
        <f t="shared" si="6"/>
        <v>0.16661931492203755</v>
      </c>
      <c r="AH28" s="2">
        <f t="shared" si="10"/>
        <v>0.31313490058267196</v>
      </c>
      <c r="AJ28" s="2" t="s">
        <v>89</v>
      </c>
      <c r="AK28" s="2">
        <f>SUM(AK20:AK21)/SUM(AK22:AK24)</f>
        <v>1.3355435543933483</v>
      </c>
      <c r="AM28" s="2" t="s">
        <v>85</v>
      </c>
      <c r="AN28" s="2">
        <f>AN25/AO25</f>
        <v>0.6543446991117311</v>
      </c>
      <c r="AO28"/>
      <c r="AP28"/>
      <c r="AQ28"/>
    </row>
    <row r="29" spans="1:43" x14ac:dyDescent="0.45">
      <c r="B29">
        <f t="shared" si="19"/>
        <v>372204.5625</v>
      </c>
      <c r="C29">
        <f t="shared" si="19"/>
        <v>369425.5625</v>
      </c>
      <c r="D29">
        <f t="shared" si="19"/>
        <v>241323.5625</v>
      </c>
      <c r="E29">
        <f t="shared" si="19"/>
        <v>151808.5625</v>
      </c>
      <c r="F29">
        <f t="shared" si="19"/>
        <v>10514.5625</v>
      </c>
      <c r="G29">
        <f t="shared" si="19"/>
        <v>19666.5625</v>
      </c>
      <c r="H29">
        <f t="shared" si="19"/>
        <v>12137.5625</v>
      </c>
      <c r="I29">
        <f t="shared" si="19"/>
        <v>20593.5625</v>
      </c>
      <c r="J29">
        <f t="shared" si="19"/>
        <v>61131.5625</v>
      </c>
      <c r="K29">
        <f t="shared" ref="K29" si="21">K20-$O$18</f>
        <v>-6.4375</v>
      </c>
      <c r="Q29" s="20">
        <v>28</v>
      </c>
      <c r="R29" s="20" t="s">
        <v>2</v>
      </c>
      <c r="S29" s="20" t="s">
        <v>25</v>
      </c>
      <c r="T29" s="20" t="s">
        <v>15</v>
      </c>
      <c r="U29" s="21">
        <v>1</v>
      </c>
      <c r="V29" s="25">
        <f>AVERAGE(G53,G97)</f>
        <v>2.310679686077436E-2</v>
      </c>
      <c r="W29" s="25">
        <f t="shared" si="16"/>
        <v>1.3363167073269877</v>
      </c>
      <c r="X29" s="21"/>
      <c r="Y29" s="21">
        <f t="shared" si="3"/>
        <v>2.310679686077436E-2</v>
      </c>
      <c r="Z29" s="21">
        <v>100</v>
      </c>
      <c r="AA29" s="21">
        <f t="shared" si="7"/>
        <v>2.3106796860774361</v>
      </c>
      <c r="AF29" s="2">
        <f t="shared" si="4"/>
        <v>1.9223716391717528E-2</v>
      </c>
      <c r="AG29" s="2">
        <f t="shared" si="6"/>
        <v>3.4484650866303701E-2</v>
      </c>
      <c r="AH29" s="2">
        <f t="shared" si="10"/>
        <v>6.4808499096883174E-2</v>
      </c>
      <c r="AM29" s="2" t="s">
        <v>85</v>
      </c>
      <c r="AN29" s="2">
        <f>AN26/AO26</f>
        <v>1.8340825190449148</v>
      </c>
    </row>
    <row r="30" spans="1:43" x14ac:dyDescent="0.45">
      <c r="B30">
        <f t="shared" si="19"/>
        <v>99805.5625</v>
      </c>
      <c r="C30">
        <f t="shared" si="19"/>
        <v>101669.5625</v>
      </c>
      <c r="D30">
        <f t="shared" si="19"/>
        <v>163664.5625</v>
      </c>
      <c r="E30">
        <f t="shared" si="19"/>
        <v>70166.5625</v>
      </c>
      <c r="F30">
        <f t="shared" si="19"/>
        <v>19376.5625</v>
      </c>
      <c r="G30">
        <f t="shared" si="19"/>
        <v>9160.5625</v>
      </c>
      <c r="H30">
        <f t="shared" si="19"/>
        <v>13217.5625</v>
      </c>
      <c r="I30">
        <f t="shared" si="19"/>
        <v>5946.5625</v>
      </c>
      <c r="J30">
        <f t="shared" si="19"/>
        <v>43234.5625</v>
      </c>
      <c r="K30">
        <f t="shared" ref="K30" si="22">K21-$O$18</f>
        <v>-3.4375</v>
      </c>
      <c r="Q30" s="20">
        <v>29</v>
      </c>
      <c r="R30" s="20" t="s">
        <v>2</v>
      </c>
      <c r="S30" s="21"/>
      <c r="T30" s="20" t="s">
        <v>17</v>
      </c>
      <c r="U30" s="21">
        <v>1</v>
      </c>
      <c r="V30" s="25">
        <f t="shared" ref="V30:V32" si="23">AVERAGE(G54,G98)</f>
        <v>0.24710001438822235</v>
      </c>
      <c r="W30" s="25">
        <f t="shared" si="16"/>
        <v>2.3375296274772706</v>
      </c>
      <c r="X30" s="21"/>
      <c r="Y30" s="21">
        <f t="shared" si="3"/>
        <v>0.24710001438822235</v>
      </c>
      <c r="Z30" s="21">
        <v>100</v>
      </c>
      <c r="AA30" s="21">
        <f t="shared" si="7"/>
        <v>24.710001438822236</v>
      </c>
      <c r="AF30" s="2">
        <f t="shared" si="4"/>
        <v>0.20557503602121158</v>
      </c>
      <c r="AG30" s="2">
        <f t="shared" si="6"/>
        <v>0.36877278043248901</v>
      </c>
      <c r="AH30" s="2">
        <f t="shared" si="10"/>
        <v>0.69305067058014791</v>
      </c>
    </row>
    <row r="31" spans="1:43" x14ac:dyDescent="0.45">
      <c r="B31">
        <f t="shared" si="19"/>
        <v>34437.5625</v>
      </c>
      <c r="C31">
        <f t="shared" si="19"/>
        <v>31040.5625</v>
      </c>
      <c r="D31">
        <f t="shared" si="19"/>
        <v>425980.5625</v>
      </c>
      <c r="E31">
        <f t="shared" si="19"/>
        <v>59477.5625</v>
      </c>
      <c r="F31">
        <f t="shared" si="19"/>
        <v>127690.5625</v>
      </c>
      <c r="G31">
        <f t="shared" si="19"/>
        <v>4359.5625</v>
      </c>
      <c r="H31">
        <f t="shared" si="19"/>
        <v>41790.5625</v>
      </c>
      <c r="I31">
        <f t="shared" si="19"/>
        <v>14900.5625</v>
      </c>
      <c r="J31">
        <f t="shared" si="19"/>
        <v>10105.5625</v>
      </c>
      <c r="K31">
        <f t="shared" ref="K31" si="24">K22-$O$18</f>
        <v>-5.4375</v>
      </c>
      <c r="Q31" s="20">
        <v>30</v>
      </c>
      <c r="R31" s="20" t="s">
        <v>2</v>
      </c>
      <c r="S31" s="20" t="s">
        <v>25</v>
      </c>
      <c r="T31" s="20" t="s">
        <v>36</v>
      </c>
      <c r="U31" s="21">
        <v>1</v>
      </c>
      <c r="V31" s="25">
        <f t="shared" si="23"/>
        <v>0.60297473815979941</v>
      </c>
      <c r="W31" s="25">
        <f t="shared" si="16"/>
        <v>0.20967004770486342</v>
      </c>
      <c r="X31" s="21"/>
      <c r="Y31" s="21">
        <f t="shared" si="3"/>
        <v>0.60297473815979941</v>
      </c>
      <c r="Z31" s="21">
        <v>100</v>
      </c>
      <c r="AA31" s="21">
        <f t="shared" si="7"/>
        <v>60.297473815979941</v>
      </c>
      <c r="AF31" s="2">
        <f t="shared" si="4"/>
        <v>0.50164527033305417</v>
      </c>
      <c r="AG31" s="2">
        <f t="shared" si="6"/>
        <v>0.89988125363840432</v>
      </c>
      <c r="AH31" s="2">
        <f t="shared" si="10"/>
        <v>1.6911858449671393</v>
      </c>
    </row>
    <row r="32" spans="1:43" x14ac:dyDescent="0.45">
      <c r="B32">
        <f t="shared" si="19"/>
        <v>10713.5625</v>
      </c>
      <c r="C32">
        <f t="shared" si="19"/>
        <v>9685.5625</v>
      </c>
      <c r="D32">
        <f t="shared" si="19"/>
        <v>136986.5625</v>
      </c>
      <c r="E32">
        <f t="shared" si="19"/>
        <v>11112.5625</v>
      </c>
      <c r="F32">
        <f t="shared" si="19"/>
        <v>75925.5625</v>
      </c>
      <c r="G32">
        <f t="shared" si="19"/>
        <v>44912.5625</v>
      </c>
      <c r="H32">
        <f t="shared" si="19"/>
        <v>20368.5625</v>
      </c>
      <c r="I32">
        <f t="shared" si="19"/>
        <v>18878.5625</v>
      </c>
      <c r="J32">
        <f t="shared" si="19"/>
        <v>10081.5625</v>
      </c>
      <c r="K32">
        <f t="shared" ref="K32" si="25">K23-$O$18</f>
        <v>-5.4375</v>
      </c>
      <c r="Q32" s="20">
        <v>31</v>
      </c>
      <c r="R32" s="20" t="s">
        <v>2</v>
      </c>
      <c r="S32" s="20" t="s">
        <v>25</v>
      </c>
      <c r="T32" s="20" t="s">
        <v>38</v>
      </c>
      <c r="U32" s="21">
        <v>1</v>
      </c>
      <c r="V32" s="25">
        <f t="shared" si="23"/>
        <v>0.5402642993023612</v>
      </c>
      <c r="W32" s="25">
        <f t="shared" ref="W32:W39" si="26">ABS(H49-H93)/H49*100</f>
        <v>2.4792072503888809</v>
      </c>
      <c r="X32" s="21"/>
      <c r="Y32" s="21">
        <f t="shared" si="3"/>
        <v>0.5402642993023612</v>
      </c>
      <c r="Z32" s="21">
        <v>100</v>
      </c>
      <c r="AA32" s="21">
        <f t="shared" si="7"/>
        <v>54.02642993023612</v>
      </c>
      <c r="AF32" s="2">
        <f t="shared" si="4"/>
        <v>0.44947327528505099</v>
      </c>
      <c r="AG32" s="2">
        <f t="shared" si="6"/>
        <v>0.8062920122259547</v>
      </c>
      <c r="AH32" s="2">
        <f t="shared" si="10"/>
        <v>1.5152995269912934</v>
      </c>
    </row>
    <row r="33" spans="1:34" x14ac:dyDescent="0.45">
      <c r="B33">
        <f t="shared" si="19"/>
        <v>4438.5625</v>
      </c>
      <c r="C33">
        <f t="shared" si="19"/>
        <v>3138.5625</v>
      </c>
      <c r="D33">
        <f t="shared" si="19"/>
        <v>0.5625</v>
      </c>
      <c r="E33">
        <f t="shared" si="19"/>
        <v>8254.5625</v>
      </c>
      <c r="F33">
        <f t="shared" si="19"/>
        <v>46933.5625</v>
      </c>
      <c r="G33">
        <f t="shared" si="19"/>
        <v>109053.5625</v>
      </c>
      <c r="H33">
        <f t="shared" si="19"/>
        <v>43494.5625</v>
      </c>
      <c r="I33">
        <f t="shared" si="19"/>
        <v>15563.5625</v>
      </c>
      <c r="J33">
        <f t="shared" si="19"/>
        <v>21193.5625</v>
      </c>
      <c r="K33">
        <f t="shared" ref="K33" si="27">K24-$O$18</f>
        <v>-3.4375</v>
      </c>
      <c r="Q33" s="20">
        <v>32</v>
      </c>
      <c r="R33" s="20" t="s">
        <v>2</v>
      </c>
      <c r="S33" s="20" t="s">
        <v>25</v>
      </c>
      <c r="T33" s="20" t="s">
        <v>40</v>
      </c>
      <c r="U33" s="21">
        <v>1</v>
      </c>
      <c r="V33" s="25">
        <f>AVERAGE(H49,H93)</f>
        <v>0.52031292243416227</v>
      </c>
      <c r="W33" s="25">
        <f t="shared" si="26"/>
        <v>3.625970451267376</v>
      </c>
      <c r="X33" s="21"/>
      <c r="Y33" s="21">
        <f t="shared" si="3"/>
        <v>0.52031292243416227</v>
      </c>
      <c r="Z33" s="21">
        <v>100</v>
      </c>
      <c r="AA33" s="21">
        <f t="shared" si="7"/>
        <v>52.031292243416225</v>
      </c>
      <c r="AF33" s="2">
        <f t="shared" si="4"/>
        <v>0.43287471284260276</v>
      </c>
      <c r="AG33" s="2">
        <f t="shared" si="6"/>
        <v>0.77651651933754617</v>
      </c>
      <c r="AH33" s="2">
        <f t="shared" si="10"/>
        <v>1.4593411525988977</v>
      </c>
    </row>
    <row r="34" spans="1:34" x14ac:dyDescent="0.45">
      <c r="B34">
        <f t="shared" si="19"/>
        <v>1609.5625</v>
      </c>
      <c r="C34">
        <f t="shared" si="19"/>
        <v>1709.5625</v>
      </c>
      <c r="D34">
        <f t="shared" si="19"/>
        <v>2.5625</v>
      </c>
      <c r="E34">
        <f t="shared" si="19"/>
        <v>27721.5625</v>
      </c>
      <c r="F34">
        <f t="shared" si="19"/>
        <v>22125.5625</v>
      </c>
      <c r="G34">
        <f t="shared" si="19"/>
        <v>98957.5625</v>
      </c>
      <c r="H34">
        <f t="shared" si="19"/>
        <v>58026.5625</v>
      </c>
      <c r="I34">
        <f t="shared" si="19"/>
        <v>31994.5625</v>
      </c>
      <c r="J34">
        <f t="shared" si="19"/>
        <v>16509.5625</v>
      </c>
      <c r="K34">
        <f t="shared" ref="K34" si="28">K25-$O$18</f>
        <v>0.5625</v>
      </c>
      <c r="Q34" s="20">
        <v>33</v>
      </c>
      <c r="R34" s="20" t="s">
        <v>2</v>
      </c>
      <c r="S34" s="20" t="s">
        <v>25</v>
      </c>
      <c r="T34" s="20" t="s">
        <v>42</v>
      </c>
      <c r="U34" s="21">
        <v>1</v>
      </c>
      <c r="V34" s="25">
        <f t="shared" ref="V34:V37" si="29">AVERAGE(H50,H94)</f>
        <v>0.16056858457067769</v>
      </c>
      <c r="W34" s="25">
        <f t="shared" si="26"/>
        <v>2.4433978384947346</v>
      </c>
      <c r="X34" s="21"/>
      <c r="Y34" s="21">
        <f t="shared" si="3"/>
        <v>0.16056858457067769</v>
      </c>
      <c r="Z34" s="21">
        <v>100</v>
      </c>
      <c r="AA34" s="21">
        <f t="shared" si="7"/>
        <v>16.056858457067769</v>
      </c>
      <c r="AF34" s="2">
        <f t="shared" si="4"/>
        <v>0.13358515028303997</v>
      </c>
      <c r="AG34" s="2">
        <f t="shared" si="6"/>
        <v>0.2396330228018812</v>
      </c>
      <c r="AH34" s="2">
        <f t="shared" si="10"/>
        <v>0.4503527265521578</v>
      </c>
    </row>
    <row r="35" spans="1:34" x14ac:dyDescent="0.45">
      <c r="B35"/>
      <c r="C35"/>
      <c r="D35"/>
      <c r="E35"/>
      <c r="F35"/>
      <c r="G35"/>
      <c r="H35"/>
      <c r="I35"/>
      <c r="J35"/>
      <c r="K35"/>
      <c r="Q35" s="20">
        <v>34</v>
      </c>
      <c r="R35" s="20" t="s">
        <v>2</v>
      </c>
      <c r="S35" s="20" t="s">
        <v>25</v>
      </c>
      <c r="T35" s="20" t="s">
        <v>44</v>
      </c>
      <c r="U35" s="21">
        <v>1</v>
      </c>
      <c r="V35" s="25">
        <f t="shared" si="29"/>
        <v>6.7145654900539156E-2</v>
      </c>
      <c r="W35" s="25">
        <f t="shared" si="26"/>
        <v>5.7355499144077795</v>
      </c>
      <c r="X35" s="21"/>
      <c r="Y35" s="21">
        <f t="shared" si="3"/>
        <v>6.7145654900539156E-2</v>
      </c>
      <c r="Z35" s="21">
        <v>200</v>
      </c>
      <c r="AA35" s="21">
        <f t="shared" si="7"/>
        <v>13.429130980107832</v>
      </c>
      <c r="AF35" s="2">
        <f t="shared" si="4"/>
        <v>0.11172375249771818</v>
      </c>
      <c r="AG35" s="2">
        <f t="shared" si="6"/>
        <v>0.20041674147965916</v>
      </c>
      <c r="AH35" s="2">
        <f t="shared" si="10"/>
        <v>0.3766518692487773</v>
      </c>
    </row>
    <row r="36" spans="1:34" x14ac:dyDescent="0.45">
      <c r="A36" s="18" t="s">
        <v>37</v>
      </c>
      <c r="B36" s="18" t="s">
        <v>86</v>
      </c>
      <c r="C36"/>
      <c r="D36"/>
      <c r="E36"/>
      <c r="F36"/>
      <c r="G36"/>
      <c r="H36"/>
      <c r="I36"/>
      <c r="J36"/>
      <c r="K36"/>
      <c r="Q36" s="20">
        <v>35</v>
      </c>
      <c r="R36" s="20" t="s">
        <v>2</v>
      </c>
      <c r="S36" s="20" t="s">
        <v>25</v>
      </c>
      <c r="T36" s="20" t="s">
        <v>45</v>
      </c>
      <c r="U36" s="21">
        <v>1</v>
      </c>
      <c r="V36" s="25">
        <f t="shared" si="29"/>
        <v>7.0166129808631766E-2</v>
      </c>
      <c r="W36" s="25">
        <f t="shared" si="26"/>
        <v>1.3138137337989224</v>
      </c>
      <c r="X36" s="21"/>
      <c r="Y36" s="21">
        <f t="shared" si="3"/>
        <v>7.0166129808631766E-2</v>
      </c>
      <c r="Z36" s="21">
        <v>100</v>
      </c>
      <c r="AA36" s="21">
        <f t="shared" si="7"/>
        <v>7.0166129808631768</v>
      </c>
      <c r="AF36" s="2">
        <f t="shared" si="4"/>
        <v>5.8374762537310478E-2</v>
      </c>
      <c r="AG36" s="2">
        <f t="shared" si="6"/>
        <v>0.10471613628100782</v>
      </c>
      <c r="AH36" s="2">
        <f t="shared" si="10"/>
        <v>0.19679757379327681</v>
      </c>
    </row>
    <row r="37" spans="1:34" x14ac:dyDescent="0.45">
      <c r="A37">
        <v>50</v>
      </c>
      <c r="B37">
        <f>AVERAGE(B27:C27)</f>
        <v>685722.0625</v>
      </c>
      <c r="Q37" s="20">
        <v>36</v>
      </c>
      <c r="R37" s="20" t="s">
        <v>2</v>
      </c>
      <c r="S37" s="20" t="s">
        <v>25</v>
      </c>
      <c r="T37" s="20" t="s">
        <v>46</v>
      </c>
      <c r="U37" s="21">
        <v>1</v>
      </c>
      <c r="V37" s="25">
        <f t="shared" si="29"/>
        <v>0.22689697573351614</v>
      </c>
      <c r="W37" s="25">
        <f t="shared" si="26"/>
        <v>0.58389511262003624</v>
      </c>
      <c r="X37" s="21"/>
      <c r="Y37" s="21">
        <f t="shared" si="3"/>
        <v>0.22689697573351614</v>
      </c>
      <c r="Z37" s="21">
        <v>100</v>
      </c>
      <c r="AA37" s="21">
        <f t="shared" si="7"/>
        <v>22.689697573351612</v>
      </c>
      <c r="AF37" s="2">
        <f t="shared" si="4"/>
        <v>0.18876710337312214</v>
      </c>
      <c r="AG37" s="2">
        <f t="shared" si="6"/>
        <v>0.33862170676166459</v>
      </c>
      <c r="AH37" s="2">
        <f t="shared" si="10"/>
        <v>0.63638645094395441</v>
      </c>
    </row>
    <row r="38" spans="1:34" x14ac:dyDescent="0.45">
      <c r="A38">
        <f>A37/5</f>
        <v>10</v>
      </c>
      <c r="B38">
        <f t="shared" ref="B38:B44" si="30">AVERAGE(B28:C28)</f>
        <v>710839.5625</v>
      </c>
      <c r="Q38" s="13">
        <v>37</v>
      </c>
      <c r="R38" s="13" t="s">
        <v>2</v>
      </c>
      <c r="S38" s="13" t="s">
        <v>27</v>
      </c>
      <c r="T38" s="13" t="s">
        <v>15</v>
      </c>
      <c r="U38" s="14">
        <v>1</v>
      </c>
      <c r="V38" s="23">
        <f t="shared" ref="V38:V39" si="31">AVERAGE(H55,H99)</f>
        <v>0.23530730766238578</v>
      </c>
      <c r="W38" s="23">
        <f t="shared" si="26"/>
        <v>2.0216815722505967</v>
      </c>
      <c r="X38" s="14"/>
      <c r="Y38" s="14">
        <f t="shared" si="3"/>
        <v>0.23530730766238578</v>
      </c>
      <c r="Z38" s="14">
        <v>100</v>
      </c>
      <c r="AA38" s="14">
        <f t="shared" si="7"/>
        <v>23.530730766238577</v>
      </c>
      <c r="AF38" s="2">
        <f t="shared" si="4"/>
        <v>0.19576408511554869</v>
      </c>
      <c r="AG38" s="2">
        <f t="shared" si="6"/>
        <v>0.35117331060291967</v>
      </c>
      <c r="AH38" s="2">
        <f t="shared" si="10"/>
        <v>0.65997522408723341</v>
      </c>
    </row>
    <row r="39" spans="1:34" x14ac:dyDescent="0.45">
      <c r="A39" s="22">
        <f t="shared" ref="A39:A44" si="32">A38/5</f>
        <v>2</v>
      </c>
      <c r="B39" s="22">
        <f t="shared" si="30"/>
        <v>370815.0625</v>
      </c>
      <c r="Q39" s="13">
        <v>38</v>
      </c>
      <c r="R39" s="13" t="s">
        <v>2</v>
      </c>
      <c r="S39" s="14"/>
      <c r="T39" s="13" t="s">
        <v>17</v>
      </c>
      <c r="U39" s="14">
        <v>1</v>
      </c>
      <c r="V39" s="23">
        <f t="shared" si="31"/>
        <v>0.31436755547810247</v>
      </c>
      <c r="W39" s="23">
        <f t="shared" si="26"/>
        <v>1.7432157937209032</v>
      </c>
      <c r="X39" s="14"/>
      <c r="Y39" s="14">
        <f t="shared" si="3"/>
        <v>0.31436755547810247</v>
      </c>
      <c r="Z39" s="14">
        <v>100</v>
      </c>
      <c r="AA39" s="14">
        <f t="shared" si="7"/>
        <v>31.436755547810247</v>
      </c>
      <c r="AF39" s="2">
        <f t="shared" si="4"/>
        <v>0.26153831557361268</v>
      </c>
      <c r="AG39" s="2">
        <f t="shared" si="6"/>
        <v>0.46916305447592971</v>
      </c>
      <c r="AH39" s="2">
        <f t="shared" si="10"/>
        <v>0.88171846396754117</v>
      </c>
    </row>
    <row r="40" spans="1:34" x14ac:dyDescent="0.45">
      <c r="A40" s="22">
        <f t="shared" si="32"/>
        <v>0.4</v>
      </c>
      <c r="B40" s="22">
        <f t="shared" si="30"/>
        <v>100737.5625</v>
      </c>
      <c r="Q40" s="13">
        <v>39</v>
      </c>
      <c r="R40" s="13" t="s">
        <v>2</v>
      </c>
      <c r="S40" s="13" t="s">
        <v>27</v>
      </c>
      <c r="T40" s="13" t="s">
        <v>36</v>
      </c>
      <c r="U40" s="14">
        <v>1</v>
      </c>
      <c r="V40" s="23">
        <f t="shared" ref="V40:V47" si="33">AVERAGE(I49,I93)</f>
        <v>0.44815550983236752</v>
      </c>
      <c r="W40" s="23">
        <f t="shared" ref="W40:W47" si="34">ABS(I49-I93)/I49*100</f>
        <v>3.9669627202075444</v>
      </c>
      <c r="X40" s="14"/>
      <c r="Y40" s="14">
        <f t="shared" si="3"/>
        <v>0.44815550983236752</v>
      </c>
      <c r="Z40" s="14">
        <v>100</v>
      </c>
      <c r="AA40" s="14">
        <f t="shared" si="7"/>
        <v>44.815550983236754</v>
      </c>
      <c r="AF40" s="2">
        <f t="shared" si="4"/>
        <v>0.37284330114261865</v>
      </c>
      <c r="AG40" s="2">
        <f t="shared" si="6"/>
        <v>0.66882858682220725</v>
      </c>
      <c r="AH40" s="2">
        <f t="shared" si="10"/>
        <v>1.2569585533310854</v>
      </c>
    </row>
    <row r="41" spans="1:34" x14ac:dyDescent="0.45">
      <c r="A41" s="22">
        <f t="shared" si="32"/>
        <v>0.08</v>
      </c>
      <c r="B41" s="22">
        <f t="shared" si="30"/>
        <v>32739.0625</v>
      </c>
      <c r="Q41" s="13">
        <v>40</v>
      </c>
      <c r="R41" s="13" t="s">
        <v>2</v>
      </c>
      <c r="S41" s="13" t="s">
        <v>27</v>
      </c>
      <c r="T41" s="13" t="s">
        <v>38</v>
      </c>
      <c r="U41" s="14">
        <v>1</v>
      </c>
      <c r="V41" s="23">
        <f t="shared" si="33"/>
        <v>0.20014051737314786</v>
      </c>
      <c r="W41" s="23">
        <f t="shared" si="34"/>
        <v>1.7552598978123632</v>
      </c>
      <c r="X41" s="14"/>
      <c r="Y41" s="14">
        <f t="shared" si="3"/>
        <v>0.20014051737314786</v>
      </c>
      <c r="Z41" s="14">
        <v>100</v>
      </c>
      <c r="AA41" s="14">
        <f t="shared" si="7"/>
        <v>20.014051737314787</v>
      </c>
      <c r="AF41" s="2">
        <f t="shared" si="4"/>
        <v>0.16650704845223938</v>
      </c>
      <c r="AG41" s="2">
        <f t="shared" si="6"/>
        <v>0.29869029045435169</v>
      </c>
      <c r="AH41" s="2">
        <f t="shared" si="10"/>
        <v>0.56134160946584366</v>
      </c>
    </row>
    <row r="42" spans="1:34" x14ac:dyDescent="0.45">
      <c r="A42" s="22">
        <f t="shared" si="32"/>
        <v>1.6E-2</v>
      </c>
      <c r="B42" s="22">
        <f t="shared" si="30"/>
        <v>10199.5625</v>
      </c>
      <c r="Q42" s="13">
        <v>41</v>
      </c>
      <c r="R42" s="13" t="s">
        <v>2</v>
      </c>
      <c r="S42" s="13" t="s">
        <v>27</v>
      </c>
      <c r="T42" s="13" t="s">
        <v>40</v>
      </c>
      <c r="U42" s="14">
        <v>1</v>
      </c>
      <c r="V42" s="23">
        <f t="shared" si="33"/>
        <v>0.11467991258450072</v>
      </c>
      <c r="W42" s="23">
        <f t="shared" si="34"/>
        <v>3.7853943941086023</v>
      </c>
      <c r="X42" s="14"/>
      <c r="Y42" s="14">
        <f t="shared" si="3"/>
        <v>0.11467991258450072</v>
      </c>
      <c r="Z42" s="14">
        <v>100</v>
      </c>
      <c r="AA42" s="14">
        <f t="shared" si="7"/>
        <v>11.467991258450072</v>
      </c>
      <c r="AF42" s="2">
        <f t="shared" si="4"/>
        <v>9.540803637278869E-2</v>
      </c>
      <c r="AG42" s="2">
        <f t="shared" si="6"/>
        <v>0.17114863521253137</v>
      </c>
      <c r="AH42" s="2">
        <f t="shared" si="10"/>
        <v>0.32164704852623111</v>
      </c>
    </row>
    <row r="43" spans="1:34" x14ac:dyDescent="0.45">
      <c r="A43" s="22">
        <f t="shared" si="32"/>
        <v>3.2000000000000002E-3</v>
      </c>
      <c r="B43" s="22">
        <f t="shared" si="30"/>
        <v>3788.5625</v>
      </c>
      <c r="Q43" s="13">
        <v>42</v>
      </c>
      <c r="R43" s="13" t="s">
        <v>2</v>
      </c>
      <c r="S43" s="13" t="s">
        <v>27</v>
      </c>
      <c r="T43" s="13" t="s">
        <v>42</v>
      </c>
      <c r="U43" s="14">
        <v>1</v>
      </c>
      <c r="V43" s="23">
        <f t="shared" si="33"/>
        <v>3.2036048891337418E-2</v>
      </c>
      <c r="W43" s="23">
        <f t="shared" si="34"/>
        <v>2.8530134521699257</v>
      </c>
      <c r="X43" s="14"/>
      <c r="Y43" s="14">
        <f t="shared" si="3"/>
        <v>3.2036048891337418E-2</v>
      </c>
      <c r="Z43" s="14">
        <v>100</v>
      </c>
      <c r="AA43" s="14">
        <f t="shared" si="7"/>
        <v>3.2036048891337416</v>
      </c>
      <c r="AF43" s="2">
        <f t="shared" si="4"/>
        <v>2.6652414088762136E-2</v>
      </c>
      <c r="AG43" s="2">
        <f t="shared" si="6"/>
        <v>4.7810692577170293E-2</v>
      </c>
      <c r="AH43" s="2">
        <f t="shared" si="10"/>
        <v>8.9852706896232593E-2</v>
      </c>
    </row>
    <row r="44" spans="1:34" x14ac:dyDescent="0.45">
      <c r="A44" s="22">
        <f t="shared" si="32"/>
        <v>6.4000000000000005E-4</v>
      </c>
      <c r="B44" s="22">
        <f t="shared" si="30"/>
        <v>1659.5625</v>
      </c>
      <c r="Q44" s="13">
        <v>43</v>
      </c>
      <c r="R44" s="13" t="s">
        <v>2</v>
      </c>
      <c r="S44" s="13" t="s">
        <v>27</v>
      </c>
      <c r="T44" s="13" t="s">
        <v>44</v>
      </c>
      <c r="U44" s="14">
        <v>1</v>
      </c>
      <c r="V44" s="23">
        <f t="shared" si="33"/>
        <v>6.9216836182464603E-2</v>
      </c>
      <c r="W44" s="23">
        <f t="shared" si="34"/>
        <v>30.008868745271126</v>
      </c>
      <c r="X44" s="14"/>
      <c r="Y44" s="14">
        <f t="shared" si="3"/>
        <v>6.9216836182464603E-2</v>
      </c>
      <c r="Z44" s="14">
        <v>200</v>
      </c>
      <c r="AA44" s="14">
        <f t="shared" si="7"/>
        <v>13.84336723649292</v>
      </c>
      <c r="AF44" s="2">
        <f t="shared" si="4"/>
        <v>0.11516999403430772</v>
      </c>
      <c r="AG44" s="2">
        <f t="shared" si="6"/>
        <v>0.20659881542252312</v>
      </c>
      <c r="AH44" s="2">
        <f t="shared" si="10"/>
        <v>0.38827010876920282</v>
      </c>
    </row>
    <row r="45" spans="1:34" x14ac:dyDescent="0.45">
      <c r="A45">
        <v>0</v>
      </c>
      <c r="B45">
        <v>0</v>
      </c>
      <c r="Q45" s="13">
        <v>44</v>
      </c>
      <c r="R45" s="13" t="s">
        <v>2</v>
      </c>
      <c r="S45" s="13" t="s">
        <v>27</v>
      </c>
      <c r="T45" s="13" t="s">
        <v>45</v>
      </c>
      <c r="U45" s="14">
        <v>1</v>
      </c>
      <c r="V45" s="23">
        <f t="shared" si="33"/>
        <v>0.10184398685910726</v>
      </c>
      <c r="W45" s="23">
        <f t="shared" si="34"/>
        <v>2.5834066977228702</v>
      </c>
      <c r="X45" s="14"/>
      <c r="Y45" s="14">
        <f t="shared" si="3"/>
        <v>0.10184398685910726</v>
      </c>
      <c r="Z45" s="14">
        <v>100</v>
      </c>
      <c r="AA45" s="14">
        <f t="shared" si="7"/>
        <v>10.184398685910725</v>
      </c>
      <c r="AF45" s="2">
        <f t="shared" si="4"/>
        <v>8.4729178664518442E-2</v>
      </c>
      <c r="AG45" s="2">
        <f t="shared" si="6"/>
        <v>0.1519922623126847</v>
      </c>
      <c r="AH45" s="2">
        <f t="shared" si="10"/>
        <v>0.28564564660998371</v>
      </c>
    </row>
    <row r="46" spans="1:34" x14ac:dyDescent="0.45">
      <c r="Q46" s="13">
        <v>45</v>
      </c>
      <c r="R46" s="13" t="s">
        <v>2</v>
      </c>
      <c r="S46" s="13" t="s">
        <v>27</v>
      </c>
      <c r="T46" s="13" t="s">
        <v>46</v>
      </c>
      <c r="U46" s="14">
        <v>1</v>
      </c>
      <c r="V46" s="23">
        <f t="shared" si="33"/>
        <v>8.7199673213490328E-2</v>
      </c>
      <c r="W46" s="23">
        <f t="shared" si="34"/>
        <v>5.0326507525440682</v>
      </c>
      <c r="X46" s="14"/>
      <c r="Y46" s="14">
        <f t="shared" si="3"/>
        <v>8.7199673213490328E-2</v>
      </c>
      <c r="Z46" s="14">
        <v>100</v>
      </c>
      <c r="AA46" s="14">
        <f t="shared" si="7"/>
        <v>8.7199673213490332</v>
      </c>
      <c r="AF46" s="2">
        <f t="shared" si="4"/>
        <v>7.2545831315643863E-2</v>
      </c>
      <c r="AG46" s="2">
        <f t="shared" si="6"/>
        <v>0.13013704601903081</v>
      </c>
      <c r="AH46" s="2">
        <f t="shared" si="10"/>
        <v>0.24457219132343247</v>
      </c>
    </row>
    <row r="47" spans="1:34" x14ac:dyDescent="0.45">
      <c r="A47" s="18" t="s">
        <v>87</v>
      </c>
      <c r="B47">
        <f>SLOPE(B39:B45,A39:A45)</f>
        <v>182973.07529555159</v>
      </c>
      <c r="Q47" s="3">
        <v>46</v>
      </c>
      <c r="R47" s="3" t="s">
        <v>2</v>
      </c>
      <c r="S47" s="3" t="s">
        <v>32</v>
      </c>
      <c r="T47" s="3" t="s">
        <v>15</v>
      </c>
      <c r="U47" s="2">
        <v>1</v>
      </c>
      <c r="V47" s="12">
        <f t="shared" si="33"/>
        <v>0.17137998809754479</v>
      </c>
      <c r="W47" s="12">
        <f t="shared" si="34"/>
        <v>3.9796701935036571</v>
      </c>
      <c r="Y47" s="2">
        <f t="shared" si="3"/>
        <v>0.17137998809754479</v>
      </c>
      <c r="Z47" s="2">
        <v>100</v>
      </c>
      <c r="AA47" s="2">
        <f t="shared" si="7"/>
        <v>17.137998809754478</v>
      </c>
      <c r="AF47" s="2">
        <f t="shared" si="4"/>
        <v>0.14257970528125888</v>
      </c>
      <c r="AG47" s="2">
        <f t="shared" si="6"/>
        <v>0.25576799288211943</v>
      </c>
      <c r="AH47" s="2">
        <f t="shared" si="10"/>
        <v>0.48067587518797977</v>
      </c>
    </row>
    <row r="48" spans="1:34" x14ac:dyDescent="0.45">
      <c r="Q48" s="3">
        <v>47</v>
      </c>
      <c r="R48" s="3" t="s">
        <v>2</v>
      </c>
      <c r="T48" s="3" t="s">
        <v>17</v>
      </c>
      <c r="U48" s="2">
        <v>1</v>
      </c>
      <c r="V48" s="12">
        <f t="shared" ref="V48:V55" si="35">AVERAGE(J49,J93)</f>
        <v>0.43570043457488855</v>
      </c>
      <c r="W48" s="12">
        <f t="shared" ref="W48:W55" si="36">ABS(J49-J93)/J49*100</f>
        <v>0.36339132092824267</v>
      </c>
      <c r="Y48" s="2">
        <f t="shared" si="3"/>
        <v>0.43570043457488855</v>
      </c>
      <c r="Z48" s="2">
        <v>100</v>
      </c>
      <c r="AA48" s="2">
        <f t="shared" si="7"/>
        <v>43.570043457488858</v>
      </c>
      <c r="AF48" s="2">
        <f t="shared" si="4"/>
        <v>0.36248129225709758</v>
      </c>
      <c r="AG48" s="2">
        <f t="shared" si="6"/>
        <v>0.6502405962687946</v>
      </c>
      <c r="AH48" s="2">
        <f t="shared" si="10"/>
        <v>1.2220253369948042</v>
      </c>
    </row>
    <row r="49" spans="1:34" x14ac:dyDescent="0.45">
      <c r="D49" s="2">
        <f>D27/$B$47</f>
        <v>2.049162489586879</v>
      </c>
      <c r="E49" s="2">
        <f>E27/$B$47</f>
        <v>1.269851108556237</v>
      </c>
      <c r="F49" s="2">
        <f>F27/$B$47</f>
        <v>5.2885171680968381E-2</v>
      </c>
      <c r="G49" s="2">
        <f>G27/$B$47</f>
        <v>1.0616657652292447E-2</v>
      </c>
      <c r="H49" s="2">
        <f>H27/$B$47</f>
        <v>0.5139420778062761</v>
      </c>
      <c r="I49" s="2">
        <f>I27/$B$47</f>
        <v>0.43943931297062705</v>
      </c>
      <c r="J49" s="2">
        <f>J27/$B$47</f>
        <v>0.43649352436687006</v>
      </c>
      <c r="Q49" s="3">
        <v>48</v>
      </c>
      <c r="R49" s="3" t="s">
        <v>2</v>
      </c>
      <c r="S49" s="3" t="s">
        <v>32</v>
      </c>
      <c r="T49" s="3" t="s">
        <v>36</v>
      </c>
      <c r="U49" s="2">
        <v>1</v>
      </c>
      <c r="V49" s="12">
        <f t="shared" si="35"/>
        <v>0.45549516778701116</v>
      </c>
      <c r="W49" s="12">
        <f t="shared" si="36"/>
        <v>0.70508645200974585</v>
      </c>
      <c r="Y49" s="2">
        <f t="shared" si="3"/>
        <v>0.45549516778701116</v>
      </c>
      <c r="Z49" s="2">
        <v>100</v>
      </c>
      <c r="AA49" s="2">
        <f t="shared" si="7"/>
        <v>45.549516778701118</v>
      </c>
      <c r="AF49" s="2">
        <f t="shared" si="4"/>
        <v>0.37894953489636768</v>
      </c>
      <c r="AG49" s="2">
        <f t="shared" si="6"/>
        <v>0.67978231370910625</v>
      </c>
      <c r="AH49" s="2">
        <f t="shared" si="10"/>
        <v>1.2775443670546849</v>
      </c>
    </row>
    <row r="50" spans="1:34" x14ac:dyDescent="0.45">
      <c r="D50" s="2">
        <f>D28/$B$47</f>
        <v>3.1810175434819863</v>
      </c>
      <c r="E50" s="2">
        <f>E28/$B$47</f>
        <v>1.6622257783486807</v>
      </c>
      <c r="F50" s="2">
        <f>F28/$B$47</f>
        <v>3.5625801716841328E-2</v>
      </c>
      <c r="G50" s="2">
        <f>G28/$B$47</f>
        <v>2.295180585021352E-2</v>
      </c>
      <c r="H50" s="2">
        <f>H28/$B$47</f>
        <v>0.15770933758089137</v>
      </c>
      <c r="I50" s="2">
        <f>I28/$B$47</f>
        <v>0.20191256249218317</v>
      </c>
      <c r="J50" s="2">
        <f>J28/$B$47</f>
        <v>0.45389499174045478</v>
      </c>
      <c r="Q50" s="3">
        <v>49</v>
      </c>
      <c r="R50" s="3" t="s">
        <v>2</v>
      </c>
      <c r="S50" s="3" t="s">
        <v>32</v>
      </c>
      <c r="T50" s="3" t="s">
        <v>38</v>
      </c>
      <c r="U50" s="2">
        <v>1</v>
      </c>
      <c r="V50" s="12">
        <f t="shared" si="35"/>
        <v>0.32459358527972482</v>
      </c>
      <c r="W50" s="12">
        <f t="shared" si="36"/>
        <v>5.6915802868930587</v>
      </c>
      <c r="Y50" s="2">
        <f t="shared" si="3"/>
        <v>0.32459358527972482</v>
      </c>
      <c r="Z50" s="2">
        <v>100</v>
      </c>
      <c r="AA50" s="2">
        <f t="shared" si="7"/>
        <v>32.459358527972483</v>
      </c>
      <c r="AF50" s="2">
        <f t="shared" si="4"/>
        <v>0.27004586847694712</v>
      </c>
      <c r="AG50" s="2">
        <f t="shared" si="6"/>
        <v>0.48442441110541573</v>
      </c>
      <c r="AH50" s="2">
        <f t="shared" si="10"/>
        <v>0.91039979297892781</v>
      </c>
    </row>
    <row r="51" spans="1:34" x14ac:dyDescent="0.45">
      <c r="D51" s="2">
        <f>D29/$B$47</f>
        <v>1.3189020412440267</v>
      </c>
      <c r="E51" s="2">
        <f>E29/$B$47</f>
        <v>0.82967705633622668</v>
      </c>
      <c r="F51" s="2">
        <f>F29/$B$47</f>
        <v>5.7465080493488474E-2</v>
      </c>
      <c r="G51" s="2">
        <f>G29/$B$47</f>
        <v>0.10748336862258624</v>
      </c>
      <c r="H51" s="2">
        <f>H29/$B$47</f>
        <v>6.6335238014634201E-2</v>
      </c>
      <c r="I51" s="2">
        <f>I29/$B$47</f>
        <v>0.11254968779824988</v>
      </c>
      <c r="J51" s="2">
        <f>J29/$B$47</f>
        <v>0.33410141028266477</v>
      </c>
      <c r="Q51" s="3">
        <v>50</v>
      </c>
      <c r="R51" s="3" t="s">
        <v>2</v>
      </c>
      <c r="S51" s="3" t="s">
        <v>32</v>
      </c>
      <c r="T51" s="3" t="s">
        <v>40</v>
      </c>
      <c r="U51" s="2">
        <v>1</v>
      </c>
      <c r="V51" s="12">
        <f t="shared" si="35"/>
        <v>0.23066985894006459</v>
      </c>
      <c r="W51" s="12">
        <f t="shared" si="36"/>
        <v>4.7563290677235193</v>
      </c>
      <c r="Y51" s="2">
        <f t="shared" si="3"/>
        <v>0.23066985894006459</v>
      </c>
      <c r="Z51" s="2">
        <v>100</v>
      </c>
      <c r="AA51" s="2">
        <f t="shared" si="7"/>
        <v>23.066985894006457</v>
      </c>
      <c r="AF51" s="2">
        <f t="shared" si="4"/>
        <v>0.19190595629067581</v>
      </c>
      <c r="AG51" s="2">
        <f t="shared" si="6"/>
        <v>0.34425236863665731</v>
      </c>
      <c r="AH51" s="2">
        <f t="shared" si="10"/>
        <v>0.6469683978644869</v>
      </c>
    </row>
    <row r="52" spans="1:34" x14ac:dyDescent="0.45">
      <c r="D52" s="2">
        <f>D30/$B$47</f>
        <v>0.8944734750489215</v>
      </c>
      <c r="E52" s="2">
        <f>E30/$B$47</f>
        <v>0.38348026006920305</v>
      </c>
      <c r="F52" s="2">
        <f>F30/$B$47</f>
        <v>0.10589843597863538</v>
      </c>
      <c r="G52" s="2">
        <f>G30/$B$47</f>
        <v>5.0065084631731663E-2</v>
      </c>
      <c r="H52" s="2">
        <f>H30/$B$47</f>
        <v>7.22377457921064E-2</v>
      </c>
      <c r="I52" s="2">
        <f>I30/$B$47</f>
        <v>3.2499658708772722E-2</v>
      </c>
      <c r="J52" s="2">
        <f>J30/$B$47</f>
        <v>0.23628920501097961</v>
      </c>
      <c r="Q52" s="3">
        <v>51</v>
      </c>
      <c r="R52" s="3" t="s">
        <v>2</v>
      </c>
      <c r="S52" s="3" t="s">
        <v>32</v>
      </c>
      <c r="T52" s="3" t="s">
        <v>42</v>
      </c>
      <c r="U52" s="2">
        <v>1</v>
      </c>
      <c r="V52" s="12">
        <f t="shared" si="35"/>
        <v>5.0192755943094129E-2</v>
      </c>
      <c r="W52" s="12">
        <f t="shared" si="36"/>
        <v>18.240243183553478</v>
      </c>
      <c r="Y52" s="2">
        <f t="shared" si="3"/>
        <v>5.0192755943094129E-2</v>
      </c>
      <c r="Z52" s="2">
        <v>100</v>
      </c>
      <c r="AA52" s="2">
        <f t="shared" si="7"/>
        <v>5.0192755943094127</v>
      </c>
      <c r="AF52" s="2">
        <f t="shared" si="4"/>
        <v>4.1757899676987092E-2</v>
      </c>
      <c r="AG52" s="2">
        <f t="shared" si="6"/>
        <v>7.4907815009768758E-2</v>
      </c>
      <c r="AH52" s="2">
        <f t="shared" si="10"/>
        <v>0.14077750359809416</v>
      </c>
    </row>
    <row r="53" spans="1:34" x14ac:dyDescent="0.45">
      <c r="D53" s="2">
        <f>D31/$B$47</f>
        <v>2.328105169637253</v>
      </c>
      <c r="E53" s="2">
        <f>E31/$B$47</f>
        <v>0.32506182892716567</v>
      </c>
      <c r="F53" s="2">
        <f>F31/$B$47</f>
        <v>0.69786531320930578</v>
      </c>
      <c r="G53" s="2">
        <f>G31/$B$47</f>
        <v>2.3826251446876067E-2</v>
      </c>
      <c r="H53" s="2">
        <f>H31/$B$47</f>
        <v>0.22839733350110011</v>
      </c>
      <c r="I53" s="2">
        <f>I31/$B$47</f>
        <v>8.1435820412000579E-2</v>
      </c>
      <c r="J53" s="2">
        <f>J31/$B$47</f>
        <v>5.5229778937019837E-2</v>
      </c>
      <c r="Q53" s="3">
        <v>52</v>
      </c>
      <c r="R53" s="3" t="s">
        <v>2</v>
      </c>
      <c r="S53" s="3" t="s">
        <v>32</v>
      </c>
      <c r="T53" s="3" t="s">
        <v>44</v>
      </c>
      <c r="U53" s="2">
        <v>1</v>
      </c>
      <c r="V53" s="12">
        <f t="shared" si="35"/>
        <v>5.186568504795222E-2</v>
      </c>
      <c r="W53" s="12">
        <f t="shared" si="36"/>
        <v>11.735058022318956</v>
      </c>
      <c r="Y53" s="2">
        <f t="shared" si="3"/>
        <v>5.186568504795222E-2</v>
      </c>
      <c r="Z53" s="2">
        <v>200</v>
      </c>
      <c r="AA53" s="2">
        <f t="shared" si="7"/>
        <v>10.373137009590444</v>
      </c>
      <c r="AF53" s="2">
        <f t="shared" si="4"/>
        <v>8.6299388515987008E-2</v>
      </c>
      <c r="AG53" s="2">
        <f t="shared" si="6"/>
        <v>0.15480899854679048</v>
      </c>
      <c r="AH53" s="2">
        <f t="shared" si="10"/>
        <v>0.29093926110508012</v>
      </c>
    </row>
    <row r="54" spans="1:34" x14ac:dyDescent="0.45">
      <c r="D54" s="2">
        <f>D32/$B$47</f>
        <v>0.74867060237539984</v>
      </c>
      <c r="E54" s="2">
        <f>E32/$B$47</f>
        <v>6.073332091101475E-2</v>
      </c>
      <c r="F54" s="2">
        <f>F32/$B$47</f>
        <v>0.41495483626407564</v>
      </c>
      <c r="G54" s="2">
        <f>G32/$B$47</f>
        <v>0.2454599532059781</v>
      </c>
      <c r="H54" s="2">
        <f>H32/$B$47</f>
        <v>0.11131999867794318</v>
      </c>
      <c r="I54" s="2">
        <f>I32/$B$47</f>
        <v>0.10317672405902319</v>
      </c>
      <c r="J54" s="2">
        <f>J32/$B$47</f>
        <v>5.5098612097520455E-2</v>
      </c>
      <c r="Q54" s="3">
        <v>53</v>
      </c>
      <c r="R54" s="3" t="s">
        <v>2</v>
      </c>
      <c r="S54" s="3" t="s">
        <v>32</v>
      </c>
      <c r="T54" s="3" t="s">
        <v>45</v>
      </c>
      <c r="U54" s="2">
        <v>1</v>
      </c>
      <c r="V54" s="12">
        <f t="shared" si="35"/>
        <v>0.11691586378346833</v>
      </c>
      <c r="W54" s="12">
        <f t="shared" si="36"/>
        <v>1.8769156652828343</v>
      </c>
      <c r="Y54" s="2">
        <f t="shared" si="3"/>
        <v>0.11691586378346833</v>
      </c>
      <c r="Z54" s="2">
        <v>100</v>
      </c>
      <c r="AA54" s="2">
        <f t="shared" si="7"/>
        <v>11.691586378346832</v>
      </c>
      <c r="AF54" s="2">
        <f t="shared" si="4"/>
        <v>9.7268237592960466E-2</v>
      </c>
      <c r="AG54" s="2">
        <f t="shared" si="6"/>
        <v>0.17448557528756983</v>
      </c>
      <c r="AH54" s="2">
        <f t="shared" si="10"/>
        <v>0.32791830464762634</v>
      </c>
    </row>
    <row r="55" spans="1:34" x14ac:dyDescent="0.45">
      <c r="D55" s="2">
        <f>D33/$B$47</f>
        <v>3.0742228007667718E-6</v>
      </c>
      <c r="E55" s="2">
        <f>E33/$B$47</f>
        <v>4.511353644062998E-2</v>
      </c>
      <c r="F55" s="2">
        <f>F33/$B$47</f>
        <v>0.25650529414882189</v>
      </c>
      <c r="G55" s="2">
        <f>G33/$B$47</f>
        <v>0.59600879705305632</v>
      </c>
      <c r="H55" s="2">
        <f>H33/$B$47</f>
        <v>0.23771017910555625</v>
      </c>
      <c r="I55" s="2">
        <f>I33/$B$47</f>
        <v>8.5059304353171022E-2</v>
      </c>
      <c r="J55" s="2">
        <f>J33/$B$47</f>
        <v>0.11582885878573444</v>
      </c>
      <c r="Q55" s="3">
        <v>54</v>
      </c>
      <c r="R55" s="3" t="s">
        <v>2</v>
      </c>
      <c r="S55" s="3" t="s">
        <v>32</v>
      </c>
      <c r="T55" s="3" t="s">
        <v>46</v>
      </c>
      <c r="U55" s="2">
        <v>1</v>
      </c>
      <c r="V55" s="12">
        <f t="shared" si="35"/>
        <v>9.14487198200786E-2</v>
      </c>
      <c r="W55" s="12">
        <f t="shared" si="36"/>
        <v>2.7025670404172435</v>
      </c>
      <c r="Y55" s="2">
        <f t="shared" si="3"/>
        <v>9.14487198200786E-2</v>
      </c>
      <c r="Z55" s="2">
        <v>100</v>
      </c>
      <c r="AA55" s="2">
        <f t="shared" si="7"/>
        <v>9.1448719820078601</v>
      </c>
      <c r="AF55" s="2">
        <f t="shared" si="4"/>
        <v>7.6080828718893004E-2</v>
      </c>
      <c r="AG55" s="2">
        <f t="shared" si="6"/>
        <v>0.13647833553768279</v>
      </c>
      <c r="AH55" s="2">
        <f t="shared" si="10"/>
        <v>0.25648965157657383</v>
      </c>
    </row>
    <row r="56" spans="1:34" x14ac:dyDescent="0.45">
      <c r="D56" s="2">
        <f>D34/$B$47</f>
        <v>1.4004792759048626E-5</v>
      </c>
      <c r="E56" s="2">
        <f>E34/$B$47</f>
        <v>0.1515062391295664</v>
      </c>
      <c r="F56" s="2">
        <f>F34/$B$47</f>
        <v>0.12092250438629379</v>
      </c>
      <c r="G56" s="2">
        <f>G34/$B$47</f>
        <v>0.54083127990364954</v>
      </c>
      <c r="H56" s="2">
        <f>H34/$B$47</f>
        <v>0.31713170042243222</v>
      </c>
      <c r="I56" s="2">
        <f>I34/$B$47</f>
        <v>0.17485940184543558</v>
      </c>
      <c r="J56" s="2">
        <f>J34/$B$47</f>
        <v>9.0229463943438337E-2</v>
      </c>
      <c r="Q56" s="3"/>
      <c r="S56" s="3"/>
      <c r="T56" s="4"/>
      <c r="V56" s="12"/>
      <c r="W56" s="12"/>
      <c r="Y56" s="2"/>
      <c r="Z56" s="2"/>
    </row>
    <row r="57" spans="1:34" x14ac:dyDescent="0.45">
      <c r="Q57" s="3"/>
      <c r="S57" s="3"/>
      <c r="T57" s="4"/>
      <c r="V57" s="12"/>
      <c r="W57" s="12"/>
      <c r="Y57" s="2"/>
      <c r="Z57" s="2"/>
    </row>
    <row r="58" spans="1:34" x14ac:dyDescent="0.45">
      <c r="Q58" s="3"/>
      <c r="T58" s="4"/>
      <c r="V58" s="12"/>
      <c r="W58" s="12"/>
      <c r="Y58" s="2"/>
      <c r="Z58" s="2"/>
    </row>
    <row r="59" spans="1:34" x14ac:dyDescent="0.45">
      <c r="Q59" s="3"/>
      <c r="T59" s="4"/>
      <c r="V59" s="12"/>
      <c r="W59" s="12"/>
      <c r="Y59" s="2"/>
      <c r="Z59" s="2"/>
    </row>
    <row r="60" spans="1:34" x14ac:dyDescent="0.45">
      <c r="A60" s="2" t="s">
        <v>88</v>
      </c>
      <c r="Q60" s="3"/>
      <c r="R60" s="3"/>
      <c r="S60" s="3"/>
      <c r="T60" s="4"/>
      <c r="V60" s="12"/>
      <c r="W60" s="12"/>
      <c r="Y60" s="2"/>
      <c r="Z60" s="2"/>
    </row>
    <row r="61" spans="1:34" x14ac:dyDescent="0.45">
      <c r="A61" s="16"/>
      <c r="B61" s="17">
        <v>1</v>
      </c>
      <c r="C61" s="17">
        <v>2</v>
      </c>
      <c r="D61" s="17">
        <v>3</v>
      </c>
      <c r="E61" s="17">
        <v>4</v>
      </c>
      <c r="F61" s="17">
        <v>5</v>
      </c>
      <c r="G61" s="17">
        <v>6</v>
      </c>
      <c r="H61" s="17">
        <v>7</v>
      </c>
      <c r="I61" s="17">
        <v>8</v>
      </c>
      <c r="J61" s="17">
        <v>9</v>
      </c>
      <c r="K61" s="17">
        <v>10</v>
      </c>
      <c r="L61" s="17">
        <v>11</v>
      </c>
      <c r="M61" s="17">
        <v>12</v>
      </c>
      <c r="Q61" s="3"/>
      <c r="R61" s="3"/>
      <c r="T61" s="4"/>
      <c r="V61" s="12"/>
      <c r="W61" s="12"/>
      <c r="Y61" s="2"/>
      <c r="Z61" s="2"/>
    </row>
    <row r="62" spans="1:34" x14ac:dyDescent="0.45">
      <c r="A62" s="17" t="s">
        <v>69</v>
      </c>
      <c r="B62" s="26">
        <v>681998</v>
      </c>
      <c r="C62" s="26">
        <v>685740</v>
      </c>
      <c r="D62" s="33">
        <v>410975</v>
      </c>
      <c r="E62" s="27">
        <v>233239</v>
      </c>
      <c r="F62" s="29">
        <v>10373</v>
      </c>
      <c r="G62" s="29">
        <v>2066</v>
      </c>
      <c r="H62" s="28">
        <v>98926</v>
      </c>
      <c r="I62" s="28">
        <v>85815</v>
      </c>
      <c r="J62" s="28">
        <v>81690</v>
      </c>
      <c r="K62" s="29">
        <v>7</v>
      </c>
      <c r="L62" s="29">
        <v>10</v>
      </c>
      <c r="M62" s="29">
        <v>9</v>
      </c>
      <c r="N62" s="18" t="s">
        <v>70</v>
      </c>
      <c r="O62">
        <f>AVERAGE(L62:M69)</f>
        <v>12.5625</v>
      </c>
      <c r="Q62" s="3"/>
      <c r="R62" s="3"/>
      <c r="S62" s="3"/>
      <c r="T62" s="4"/>
      <c r="V62" s="12"/>
      <c r="W62" s="12"/>
      <c r="Y62" s="2"/>
      <c r="Z62" s="2"/>
    </row>
    <row r="63" spans="1:34" x14ac:dyDescent="0.45">
      <c r="A63" s="17" t="s">
        <v>78</v>
      </c>
      <c r="B63" s="26">
        <v>723420</v>
      </c>
      <c r="C63" s="26">
        <v>714437</v>
      </c>
      <c r="D63" s="34">
        <v>604789</v>
      </c>
      <c r="E63" s="37">
        <v>311937</v>
      </c>
      <c r="F63" s="29">
        <v>6870</v>
      </c>
      <c r="G63" s="29">
        <v>4174</v>
      </c>
      <c r="H63" s="29">
        <v>30705</v>
      </c>
      <c r="I63" s="29">
        <v>37267</v>
      </c>
      <c r="J63" s="28">
        <v>85857</v>
      </c>
      <c r="K63" s="29">
        <v>9</v>
      </c>
      <c r="L63" s="29">
        <v>10</v>
      </c>
      <c r="M63" s="29">
        <v>13</v>
      </c>
      <c r="Q63" s="3"/>
      <c r="R63" s="3"/>
      <c r="T63" s="4"/>
      <c r="V63" s="12"/>
      <c r="W63" s="12"/>
      <c r="Y63" s="2"/>
      <c r="Z63" s="2"/>
    </row>
    <row r="64" spans="1:34" x14ac:dyDescent="0.45">
      <c r="A64" s="17" t="s">
        <v>74</v>
      </c>
      <c r="B64" s="33">
        <v>381222</v>
      </c>
      <c r="C64" s="33">
        <v>376952</v>
      </c>
      <c r="D64" s="27">
        <v>253244</v>
      </c>
      <c r="E64" s="35">
        <v>155439</v>
      </c>
      <c r="F64" s="29">
        <v>10987</v>
      </c>
      <c r="G64" s="29">
        <v>20239</v>
      </c>
      <c r="H64" s="29">
        <v>12775</v>
      </c>
      <c r="I64" s="29">
        <v>21950</v>
      </c>
      <c r="J64" s="28">
        <v>59187</v>
      </c>
      <c r="K64" s="29">
        <v>5</v>
      </c>
      <c r="L64" s="29">
        <v>15</v>
      </c>
      <c r="M64" s="29">
        <v>11</v>
      </c>
      <c r="Q64" s="3"/>
      <c r="S64" s="3"/>
      <c r="T64" s="4"/>
    </row>
    <row r="65" spans="1:20" x14ac:dyDescent="0.45">
      <c r="A65" s="17" t="s">
        <v>80</v>
      </c>
      <c r="B65" s="28">
        <v>101343</v>
      </c>
      <c r="C65" s="28">
        <v>94843</v>
      </c>
      <c r="D65" s="35">
        <v>180970</v>
      </c>
      <c r="E65" s="28">
        <v>70828</v>
      </c>
      <c r="F65" s="29">
        <v>20555</v>
      </c>
      <c r="G65" s="29">
        <v>9258</v>
      </c>
      <c r="H65" s="29">
        <v>12801</v>
      </c>
      <c r="I65" s="29">
        <v>5942</v>
      </c>
      <c r="J65" s="29">
        <v>42278</v>
      </c>
      <c r="K65" s="29">
        <v>9</v>
      </c>
      <c r="L65" s="29">
        <v>12</v>
      </c>
      <c r="M65" s="29">
        <v>11</v>
      </c>
      <c r="Q65" s="3"/>
      <c r="T65" s="4"/>
    </row>
    <row r="66" spans="1:20" x14ac:dyDescent="0.45">
      <c r="A66" s="17" t="s">
        <v>81</v>
      </c>
      <c r="B66" s="29">
        <v>30939</v>
      </c>
      <c r="C66" s="29">
        <v>29969</v>
      </c>
      <c r="D66" s="36">
        <v>447851</v>
      </c>
      <c r="E66" s="28">
        <v>62596</v>
      </c>
      <c r="F66" s="32">
        <v>132157</v>
      </c>
      <c r="G66" s="29">
        <v>4217</v>
      </c>
      <c r="H66" s="29">
        <v>42343</v>
      </c>
      <c r="I66" s="29">
        <v>10717</v>
      </c>
      <c r="J66" s="29">
        <v>8493</v>
      </c>
      <c r="K66" s="29">
        <v>10</v>
      </c>
      <c r="L66" s="29">
        <v>17</v>
      </c>
      <c r="M66" s="29">
        <v>14</v>
      </c>
    </row>
    <row r="67" spans="1:20" x14ac:dyDescent="0.45">
      <c r="A67" s="17" t="s">
        <v>82</v>
      </c>
      <c r="B67" s="29">
        <v>7530</v>
      </c>
      <c r="C67" s="29">
        <v>7727</v>
      </c>
      <c r="D67" s="32">
        <v>151953</v>
      </c>
      <c r="E67" s="29">
        <v>11456</v>
      </c>
      <c r="F67" s="28">
        <v>77425</v>
      </c>
      <c r="G67" s="29">
        <v>46727</v>
      </c>
      <c r="H67" s="29">
        <v>21041</v>
      </c>
      <c r="I67" s="29">
        <v>18889</v>
      </c>
      <c r="J67" s="29">
        <v>9146</v>
      </c>
      <c r="K67" s="29">
        <v>8</v>
      </c>
      <c r="L67" s="29">
        <v>15</v>
      </c>
      <c r="M67" s="29">
        <v>13</v>
      </c>
    </row>
    <row r="68" spans="1:20" x14ac:dyDescent="0.45">
      <c r="A68" s="17" t="s">
        <v>83</v>
      </c>
      <c r="B68" s="29">
        <v>2060</v>
      </c>
      <c r="C68" s="29">
        <v>2225</v>
      </c>
      <c r="D68" s="29">
        <v>18</v>
      </c>
      <c r="E68" s="29">
        <v>11762</v>
      </c>
      <c r="F68" s="29">
        <v>48378</v>
      </c>
      <c r="G68" s="32">
        <v>114562</v>
      </c>
      <c r="H68" s="29">
        <v>43753</v>
      </c>
      <c r="I68" s="29">
        <v>16791</v>
      </c>
      <c r="J68" s="29">
        <v>22174</v>
      </c>
      <c r="K68" s="29">
        <v>9</v>
      </c>
      <c r="L68" s="29">
        <v>13</v>
      </c>
      <c r="M68" s="29">
        <v>14</v>
      </c>
      <c r="Q68" s="3"/>
    </row>
    <row r="69" spans="1:20" x14ac:dyDescent="0.45">
      <c r="A69" s="17" t="s">
        <v>84</v>
      </c>
      <c r="B69" s="29">
        <v>542</v>
      </c>
      <c r="C69" s="29">
        <v>1363</v>
      </c>
      <c r="D69" s="29">
        <v>15</v>
      </c>
      <c r="E69" s="29">
        <v>28589</v>
      </c>
      <c r="F69" s="29">
        <v>23080</v>
      </c>
      <c r="G69" s="28">
        <v>101370</v>
      </c>
      <c r="H69" s="28">
        <v>58533</v>
      </c>
      <c r="I69" s="29">
        <v>31545</v>
      </c>
      <c r="J69" s="29">
        <v>17416</v>
      </c>
      <c r="K69" s="29">
        <v>9</v>
      </c>
      <c r="L69" s="29">
        <v>13</v>
      </c>
      <c r="M69" s="29">
        <v>11</v>
      </c>
      <c r="Q69" s="3"/>
    </row>
    <row r="70" spans="1:20" x14ac:dyDescent="0.45">
      <c r="Q70" s="3"/>
    </row>
    <row r="71" spans="1:20" x14ac:dyDescent="0.45">
      <c r="B71">
        <f>B62-$O$62</f>
        <v>681985.4375</v>
      </c>
      <c r="C71">
        <f t="shared" ref="C71:J71" si="37">C62-$O$62</f>
        <v>685727.4375</v>
      </c>
      <c r="D71">
        <f t="shared" si="37"/>
        <v>410962.4375</v>
      </c>
      <c r="E71">
        <f t="shared" si="37"/>
        <v>233226.4375</v>
      </c>
      <c r="F71">
        <f t="shared" si="37"/>
        <v>10360.4375</v>
      </c>
      <c r="G71">
        <f t="shared" si="37"/>
        <v>2053.4375</v>
      </c>
      <c r="H71">
        <f t="shared" si="37"/>
        <v>98913.4375</v>
      </c>
      <c r="I71">
        <f t="shared" si="37"/>
        <v>85802.4375</v>
      </c>
      <c r="J71">
        <f t="shared" si="37"/>
        <v>81677.4375</v>
      </c>
      <c r="K71">
        <f t="shared" ref="K71" si="38">K62-$O$62</f>
        <v>-5.5625</v>
      </c>
      <c r="Q71" s="3"/>
    </row>
    <row r="72" spans="1:20" x14ac:dyDescent="0.45">
      <c r="B72">
        <f t="shared" ref="B72:J78" si="39">B63-$O$62</f>
        <v>723407.4375</v>
      </c>
      <c r="C72">
        <f t="shared" si="39"/>
        <v>714424.4375</v>
      </c>
      <c r="D72">
        <f t="shared" si="39"/>
        <v>604776.4375</v>
      </c>
      <c r="E72">
        <f t="shared" si="39"/>
        <v>311924.4375</v>
      </c>
      <c r="F72">
        <f t="shared" si="39"/>
        <v>6857.4375</v>
      </c>
      <c r="G72">
        <f t="shared" si="39"/>
        <v>4161.4375</v>
      </c>
      <c r="H72">
        <f t="shared" si="39"/>
        <v>30692.4375</v>
      </c>
      <c r="I72">
        <f t="shared" si="39"/>
        <v>37254.4375</v>
      </c>
      <c r="J72">
        <f t="shared" si="39"/>
        <v>85844.4375</v>
      </c>
      <c r="K72">
        <f t="shared" ref="K72" si="40">K63-$O$62</f>
        <v>-3.5625</v>
      </c>
    </row>
    <row r="73" spans="1:20" x14ac:dyDescent="0.45">
      <c r="B73">
        <f t="shared" si="39"/>
        <v>381209.4375</v>
      </c>
      <c r="C73">
        <f t="shared" si="39"/>
        <v>376939.4375</v>
      </c>
      <c r="D73">
        <f t="shared" si="39"/>
        <v>253231.4375</v>
      </c>
      <c r="E73">
        <f t="shared" si="39"/>
        <v>155426.4375</v>
      </c>
      <c r="F73">
        <f t="shared" si="39"/>
        <v>10974.4375</v>
      </c>
      <c r="G73">
        <f t="shared" si="39"/>
        <v>20226.4375</v>
      </c>
      <c r="H73">
        <f t="shared" si="39"/>
        <v>12762.4375</v>
      </c>
      <c r="I73">
        <f t="shared" si="39"/>
        <v>21937.4375</v>
      </c>
      <c r="J73">
        <f t="shared" si="39"/>
        <v>59174.4375</v>
      </c>
      <c r="K73">
        <f t="shared" ref="K73" si="41">K64-$O$62</f>
        <v>-7.5625</v>
      </c>
    </row>
    <row r="74" spans="1:20" x14ac:dyDescent="0.45">
      <c r="B74">
        <f t="shared" si="39"/>
        <v>101330.4375</v>
      </c>
      <c r="C74">
        <f t="shared" si="39"/>
        <v>94830.4375</v>
      </c>
      <c r="D74">
        <f t="shared" si="39"/>
        <v>180957.4375</v>
      </c>
      <c r="E74">
        <f t="shared" si="39"/>
        <v>70815.4375</v>
      </c>
      <c r="F74">
        <f t="shared" si="39"/>
        <v>20542.4375</v>
      </c>
      <c r="G74">
        <f t="shared" si="39"/>
        <v>9245.4375</v>
      </c>
      <c r="H74">
        <f t="shared" si="39"/>
        <v>12788.4375</v>
      </c>
      <c r="I74">
        <f t="shared" si="39"/>
        <v>5929.4375</v>
      </c>
      <c r="J74">
        <f t="shared" si="39"/>
        <v>42265.4375</v>
      </c>
      <c r="K74">
        <f t="shared" ref="K74" si="42">K65-$O$62</f>
        <v>-3.5625</v>
      </c>
    </row>
    <row r="75" spans="1:20" x14ac:dyDescent="0.45">
      <c r="B75">
        <f t="shared" si="39"/>
        <v>30926.4375</v>
      </c>
      <c r="C75">
        <f t="shared" si="39"/>
        <v>29956.4375</v>
      </c>
      <c r="D75">
        <f t="shared" si="39"/>
        <v>447838.4375</v>
      </c>
      <c r="E75">
        <f t="shared" si="39"/>
        <v>62583.4375</v>
      </c>
      <c r="F75">
        <f t="shared" si="39"/>
        <v>132144.4375</v>
      </c>
      <c r="G75">
        <f t="shared" si="39"/>
        <v>4204.4375</v>
      </c>
      <c r="H75">
        <f t="shared" si="39"/>
        <v>42330.4375</v>
      </c>
      <c r="I75">
        <f t="shared" si="39"/>
        <v>10704.4375</v>
      </c>
      <c r="J75">
        <f t="shared" si="39"/>
        <v>8480.4375</v>
      </c>
      <c r="K75">
        <f t="shared" ref="K75" si="43">K66-$O$62</f>
        <v>-2.5625</v>
      </c>
    </row>
    <row r="76" spans="1:20" x14ac:dyDescent="0.45">
      <c r="B76">
        <f t="shared" si="39"/>
        <v>7517.4375</v>
      </c>
      <c r="C76">
        <f t="shared" si="39"/>
        <v>7714.4375</v>
      </c>
      <c r="D76">
        <f t="shared" si="39"/>
        <v>151940.4375</v>
      </c>
      <c r="E76">
        <f t="shared" si="39"/>
        <v>11443.4375</v>
      </c>
      <c r="F76">
        <f t="shared" si="39"/>
        <v>77412.4375</v>
      </c>
      <c r="G76">
        <f t="shared" si="39"/>
        <v>46714.4375</v>
      </c>
      <c r="H76">
        <f t="shared" si="39"/>
        <v>21028.4375</v>
      </c>
      <c r="I76">
        <f t="shared" si="39"/>
        <v>18876.4375</v>
      </c>
      <c r="J76">
        <f t="shared" si="39"/>
        <v>9133.4375</v>
      </c>
      <c r="K76">
        <f t="shared" ref="K76" si="44">K67-$O$62</f>
        <v>-4.5625</v>
      </c>
    </row>
    <row r="77" spans="1:20" x14ac:dyDescent="0.45">
      <c r="B77">
        <f t="shared" si="39"/>
        <v>2047.4375</v>
      </c>
      <c r="C77">
        <f t="shared" si="39"/>
        <v>2212.4375</v>
      </c>
      <c r="D77">
        <f t="shared" si="39"/>
        <v>5.4375</v>
      </c>
      <c r="E77">
        <f t="shared" si="39"/>
        <v>11749.4375</v>
      </c>
      <c r="F77">
        <f t="shared" si="39"/>
        <v>48365.4375</v>
      </c>
      <c r="G77">
        <f t="shared" si="39"/>
        <v>114549.4375</v>
      </c>
      <c r="H77">
        <f t="shared" si="39"/>
        <v>43740.4375</v>
      </c>
      <c r="I77">
        <f t="shared" si="39"/>
        <v>16778.4375</v>
      </c>
      <c r="J77">
        <f t="shared" si="39"/>
        <v>22161.4375</v>
      </c>
      <c r="K77">
        <f t="shared" ref="K77" si="45">K68-$O$62</f>
        <v>-3.5625</v>
      </c>
    </row>
    <row r="78" spans="1:20" x14ac:dyDescent="0.45">
      <c r="B78">
        <f t="shared" si="39"/>
        <v>529.4375</v>
      </c>
      <c r="C78">
        <f t="shared" si="39"/>
        <v>1350.4375</v>
      </c>
      <c r="D78">
        <f t="shared" si="39"/>
        <v>2.4375</v>
      </c>
      <c r="E78">
        <f t="shared" si="39"/>
        <v>28576.4375</v>
      </c>
      <c r="F78">
        <f t="shared" si="39"/>
        <v>23067.4375</v>
      </c>
      <c r="G78">
        <f t="shared" si="39"/>
        <v>101357.4375</v>
      </c>
      <c r="H78">
        <f t="shared" si="39"/>
        <v>58520.4375</v>
      </c>
      <c r="I78">
        <f t="shared" si="39"/>
        <v>31532.4375</v>
      </c>
      <c r="J78">
        <f t="shared" si="39"/>
        <v>17403.4375</v>
      </c>
      <c r="K78">
        <f t="shared" ref="K78" si="46">K69-$O$62</f>
        <v>-3.5625</v>
      </c>
    </row>
    <row r="79" spans="1:20" x14ac:dyDescent="0.45">
      <c r="B79"/>
      <c r="C79"/>
      <c r="D79"/>
      <c r="E79"/>
      <c r="F79"/>
      <c r="G79"/>
      <c r="H79"/>
      <c r="I79"/>
      <c r="J79"/>
      <c r="K79"/>
    </row>
    <row r="80" spans="1:20" x14ac:dyDescent="0.45">
      <c r="A80" s="18" t="s">
        <v>37</v>
      </c>
      <c r="B80" s="18" t="s">
        <v>86</v>
      </c>
      <c r="C80"/>
      <c r="D80"/>
      <c r="E80"/>
      <c r="F80"/>
      <c r="G80"/>
      <c r="H80"/>
      <c r="I80"/>
      <c r="J80"/>
      <c r="K80"/>
    </row>
    <row r="81" spans="1:10" x14ac:dyDescent="0.45">
      <c r="A81">
        <v>50</v>
      </c>
      <c r="B81">
        <f>AVERAGE(B71:C71)</f>
        <v>683856.4375</v>
      </c>
    </row>
    <row r="82" spans="1:10" x14ac:dyDescent="0.45">
      <c r="A82">
        <f>A81/5</f>
        <v>10</v>
      </c>
      <c r="B82">
        <f t="shared" ref="B82:B88" si="47">AVERAGE(B72:C72)</f>
        <v>718915.9375</v>
      </c>
    </row>
    <row r="83" spans="1:10" x14ac:dyDescent="0.45">
      <c r="A83" s="22">
        <f t="shared" ref="A83:A88" si="48">A82/5</f>
        <v>2</v>
      </c>
      <c r="B83" s="22">
        <f t="shared" si="47"/>
        <v>379074.4375</v>
      </c>
    </row>
    <row r="84" spans="1:10" x14ac:dyDescent="0.45">
      <c r="A84" s="22">
        <f t="shared" si="48"/>
        <v>0.4</v>
      </c>
      <c r="B84" s="22">
        <f t="shared" si="47"/>
        <v>98080.4375</v>
      </c>
    </row>
    <row r="85" spans="1:10" x14ac:dyDescent="0.45">
      <c r="A85" s="22">
        <f t="shared" si="48"/>
        <v>0.08</v>
      </c>
      <c r="B85" s="22">
        <f t="shared" si="47"/>
        <v>30441.4375</v>
      </c>
    </row>
    <row r="86" spans="1:10" x14ac:dyDescent="0.45">
      <c r="A86" s="22">
        <f t="shared" si="48"/>
        <v>1.6E-2</v>
      </c>
      <c r="B86" s="22">
        <f t="shared" si="47"/>
        <v>7615.9375</v>
      </c>
    </row>
    <row r="87" spans="1:10" x14ac:dyDescent="0.45">
      <c r="A87" s="22">
        <f t="shared" si="48"/>
        <v>3.2000000000000002E-3</v>
      </c>
      <c r="B87" s="22">
        <f t="shared" si="47"/>
        <v>2129.9375</v>
      </c>
    </row>
    <row r="88" spans="1:10" x14ac:dyDescent="0.45">
      <c r="A88" s="22">
        <f t="shared" si="48"/>
        <v>6.4000000000000005E-4</v>
      </c>
      <c r="B88" s="22">
        <f t="shared" si="47"/>
        <v>939.9375</v>
      </c>
    </row>
    <row r="89" spans="1:10" x14ac:dyDescent="0.45">
      <c r="A89">
        <v>0</v>
      </c>
      <c r="B89">
        <v>0</v>
      </c>
    </row>
    <row r="91" spans="1:10" x14ac:dyDescent="0.45">
      <c r="A91" s="18" t="s">
        <v>87</v>
      </c>
      <c r="B91">
        <f>SLOPE(B83:B89,A83:A89)</f>
        <v>187804.2265319087</v>
      </c>
    </row>
    <row r="93" spans="1:10" x14ac:dyDescent="0.45">
      <c r="D93" s="2">
        <f>D71/$B$91</f>
        <v>2.1882491416143703</v>
      </c>
      <c r="E93" s="2">
        <f>E71/$B$91</f>
        <v>1.2418593649721397</v>
      </c>
      <c r="F93" s="2">
        <f>F71/$B$91</f>
        <v>5.5166157286879375E-2</v>
      </c>
      <c r="G93" s="2">
        <f>G71/$B$91</f>
        <v>1.0933925918068264E-2</v>
      </c>
      <c r="H93" s="2">
        <f>H71/$B$91</f>
        <v>0.52668376706204856</v>
      </c>
      <c r="I93" s="2">
        <f>I71/$B$91</f>
        <v>0.45687170669410798</v>
      </c>
      <c r="J93" s="2">
        <f>J71/$B$91</f>
        <v>0.43490734478290705</v>
      </c>
    </row>
    <row r="94" spans="1:10" x14ac:dyDescent="0.45">
      <c r="D94" s="2">
        <f>D72/$B$91</f>
        <v>3.2202493451192167</v>
      </c>
      <c r="E94" s="2">
        <f>E72/$B$91</f>
        <v>1.6609021173812761</v>
      </c>
      <c r="F94" s="2">
        <f>F72/$B$91</f>
        <v>3.6513754917197744E-2</v>
      </c>
      <c r="G94" s="2">
        <f>G72/$B$91</f>
        <v>2.2158380441416502E-2</v>
      </c>
      <c r="H94" s="2">
        <f>H72/$B$91</f>
        <v>0.163427831560464</v>
      </c>
      <c r="I94" s="2">
        <f>I72/$B$91</f>
        <v>0.19836847225411255</v>
      </c>
      <c r="J94" s="2">
        <f>J72/$B$91</f>
        <v>0.45709534383356748</v>
      </c>
    </row>
    <row r="95" spans="1:10" x14ac:dyDescent="0.45">
      <c r="D95" s="2">
        <f>D73/$B$91</f>
        <v>1.3483798643742182</v>
      </c>
      <c r="E95" s="2">
        <f>E73/$B$91</f>
        <v>0.82759818759239911</v>
      </c>
      <c r="F95" s="2">
        <f>F73/$B$91</f>
        <v>5.84355192780254E-2</v>
      </c>
      <c r="G95" s="2">
        <f>G73/$B$91</f>
        <v>0.10769958628467526</v>
      </c>
      <c r="H95" s="2">
        <f>H73/$B$91</f>
        <v>6.7956071786444111E-2</v>
      </c>
      <c r="I95" s="2">
        <f>I73/$B$91</f>
        <v>0.11681013737075156</v>
      </c>
      <c r="J95" s="2">
        <f>J73/$B$91</f>
        <v>0.31508576027678492</v>
      </c>
    </row>
    <row r="96" spans="1:10" x14ac:dyDescent="0.45">
      <c r="D96" s="2">
        <f>D74/$B$91</f>
        <v>0.96354294491479187</v>
      </c>
      <c r="E96" s="2">
        <f>E74/$B$91</f>
        <v>0.37707052076364306</v>
      </c>
      <c r="F96" s="2">
        <f>F74/$B$91</f>
        <v>0.10938218952441817</v>
      </c>
      <c r="G96" s="2">
        <f>G74/$B$91</f>
        <v>4.9229123703609316E-2</v>
      </c>
      <c r="H96" s="2">
        <f>H74/$B$91</f>
        <v>6.8094513825157132E-2</v>
      </c>
      <c r="I96" s="2">
        <f>I74/$B$91</f>
        <v>3.1572439073902121E-2</v>
      </c>
      <c r="J96" s="2">
        <f>J74/$B$91</f>
        <v>0.22505051286914957</v>
      </c>
    </row>
    <row r="97" spans="4:10" x14ac:dyDescent="0.45">
      <c r="D97" s="2">
        <f>D75/$B$91</f>
        <v>2.3846025500598116</v>
      </c>
      <c r="E97" s="2">
        <f>E75/$B$91</f>
        <v>0.33323764142958101</v>
      </c>
      <c r="F97" s="2">
        <f>F75/$B$91</f>
        <v>0.70362866661868295</v>
      </c>
      <c r="G97" s="2">
        <f>G75/$B$91</f>
        <v>2.2387342274672657E-2</v>
      </c>
      <c r="H97" s="2">
        <f>H75/$B$91</f>
        <v>0.22539661796593213</v>
      </c>
      <c r="I97" s="2">
        <f>I75/$B$91</f>
        <v>5.6997851952928613E-2</v>
      </c>
      <c r="J97" s="2">
        <f>J75/$B$91</f>
        <v>4.5155732949168421E-2</v>
      </c>
    </row>
    <row r="98" spans="4:10" x14ac:dyDescent="0.45">
      <c r="D98" s="2">
        <f>D76/$B$91</f>
        <v>0.80903630501726065</v>
      </c>
      <c r="E98" s="2">
        <f>E76/$B$91</f>
        <v>6.093280066865648E-2</v>
      </c>
      <c r="F98" s="2">
        <f>F76/$B$91</f>
        <v>0.41219752574017449</v>
      </c>
      <c r="G98" s="2">
        <f>G76/$B$91</f>
        <v>0.2487400755704666</v>
      </c>
      <c r="H98" s="2">
        <f>H76/$B$91</f>
        <v>0.11196999070959238</v>
      </c>
      <c r="I98" s="2">
        <f>I76/$B$91</f>
        <v>0.10051124965919134</v>
      </c>
      <c r="J98" s="2">
        <f>J76/$B$91</f>
        <v>4.8632757998383978E-2</v>
      </c>
    </row>
    <row r="99" spans="4:10" x14ac:dyDescent="0.45">
      <c r="D99" s="2">
        <f>D77/$B$91</f>
        <v>2.8953022519310271E-5</v>
      </c>
      <c r="E99" s="2">
        <f>E77/$B$91</f>
        <v>6.2562156970432839E-2</v>
      </c>
      <c r="F99" s="2">
        <f>F77/$B$91</f>
        <v>0.25753114502874364</v>
      </c>
      <c r="G99" s="2">
        <f>G77/$B$91</f>
        <v>0.60994067926654238</v>
      </c>
      <c r="H99" s="2">
        <f>H77/$B$91</f>
        <v>0.23290443621921533</v>
      </c>
      <c r="I99" s="2">
        <f>I77/$B$91</f>
        <v>8.9340042073809633E-2</v>
      </c>
      <c r="J99" s="2">
        <f>J77/$B$91</f>
        <v>0.11800286878120222</v>
      </c>
    </row>
    <row r="100" spans="4:10" x14ac:dyDescent="0.45">
      <c r="D100" s="2">
        <f>D78/$B$91</f>
        <v>1.2978941129345982E-5</v>
      </c>
      <c r="E100" s="2">
        <f>E78/$B$91</f>
        <v>0.15216077948674253</v>
      </c>
      <c r="F100" s="2">
        <f>F78/$B$91</f>
        <v>0.12282704136097145</v>
      </c>
      <c r="G100" s="2">
        <f>G78/$B$91</f>
        <v>0.53969731870107274</v>
      </c>
      <c r="H100" s="2">
        <f>H78/$B$91</f>
        <v>0.31160341053377272</v>
      </c>
      <c r="I100" s="2">
        <f>I78/$B$91</f>
        <v>0.167900574349654</v>
      </c>
      <c r="J100" s="2">
        <f>J78/$B$91</f>
        <v>9.2667975696718863E-2</v>
      </c>
    </row>
  </sheetData>
  <pageMargins left="0.2" right="0.2" top="0.25" bottom="0.25" header="0.05" footer="0.3"/>
  <pageSetup scale="56" orientation="portrait" r:id="rId1"/>
  <drawing r:id="rId2"/>
</worksheet>
</file>

<file path=customXml/_rels/item1.xml.rels><?xml version="1.0" encoding="UTF-8" standalone="yes"?>
  <Relationships xmlns="http://schemas.openxmlformats.org/package/2006/relationships">
    <Relationship Id="rId9" Type="http://schemas.openxmlformats.org/officeDocument/2006/relationships/customXmlProps" Target="itemProps1.xml"/>
  </Relationships>
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abArchives xmlns:xsi="http://www.w3.org/2001/XMLSchema-instance" xmlns:xsd="http://www.w3.org/2001/XMLSchema">
  <BaseUri>https://mynotebook.labarchives.com</BaseUri>
  <eid>NjY4OS44fDgzNDk5NC81MTQ2L0VudHJ5UGFydC8xNjU2ODcyMjAzfDE2OTgxLjg=</eid>
  <version>1</version>
  <updated-at>2024-01-11T17:09:57Z</updated-at>
</LabArchiv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E54C66DB639344A5195DAAF4A960DA" ma:contentTypeVersion="10" ma:contentTypeDescription="Create a new document." ma:contentTypeScope="" ma:versionID="8707195b69df15c19ec8f49576d4f7b1">
  <xsd:schema xmlns:xsd="http://www.w3.org/2001/XMLSchema" xmlns:xs="http://www.w3.org/2001/XMLSchema" xmlns:p="http://schemas.microsoft.com/office/2006/metadata/properties" xmlns:ns2="e9b7b26c-4119-437b-9cf1-bbb97b1d9fe9" targetNamespace="http://schemas.microsoft.com/office/2006/metadata/properties" ma:root="true" ma:fieldsID="8a3fd751362b826a33cac0fda39f5a57" ns2:_="">
    <xsd:import namespace="e9b7b26c-4119-437b-9cf1-bbb97b1d9f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b7b26c-4119-437b-9cf1-bbb97b1d9f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2112047-8702-4ac9-aeff-28ab65cc26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0D3A6E-A41F-4DE4-A845-B67DB0276C56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0B07EC50-6357-4752-8F6E-4994E7724123}"/>
</file>

<file path=customXml/itemProps3.xml><?xml version="1.0" encoding="utf-8"?>
<ds:datastoreItem xmlns:ds="http://schemas.openxmlformats.org/officeDocument/2006/customXml" ds:itemID="{28F8C459-743F-47EA-9D5F-BD271687F9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PlateMap</vt:lpstr>
      <vt:lpstr>Sheet1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 Fromen</dc:creator>
  <cp:lastModifiedBy>Cathy Fromen</cp:lastModifiedBy>
  <dcterms:created xsi:type="dcterms:W3CDTF">2023-11-30T17:59:56Z</dcterms:created>
  <dcterms:modified xsi:type="dcterms:W3CDTF">2023-12-21T16:14:44Z</dcterms:modified>
</cp:coreProperties>
</file>