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3.xml" ContentType="application/vnd.ms-office.chartcolorstyle+xml"/>
  <Override PartName="/xl/charts/colors2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men Lab Office\Desktop\"/>
    </mc:Choice>
  </mc:AlternateContent>
  <xr:revisionPtr revIDLastSave="0" documentId="8_{AF89F431-6818-49A3-8555-FF460D6CFF0A}" xr6:coauthVersionLast="47" xr6:coauthVersionMax="47" xr10:uidLastSave="{00000000-0000-0000-0000-000000000000}"/>
  <bookViews>
    <workbookView xWindow="0" yWindow="525" windowWidth="28800" windowHeight="15345" activeTab="2" xr2:uid="{31373D89-87BB-45F8-A648-3326EC867F85}"/>
  </bookViews>
  <sheets>
    <sheet name="PlateMap" sheetId="6" r:id="rId1"/>
    <sheet name="Sheet1" sheetId="5" r:id="rId2"/>
    <sheet name="Analysis" sheetId="2" r:id="rId3"/>
  </sheets>
  <definedNames>
    <definedName name="MethodPointer1" localSheetId="2">218826816</definedName>
    <definedName name="MethodPointer1" localSheetId="0">218826816</definedName>
    <definedName name="MethodPointer1">1969017600</definedName>
    <definedName name="MethodPointer2" localSheetId="2">200</definedName>
    <definedName name="MethodPointer2" localSheetId="0">200</definedName>
    <definedName name="MethodPointer2">223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8" i="2" l="1"/>
  <c r="A129" i="2" s="1"/>
  <c r="A130" i="2" s="1"/>
  <c r="A131" i="2" s="1"/>
  <c r="A132" i="2" s="1"/>
  <c r="A133" i="2" s="1"/>
  <c r="A127" i="2"/>
  <c r="K123" i="2"/>
  <c r="J123" i="2"/>
  <c r="J145" i="2" s="1"/>
  <c r="F123" i="2"/>
  <c r="F145" i="2" s="1"/>
  <c r="E123" i="2"/>
  <c r="E145" i="2" s="1"/>
  <c r="D123" i="2"/>
  <c r="D145" i="2" s="1"/>
  <c r="J122" i="2"/>
  <c r="J144" i="2" s="1"/>
  <c r="I122" i="2"/>
  <c r="I144" i="2" s="1"/>
  <c r="H122" i="2"/>
  <c r="H144" i="2" s="1"/>
  <c r="D122" i="2"/>
  <c r="D144" i="2" s="1"/>
  <c r="C122" i="2"/>
  <c r="B122" i="2"/>
  <c r="B132" i="2" s="1"/>
  <c r="H121" i="2"/>
  <c r="H143" i="2" s="1"/>
  <c r="G121" i="2"/>
  <c r="G143" i="2" s="1"/>
  <c r="F121" i="2"/>
  <c r="F143" i="2" s="1"/>
  <c r="B121" i="2"/>
  <c r="K120" i="2"/>
  <c r="J120" i="2"/>
  <c r="J142" i="2" s="1"/>
  <c r="F120" i="2"/>
  <c r="F142" i="2" s="1"/>
  <c r="E120" i="2"/>
  <c r="E142" i="2" s="1"/>
  <c r="D120" i="2"/>
  <c r="D142" i="2" s="1"/>
  <c r="J119" i="2"/>
  <c r="J141" i="2" s="1"/>
  <c r="I119" i="2"/>
  <c r="I141" i="2" s="1"/>
  <c r="H119" i="2"/>
  <c r="H141" i="2" s="1"/>
  <c r="D119" i="2"/>
  <c r="D141" i="2" s="1"/>
  <c r="C119" i="2"/>
  <c r="B119" i="2"/>
  <c r="B129" i="2" s="1"/>
  <c r="H118" i="2"/>
  <c r="H140" i="2" s="1"/>
  <c r="G118" i="2"/>
  <c r="G140" i="2" s="1"/>
  <c r="F118" i="2"/>
  <c r="F140" i="2" s="1"/>
  <c r="B118" i="2"/>
  <c r="K117" i="2"/>
  <c r="K139" i="2" s="1"/>
  <c r="J117" i="2"/>
  <c r="J139" i="2" s="1"/>
  <c r="F117" i="2"/>
  <c r="F139" i="2" s="1"/>
  <c r="E117" i="2"/>
  <c r="E139" i="2" s="1"/>
  <c r="D117" i="2"/>
  <c r="D139" i="2" s="1"/>
  <c r="J116" i="2"/>
  <c r="J138" i="2" s="1"/>
  <c r="I116" i="2"/>
  <c r="I138" i="2" s="1"/>
  <c r="H116" i="2"/>
  <c r="H138" i="2" s="1"/>
  <c r="D116" i="2"/>
  <c r="D138" i="2" s="1"/>
  <c r="C116" i="2"/>
  <c r="B116" i="2"/>
  <c r="B126" i="2" s="1"/>
  <c r="O107" i="2"/>
  <c r="O18" i="2"/>
  <c r="K27" i="2" s="1"/>
  <c r="K49" i="2" s="1"/>
  <c r="AD4" i="2"/>
  <c r="G10" i="2"/>
  <c r="H10" i="2" s="1"/>
  <c r="I10" i="2" s="1"/>
  <c r="J10" i="2" s="1"/>
  <c r="K10" i="2" s="1"/>
  <c r="G9" i="2"/>
  <c r="H9" i="2" s="1"/>
  <c r="I9" i="2" s="1"/>
  <c r="J9" i="2" s="1"/>
  <c r="K9" i="2" s="1"/>
  <c r="G8" i="2"/>
  <c r="H8" i="2" s="1"/>
  <c r="I8" i="2" s="1"/>
  <c r="J8" i="2" s="1"/>
  <c r="K8" i="2" s="1"/>
  <c r="G7" i="2"/>
  <c r="H7" i="2" s="1"/>
  <c r="I7" i="2" s="1"/>
  <c r="J7" i="2" s="1"/>
  <c r="K7" i="2" s="1"/>
  <c r="H6" i="2"/>
  <c r="I6" i="2" s="1"/>
  <c r="J6" i="2" s="1"/>
  <c r="K6" i="2" s="1"/>
  <c r="G6" i="2"/>
  <c r="G5" i="2"/>
  <c r="H5" i="2" s="1"/>
  <c r="I5" i="2" s="1"/>
  <c r="J5" i="2" s="1"/>
  <c r="K5" i="2" s="1"/>
  <c r="G4" i="2"/>
  <c r="H4" i="2" s="1"/>
  <c r="I4" i="2" s="1"/>
  <c r="J4" i="2" s="1"/>
  <c r="K4" i="2" s="1"/>
  <c r="G3" i="2"/>
  <c r="H3" i="2" s="1"/>
  <c r="I3" i="2" s="1"/>
  <c r="J3" i="2" s="1"/>
  <c r="K3" i="2" s="1"/>
  <c r="H20" i="6"/>
  <c r="H18" i="6"/>
  <c r="H17" i="6"/>
  <c r="N10" i="6"/>
  <c r="O10" i="6" s="1"/>
  <c r="P10" i="6" s="1"/>
  <c r="Q10" i="6" s="1"/>
  <c r="M10" i="6"/>
  <c r="Q9" i="6"/>
  <c r="P9" i="6"/>
  <c r="O9" i="6"/>
  <c r="N9" i="6"/>
  <c r="M9" i="6"/>
  <c r="N8" i="6"/>
  <c r="O8" i="6" s="1"/>
  <c r="P8" i="6" s="1"/>
  <c r="Q8" i="6" s="1"/>
  <c r="M8" i="6"/>
  <c r="P7" i="6"/>
  <c r="Q7" i="6" s="1"/>
  <c r="O7" i="6"/>
  <c r="N7" i="6"/>
  <c r="M7" i="6"/>
  <c r="M6" i="6"/>
  <c r="N6" i="6" s="1"/>
  <c r="O6" i="6" s="1"/>
  <c r="P6" i="6" s="1"/>
  <c r="Q6" i="6" s="1"/>
  <c r="M5" i="6"/>
  <c r="N5" i="6" s="1"/>
  <c r="O5" i="6" s="1"/>
  <c r="P5" i="6" s="1"/>
  <c r="Q5" i="6" s="1"/>
  <c r="M4" i="6"/>
  <c r="N4" i="6" s="1"/>
  <c r="O4" i="6" s="1"/>
  <c r="P4" i="6" s="1"/>
  <c r="Q4" i="6" s="1"/>
  <c r="M3" i="6"/>
  <c r="N3" i="6" s="1"/>
  <c r="O3" i="6" s="1"/>
  <c r="P3" i="6" s="1"/>
  <c r="Q3" i="6" s="1"/>
  <c r="O62" i="2"/>
  <c r="J72" i="2" s="1"/>
  <c r="J94" i="2" s="1"/>
  <c r="A82" i="2"/>
  <c r="A83" i="2" s="1"/>
  <c r="A84" i="2" s="1"/>
  <c r="A85" i="2" s="1"/>
  <c r="A86" i="2" s="1"/>
  <c r="A87" i="2" s="1"/>
  <c r="A88" i="2" s="1"/>
  <c r="A38" i="2"/>
  <c r="A39" i="2" s="1"/>
  <c r="A40" i="2" s="1"/>
  <c r="A41" i="2" s="1"/>
  <c r="A42" i="2" s="1"/>
  <c r="A43" i="2" s="1"/>
  <c r="A44" i="2" s="1"/>
  <c r="AN19" i="2"/>
  <c r="B128" i="2" l="1"/>
  <c r="E116" i="2"/>
  <c r="E138" i="2" s="1"/>
  <c r="K116" i="2"/>
  <c r="K138" i="2" s="1"/>
  <c r="G117" i="2"/>
  <c r="G139" i="2" s="1"/>
  <c r="C118" i="2"/>
  <c r="I118" i="2"/>
  <c r="I140" i="2" s="1"/>
  <c r="E119" i="2"/>
  <c r="E141" i="2" s="1"/>
  <c r="K119" i="2"/>
  <c r="K141" i="2" s="1"/>
  <c r="G120" i="2"/>
  <c r="G142" i="2" s="1"/>
  <c r="C121" i="2"/>
  <c r="B131" i="2" s="1"/>
  <c r="I121" i="2"/>
  <c r="I143" i="2" s="1"/>
  <c r="K122" i="2"/>
  <c r="G123" i="2"/>
  <c r="G145" i="2" s="1"/>
  <c r="F116" i="2"/>
  <c r="F138" i="2" s="1"/>
  <c r="B117" i="2"/>
  <c r="H117" i="2"/>
  <c r="H139" i="2" s="1"/>
  <c r="D118" i="2"/>
  <c r="D140" i="2" s="1"/>
  <c r="J118" i="2"/>
  <c r="J140" i="2" s="1"/>
  <c r="F119" i="2"/>
  <c r="F141" i="2" s="1"/>
  <c r="B120" i="2"/>
  <c r="H120" i="2"/>
  <c r="H142" i="2" s="1"/>
  <c r="D121" i="2"/>
  <c r="D143" i="2" s="1"/>
  <c r="J121" i="2"/>
  <c r="J143" i="2" s="1"/>
  <c r="F122" i="2"/>
  <c r="F144" i="2" s="1"/>
  <c r="B123" i="2"/>
  <c r="H123" i="2"/>
  <c r="H145" i="2" s="1"/>
  <c r="G116" i="2"/>
  <c r="G138" i="2" s="1"/>
  <c r="C117" i="2"/>
  <c r="I117" i="2"/>
  <c r="I139" i="2" s="1"/>
  <c r="E118" i="2"/>
  <c r="E140" i="2" s="1"/>
  <c r="K118" i="2"/>
  <c r="K140" i="2" s="1"/>
  <c r="G119" i="2"/>
  <c r="G141" i="2" s="1"/>
  <c r="C120" i="2"/>
  <c r="I120" i="2"/>
  <c r="I142" i="2" s="1"/>
  <c r="E121" i="2"/>
  <c r="E143" i="2" s="1"/>
  <c r="K121" i="2"/>
  <c r="G122" i="2"/>
  <c r="G144" i="2" s="1"/>
  <c r="C123" i="2"/>
  <c r="I123" i="2"/>
  <c r="I145" i="2" s="1"/>
  <c r="E122" i="2"/>
  <c r="E144" i="2" s="1"/>
  <c r="K77" i="2"/>
  <c r="K74" i="2"/>
  <c r="K96" i="2" s="1"/>
  <c r="K73" i="2"/>
  <c r="K95" i="2" s="1"/>
  <c r="K76" i="2"/>
  <c r="K72" i="2"/>
  <c r="K94" i="2" s="1"/>
  <c r="K71" i="2"/>
  <c r="K93" i="2" s="1"/>
  <c r="V56" i="2" s="1"/>
  <c r="Y56" i="2" s="1"/>
  <c r="AA56" i="2" s="1"/>
  <c r="K78" i="2"/>
  <c r="K75" i="2"/>
  <c r="K32" i="2"/>
  <c r="K34" i="2"/>
  <c r="K31" i="2"/>
  <c r="K33" i="2"/>
  <c r="K30" i="2"/>
  <c r="K52" i="2" s="1"/>
  <c r="B34" i="2"/>
  <c r="K29" i="2"/>
  <c r="K51" i="2" s="1"/>
  <c r="K28" i="2"/>
  <c r="K50" i="2" s="1"/>
  <c r="B73" i="2"/>
  <c r="B75" i="2"/>
  <c r="C75" i="2"/>
  <c r="G75" i="2"/>
  <c r="G97" i="2" s="1"/>
  <c r="C76" i="2"/>
  <c r="C78" i="2"/>
  <c r="I72" i="2"/>
  <c r="I94" i="2" s="1"/>
  <c r="G77" i="2"/>
  <c r="G99" i="2" s="1"/>
  <c r="H77" i="2"/>
  <c r="H99" i="2" s="1"/>
  <c r="B78" i="2"/>
  <c r="F77" i="2"/>
  <c r="F99" i="2" s="1"/>
  <c r="H72" i="2"/>
  <c r="H94" i="2" s="1"/>
  <c r="C73" i="2"/>
  <c r="B83" i="2" s="1"/>
  <c r="D76" i="2"/>
  <c r="D98" i="2" s="1"/>
  <c r="J78" i="2"/>
  <c r="J100" i="2" s="1"/>
  <c r="I71" i="2"/>
  <c r="I93" i="2" s="1"/>
  <c r="E74" i="2"/>
  <c r="E96" i="2" s="1"/>
  <c r="J71" i="2"/>
  <c r="J93" i="2" s="1"/>
  <c r="F74" i="2"/>
  <c r="F96" i="2" s="1"/>
  <c r="E77" i="2"/>
  <c r="E99" i="2" s="1"/>
  <c r="B74" i="2"/>
  <c r="E76" i="2"/>
  <c r="E98" i="2" s="1"/>
  <c r="E71" i="2"/>
  <c r="E93" i="2" s="1"/>
  <c r="C74" i="2"/>
  <c r="F76" i="2"/>
  <c r="F98" i="2" s="1"/>
  <c r="H71" i="2"/>
  <c r="H93" i="2" s="1"/>
  <c r="D74" i="2"/>
  <c r="D96" i="2" s="1"/>
  <c r="G76" i="2"/>
  <c r="G98" i="2" s="1"/>
  <c r="H76" i="2"/>
  <c r="H98" i="2" s="1"/>
  <c r="G72" i="2"/>
  <c r="G94" i="2" s="1"/>
  <c r="G74" i="2"/>
  <c r="G96" i="2" s="1"/>
  <c r="B30" i="2"/>
  <c r="C34" i="2"/>
  <c r="E31" i="2"/>
  <c r="E53" i="2" s="1"/>
  <c r="G34" i="2"/>
  <c r="G56" i="2" s="1"/>
  <c r="F31" i="2"/>
  <c r="F53" i="2" s="1"/>
  <c r="H34" i="2"/>
  <c r="H56" i="2" s="1"/>
  <c r="V39" i="2" s="1"/>
  <c r="J27" i="2"/>
  <c r="J49" i="2" s="1"/>
  <c r="C32" i="2"/>
  <c r="D32" i="2"/>
  <c r="D54" i="2" s="1"/>
  <c r="C28" i="2"/>
  <c r="D28" i="2"/>
  <c r="D50" i="2" s="1"/>
  <c r="V3" i="2" s="1"/>
  <c r="I28" i="2"/>
  <c r="I50" i="2" s="1"/>
  <c r="V41" i="2" s="1"/>
  <c r="J28" i="2"/>
  <c r="J50" i="2" s="1"/>
  <c r="F33" i="2"/>
  <c r="F55" i="2" s="1"/>
  <c r="B32" i="2"/>
  <c r="E32" i="2"/>
  <c r="E54" i="2" s="1"/>
  <c r="V13" i="2" s="1"/>
  <c r="B33" i="2"/>
  <c r="E33" i="2"/>
  <c r="E55" i="2" s="1"/>
  <c r="B29" i="2"/>
  <c r="J34" i="2"/>
  <c r="J56" i="2" s="1"/>
  <c r="V55" i="2" s="1"/>
  <c r="D33" i="2"/>
  <c r="D55" i="2" s="1"/>
  <c r="J32" i="2"/>
  <c r="J54" i="2" s="1"/>
  <c r="D31" i="2"/>
  <c r="D53" i="2" s="1"/>
  <c r="V6" i="2" s="1"/>
  <c r="J30" i="2"/>
  <c r="J52" i="2" s="1"/>
  <c r="V51" i="2" s="1"/>
  <c r="E29" i="2"/>
  <c r="E51" i="2" s="1"/>
  <c r="F27" i="2"/>
  <c r="F49" i="2" s="1"/>
  <c r="I34" i="2"/>
  <c r="I56" i="2" s="1"/>
  <c r="C33" i="2"/>
  <c r="I32" i="2"/>
  <c r="I54" i="2" s="1"/>
  <c r="V45" i="2" s="1"/>
  <c r="C31" i="2"/>
  <c r="I30" i="2"/>
  <c r="I52" i="2" s="1"/>
  <c r="D29" i="2"/>
  <c r="D51" i="2" s="1"/>
  <c r="E27" i="2"/>
  <c r="E49" i="2" s="1"/>
  <c r="F34" i="2"/>
  <c r="F56" i="2" s="1"/>
  <c r="J33" i="2"/>
  <c r="J55" i="2" s="1"/>
  <c r="V54" i="2" s="1"/>
  <c r="B31" i="2"/>
  <c r="F30" i="2"/>
  <c r="F52" i="2" s="1"/>
  <c r="B28" i="2"/>
  <c r="D27" i="2"/>
  <c r="D49" i="2" s="1"/>
  <c r="E34" i="2"/>
  <c r="E56" i="2" s="1"/>
  <c r="I33" i="2"/>
  <c r="I55" i="2" s="1"/>
  <c r="V46" i="2" s="1"/>
  <c r="E30" i="2"/>
  <c r="E52" i="2" s="1"/>
  <c r="V11" i="2" s="1"/>
  <c r="J29" i="2"/>
  <c r="J51" i="2" s="1"/>
  <c r="C27" i="2"/>
  <c r="D34" i="2"/>
  <c r="D56" i="2" s="1"/>
  <c r="H33" i="2"/>
  <c r="H55" i="2" s="1"/>
  <c r="V38" i="2" s="1"/>
  <c r="D30" i="2"/>
  <c r="D52" i="2" s="1"/>
  <c r="V5" i="2" s="1"/>
  <c r="I29" i="2"/>
  <c r="I51" i="2" s="1"/>
  <c r="V42" i="2" s="1"/>
  <c r="B27" i="2"/>
  <c r="E28" i="2"/>
  <c r="E50" i="2" s="1"/>
  <c r="C29" i="2"/>
  <c r="C30" i="2"/>
  <c r="G31" i="2"/>
  <c r="G53" i="2" s="1"/>
  <c r="F32" i="2"/>
  <c r="F54" i="2" s="1"/>
  <c r="V21" i="2" s="1"/>
  <c r="G33" i="2"/>
  <c r="G55" i="2" s="1"/>
  <c r="G27" i="2"/>
  <c r="G49" i="2" s="1"/>
  <c r="F28" i="2"/>
  <c r="F50" i="2" s="1"/>
  <c r="F29" i="2"/>
  <c r="F51" i="2" s="1"/>
  <c r="V18" i="2" s="1"/>
  <c r="G30" i="2"/>
  <c r="G52" i="2" s="1"/>
  <c r="H31" i="2"/>
  <c r="H53" i="2" s="1"/>
  <c r="G32" i="2"/>
  <c r="G54" i="2" s="1"/>
  <c r="H27" i="2"/>
  <c r="H49" i="2" s="1"/>
  <c r="V32" i="2" s="1"/>
  <c r="G28" i="2"/>
  <c r="G50" i="2" s="1"/>
  <c r="G29" i="2"/>
  <c r="G51" i="2" s="1"/>
  <c r="V26" i="2" s="1"/>
  <c r="H30" i="2"/>
  <c r="H52" i="2" s="1"/>
  <c r="V35" i="2" s="1"/>
  <c r="I31" i="2"/>
  <c r="I53" i="2" s="1"/>
  <c r="H32" i="2"/>
  <c r="H54" i="2" s="1"/>
  <c r="F78" i="2"/>
  <c r="F100" i="2" s="1"/>
  <c r="D77" i="2"/>
  <c r="D99" i="2" s="1"/>
  <c r="B76" i="2"/>
  <c r="B86" i="2" s="1"/>
  <c r="J74" i="2"/>
  <c r="J96" i="2" s="1"/>
  <c r="H73" i="2"/>
  <c r="H95" i="2" s="1"/>
  <c r="F72" i="2"/>
  <c r="F94" i="2" s="1"/>
  <c r="D71" i="2"/>
  <c r="D93" i="2" s="1"/>
  <c r="H74" i="2"/>
  <c r="H96" i="2" s="1"/>
  <c r="B71" i="2"/>
  <c r="E78" i="2"/>
  <c r="E100" i="2" s="1"/>
  <c r="C77" i="2"/>
  <c r="I74" i="2"/>
  <c r="I96" i="2" s="1"/>
  <c r="G73" i="2"/>
  <c r="G95" i="2" s="1"/>
  <c r="E72" i="2"/>
  <c r="E94" i="2" s="1"/>
  <c r="C71" i="2"/>
  <c r="D78" i="2"/>
  <c r="D100" i="2" s="1"/>
  <c r="B77" i="2"/>
  <c r="J75" i="2"/>
  <c r="J97" i="2" s="1"/>
  <c r="F73" i="2"/>
  <c r="F95" i="2" s="1"/>
  <c r="D72" i="2"/>
  <c r="D94" i="2" s="1"/>
  <c r="I78" i="2"/>
  <c r="I100" i="2" s="1"/>
  <c r="F75" i="2"/>
  <c r="F97" i="2" s="1"/>
  <c r="C72" i="2"/>
  <c r="H78" i="2"/>
  <c r="H100" i="2" s="1"/>
  <c r="J76" i="2"/>
  <c r="J98" i="2" s="1"/>
  <c r="E75" i="2"/>
  <c r="E97" i="2" s="1"/>
  <c r="J73" i="2"/>
  <c r="J95" i="2" s="1"/>
  <c r="B72" i="2"/>
  <c r="G78" i="2"/>
  <c r="G100" i="2" s="1"/>
  <c r="I76" i="2"/>
  <c r="I98" i="2" s="1"/>
  <c r="D75" i="2"/>
  <c r="D97" i="2" s="1"/>
  <c r="I73" i="2"/>
  <c r="I95" i="2" s="1"/>
  <c r="F71" i="2"/>
  <c r="F93" i="2" s="1"/>
  <c r="D73" i="2"/>
  <c r="D95" i="2" s="1"/>
  <c r="H75" i="2"/>
  <c r="H97" i="2" s="1"/>
  <c r="I77" i="2"/>
  <c r="I99" i="2" s="1"/>
  <c r="I27" i="2"/>
  <c r="I49" i="2" s="1"/>
  <c r="V40" i="2" s="1"/>
  <c r="H28" i="2"/>
  <c r="H50" i="2" s="1"/>
  <c r="H29" i="2"/>
  <c r="H51" i="2" s="1"/>
  <c r="J31" i="2"/>
  <c r="J53" i="2" s="1"/>
  <c r="V52" i="2" s="1"/>
  <c r="G71" i="2"/>
  <c r="G93" i="2" s="1"/>
  <c r="E73" i="2"/>
  <c r="E95" i="2" s="1"/>
  <c r="I75" i="2"/>
  <c r="I97" i="2" s="1"/>
  <c r="J77" i="2"/>
  <c r="J99" i="2" s="1"/>
  <c r="V14" i="2" l="1"/>
  <c r="V44" i="2"/>
  <c r="Y44" i="2" s="1"/>
  <c r="AA44" i="2" s="1"/>
  <c r="V27" i="2"/>
  <c r="V23" i="2"/>
  <c r="Y23" i="2" s="1"/>
  <c r="AA23" i="2" s="1"/>
  <c r="V53" i="2"/>
  <c r="Y53" i="2" s="1"/>
  <c r="AA53" i="2" s="1"/>
  <c r="V17" i="2"/>
  <c r="V28" i="2"/>
  <c r="Y28" i="2" s="1"/>
  <c r="AA28" i="2" s="1"/>
  <c r="V30" i="2"/>
  <c r="V19" i="2"/>
  <c r="Y19" i="2" s="1"/>
  <c r="AA19" i="2" s="1"/>
  <c r="V15" i="2"/>
  <c r="Y15" i="2" s="1"/>
  <c r="AA15" i="2" s="1"/>
  <c r="V31" i="2"/>
  <c r="Y31" i="2" s="1"/>
  <c r="AA31" i="2" s="1"/>
  <c r="W56" i="2"/>
  <c r="B127" i="2"/>
  <c r="V20" i="2"/>
  <c r="Y20" i="2" s="1"/>
  <c r="AA20" i="2" s="1"/>
  <c r="V25" i="2"/>
  <c r="Y25" i="2" s="1"/>
  <c r="AA25" i="2" s="1"/>
  <c r="V12" i="2"/>
  <c r="Y12" i="2" s="1"/>
  <c r="AA12" i="2" s="1"/>
  <c r="B88" i="2"/>
  <c r="B130" i="2"/>
  <c r="V34" i="2"/>
  <c r="V33" i="2"/>
  <c r="V7" i="2"/>
  <c r="Y7" i="2" s="1"/>
  <c r="AA7" i="2" s="1"/>
  <c r="V24" i="2"/>
  <c r="Y24" i="2" s="1"/>
  <c r="AA24" i="2" s="1"/>
  <c r="V4" i="2"/>
  <c r="Y4" i="2" s="1"/>
  <c r="V16" i="2"/>
  <c r="V22" i="2"/>
  <c r="B133" i="2"/>
  <c r="V36" i="2"/>
  <c r="Y36" i="2" s="1"/>
  <c r="AA36" i="2" s="1"/>
  <c r="V47" i="2"/>
  <c r="Y47" i="2" s="1"/>
  <c r="AA47" i="2" s="1"/>
  <c r="V9" i="2"/>
  <c r="Y9" i="2" s="1"/>
  <c r="AA9" i="2" s="1"/>
  <c r="V37" i="2"/>
  <c r="Y37" i="2" s="1"/>
  <c r="AA37" i="2" s="1"/>
  <c r="V29" i="2"/>
  <c r="V50" i="2"/>
  <c r="Y50" i="2" s="1"/>
  <c r="AA50" i="2" s="1"/>
  <c r="V43" i="2"/>
  <c r="Y43" i="2" s="1"/>
  <c r="AA43" i="2" s="1"/>
  <c r="V10" i="2"/>
  <c r="Y10" i="2" s="1"/>
  <c r="AA10" i="2" s="1"/>
  <c r="V48" i="2"/>
  <c r="Y48" i="2" s="1"/>
  <c r="AA48" i="2" s="1"/>
  <c r="W59" i="2"/>
  <c r="V2" i="2"/>
  <c r="Y2" i="2" s="1"/>
  <c r="AA2" i="2" s="1"/>
  <c r="W2" i="2"/>
  <c r="W8" i="2"/>
  <c r="V8" i="2"/>
  <c r="Y8" i="2" s="1"/>
  <c r="AA8" i="2" s="1"/>
  <c r="B44" i="2"/>
  <c r="W49" i="2"/>
  <c r="V49" i="2"/>
  <c r="Y49" i="2" s="1"/>
  <c r="AA49" i="2" s="1"/>
  <c r="V59" i="2"/>
  <c r="Y59" i="2" s="1"/>
  <c r="AA59" i="2" s="1"/>
  <c r="W7" i="2"/>
  <c r="W58" i="2"/>
  <c r="V58" i="2"/>
  <c r="Y58" i="2" s="1"/>
  <c r="AA58" i="2" s="1"/>
  <c r="V57" i="2"/>
  <c r="Y57" i="2" s="1"/>
  <c r="AA57" i="2" s="1"/>
  <c r="W57" i="2"/>
  <c r="B39" i="2"/>
  <c r="Y41" i="2"/>
  <c r="AA41" i="2" s="1"/>
  <c r="B40" i="2"/>
  <c r="W39" i="2"/>
  <c r="B85" i="2"/>
  <c r="W13" i="2"/>
  <c r="W22" i="2"/>
  <c r="B84" i="2"/>
  <c r="W41" i="2"/>
  <c r="B87" i="2"/>
  <c r="Y13" i="2"/>
  <c r="AA13" i="2" s="1"/>
  <c r="W14" i="2"/>
  <c r="B81" i="2"/>
  <c r="Y39" i="2"/>
  <c r="AA39" i="2" s="1"/>
  <c r="W48" i="2"/>
  <c r="B82" i="2"/>
  <c r="W31" i="2"/>
  <c r="Y22" i="2"/>
  <c r="AA22" i="2" s="1"/>
  <c r="Y14" i="2"/>
  <c r="AA14" i="2" s="1"/>
  <c r="B42" i="2"/>
  <c r="W12" i="2"/>
  <c r="B38" i="2"/>
  <c r="B43" i="2"/>
  <c r="W53" i="2"/>
  <c r="W30" i="2"/>
  <c r="Y30" i="2"/>
  <c r="AA30" i="2" s="1"/>
  <c r="W50" i="2"/>
  <c r="W21" i="2"/>
  <c r="Y21" i="2"/>
  <c r="AA21" i="2" s="1"/>
  <c r="W4" i="2"/>
  <c r="W25" i="2"/>
  <c r="W44" i="2"/>
  <c r="W52" i="2"/>
  <c r="Y52" i="2"/>
  <c r="AA52" i="2" s="1"/>
  <c r="W3" i="2"/>
  <c r="Y3" i="2"/>
  <c r="Y35" i="2"/>
  <c r="AA35" i="2" s="1"/>
  <c r="W35" i="2"/>
  <c r="Y26" i="2"/>
  <c r="AA26" i="2" s="1"/>
  <c r="W26" i="2"/>
  <c r="Y11" i="2"/>
  <c r="AA11" i="2" s="1"/>
  <c r="W11" i="2"/>
  <c r="W55" i="2"/>
  <c r="Y55" i="2"/>
  <c r="AA55" i="2" s="1"/>
  <c r="W34" i="2"/>
  <c r="Y34" i="2"/>
  <c r="AA34" i="2" s="1"/>
  <c r="W28" i="2"/>
  <c r="W46" i="2"/>
  <c r="Y46" i="2"/>
  <c r="AA46" i="2" s="1"/>
  <c r="W43" i="2"/>
  <c r="W33" i="2"/>
  <c r="Y33" i="2"/>
  <c r="AA33" i="2" s="1"/>
  <c r="W32" i="2"/>
  <c r="Y32" i="2"/>
  <c r="AA32" i="2" s="1"/>
  <c r="W15" i="2"/>
  <c r="W40" i="2"/>
  <c r="Y40" i="2"/>
  <c r="AA40" i="2" s="1"/>
  <c r="W45" i="2"/>
  <c r="Y45" i="2"/>
  <c r="AA45" i="2" s="1"/>
  <c r="W29" i="2"/>
  <c r="Y29" i="2"/>
  <c r="AA29" i="2" s="1"/>
  <c r="W9" i="2"/>
  <c r="W36" i="2"/>
  <c r="B37" i="2"/>
  <c r="W47" i="2"/>
  <c r="W27" i="2"/>
  <c r="Y27" i="2"/>
  <c r="AA27" i="2" s="1"/>
  <c r="Y42" i="2"/>
  <c r="AA42" i="2" s="1"/>
  <c r="W42" i="2"/>
  <c r="W19" i="2"/>
  <c r="W16" i="2"/>
  <c r="Y16" i="2"/>
  <c r="AA16" i="2" s="1"/>
  <c r="W18" i="2"/>
  <c r="Y18" i="2"/>
  <c r="AA18" i="2" s="1"/>
  <c r="Y5" i="2"/>
  <c r="W5" i="2"/>
  <c r="B41" i="2"/>
  <c r="W10" i="2"/>
  <c r="W20" i="2"/>
  <c r="W17" i="2"/>
  <c r="Y17" i="2"/>
  <c r="AA17" i="2" s="1"/>
  <c r="W38" i="2"/>
  <c r="Y38" i="2"/>
  <c r="AA38" i="2" s="1"/>
  <c r="W54" i="2"/>
  <c r="Y54" i="2"/>
  <c r="AA54" i="2" s="1"/>
  <c r="W51" i="2"/>
  <c r="Y51" i="2"/>
  <c r="AA51" i="2" s="1"/>
  <c r="W37" i="2"/>
  <c r="W24" i="2"/>
  <c r="W23" i="2"/>
  <c r="W6" i="2"/>
  <c r="Y6" i="2"/>
  <c r="AA6" i="2" s="1"/>
  <c r="AA4" i="2" l="1"/>
  <c r="AA5" i="2"/>
  <c r="AA3" i="2"/>
  <c r="AN24" i="2"/>
  <c r="AK24" i="2"/>
  <c r="AO24" i="2"/>
  <c r="AO23" i="2"/>
  <c r="AO22" i="2"/>
  <c r="AN23" i="2"/>
  <c r="AK23" i="2"/>
  <c r="AN20" i="2"/>
  <c r="AK20" i="2"/>
  <c r="AO21" i="2"/>
  <c r="AN21" i="2"/>
  <c r="AK21" i="2"/>
  <c r="AN22" i="2"/>
  <c r="AK22" i="2"/>
  <c r="AO20" i="2"/>
  <c r="AD2" i="2" l="1"/>
  <c r="AF25" i="2" s="1"/>
  <c r="AD10" i="2"/>
  <c r="AH35" i="2" s="1"/>
  <c r="AK19" i="2"/>
  <c r="AL19" i="2" s="1"/>
  <c r="AD7" i="2"/>
  <c r="AG50" i="2" s="1"/>
  <c r="AN25" i="2"/>
  <c r="AK28" i="2"/>
  <c r="AF28" i="2"/>
  <c r="AF36" i="2"/>
  <c r="AF24" i="2"/>
  <c r="AF26" i="2"/>
  <c r="AF21" i="2"/>
  <c r="AF31" i="2"/>
  <c r="AF48" i="2"/>
  <c r="AH50" i="2"/>
  <c r="AF18" i="2"/>
  <c r="AF17" i="2"/>
  <c r="AH16" i="2"/>
  <c r="AO25" i="2"/>
  <c r="AO26" i="2" s="1"/>
  <c r="AD14" i="2"/>
  <c r="AQ22" i="2" s="1"/>
  <c r="AL22" i="2" l="1"/>
  <c r="AH14" i="2"/>
  <c r="AF8" i="2"/>
  <c r="AF20" i="2"/>
  <c r="AF15" i="2"/>
  <c r="AH36" i="2"/>
  <c r="AH41" i="2"/>
  <c r="AD5" i="2"/>
  <c r="AF46" i="2"/>
  <c r="AF5" i="2"/>
  <c r="AL20" i="2"/>
  <c r="AH30" i="2"/>
  <c r="AH49" i="2"/>
  <c r="AH22" i="2"/>
  <c r="AH11" i="2"/>
  <c r="AF32" i="2"/>
  <c r="AH33" i="2"/>
  <c r="AF19" i="2"/>
  <c r="AF45" i="2"/>
  <c r="AD11" i="2"/>
  <c r="AF47" i="2"/>
  <c r="AF50" i="2"/>
  <c r="AH40" i="2"/>
  <c r="AH32" i="2"/>
  <c r="AF51" i="2"/>
  <c r="AF43" i="2"/>
  <c r="AH21" i="2"/>
  <c r="AF52" i="2"/>
  <c r="AF23" i="2"/>
  <c r="AF53" i="2"/>
  <c r="AH34" i="2"/>
  <c r="AH43" i="2"/>
  <c r="AH13" i="2"/>
  <c r="AH31" i="2"/>
  <c r="AH37" i="2"/>
  <c r="AH47" i="2"/>
  <c r="AH12" i="2"/>
  <c r="AH39" i="2"/>
  <c r="AH52" i="2"/>
  <c r="AH48" i="2"/>
  <c r="AF13" i="2"/>
  <c r="AH9" i="2"/>
  <c r="AF14" i="2"/>
  <c r="AF27" i="2"/>
  <c r="AH27" i="2"/>
  <c r="AH38" i="2"/>
  <c r="AF22" i="2"/>
  <c r="AF10" i="2"/>
  <c r="AH20" i="2"/>
  <c r="AH10" i="2"/>
  <c r="AF42" i="2"/>
  <c r="AH53" i="2"/>
  <c r="AF35" i="2"/>
  <c r="AH51" i="2"/>
  <c r="AH24" i="2"/>
  <c r="AH25" i="2"/>
  <c r="AF6" i="2"/>
  <c r="AL24" i="2"/>
  <c r="AF9" i="2"/>
  <c r="AH42" i="2"/>
  <c r="AF11" i="2"/>
  <c r="AH18" i="2"/>
  <c r="AH54" i="2"/>
  <c r="AF54" i="2"/>
  <c r="AH26" i="2"/>
  <c r="AH17" i="2"/>
  <c r="AH5" i="2"/>
  <c r="AF49" i="2"/>
  <c r="AH19" i="2"/>
  <c r="AF38" i="2"/>
  <c r="AF29" i="2"/>
  <c r="AH15" i="2"/>
  <c r="AF55" i="2"/>
  <c r="AF39" i="2"/>
  <c r="AL23" i="2"/>
  <c r="AL21" i="2"/>
  <c r="AF30" i="2"/>
  <c r="AH28" i="2"/>
  <c r="AH45" i="2"/>
  <c r="AH23" i="2"/>
  <c r="AH55" i="2"/>
  <c r="AF4" i="2"/>
  <c r="AH4" i="2"/>
  <c r="AF41" i="2"/>
  <c r="AH46" i="2"/>
  <c r="AF37" i="2"/>
  <c r="AH44" i="2"/>
  <c r="AH8" i="2"/>
  <c r="AH29" i="2"/>
  <c r="AF33" i="2"/>
  <c r="AF40" i="2"/>
  <c r="AF44" i="2"/>
  <c r="AF2" i="2"/>
  <c r="AF12" i="2"/>
  <c r="AF7" i="2"/>
  <c r="AF16" i="2"/>
  <c r="AF3" i="2"/>
  <c r="AF34" i="2"/>
  <c r="AG20" i="2"/>
  <c r="AG29" i="2"/>
  <c r="AG36" i="2"/>
  <c r="AG38" i="2"/>
  <c r="AG55" i="2"/>
  <c r="AG26" i="2"/>
  <c r="AG8" i="2"/>
  <c r="AG53" i="2"/>
  <c r="AG42" i="2"/>
  <c r="AG40" i="2"/>
  <c r="AG7" i="2"/>
  <c r="AG46" i="2"/>
  <c r="AD12" i="2"/>
  <c r="AG41" i="2"/>
  <c r="AG51" i="2"/>
  <c r="AG35" i="2"/>
  <c r="AG18" i="2"/>
  <c r="AG9" i="2"/>
  <c r="AG49" i="2"/>
  <c r="AG25" i="2"/>
  <c r="AG28" i="2"/>
  <c r="AG37" i="2"/>
  <c r="AG24" i="2"/>
  <c r="AG48" i="2"/>
  <c r="AG54" i="2"/>
  <c r="AG6" i="2"/>
  <c r="AG10" i="2"/>
  <c r="AG34" i="2"/>
  <c r="AG12" i="2"/>
  <c r="AG52" i="2"/>
  <c r="AG32" i="2"/>
  <c r="AG5" i="2"/>
  <c r="AG30" i="2"/>
  <c r="AG16" i="2"/>
  <c r="AG47" i="2"/>
  <c r="AG44" i="2"/>
  <c r="AG23" i="2"/>
  <c r="AG22" i="2"/>
  <c r="AG39" i="2"/>
  <c r="AG11" i="2"/>
  <c r="AG45" i="2"/>
  <c r="AG15" i="2"/>
  <c r="AG13" i="2"/>
  <c r="AD8" i="2"/>
  <c r="AG33" i="2"/>
  <c r="AG4" i="2"/>
  <c r="AG31" i="2"/>
  <c r="AG21" i="2"/>
  <c r="AG17" i="2"/>
  <c r="AG43" i="2"/>
  <c r="AG14" i="2"/>
  <c r="AG27" i="2"/>
  <c r="AG19" i="2"/>
  <c r="AN28" i="2"/>
  <c r="AN26" i="2"/>
  <c r="AN29" i="2" s="1"/>
  <c r="AQ23" i="2"/>
  <c r="AP21" i="2"/>
  <c r="AM22" i="2"/>
  <c r="AP22" i="2"/>
  <c r="AP23" i="2"/>
  <c r="AQ24" i="2"/>
  <c r="AM20" i="2"/>
  <c r="AQ21" i="2"/>
  <c r="AM21" i="2"/>
  <c r="AM24" i="2"/>
  <c r="AP20" i="2"/>
  <c r="AQ20" i="2"/>
  <c r="AM23" i="2"/>
  <c r="AP24" i="2"/>
</calcChain>
</file>

<file path=xl/sharedStrings.xml><?xml version="1.0" encoding="utf-8"?>
<sst xmlns="http://schemas.openxmlformats.org/spreadsheetml/2006/main" count="452" uniqueCount="96">
  <si>
    <t>Sample Key</t>
  </si>
  <si>
    <t>Column</t>
  </si>
  <si>
    <t>Plate Map</t>
  </si>
  <si>
    <t>collected</t>
  </si>
  <si>
    <t>neb</t>
  </si>
  <si>
    <t>neb adapter</t>
  </si>
  <si>
    <t>a</t>
  </si>
  <si>
    <t>MT</t>
  </si>
  <si>
    <t>b</t>
  </si>
  <si>
    <t>TB</t>
  </si>
  <si>
    <t>c</t>
  </si>
  <si>
    <t>valve</t>
  </si>
  <si>
    <t>d</t>
  </si>
  <si>
    <t>exhaled</t>
  </si>
  <si>
    <t>e</t>
  </si>
  <si>
    <t>LL</t>
  </si>
  <si>
    <t>Shell 0</t>
  </si>
  <si>
    <t>f</t>
  </si>
  <si>
    <t>CL</t>
  </si>
  <si>
    <t>g</t>
  </si>
  <si>
    <t>UPL</t>
  </si>
  <si>
    <t>h</t>
  </si>
  <si>
    <t>LPT</t>
  </si>
  <si>
    <t>Standard Curve</t>
  </si>
  <si>
    <t>1:10 DIL</t>
  </si>
  <si>
    <t>NO DILUTION</t>
  </si>
  <si>
    <t>WATER</t>
  </si>
  <si>
    <t>Shell 1</t>
  </si>
  <si>
    <t>(done directly in plate)</t>
  </si>
  <si>
    <t>Shell 2</t>
  </si>
  <si>
    <t>silicone</t>
  </si>
  <si>
    <t>ug/ul</t>
  </si>
  <si>
    <t>stock</t>
  </si>
  <si>
    <t>PQ1</t>
  </si>
  <si>
    <t>ul</t>
  </si>
  <si>
    <t>vol stock</t>
  </si>
  <si>
    <t>PQ2</t>
  </si>
  <si>
    <t>vol water</t>
  </si>
  <si>
    <t>PQ3</t>
  </si>
  <si>
    <t>first dilution</t>
  </si>
  <si>
    <t>ug/uL</t>
  </si>
  <si>
    <t>PQ4</t>
  </si>
  <si>
    <t>ug/mL</t>
  </si>
  <si>
    <t>RL</t>
  </si>
  <si>
    <t>Do five fold dilutions:</t>
  </si>
  <si>
    <t>uL prior</t>
  </si>
  <si>
    <t>+160 uL  h20</t>
  </si>
  <si>
    <t>LU</t>
  </si>
  <si>
    <t>RM</t>
  </si>
  <si>
    <t>RU</t>
  </si>
  <si>
    <t>pre</t>
  </si>
  <si>
    <t>neb adapt</t>
  </si>
  <si>
    <t>A</t>
  </si>
  <si>
    <t>CF</t>
  </si>
  <si>
    <t>B</t>
  </si>
  <si>
    <t>C</t>
  </si>
  <si>
    <t>D</t>
  </si>
  <si>
    <t>E</t>
  </si>
  <si>
    <t>F</t>
  </si>
  <si>
    <t>G</t>
  </si>
  <si>
    <t>H</t>
  </si>
  <si>
    <t>YY</t>
  </si>
  <si>
    <t>e4 to e10</t>
  </si>
  <si>
    <t>dilution</t>
  </si>
  <si>
    <t>avg plate conc</t>
  </si>
  <si>
    <t>ug/mL rhod</t>
  </si>
  <si>
    <t>Wash vol</t>
  </si>
  <si>
    <t>ug rhod</t>
  </si>
  <si>
    <t>% total</t>
  </si>
  <si>
    <t>% Emitted</t>
  </si>
  <si>
    <t>% deposited</t>
  </si>
  <si>
    <t>Total Rhod in Full Lung</t>
  </si>
  <si>
    <t>Total dosed:</t>
  </si>
  <si>
    <t>% collected:</t>
  </si>
  <si>
    <t>Total Emitted:</t>
  </si>
  <si>
    <t>% Emitted:</t>
  </si>
  <si>
    <t>Total deposited:</t>
  </si>
  <si>
    <t>% deposited (total)</t>
  </si>
  <si>
    <t>% deposited (ED)</t>
  </si>
  <si>
    <t>Total lobe deposited</t>
  </si>
  <si>
    <t>blank:</t>
  </si>
  <si>
    <t>ug</t>
  </si>
  <si>
    <t>% DD</t>
  </si>
  <si>
    <t>% lobes</t>
  </si>
  <si>
    <t>P</t>
  </si>
  <si>
    <t>%C</t>
  </si>
  <si>
    <t>%P</t>
  </si>
  <si>
    <t>MT/TB</t>
  </si>
  <si>
    <t>L:R</t>
  </si>
  <si>
    <t>C:P</t>
  </si>
  <si>
    <t>Plate 1</t>
  </si>
  <si>
    <t>SLOPE:</t>
  </si>
  <si>
    <t>YY plate</t>
  </si>
  <si>
    <t>DJH plate</t>
  </si>
  <si>
    <t>DR plate</t>
  </si>
  <si>
    <t>std of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</si>
</sst>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7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428EC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3" fillId="2" borderId="0" xfId="1" applyFont="1" applyFill="1"/>
    <xf numFmtId="0" fontId="3" fillId="3" borderId="0" xfId="1" applyFont="1" applyFill="1"/>
    <xf numFmtId="0" fontId="3" fillId="4" borderId="0" xfId="1" applyFont="1" applyFill="1"/>
    <xf numFmtId="0" fontId="1" fillId="0" borderId="0" xfId="1" quotePrefix="1"/>
    <xf numFmtId="0" fontId="3" fillId="5" borderId="0" xfId="1" applyFont="1" applyFill="1"/>
    <xf numFmtId="0" fontId="3" fillId="6" borderId="0" xfId="1" applyFont="1" applyFill="1"/>
    <xf numFmtId="0" fontId="3" fillId="7" borderId="0" xfId="1" applyFont="1" applyFill="1"/>
    <xf numFmtId="164" fontId="1" fillId="0" borderId="0" xfId="1" applyNumberFormat="1"/>
    <xf numFmtId="0" fontId="3" fillId="8" borderId="0" xfId="1" applyFont="1" applyFill="1"/>
    <xf numFmtId="0" fontId="1" fillId="8" borderId="0" xfId="1" applyFill="1"/>
    <xf numFmtId="164" fontId="0" fillId="0" borderId="0" xfId="0" applyNumberFormat="1"/>
    <xf numFmtId="0" fontId="0" fillId="9" borderId="1" xfId="0" applyFill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14" borderId="1" xfId="0" applyFont="1" applyFill="1" applyBorder="1" applyAlignment="1">
      <alignment horizontal="center" vertical="center" wrapText="1"/>
    </xf>
    <xf numFmtId="0" fontId="1" fillId="6" borderId="0" xfId="1" applyFill="1"/>
    <xf numFmtId="0" fontId="3" fillId="15" borderId="0" xfId="1" applyFont="1" applyFill="1"/>
    <xf numFmtId="0" fontId="1" fillId="15" borderId="0" xfId="1" applyFill="1"/>
    <xf numFmtId="0" fontId="2" fillId="0" borderId="0" xfId="0" applyFont="1"/>
    <xf numFmtId="3" fontId="8" fillId="0" borderId="0" xfId="0" applyNumberFormat="1" applyFont="1" applyAlignment="1">
      <alignment horizontal="left" vertical="center" wrapText="1" indent="1"/>
    </xf>
    <xf numFmtId="164" fontId="1" fillId="8" borderId="0" xfId="1" applyNumberFormat="1" applyFill="1"/>
    <xf numFmtId="164" fontId="1" fillId="6" borderId="0" xfId="1" applyNumberFormat="1" applyFill="1"/>
    <xf numFmtId="164" fontId="1" fillId="15" borderId="0" xfId="1" applyNumberFormat="1" applyFill="1"/>
    <xf numFmtId="0" fontId="6" fillId="16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C891FC92-6393-4947-BF4B-6B5D6DA16F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706426073952215"/>
                  <c:y val="-0.2071301576890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Analysis!$A$39:$A$44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Analysis!$B$39:$B$44</c:f>
              <c:numCache>
                <c:formatCode>General</c:formatCode>
                <c:ptCount val="6"/>
                <c:pt idx="0">
                  <c:v>211986.0625</c:v>
                </c:pt>
                <c:pt idx="1">
                  <c:v>55515.0625</c:v>
                </c:pt>
                <c:pt idx="2">
                  <c:v>20124.5625</c:v>
                </c:pt>
                <c:pt idx="3">
                  <c:v>6114.0625</c:v>
                </c:pt>
                <c:pt idx="4">
                  <c:v>2160.0625</c:v>
                </c:pt>
                <c:pt idx="5">
                  <c:v>1006.5625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D-4580-B34D-086F05EF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Analysis!$A$83:$A$88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Analysis!$B$83:$B$88</c:f>
              <c:numCache>
                <c:formatCode>General</c:formatCode>
                <c:ptCount val="6"/>
                <c:pt idx="0">
                  <c:v>191615</c:v>
                </c:pt>
                <c:pt idx="1">
                  <c:v>53821</c:v>
                </c:pt>
                <c:pt idx="2">
                  <c:v>14286.5</c:v>
                </c:pt>
                <c:pt idx="3">
                  <c:v>4115.5</c:v>
                </c:pt>
                <c:pt idx="4">
                  <c:v>1581.5</c:v>
                </c:pt>
                <c:pt idx="5">
                  <c:v>1156.5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C4B-88F8-589F0796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Analysis!$A$128:$A$133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Analysis!$B$128:$B$133</c:f>
              <c:numCache>
                <c:formatCode>General</c:formatCode>
                <c:ptCount val="6"/>
                <c:pt idx="0">
                  <c:v>195129</c:v>
                </c:pt>
                <c:pt idx="1">
                  <c:v>43429.5</c:v>
                </c:pt>
                <c:pt idx="2">
                  <c:v>15493.5</c:v>
                </c:pt>
                <c:pt idx="3">
                  <c:v>5941</c:v>
                </c:pt>
                <c:pt idx="4">
                  <c:v>1890</c:v>
                </c:pt>
                <c:pt idx="5">
                  <c:v>1005.5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5-4C01-9420-897E6299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568192</xdr:colOff>
      <xdr:row>35</xdr:row>
      <xdr:rowOff>4230</xdr:rowOff>
    </xdr:from>
    <xdr:to>
      <xdr:col>8</xdr:col>
      <xdr:colOff>244739</xdr:colOff>
      <xdr:row>46</xdr:row>
      <xdr:rowOff>85989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676A0-75F6-4F79-A457-BA15BD71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389599</xdr:colOff>
      <xdr:row>78</xdr:row>
      <xdr:rowOff>63762</xdr:rowOff>
    </xdr:from>
    <xdr:to>
      <xdr:col>8</xdr:col>
      <xdr:colOff>66146</xdr:colOff>
      <xdr:row>89</xdr:row>
      <xdr:rowOff>145521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1A0A2-644D-45A9-A4E0-5AEFDF9E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389599</xdr:colOff>
      <xdr:row>123</xdr:row>
      <xdr:rowOff>63762</xdr:rowOff>
    </xdr:from>
    <xdr:to>
      <xdr:col>8</xdr:col>
      <xdr:colOff>66146</xdr:colOff>
      <xdr:row>134</xdr:row>
      <xdr:rowOff>145521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8FE98A-42A3-4F4F-BC79-D076D44DF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A64C-5CE5-4137-A183-3FD791007B11}">
  <sheetPr>
    <pageSetUpPr fitToPage="1"/>
  </sheetPr>
  <dimension ref="B1:T71"/>
  <sheetViews>
    <sheetView topLeftCell="A7" zoomScale="72" workbookViewId="0">
      <selection activeCell="L25" sqref="L25"/>
    </sheetView>
  </sheetViews>
  <sheetFormatPr defaultColWidth="9" defaultRowHeight="15" x14ac:dyDescent="0.25"/>
  <cols>
    <col min="1" max="16384" width="9" style="2"/>
  </cols>
  <sheetData>
    <row r="1" spans="2:20" x14ac:dyDescent="0.25">
      <c r="B1" s="1" t="s">
        <v>0</v>
      </c>
      <c r="F1" s="2" t="s">
        <v>1</v>
      </c>
      <c r="H1" s="1" t="s">
        <v>2</v>
      </c>
    </row>
    <row r="2" spans="2:20" x14ac:dyDescent="0.25">
      <c r="B2" s="3">
        <v>1</v>
      </c>
      <c r="C2" s="3" t="s">
        <v>3</v>
      </c>
      <c r="D2" s="3"/>
      <c r="E2" s="4" t="s">
        <v>4</v>
      </c>
      <c r="F2" s="2">
        <v>3</v>
      </c>
      <c r="H2" s="3"/>
      <c r="I2" s="3">
        <v>1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3">
        <v>7</v>
      </c>
      <c r="P2" s="3">
        <v>8</v>
      </c>
      <c r="Q2" s="3">
        <v>9</v>
      </c>
      <c r="R2" s="3">
        <v>10</v>
      </c>
      <c r="S2" s="3">
        <v>11</v>
      </c>
      <c r="T2" s="3">
        <v>12</v>
      </c>
    </row>
    <row r="3" spans="2:20" x14ac:dyDescent="0.25">
      <c r="B3" s="3">
        <v>2</v>
      </c>
      <c r="C3" s="3" t="s">
        <v>3</v>
      </c>
      <c r="D3" s="3"/>
      <c r="E3" s="4" t="s">
        <v>5</v>
      </c>
      <c r="F3" s="2">
        <v>3</v>
      </c>
      <c r="H3" s="3" t="s">
        <v>6</v>
      </c>
      <c r="I3" s="5">
        <v>50</v>
      </c>
      <c r="J3" s="5">
        <v>50</v>
      </c>
      <c r="K3" s="6">
        <v>1</v>
      </c>
      <c r="L3" s="10">
        <v>7</v>
      </c>
      <c r="M3" s="10">
        <f>L3+8</f>
        <v>15</v>
      </c>
      <c r="N3" s="10">
        <f t="shared" ref="N3:Q3" si="0">M3+8</f>
        <v>23</v>
      </c>
      <c r="O3" s="10">
        <f t="shared" si="0"/>
        <v>31</v>
      </c>
      <c r="P3" s="10">
        <f t="shared" si="0"/>
        <v>39</v>
      </c>
      <c r="Q3" s="10">
        <f t="shared" si="0"/>
        <v>47</v>
      </c>
      <c r="R3" s="3">
        <v>55</v>
      </c>
      <c r="S3" s="7"/>
      <c r="T3" s="7"/>
    </row>
    <row r="4" spans="2:20" x14ac:dyDescent="0.25">
      <c r="B4" s="3">
        <v>3</v>
      </c>
      <c r="C4" s="3" t="s">
        <v>3</v>
      </c>
      <c r="D4" s="3"/>
      <c r="E4" s="4" t="s">
        <v>7</v>
      </c>
      <c r="F4" s="2">
        <v>3</v>
      </c>
      <c r="H4" s="3" t="s">
        <v>8</v>
      </c>
      <c r="I4" s="5">
        <v>10</v>
      </c>
      <c r="J4" s="5">
        <v>10</v>
      </c>
      <c r="K4" s="6">
        <v>2</v>
      </c>
      <c r="L4" s="10">
        <v>8</v>
      </c>
      <c r="M4" s="10">
        <f t="shared" ref="M4:Q10" si="1">L4+8</f>
        <v>16</v>
      </c>
      <c r="N4" s="10">
        <f t="shared" si="1"/>
        <v>24</v>
      </c>
      <c r="O4" s="10">
        <f t="shared" si="1"/>
        <v>32</v>
      </c>
      <c r="P4" s="10">
        <f t="shared" si="1"/>
        <v>40</v>
      </c>
      <c r="Q4" s="10">
        <f t="shared" si="1"/>
        <v>48</v>
      </c>
      <c r="R4" s="3">
        <v>56</v>
      </c>
      <c r="S4" s="7"/>
      <c r="T4" s="7"/>
    </row>
    <row r="5" spans="2:20" x14ac:dyDescent="0.25">
      <c r="B5" s="3">
        <v>4</v>
      </c>
      <c r="C5" s="3" t="s">
        <v>3</v>
      </c>
      <c r="E5" s="1" t="s">
        <v>9</v>
      </c>
      <c r="F5" s="2">
        <v>3</v>
      </c>
      <c r="H5" s="3" t="s">
        <v>10</v>
      </c>
      <c r="I5" s="5">
        <v>2</v>
      </c>
      <c r="J5" s="5">
        <v>2</v>
      </c>
      <c r="K5" s="6">
        <v>3</v>
      </c>
      <c r="L5" s="10">
        <v>9</v>
      </c>
      <c r="M5" s="10">
        <f t="shared" si="1"/>
        <v>17</v>
      </c>
      <c r="N5" s="10">
        <f t="shared" si="1"/>
        <v>25</v>
      </c>
      <c r="O5" s="10">
        <f t="shared" si="1"/>
        <v>33</v>
      </c>
      <c r="P5" s="10">
        <f t="shared" si="1"/>
        <v>41</v>
      </c>
      <c r="Q5" s="10">
        <f t="shared" si="1"/>
        <v>49</v>
      </c>
      <c r="R5" s="3">
        <v>57</v>
      </c>
      <c r="S5" s="7"/>
      <c r="T5" s="7"/>
    </row>
    <row r="6" spans="2:20" x14ac:dyDescent="0.25">
      <c r="B6" s="3">
        <v>5</v>
      </c>
      <c r="C6" s="3" t="s">
        <v>3</v>
      </c>
      <c r="D6" s="3"/>
      <c r="E6" s="4" t="s">
        <v>11</v>
      </c>
      <c r="F6" s="2">
        <v>3</v>
      </c>
      <c r="H6" s="3" t="s">
        <v>12</v>
      </c>
      <c r="I6" s="5">
        <v>0.4</v>
      </c>
      <c r="J6" s="5">
        <v>0.4</v>
      </c>
      <c r="K6" s="6">
        <v>4</v>
      </c>
      <c r="L6" s="10">
        <v>10</v>
      </c>
      <c r="M6" s="10">
        <f t="shared" si="1"/>
        <v>18</v>
      </c>
      <c r="N6" s="10">
        <f t="shared" si="1"/>
        <v>26</v>
      </c>
      <c r="O6" s="10">
        <f t="shared" si="1"/>
        <v>34</v>
      </c>
      <c r="P6" s="10">
        <f t="shared" si="1"/>
        <v>42</v>
      </c>
      <c r="Q6" s="10">
        <f t="shared" si="1"/>
        <v>50</v>
      </c>
      <c r="R6" s="3">
        <v>58</v>
      </c>
      <c r="S6" s="7"/>
      <c r="T6" s="7"/>
    </row>
    <row r="7" spans="2:20" x14ac:dyDescent="0.25">
      <c r="B7" s="3">
        <v>6</v>
      </c>
      <c r="C7" s="3" t="s">
        <v>3</v>
      </c>
      <c r="E7" s="4" t="s">
        <v>13</v>
      </c>
      <c r="F7" s="2">
        <v>3</v>
      </c>
      <c r="H7" s="3" t="s">
        <v>14</v>
      </c>
      <c r="I7" s="5">
        <v>0.08</v>
      </c>
      <c r="J7" s="5">
        <v>0.08</v>
      </c>
      <c r="K7" s="6">
        <v>5</v>
      </c>
      <c r="L7" s="10">
        <v>11</v>
      </c>
      <c r="M7" s="10">
        <f t="shared" si="1"/>
        <v>19</v>
      </c>
      <c r="N7" s="10">
        <f t="shared" si="1"/>
        <v>27</v>
      </c>
      <c r="O7" s="10">
        <f t="shared" si="1"/>
        <v>35</v>
      </c>
      <c r="P7" s="10">
        <f t="shared" si="1"/>
        <v>43</v>
      </c>
      <c r="Q7" s="10">
        <f t="shared" si="1"/>
        <v>51</v>
      </c>
      <c r="R7" s="3"/>
      <c r="S7" s="7"/>
      <c r="T7" s="7"/>
    </row>
    <row r="8" spans="2:20" x14ac:dyDescent="0.25">
      <c r="B8" s="3">
        <v>7</v>
      </c>
      <c r="C8" s="3" t="s">
        <v>3</v>
      </c>
      <c r="D8" s="3" t="s">
        <v>15</v>
      </c>
      <c r="E8" s="3" t="s">
        <v>16</v>
      </c>
      <c r="F8" s="2">
        <v>4</v>
      </c>
      <c r="H8" s="3" t="s">
        <v>17</v>
      </c>
      <c r="I8" s="5">
        <v>1.6E-2</v>
      </c>
      <c r="J8" s="5">
        <v>1.6E-2</v>
      </c>
      <c r="K8" s="6">
        <v>6</v>
      </c>
      <c r="L8" s="10">
        <v>12</v>
      </c>
      <c r="M8" s="10">
        <f t="shared" si="1"/>
        <v>20</v>
      </c>
      <c r="N8" s="10">
        <f t="shared" si="1"/>
        <v>28</v>
      </c>
      <c r="O8" s="10">
        <f t="shared" si="1"/>
        <v>36</v>
      </c>
      <c r="P8" s="10">
        <f t="shared" si="1"/>
        <v>44</v>
      </c>
      <c r="Q8" s="10">
        <f t="shared" si="1"/>
        <v>52</v>
      </c>
      <c r="R8" s="3"/>
      <c r="S8" s="7"/>
      <c r="T8" s="7"/>
    </row>
    <row r="9" spans="2:20" x14ac:dyDescent="0.25">
      <c r="B9" s="3">
        <v>8</v>
      </c>
      <c r="C9" s="3" t="s">
        <v>3</v>
      </c>
      <c r="D9" s="3" t="s">
        <v>15</v>
      </c>
      <c r="E9" s="3" t="s">
        <v>18</v>
      </c>
      <c r="F9" s="2">
        <v>4</v>
      </c>
      <c r="H9" s="3" t="s">
        <v>19</v>
      </c>
      <c r="I9" s="5">
        <v>3.2000000000000002E-3</v>
      </c>
      <c r="J9" s="5">
        <v>3.2000000000000002E-3</v>
      </c>
      <c r="K9" s="6"/>
      <c r="L9" s="9">
        <v>13</v>
      </c>
      <c r="M9" s="10">
        <f t="shared" si="1"/>
        <v>21</v>
      </c>
      <c r="N9" s="10">
        <f t="shared" si="1"/>
        <v>29</v>
      </c>
      <c r="O9" s="10">
        <f t="shared" si="1"/>
        <v>37</v>
      </c>
      <c r="P9" s="10">
        <f t="shared" si="1"/>
        <v>45</v>
      </c>
      <c r="Q9" s="10">
        <f t="shared" si="1"/>
        <v>53</v>
      </c>
      <c r="R9" s="3"/>
      <c r="S9" s="7"/>
      <c r="T9" s="7"/>
    </row>
    <row r="10" spans="2:20" x14ac:dyDescent="0.25">
      <c r="B10" s="3">
        <v>9</v>
      </c>
      <c r="C10" s="3" t="s">
        <v>3</v>
      </c>
      <c r="D10" s="3" t="s">
        <v>15</v>
      </c>
      <c r="E10" s="3" t="s">
        <v>20</v>
      </c>
      <c r="F10" s="2">
        <v>4</v>
      </c>
      <c r="H10" s="3" t="s">
        <v>21</v>
      </c>
      <c r="I10" s="5">
        <v>6.4000000000000005E-4</v>
      </c>
      <c r="J10" s="5">
        <v>6.4000000000000005E-4</v>
      </c>
      <c r="K10" s="6"/>
      <c r="L10" s="9">
        <v>14</v>
      </c>
      <c r="M10" s="10">
        <f t="shared" si="1"/>
        <v>22</v>
      </c>
      <c r="N10" s="10">
        <f t="shared" si="1"/>
        <v>30</v>
      </c>
      <c r="O10" s="10">
        <f t="shared" si="1"/>
        <v>38</v>
      </c>
      <c r="P10" s="10">
        <f t="shared" si="1"/>
        <v>46</v>
      </c>
      <c r="Q10" s="10">
        <f t="shared" si="1"/>
        <v>54</v>
      </c>
      <c r="R10" s="3"/>
      <c r="S10" s="7"/>
      <c r="T10" s="7"/>
    </row>
    <row r="11" spans="2:20" x14ac:dyDescent="0.25">
      <c r="B11" s="3">
        <v>10</v>
      </c>
      <c r="C11" s="3" t="s">
        <v>3</v>
      </c>
      <c r="D11" s="3" t="s">
        <v>15</v>
      </c>
      <c r="E11" s="3" t="s">
        <v>22</v>
      </c>
      <c r="F11" s="2">
        <v>4</v>
      </c>
      <c r="H11" s="3"/>
      <c r="I11" s="3" t="s">
        <v>23</v>
      </c>
      <c r="J11" s="3"/>
      <c r="K11" s="11" t="s">
        <v>24</v>
      </c>
      <c r="L11" s="3"/>
      <c r="M11" s="3" t="s">
        <v>25</v>
      </c>
      <c r="N11" s="3"/>
      <c r="O11" s="3" t="s">
        <v>25</v>
      </c>
      <c r="P11" s="3"/>
      <c r="Q11" s="3"/>
      <c r="R11" s="3" t="s">
        <v>25</v>
      </c>
      <c r="S11" s="3"/>
      <c r="T11" s="3" t="s">
        <v>26</v>
      </c>
    </row>
    <row r="12" spans="2:20" x14ac:dyDescent="0.25">
      <c r="B12" s="3">
        <v>11</v>
      </c>
      <c r="C12" s="3" t="s">
        <v>3</v>
      </c>
      <c r="D12" s="3" t="s">
        <v>15</v>
      </c>
      <c r="E12" s="3" t="s">
        <v>27</v>
      </c>
      <c r="F12" s="2">
        <v>4</v>
      </c>
      <c r="K12" s="2" t="s">
        <v>28</v>
      </c>
    </row>
    <row r="13" spans="2:20" x14ac:dyDescent="0.25">
      <c r="B13" s="3">
        <v>12</v>
      </c>
      <c r="C13" s="3" t="s">
        <v>3</v>
      </c>
      <c r="D13" s="3" t="s">
        <v>15</v>
      </c>
      <c r="E13" s="3" t="s">
        <v>29</v>
      </c>
      <c r="F13" s="2">
        <v>4</v>
      </c>
    </row>
    <row r="14" spans="2:20" x14ac:dyDescent="0.25">
      <c r="B14" s="3">
        <v>13</v>
      </c>
      <c r="C14" s="3" t="s">
        <v>3</v>
      </c>
      <c r="D14" s="3" t="s">
        <v>15</v>
      </c>
      <c r="E14" s="3" t="s">
        <v>30</v>
      </c>
      <c r="F14" s="2">
        <v>4</v>
      </c>
      <c r="H14" s="2">
        <v>5</v>
      </c>
      <c r="I14" s="2" t="s">
        <v>31</v>
      </c>
      <c r="J14" s="2" t="s">
        <v>32</v>
      </c>
      <c r="L14" s="1"/>
    </row>
    <row r="15" spans="2:20" x14ac:dyDescent="0.25">
      <c r="B15" s="3">
        <v>14</v>
      </c>
      <c r="C15" s="3" t="s">
        <v>3</v>
      </c>
      <c r="D15" s="3" t="s">
        <v>15</v>
      </c>
      <c r="E15" s="3" t="s">
        <v>33</v>
      </c>
      <c r="F15" s="2">
        <v>4</v>
      </c>
      <c r="H15" s="2">
        <v>10</v>
      </c>
      <c r="I15" s="2" t="s">
        <v>34</v>
      </c>
      <c r="J15" s="2" t="s">
        <v>35</v>
      </c>
    </row>
    <row r="16" spans="2:20" x14ac:dyDescent="0.25">
      <c r="B16" s="3">
        <v>15</v>
      </c>
      <c r="C16" s="3" t="s">
        <v>3</v>
      </c>
      <c r="D16" s="3" t="s">
        <v>15</v>
      </c>
      <c r="E16" s="3" t="s">
        <v>36</v>
      </c>
      <c r="F16" s="2">
        <v>5</v>
      </c>
      <c r="H16" s="2">
        <v>990</v>
      </c>
      <c r="I16" s="2" t="s">
        <v>37</v>
      </c>
    </row>
    <row r="17" spans="2:10" x14ac:dyDescent="0.25">
      <c r="B17" s="3">
        <v>16</v>
      </c>
      <c r="C17" s="3" t="s">
        <v>3</v>
      </c>
      <c r="D17" s="3" t="s">
        <v>15</v>
      </c>
      <c r="E17" s="3" t="s">
        <v>38</v>
      </c>
      <c r="F17" s="2">
        <v>5</v>
      </c>
      <c r="H17" s="2">
        <f>H15*H14/(H16+H15)</f>
        <v>0.05</v>
      </c>
      <c r="I17" s="2" t="s">
        <v>39</v>
      </c>
      <c r="J17" s="2" t="s">
        <v>40</v>
      </c>
    </row>
    <row r="18" spans="2:10" x14ac:dyDescent="0.25">
      <c r="B18" s="3">
        <v>17</v>
      </c>
      <c r="C18" s="3" t="s">
        <v>3</v>
      </c>
      <c r="D18" s="3" t="s">
        <v>15</v>
      </c>
      <c r="E18" s="3" t="s">
        <v>41</v>
      </c>
      <c r="F18" s="2">
        <v>5</v>
      </c>
      <c r="H18" s="2">
        <f>H17*1000</f>
        <v>50</v>
      </c>
      <c r="J18" s="2" t="s">
        <v>42</v>
      </c>
    </row>
    <row r="19" spans="2:10" x14ac:dyDescent="0.25">
      <c r="B19" s="3">
        <v>18</v>
      </c>
      <c r="C19" s="3" t="s">
        <v>3</v>
      </c>
      <c r="D19" s="2" t="s">
        <v>43</v>
      </c>
      <c r="E19" s="3" t="s">
        <v>16</v>
      </c>
      <c r="F19" s="2">
        <v>5</v>
      </c>
      <c r="H19" s="2" t="s">
        <v>44</v>
      </c>
    </row>
    <row r="20" spans="2:10" x14ac:dyDescent="0.25">
      <c r="B20" s="3">
        <v>19</v>
      </c>
      <c r="C20" s="3" t="s">
        <v>3</v>
      </c>
      <c r="E20" s="3" t="s">
        <v>18</v>
      </c>
      <c r="F20" s="2">
        <v>5</v>
      </c>
      <c r="H20" s="2">
        <f>250/5</f>
        <v>50</v>
      </c>
      <c r="I20" s="2" t="s">
        <v>45</v>
      </c>
    </row>
    <row r="21" spans="2:10" x14ac:dyDescent="0.25">
      <c r="B21" s="3">
        <v>20</v>
      </c>
      <c r="C21" s="3" t="s">
        <v>3</v>
      </c>
      <c r="D21" s="3" t="s">
        <v>43</v>
      </c>
      <c r="E21" s="3" t="s">
        <v>20</v>
      </c>
      <c r="F21" s="2">
        <v>5</v>
      </c>
      <c r="I21" s="8" t="s">
        <v>46</v>
      </c>
    </row>
    <row r="22" spans="2:10" x14ac:dyDescent="0.25">
      <c r="B22" s="3">
        <v>21</v>
      </c>
      <c r="C22" s="3" t="s">
        <v>3</v>
      </c>
      <c r="D22" s="3" t="s">
        <v>43</v>
      </c>
      <c r="E22" s="3" t="s">
        <v>22</v>
      </c>
      <c r="F22" s="2">
        <v>5</v>
      </c>
    </row>
    <row r="23" spans="2:10" x14ac:dyDescent="0.25">
      <c r="B23" s="3">
        <v>22</v>
      </c>
      <c r="C23" s="3" t="s">
        <v>3</v>
      </c>
      <c r="D23" s="3" t="s">
        <v>43</v>
      </c>
      <c r="E23" s="3" t="s">
        <v>27</v>
      </c>
      <c r="F23" s="2">
        <v>5</v>
      </c>
    </row>
    <row r="24" spans="2:10" x14ac:dyDescent="0.25">
      <c r="B24" s="3">
        <v>23</v>
      </c>
      <c r="C24" s="3" t="s">
        <v>3</v>
      </c>
      <c r="D24" s="3" t="s">
        <v>43</v>
      </c>
      <c r="E24" s="3" t="s">
        <v>29</v>
      </c>
      <c r="F24" s="2">
        <v>6</v>
      </c>
    </row>
    <row r="25" spans="2:10" x14ac:dyDescent="0.25">
      <c r="B25" s="3">
        <v>24</v>
      </c>
      <c r="C25" s="3" t="s">
        <v>3</v>
      </c>
      <c r="D25" s="3" t="s">
        <v>43</v>
      </c>
      <c r="E25" s="3" t="s">
        <v>30</v>
      </c>
      <c r="F25" s="2">
        <v>6</v>
      </c>
    </row>
    <row r="26" spans="2:10" x14ac:dyDescent="0.25">
      <c r="B26" s="3">
        <v>25</v>
      </c>
      <c r="C26" s="3" t="s">
        <v>3</v>
      </c>
      <c r="D26" s="3" t="s">
        <v>43</v>
      </c>
      <c r="E26" s="3" t="s">
        <v>33</v>
      </c>
      <c r="F26" s="2">
        <v>6</v>
      </c>
    </row>
    <row r="27" spans="2:10" x14ac:dyDescent="0.25">
      <c r="B27" s="3">
        <v>26</v>
      </c>
      <c r="C27" s="3" t="s">
        <v>3</v>
      </c>
      <c r="D27" s="3" t="s">
        <v>43</v>
      </c>
      <c r="E27" s="3" t="s">
        <v>36</v>
      </c>
      <c r="F27" s="2">
        <v>6</v>
      </c>
    </row>
    <row r="28" spans="2:10" x14ac:dyDescent="0.25">
      <c r="B28" s="3">
        <v>27</v>
      </c>
      <c r="C28" s="3" t="s">
        <v>3</v>
      </c>
      <c r="D28" s="3" t="s">
        <v>43</v>
      </c>
      <c r="E28" s="3" t="s">
        <v>38</v>
      </c>
      <c r="F28" s="2">
        <v>6</v>
      </c>
    </row>
    <row r="29" spans="2:10" x14ac:dyDescent="0.25">
      <c r="B29" s="3">
        <v>28</v>
      </c>
      <c r="C29" s="3" t="s">
        <v>3</v>
      </c>
      <c r="D29" s="3" t="s">
        <v>47</v>
      </c>
      <c r="E29" s="3" t="s">
        <v>16</v>
      </c>
      <c r="F29" s="2">
        <v>6</v>
      </c>
    </row>
    <row r="30" spans="2:10" x14ac:dyDescent="0.25">
      <c r="B30" s="3">
        <v>29</v>
      </c>
      <c r="C30" s="3" t="s">
        <v>3</v>
      </c>
      <c r="E30" s="3" t="s">
        <v>18</v>
      </c>
      <c r="F30" s="2">
        <v>6</v>
      </c>
    </row>
    <row r="31" spans="2:10" x14ac:dyDescent="0.25">
      <c r="B31" s="3">
        <v>30</v>
      </c>
      <c r="C31" s="3" t="s">
        <v>3</v>
      </c>
      <c r="D31" s="3" t="s">
        <v>47</v>
      </c>
      <c r="E31" s="3" t="s">
        <v>20</v>
      </c>
      <c r="F31" s="2">
        <v>6</v>
      </c>
    </row>
    <row r="32" spans="2:10" x14ac:dyDescent="0.25">
      <c r="B32" s="3">
        <v>31</v>
      </c>
      <c r="C32" s="3" t="s">
        <v>3</v>
      </c>
      <c r="D32" s="3" t="s">
        <v>47</v>
      </c>
      <c r="E32" s="3" t="s">
        <v>22</v>
      </c>
      <c r="F32" s="2">
        <v>7</v>
      </c>
    </row>
    <row r="33" spans="2:6" x14ac:dyDescent="0.25">
      <c r="B33" s="3">
        <v>32</v>
      </c>
      <c r="C33" s="3" t="s">
        <v>3</v>
      </c>
      <c r="D33" s="3" t="s">
        <v>47</v>
      </c>
      <c r="E33" s="3" t="s">
        <v>27</v>
      </c>
      <c r="F33" s="2">
        <v>7</v>
      </c>
    </row>
    <row r="34" spans="2:6" x14ac:dyDescent="0.25">
      <c r="B34" s="3">
        <v>33</v>
      </c>
      <c r="C34" s="3" t="s">
        <v>3</v>
      </c>
      <c r="D34" s="3" t="s">
        <v>47</v>
      </c>
      <c r="E34" s="3" t="s">
        <v>29</v>
      </c>
      <c r="F34" s="2">
        <v>7</v>
      </c>
    </row>
    <row r="35" spans="2:6" x14ac:dyDescent="0.25">
      <c r="B35" s="3">
        <v>34</v>
      </c>
      <c r="C35" s="3" t="s">
        <v>3</v>
      </c>
      <c r="D35" s="3" t="s">
        <v>47</v>
      </c>
      <c r="E35" s="3" t="s">
        <v>30</v>
      </c>
      <c r="F35" s="2">
        <v>7</v>
      </c>
    </row>
    <row r="36" spans="2:6" x14ac:dyDescent="0.25">
      <c r="B36" s="3">
        <v>35</v>
      </c>
      <c r="C36" s="3" t="s">
        <v>3</v>
      </c>
      <c r="D36" s="3" t="s">
        <v>47</v>
      </c>
      <c r="E36" s="3" t="s">
        <v>33</v>
      </c>
      <c r="F36" s="2">
        <v>7</v>
      </c>
    </row>
    <row r="37" spans="2:6" x14ac:dyDescent="0.25">
      <c r="B37" s="3">
        <v>36</v>
      </c>
      <c r="C37" s="3" t="s">
        <v>3</v>
      </c>
      <c r="D37" s="3" t="s">
        <v>47</v>
      </c>
      <c r="E37" s="3" t="s">
        <v>36</v>
      </c>
      <c r="F37" s="2">
        <v>7</v>
      </c>
    </row>
    <row r="38" spans="2:6" x14ac:dyDescent="0.25">
      <c r="B38" s="3">
        <v>37</v>
      </c>
      <c r="C38" s="3" t="s">
        <v>3</v>
      </c>
      <c r="D38" s="3" t="s">
        <v>48</v>
      </c>
      <c r="E38" s="3" t="s">
        <v>16</v>
      </c>
      <c r="F38" s="2">
        <v>7</v>
      </c>
    </row>
    <row r="39" spans="2:6" x14ac:dyDescent="0.25">
      <c r="B39" s="3">
        <v>38</v>
      </c>
      <c r="C39" s="3" t="s">
        <v>3</v>
      </c>
      <c r="E39" s="3" t="s">
        <v>18</v>
      </c>
      <c r="F39" s="2">
        <v>7</v>
      </c>
    </row>
    <row r="40" spans="2:6" x14ac:dyDescent="0.25">
      <c r="B40" s="3">
        <v>39</v>
      </c>
      <c r="C40" s="3" t="s">
        <v>3</v>
      </c>
      <c r="D40" s="3" t="s">
        <v>48</v>
      </c>
      <c r="E40" s="3" t="s">
        <v>20</v>
      </c>
      <c r="F40" s="2">
        <v>8</v>
      </c>
    </row>
    <row r="41" spans="2:6" x14ac:dyDescent="0.25">
      <c r="B41" s="3">
        <v>40</v>
      </c>
      <c r="C41" s="3" t="s">
        <v>3</v>
      </c>
      <c r="D41" s="3" t="s">
        <v>48</v>
      </c>
      <c r="E41" s="3" t="s">
        <v>22</v>
      </c>
      <c r="F41" s="2">
        <v>8</v>
      </c>
    </row>
    <row r="42" spans="2:6" x14ac:dyDescent="0.25">
      <c r="B42" s="3">
        <v>41</v>
      </c>
      <c r="C42" s="3" t="s">
        <v>3</v>
      </c>
      <c r="D42" s="3" t="s">
        <v>48</v>
      </c>
      <c r="E42" s="3" t="s">
        <v>27</v>
      </c>
      <c r="F42" s="2">
        <v>8</v>
      </c>
    </row>
    <row r="43" spans="2:6" x14ac:dyDescent="0.25">
      <c r="B43" s="3">
        <v>42</v>
      </c>
      <c r="C43" s="3" t="s">
        <v>3</v>
      </c>
      <c r="D43" s="3" t="s">
        <v>48</v>
      </c>
      <c r="E43" s="3" t="s">
        <v>29</v>
      </c>
      <c r="F43" s="2">
        <v>8</v>
      </c>
    </row>
    <row r="44" spans="2:6" x14ac:dyDescent="0.25">
      <c r="B44" s="3">
        <v>43</v>
      </c>
      <c r="C44" s="3" t="s">
        <v>3</v>
      </c>
      <c r="D44" s="3" t="s">
        <v>48</v>
      </c>
      <c r="E44" s="3" t="s">
        <v>30</v>
      </c>
      <c r="F44" s="2">
        <v>8</v>
      </c>
    </row>
    <row r="45" spans="2:6" x14ac:dyDescent="0.25">
      <c r="B45" s="3">
        <v>44</v>
      </c>
      <c r="C45" s="3" t="s">
        <v>3</v>
      </c>
      <c r="D45" s="3" t="s">
        <v>48</v>
      </c>
      <c r="E45" s="3" t="s">
        <v>33</v>
      </c>
      <c r="F45" s="2">
        <v>8</v>
      </c>
    </row>
    <row r="46" spans="2:6" x14ac:dyDescent="0.25">
      <c r="B46" s="3">
        <v>45</v>
      </c>
      <c r="C46" s="3" t="s">
        <v>3</v>
      </c>
      <c r="D46" s="3" t="s">
        <v>48</v>
      </c>
      <c r="E46" s="3" t="s">
        <v>36</v>
      </c>
      <c r="F46" s="2">
        <v>8</v>
      </c>
    </row>
    <row r="47" spans="2:6" x14ac:dyDescent="0.25">
      <c r="B47" s="3">
        <v>46</v>
      </c>
      <c r="C47" s="3" t="s">
        <v>3</v>
      </c>
      <c r="D47" s="3" t="s">
        <v>49</v>
      </c>
      <c r="E47" s="3" t="s">
        <v>16</v>
      </c>
      <c r="F47" s="2">
        <v>8</v>
      </c>
    </row>
    <row r="48" spans="2:6" x14ac:dyDescent="0.25">
      <c r="B48" s="3">
        <v>47</v>
      </c>
      <c r="C48" s="3" t="s">
        <v>3</v>
      </c>
      <c r="E48" s="3" t="s">
        <v>18</v>
      </c>
      <c r="F48" s="2">
        <v>9</v>
      </c>
    </row>
    <row r="49" spans="2:6" x14ac:dyDescent="0.25">
      <c r="B49" s="3">
        <v>48</v>
      </c>
      <c r="C49" s="3" t="s">
        <v>3</v>
      </c>
      <c r="D49" s="3" t="s">
        <v>49</v>
      </c>
      <c r="E49" s="3" t="s">
        <v>20</v>
      </c>
      <c r="F49" s="2">
        <v>9</v>
      </c>
    </row>
    <row r="50" spans="2:6" x14ac:dyDescent="0.25">
      <c r="B50" s="3">
        <v>49</v>
      </c>
      <c r="C50" s="3" t="s">
        <v>3</v>
      </c>
      <c r="D50" s="3" t="s">
        <v>49</v>
      </c>
      <c r="E50" s="3" t="s">
        <v>22</v>
      </c>
      <c r="F50" s="2">
        <v>9</v>
      </c>
    </row>
    <row r="51" spans="2:6" x14ac:dyDescent="0.25">
      <c r="B51" s="3">
        <v>50</v>
      </c>
      <c r="C51" s="3" t="s">
        <v>3</v>
      </c>
      <c r="D51" s="3" t="s">
        <v>49</v>
      </c>
      <c r="E51" s="3" t="s">
        <v>27</v>
      </c>
      <c r="F51" s="2">
        <v>9</v>
      </c>
    </row>
    <row r="52" spans="2:6" x14ac:dyDescent="0.25">
      <c r="B52" s="3">
        <v>51</v>
      </c>
      <c r="C52" s="3" t="s">
        <v>3</v>
      </c>
      <c r="D52" s="3" t="s">
        <v>49</v>
      </c>
      <c r="E52" s="3" t="s">
        <v>29</v>
      </c>
      <c r="F52" s="2">
        <v>9</v>
      </c>
    </row>
    <row r="53" spans="2:6" x14ac:dyDescent="0.25">
      <c r="B53" s="3">
        <v>52</v>
      </c>
      <c r="C53" s="3" t="s">
        <v>3</v>
      </c>
      <c r="D53" s="3" t="s">
        <v>49</v>
      </c>
      <c r="E53" s="3" t="s">
        <v>30</v>
      </c>
      <c r="F53" s="2">
        <v>9</v>
      </c>
    </row>
    <row r="54" spans="2:6" x14ac:dyDescent="0.25">
      <c r="B54" s="3">
        <v>53</v>
      </c>
      <c r="C54" s="3" t="s">
        <v>3</v>
      </c>
      <c r="D54" s="3" t="s">
        <v>49</v>
      </c>
      <c r="E54" s="3" t="s">
        <v>33</v>
      </c>
      <c r="F54" s="2">
        <v>9</v>
      </c>
    </row>
    <row r="55" spans="2:6" x14ac:dyDescent="0.25">
      <c r="B55" s="3">
        <v>54</v>
      </c>
      <c r="C55" s="3" t="s">
        <v>3</v>
      </c>
      <c r="D55" s="3" t="s">
        <v>49</v>
      </c>
      <c r="E55" s="3" t="s">
        <v>36</v>
      </c>
      <c r="F55" s="2">
        <v>9</v>
      </c>
    </row>
    <row r="56" spans="2:6" x14ac:dyDescent="0.25">
      <c r="B56" s="3">
        <v>55</v>
      </c>
      <c r="C56" s="2" t="s">
        <v>50</v>
      </c>
      <c r="D56" s="3"/>
      <c r="E56" s="4" t="s">
        <v>4</v>
      </c>
    </row>
    <row r="57" spans="2:6" x14ac:dyDescent="0.25">
      <c r="B57" s="3">
        <v>56</v>
      </c>
      <c r="D57" s="3"/>
      <c r="E57" s="4" t="s">
        <v>51</v>
      </c>
    </row>
    <row r="58" spans="2:6" x14ac:dyDescent="0.25">
      <c r="B58" s="3">
        <v>57</v>
      </c>
      <c r="E58" s="4" t="s">
        <v>7</v>
      </c>
    </row>
    <row r="59" spans="2:6" x14ac:dyDescent="0.25">
      <c r="B59" s="3">
        <v>58</v>
      </c>
      <c r="E59" s="4" t="s">
        <v>9</v>
      </c>
    </row>
    <row r="60" spans="2:6" x14ac:dyDescent="0.25">
      <c r="B60" s="3"/>
      <c r="D60" s="3"/>
      <c r="E60" s="4"/>
    </row>
    <row r="61" spans="2:6" x14ac:dyDescent="0.25">
      <c r="B61" s="3"/>
      <c r="E61" s="4"/>
    </row>
    <row r="62" spans="2:6" x14ac:dyDescent="0.25">
      <c r="B62" s="3"/>
      <c r="D62" s="3"/>
      <c r="E62" s="4"/>
    </row>
    <row r="63" spans="2:6" x14ac:dyDescent="0.25">
      <c r="B63" s="3"/>
      <c r="E63" s="4"/>
    </row>
    <row r="64" spans="2:6" x14ac:dyDescent="0.25">
      <c r="B64" s="3"/>
      <c r="D64" s="3"/>
      <c r="E64" s="4"/>
    </row>
    <row r="65" spans="2:5" x14ac:dyDescent="0.25">
      <c r="B65" s="3"/>
      <c r="E65" s="4"/>
    </row>
    <row r="66" spans="2:5" x14ac:dyDescent="0.25">
      <c r="B66" s="3"/>
    </row>
    <row r="67" spans="2:5" x14ac:dyDescent="0.25">
      <c r="B67" s="3"/>
    </row>
    <row r="68" spans="2:5" x14ac:dyDescent="0.25">
      <c r="B68" s="3"/>
    </row>
    <row r="69" spans="2:5" x14ac:dyDescent="0.25">
      <c r="B69" s="3"/>
    </row>
    <row r="70" spans="2:5" x14ac:dyDescent="0.25">
      <c r="B70" s="3"/>
    </row>
    <row r="71" spans="2:5" x14ac:dyDescent="0.25">
      <c r="B71" s="3"/>
    </row>
  </sheetData>
  <pageMargins left="0.2" right="0.2" top="0.25" bottom="0.25" header="0.05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B465-45A7-45D0-B2D2-0374B18E284B}">
  <dimension ref="A1:O19"/>
  <sheetViews>
    <sheetView workbookViewId="0">
      <selection activeCell="B2" sqref="B2:M9"/>
    </sheetView>
  </sheetViews>
  <sheetFormatPr defaultRowHeight="15" x14ac:dyDescent="0.25"/>
  <sheetData>
    <row r="1" spans="1:15" x14ac:dyDescent="0.25">
      <c r="A1" s="16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</row>
    <row r="2" spans="1:15" x14ac:dyDescent="0.25">
      <c r="A2" s="17" t="s">
        <v>52</v>
      </c>
      <c r="B2" s="18">
        <v>642915</v>
      </c>
      <c r="C2" s="18">
        <v>644933</v>
      </c>
      <c r="D2" s="33">
        <v>300859</v>
      </c>
      <c r="E2" s="20">
        <v>81310</v>
      </c>
      <c r="F2" s="19">
        <v>15470</v>
      </c>
      <c r="G2" s="19">
        <v>5003</v>
      </c>
      <c r="H2" s="21">
        <v>102356</v>
      </c>
      <c r="I2" s="20">
        <v>84544</v>
      </c>
      <c r="J2" s="19">
        <v>35855</v>
      </c>
      <c r="K2" s="19">
        <v>565</v>
      </c>
      <c r="L2" s="19">
        <v>16</v>
      </c>
      <c r="M2" s="19">
        <v>15</v>
      </c>
      <c r="N2" s="28">
        <v>540565</v>
      </c>
      <c r="O2" t="s">
        <v>53</v>
      </c>
    </row>
    <row r="3" spans="1:15" x14ac:dyDescent="0.25">
      <c r="A3" s="17" t="s">
        <v>54</v>
      </c>
      <c r="B3" s="34">
        <v>579062</v>
      </c>
      <c r="C3" s="34">
        <v>580950</v>
      </c>
      <c r="D3" s="21">
        <v>118779</v>
      </c>
      <c r="E3" s="21">
        <v>134073</v>
      </c>
      <c r="F3" s="19">
        <v>8020</v>
      </c>
      <c r="G3" s="19">
        <v>6205</v>
      </c>
      <c r="H3" s="19">
        <v>21425</v>
      </c>
      <c r="I3" s="20">
        <v>57629</v>
      </c>
      <c r="J3" s="20">
        <v>71517</v>
      </c>
      <c r="K3" s="20">
        <v>91954</v>
      </c>
      <c r="L3" s="19">
        <v>19</v>
      </c>
      <c r="M3" s="19">
        <v>13</v>
      </c>
      <c r="N3" s="28">
        <v>540565</v>
      </c>
    </row>
    <row r="4" spans="1:15" x14ac:dyDescent="0.25">
      <c r="A4" s="17" t="s">
        <v>55</v>
      </c>
      <c r="B4" s="32">
        <v>237810</v>
      </c>
      <c r="C4" s="32">
        <v>239223</v>
      </c>
      <c r="D4" s="20">
        <v>66758</v>
      </c>
      <c r="E4" s="20">
        <v>88581</v>
      </c>
      <c r="F4" s="19">
        <v>7852</v>
      </c>
      <c r="G4" s="19">
        <v>23260</v>
      </c>
      <c r="H4" s="19">
        <v>14575</v>
      </c>
      <c r="I4" s="19">
        <v>10410</v>
      </c>
      <c r="J4" s="20">
        <v>69459</v>
      </c>
      <c r="K4" s="21">
        <v>134825</v>
      </c>
      <c r="L4" s="19">
        <v>16</v>
      </c>
      <c r="M4" s="19">
        <v>13</v>
      </c>
      <c r="N4" s="28">
        <v>540565</v>
      </c>
    </row>
    <row r="5" spans="1:15" x14ac:dyDescent="0.25">
      <c r="A5" s="17" t="s">
        <v>56</v>
      </c>
      <c r="B5" s="20">
        <v>52670</v>
      </c>
      <c r="C5" s="20">
        <v>62446</v>
      </c>
      <c r="D5" s="19">
        <v>13709</v>
      </c>
      <c r="E5" s="20">
        <v>70014</v>
      </c>
      <c r="F5" s="19">
        <v>27903</v>
      </c>
      <c r="G5" s="19">
        <v>13042</v>
      </c>
      <c r="H5" s="19">
        <v>19103</v>
      </c>
      <c r="I5" s="19">
        <v>7603</v>
      </c>
      <c r="J5" s="19">
        <v>34487</v>
      </c>
      <c r="K5" s="19">
        <v>17162</v>
      </c>
      <c r="L5" s="19">
        <v>17</v>
      </c>
      <c r="M5" s="19">
        <v>15</v>
      </c>
      <c r="N5" s="28">
        <v>540565</v>
      </c>
    </row>
    <row r="6" spans="1:15" x14ac:dyDescent="0.25">
      <c r="A6" s="17" t="s">
        <v>57</v>
      </c>
      <c r="B6" s="19">
        <v>20315</v>
      </c>
      <c r="C6" s="19">
        <v>21948</v>
      </c>
      <c r="D6" s="20">
        <v>77075</v>
      </c>
      <c r="E6" s="19">
        <v>42904</v>
      </c>
      <c r="F6" s="21">
        <v>107335</v>
      </c>
      <c r="G6" s="19">
        <v>5709</v>
      </c>
      <c r="H6" s="19">
        <v>39495</v>
      </c>
      <c r="I6" s="19">
        <v>9191</v>
      </c>
      <c r="J6" s="19">
        <v>9843</v>
      </c>
      <c r="K6" s="19">
        <v>10</v>
      </c>
      <c r="L6" s="19">
        <v>14</v>
      </c>
      <c r="M6" s="19">
        <v>15</v>
      </c>
      <c r="N6" s="28">
        <v>540565</v>
      </c>
    </row>
    <row r="7" spans="1:15" x14ac:dyDescent="0.25">
      <c r="A7" s="17" t="s">
        <v>58</v>
      </c>
      <c r="B7" s="19">
        <v>6338</v>
      </c>
      <c r="C7" s="19">
        <v>7120</v>
      </c>
      <c r="D7" s="19">
        <v>8582</v>
      </c>
      <c r="E7" s="19">
        <v>9485</v>
      </c>
      <c r="F7" s="20">
        <v>77091</v>
      </c>
      <c r="G7" s="19">
        <v>22113</v>
      </c>
      <c r="H7" s="19">
        <v>15683</v>
      </c>
      <c r="I7" s="19">
        <v>38841</v>
      </c>
      <c r="J7" s="19">
        <v>11327</v>
      </c>
      <c r="K7" s="19">
        <v>11</v>
      </c>
      <c r="L7" s="19">
        <v>13</v>
      </c>
      <c r="M7" s="19">
        <v>16</v>
      </c>
      <c r="N7" s="28">
        <v>540565</v>
      </c>
    </row>
    <row r="8" spans="1:15" x14ac:dyDescent="0.25">
      <c r="A8" s="17" t="s">
        <v>59</v>
      </c>
      <c r="B8" s="19">
        <v>3373</v>
      </c>
      <c r="C8" s="19">
        <v>3273</v>
      </c>
      <c r="D8" s="19">
        <v>11</v>
      </c>
      <c r="E8" s="19">
        <v>9850</v>
      </c>
      <c r="F8" s="20">
        <v>46206</v>
      </c>
      <c r="G8" s="20">
        <v>47557</v>
      </c>
      <c r="H8" s="19">
        <v>31720</v>
      </c>
      <c r="I8" s="19">
        <v>19069</v>
      </c>
      <c r="J8" s="19">
        <v>25422</v>
      </c>
      <c r="K8" s="19">
        <v>9</v>
      </c>
      <c r="L8" s="19">
        <v>15</v>
      </c>
      <c r="M8" s="19">
        <v>14</v>
      </c>
      <c r="N8" s="28">
        <v>540565</v>
      </c>
    </row>
    <row r="9" spans="1:15" x14ac:dyDescent="0.25">
      <c r="A9" s="17" t="s">
        <v>60</v>
      </c>
      <c r="B9" s="19">
        <v>1336</v>
      </c>
      <c r="C9" s="19">
        <v>1136</v>
      </c>
      <c r="D9" s="19">
        <v>13</v>
      </c>
      <c r="E9" s="20">
        <v>46304</v>
      </c>
      <c r="F9" s="19">
        <v>13755</v>
      </c>
      <c r="G9" s="20">
        <v>85817</v>
      </c>
      <c r="H9" s="20">
        <v>62607</v>
      </c>
      <c r="I9" s="19">
        <v>18688</v>
      </c>
      <c r="J9" s="19">
        <v>23828</v>
      </c>
      <c r="K9" s="19">
        <v>10</v>
      </c>
      <c r="L9" s="19">
        <v>15</v>
      </c>
      <c r="M9" s="19">
        <v>18</v>
      </c>
      <c r="N9" s="28">
        <v>540565</v>
      </c>
    </row>
    <row r="11" spans="1:15" x14ac:dyDescent="0.25">
      <c r="A11" s="16"/>
      <c r="B11" s="17">
        <v>1</v>
      </c>
      <c r="C11" s="17">
        <v>2</v>
      </c>
      <c r="D11" s="17">
        <v>3</v>
      </c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17">
        <v>9</v>
      </c>
      <c r="K11" s="17">
        <v>10</v>
      </c>
      <c r="L11" s="17">
        <v>11</v>
      </c>
      <c r="M11" s="17">
        <v>12</v>
      </c>
    </row>
    <row r="12" spans="1:15" x14ac:dyDescent="0.25">
      <c r="A12" s="17" t="s">
        <v>52</v>
      </c>
      <c r="B12" s="18">
        <v>626765</v>
      </c>
      <c r="C12" s="18">
        <v>642243</v>
      </c>
      <c r="D12" s="32">
        <v>247708</v>
      </c>
      <c r="E12" s="20">
        <v>79561</v>
      </c>
      <c r="F12" s="19">
        <v>14342</v>
      </c>
      <c r="G12" s="19">
        <v>4816</v>
      </c>
      <c r="H12" s="21">
        <v>92909</v>
      </c>
      <c r="I12" s="20">
        <v>81115</v>
      </c>
      <c r="J12" s="19">
        <v>35057</v>
      </c>
      <c r="K12" s="19">
        <v>281</v>
      </c>
      <c r="L12" s="19">
        <v>10</v>
      </c>
      <c r="M12" s="19">
        <v>17</v>
      </c>
      <c r="N12" s="28">
        <v>540565</v>
      </c>
      <c r="O12" t="s">
        <v>61</v>
      </c>
    </row>
    <row r="13" spans="1:15" x14ac:dyDescent="0.25">
      <c r="A13" s="17" t="s">
        <v>54</v>
      </c>
      <c r="B13" s="34">
        <v>567754</v>
      </c>
      <c r="C13" s="34">
        <v>567542</v>
      </c>
      <c r="D13" s="21">
        <v>104156</v>
      </c>
      <c r="E13" s="21">
        <v>127308</v>
      </c>
      <c r="F13" s="19">
        <v>7387</v>
      </c>
      <c r="G13" s="19">
        <v>5286</v>
      </c>
      <c r="H13" s="19">
        <v>20555</v>
      </c>
      <c r="I13" s="20">
        <v>53741</v>
      </c>
      <c r="J13" s="20">
        <v>69157</v>
      </c>
      <c r="K13" s="20">
        <v>88760</v>
      </c>
      <c r="L13" s="19">
        <v>17</v>
      </c>
      <c r="M13" s="19">
        <v>14</v>
      </c>
      <c r="N13" s="28">
        <v>540565</v>
      </c>
    </row>
    <row r="14" spans="1:15" x14ac:dyDescent="0.25">
      <c r="A14" s="17" t="s">
        <v>55</v>
      </c>
      <c r="B14" s="23">
        <v>217739</v>
      </c>
      <c r="C14" s="23">
        <v>224052</v>
      </c>
      <c r="D14" s="20">
        <v>56221</v>
      </c>
      <c r="E14" s="20">
        <v>78896</v>
      </c>
      <c r="F14" s="19">
        <v>7110</v>
      </c>
      <c r="G14" s="19">
        <v>21674</v>
      </c>
      <c r="H14" s="19">
        <v>13913</v>
      </c>
      <c r="I14" s="19">
        <v>10102</v>
      </c>
      <c r="J14" s="20">
        <v>63642</v>
      </c>
      <c r="K14" s="21">
        <v>131123</v>
      </c>
      <c r="L14" s="19">
        <v>11</v>
      </c>
      <c r="M14" s="19">
        <v>19</v>
      </c>
      <c r="N14" s="28">
        <v>540565</v>
      </c>
      <c r="O14" t="s">
        <v>62</v>
      </c>
    </row>
    <row r="15" spans="1:15" x14ac:dyDescent="0.25">
      <c r="A15" s="17" t="s">
        <v>56</v>
      </c>
      <c r="B15" s="20">
        <v>61913</v>
      </c>
      <c r="C15" s="20">
        <v>59142</v>
      </c>
      <c r="D15" s="19">
        <v>12219</v>
      </c>
      <c r="E15" s="20">
        <v>63199</v>
      </c>
      <c r="F15" s="19">
        <v>25891</v>
      </c>
      <c r="G15" s="19">
        <v>11787</v>
      </c>
      <c r="H15" s="19">
        <v>18578</v>
      </c>
      <c r="I15" s="19">
        <v>7496</v>
      </c>
      <c r="J15" s="19">
        <v>33025</v>
      </c>
      <c r="K15" s="19">
        <v>15859</v>
      </c>
      <c r="L15" s="19">
        <v>14</v>
      </c>
      <c r="M15" s="19">
        <v>17</v>
      </c>
      <c r="N15" s="28">
        <v>540565</v>
      </c>
    </row>
    <row r="16" spans="1:15" x14ac:dyDescent="0.25">
      <c r="A16" s="17" t="s">
        <v>57</v>
      </c>
      <c r="B16" s="19">
        <v>19434</v>
      </c>
      <c r="C16" s="19">
        <v>18332</v>
      </c>
      <c r="D16" s="20">
        <v>75317</v>
      </c>
      <c r="E16" s="19">
        <v>41118</v>
      </c>
      <c r="F16" s="21">
        <v>98641</v>
      </c>
      <c r="G16" s="19">
        <v>5418</v>
      </c>
      <c r="H16" s="19">
        <v>36909</v>
      </c>
      <c r="I16" s="19">
        <v>8785</v>
      </c>
      <c r="J16" s="19">
        <v>9504</v>
      </c>
      <c r="K16" s="19">
        <v>8</v>
      </c>
      <c r="L16" s="19">
        <v>14</v>
      </c>
      <c r="M16" s="19">
        <v>16</v>
      </c>
      <c r="N16" s="28">
        <v>540565</v>
      </c>
    </row>
    <row r="17" spans="1:14" x14ac:dyDescent="0.25">
      <c r="A17" s="17" t="s">
        <v>58</v>
      </c>
      <c r="B17" s="19">
        <v>5356</v>
      </c>
      <c r="C17" s="19">
        <v>5178</v>
      </c>
      <c r="D17" s="19">
        <v>8955</v>
      </c>
      <c r="E17" s="19">
        <v>8891</v>
      </c>
      <c r="F17" s="20">
        <v>71023</v>
      </c>
      <c r="G17" s="19">
        <v>20715</v>
      </c>
      <c r="H17" s="19">
        <v>14717</v>
      </c>
      <c r="I17" s="19">
        <v>36331</v>
      </c>
      <c r="J17" s="19">
        <v>11341</v>
      </c>
      <c r="K17" s="19">
        <v>8</v>
      </c>
      <c r="L17" s="19">
        <v>17</v>
      </c>
      <c r="M17" s="19">
        <v>14</v>
      </c>
      <c r="N17" s="28">
        <v>540565</v>
      </c>
    </row>
    <row r="18" spans="1:14" x14ac:dyDescent="0.25">
      <c r="A18" s="17" t="s">
        <v>59</v>
      </c>
      <c r="B18" s="19">
        <v>2131</v>
      </c>
      <c r="C18" s="19">
        <v>1694</v>
      </c>
      <c r="D18" s="19">
        <v>14</v>
      </c>
      <c r="E18" s="19">
        <v>8676</v>
      </c>
      <c r="F18" s="19">
        <v>43376</v>
      </c>
      <c r="G18" s="19">
        <v>45669</v>
      </c>
      <c r="H18" s="19">
        <v>29397</v>
      </c>
      <c r="I18" s="19">
        <v>17339</v>
      </c>
      <c r="J18" s="19">
        <v>24091</v>
      </c>
      <c r="K18" s="19">
        <v>8</v>
      </c>
      <c r="L18" s="19">
        <v>12</v>
      </c>
      <c r="M18" s="19">
        <v>12</v>
      </c>
      <c r="N18" s="28">
        <v>540565</v>
      </c>
    </row>
    <row r="19" spans="1:14" x14ac:dyDescent="0.25">
      <c r="A19" s="17" t="s">
        <v>60</v>
      </c>
      <c r="B19" s="19">
        <v>674</v>
      </c>
      <c r="C19" s="19">
        <v>564</v>
      </c>
      <c r="D19" s="19">
        <v>13</v>
      </c>
      <c r="E19" s="19">
        <v>44075</v>
      </c>
      <c r="F19" s="19">
        <v>13313</v>
      </c>
      <c r="G19" s="20">
        <v>80071</v>
      </c>
      <c r="H19" s="20">
        <v>60303</v>
      </c>
      <c r="I19" s="19">
        <v>18253</v>
      </c>
      <c r="J19" s="19">
        <v>15258</v>
      </c>
      <c r="K19" s="19">
        <v>7</v>
      </c>
      <c r="L19" s="19">
        <v>16</v>
      </c>
      <c r="M19" s="19">
        <v>10</v>
      </c>
      <c r="N19" s="28">
        <v>540565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5F12-B9AD-4BBA-BCFF-9E5BA2B46B15}">
  <sheetPr>
    <pageSetUpPr fitToPage="1"/>
  </sheetPr>
  <dimension ref="A1:AQ145"/>
  <sheetViews>
    <sheetView tabSelected="1" zoomScale="80" zoomScaleNormal="80" workbookViewId="0">
      <selection activeCell="X125" sqref="X125"/>
    </sheetView>
  </sheetViews>
  <sheetFormatPr defaultColWidth="9" defaultRowHeight="15" x14ac:dyDescent="0.25"/>
  <cols>
    <col min="1" max="24" width="9" style="2"/>
    <col min="27" max="28" width="9" style="2"/>
    <col min="29" max="29" width="24.140625" style="2" customWidth="1"/>
    <col min="30" max="16384" width="9" style="2"/>
  </cols>
  <sheetData>
    <row r="1" spans="1:34" x14ac:dyDescent="0.25">
      <c r="B1" s="1" t="s">
        <v>2</v>
      </c>
      <c r="Q1" s="1" t="s">
        <v>0</v>
      </c>
      <c r="U1" s="2" t="s">
        <v>63</v>
      </c>
      <c r="V1" s="2" t="s">
        <v>64</v>
      </c>
      <c r="W1" s="2" t="s">
        <v>95</v>
      </c>
      <c r="Y1" t="s">
        <v>65</v>
      </c>
      <c r="Z1" t="s">
        <v>66</v>
      </c>
      <c r="AA1" t="s">
        <v>67</v>
      </c>
      <c r="AF1" s="2" t="s">
        <v>68</v>
      </c>
      <c r="AG1" s="2" t="s">
        <v>69</v>
      </c>
      <c r="AH1" s="2" t="s">
        <v>70</v>
      </c>
    </row>
    <row r="2" spans="1:34" x14ac:dyDescent="0.25"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Q2" s="3">
        <v>1</v>
      </c>
      <c r="R2" s="3" t="s">
        <v>3</v>
      </c>
      <c r="S2" s="3"/>
      <c r="T2" s="4" t="s">
        <v>4</v>
      </c>
      <c r="U2" s="2">
        <v>10</v>
      </c>
      <c r="V2" s="12">
        <f>AVERAGE(D49,D93,D138)</f>
        <v>1.6210468506542768</v>
      </c>
      <c r="W2" s="12">
        <f>ABS(D49-D93)/D49*100</f>
        <v>17.193820014131937</v>
      </c>
      <c r="X2" s="12"/>
      <c r="Y2" s="2">
        <f>V2*U2</f>
        <v>16.210468506542767</v>
      </c>
      <c r="Z2" s="2">
        <v>100</v>
      </c>
      <c r="AA2" s="2">
        <f>Z2*Y2-AA56</f>
        <v>1621.0551372189791</v>
      </c>
      <c r="AC2" s="2" t="s">
        <v>71</v>
      </c>
      <c r="AD2" s="2">
        <f>SUM(AA2:AA55)</f>
        <v>8198.4241674538753</v>
      </c>
      <c r="AF2" s="2">
        <f>AA2/$AD$2*100</f>
        <v>19.772764913216466</v>
      </c>
    </row>
    <row r="3" spans="1:34" x14ac:dyDescent="0.25">
      <c r="B3" s="3" t="s">
        <v>6</v>
      </c>
      <c r="C3" s="5">
        <v>50</v>
      </c>
      <c r="D3" s="5">
        <v>50</v>
      </c>
      <c r="E3" s="6">
        <v>1</v>
      </c>
      <c r="F3" s="10">
        <v>7</v>
      </c>
      <c r="G3" s="10">
        <f>F3+8</f>
        <v>15</v>
      </c>
      <c r="H3" s="10">
        <f t="shared" ref="H3:K3" si="0">G3+8</f>
        <v>23</v>
      </c>
      <c r="I3" s="10">
        <f t="shared" si="0"/>
        <v>31</v>
      </c>
      <c r="J3" s="10">
        <f t="shared" si="0"/>
        <v>39</v>
      </c>
      <c r="K3" s="10">
        <f t="shared" si="0"/>
        <v>47</v>
      </c>
      <c r="L3" s="3">
        <v>55</v>
      </c>
      <c r="M3" s="7"/>
      <c r="N3" s="7"/>
      <c r="Q3" s="3">
        <v>2</v>
      </c>
      <c r="R3" s="3" t="s">
        <v>3</v>
      </c>
      <c r="S3" s="3"/>
      <c r="T3" s="4" t="s">
        <v>5</v>
      </c>
      <c r="U3" s="2">
        <v>10</v>
      </c>
      <c r="V3" s="12">
        <f>AVERAGE(D50,D94,D139)</f>
        <v>1.9877977481451332</v>
      </c>
      <c r="W3" s="12">
        <f t="shared" ref="W3:W7" si="1">ABS(D50-D94)/D50*100</f>
        <v>4.6914578369113338</v>
      </c>
      <c r="X3" s="12"/>
      <c r="Y3" s="2">
        <f t="shared" ref="Y3:Y55" si="2">V3*U3</f>
        <v>19.877977481451332</v>
      </c>
      <c r="Z3" s="2">
        <v>100</v>
      </c>
      <c r="AA3" s="2">
        <f t="shared" ref="AA3:AA5" si="3">Z3*Y3-AA57</f>
        <v>1987.805152451002</v>
      </c>
      <c r="AF3" s="2">
        <f t="shared" ref="AF3:AF55" si="4">AA3/$AD$2*100</f>
        <v>24.24618575289378</v>
      </c>
    </row>
    <row r="4" spans="1:34" x14ac:dyDescent="0.25">
      <c r="B4" s="3" t="s">
        <v>8</v>
      </c>
      <c r="C4" s="5">
        <v>10</v>
      </c>
      <c r="D4" s="5">
        <v>10</v>
      </c>
      <c r="E4" s="6">
        <v>2</v>
      </c>
      <c r="F4" s="10">
        <v>8</v>
      </c>
      <c r="G4" s="10">
        <f t="shared" ref="G4:K10" si="5">F4+8</f>
        <v>16</v>
      </c>
      <c r="H4" s="10">
        <f t="shared" si="5"/>
        <v>24</v>
      </c>
      <c r="I4" s="10">
        <f t="shared" si="5"/>
        <v>32</v>
      </c>
      <c r="J4" s="10">
        <f t="shared" si="5"/>
        <v>40</v>
      </c>
      <c r="K4" s="10">
        <f t="shared" si="5"/>
        <v>48</v>
      </c>
      <c r="L4" s="3">
        <v>56</v>
      </c>
      <c r="M4" s="7"/>
      <c r="N4" s="7"/>
      <c r="Q4" s="3">
        <v>3</v>
      </c>
      <c r="R4" s="3" t="s">
        <v>3</v>
      </c>
      <c r="S4" s="3"/>
      <c r="T4" s="4" t="s">
        <v>7</v>
      </c>
      <c r="U4" s="2">
        <v>10</v>
      </c>
      <c r="V4" s="12">
        <f t="shared" ref="V4:V6" si="6">AVERAGE(D51,D95,D140)</f>
        <v>0.77914831227546433</v>
      </c>
      <c r="W4" s="12">
        <f t="shared" si="1"/>
        <v>5.1388352255180996</v>
      </c>
      <c r="X4" s="12"/>
      <c r="Y4" s="2">
        <f t="shared" si="2"/>
        <v>7.7914831227546433</v>
      </c>
      <c r="Z4" s="2">
        <v>100</v>
      </c>
      <c r="AA4" s="2">
        <f t="shared" si="3"/>
        <v>779.15366390978113</v>
      </c>
      <c r="AC4" s="2" t="s">
        <v>72</v>
      </c>
      <c r="AD4" s="2">
        <f>(5-3.1)*5*1000</f>
        <v>9500</v>
      </c>
      <c r="AF4" s="2">
        <f t="shared" si="4"/>
        <v>9.5037003208844375</v>
      </c>
      <c r="AG4" s="2">
        <f>AA4/$AD$7*100</f>
        <v>16.976638405259578</v>
      </c>
      <c r="AH4" s="2">
        <f>AA4/$AD$10*100</f>
        <v>33.812489296526742</v>
      </c>
    </row>
    <row r="5" spans="1:34" x14ac:dyDescent="0.25">
      <c r="B5" s="3" t="s">
        <v>10</v>
      </c>
      <c r="C5" s="5">
        <v>2</v>
      </c>
      <c r="D5" s="5">
        <v>2</v>
      </c>
      <c r="E5" s="6">
        <v>3</v>
      </c>
      <c r="F5" s="10">
        <v>9</v>
      </c>
      <c r="G5" s="10">
        <f t="shared" si="5"/>
        <v>17</v>
      </c>
      <c r="H5" s="10">
        <f t="shared" si="5"/>
        <v>25</v>
      </c>
      <c r="I5" s="10">
        <f t="shared" si="5"/>
        <v>33</v>
      </c>
      <c r="J5" s="10">
        <f t="shared" si="5"/>
        <v>41</v>
      </c>
      <c r="K5" s="10">
        <f t="shared" si="5"/>
        <v>49</v>
      </c>
      <c r="L5" s="3">
        <v>57</v>
      </c>
      <c r="M5" s="7"/>
      <c r="N5" s="7"/>
      <c r="Q5" s="3">
        <v>4</v>
      </c>
      <c r="R5" s="3" t="s">
        <v>3</v>
      </c>
      <c r="T5" s="1" t="s">
        <v>9</v>
      </c>
      <c r="U5" s="2">
        <v>10</v>
      </c>
      <c r="V5" s="12">
        <f t="shared" si="6"/>
        <v>0.39965619745172654</v>
      </c>
      <c r="W5" s="12">
        <f t="shared" si="1"/>
        <v>6.6282285449526492</v>
      </c>
      <c r="X5" s="12"/>
      <c r="Y5" s="2">
        <f t="shared" si="2"/>
        <v>3.9965619745172654</v>
      </c>
      <c r="Z5" s="2">
        <v>100</v>
      </c>
      <c r="AA5" s="2">
        <f t="shared" si="3"/>
        <v>399.66252739617175</v>
      </c>
      <c r="AC5" s="2" t="s">
        <v>73</v>
      </c>
      <c r="AD5" s="2">
        <f>AD2/AD4</f>
        <v>0.86299201762672373</v>
      </c>
      <c r="AF5" s="2">
        <f t="shared" si="4"/>
        <v>4.8748700876291942</v>
      </c>
      <c r="AG5" s="2">
        <f t="shared" ref="AG5:AG55" si="7">AA5/$AD$7*100</f>
        <v>8.7080720094291824</v>
      </c>
      <c r="AH5" s="2">
        <f>AA5/$AD$10*100</f>
        <v>17.343927848577291</v>
      </c>
    </row>
    <row r="6" spans="1:34" x14ac:dyDescent="0.25">
      <c r="B6" s="3" t="s">
        <v>12</v>
      </c>
      <c r="C6" s="5">
        <v>0.4</v>
      </c>
      <c r="D6" s="5">
        <v>0.4</v>
      </c>
      <c r="E6" s="6">
        <v>4</v>
      </c>
      <c r="F6" s="10">
        <v>10</v>
      </c>
      <c r="G6" s="10">
        <f t="shared" si="5"/>
        <v>18</v>
      </c>
      <c r="H6" s="10">
        <f t="shared" si="5"/>
        <v>26</v>
      </c>
      <c r="I6" s="10">
        <f t="shared" si="5"/>
        <v>34</v>
      </c>
      <c r="J6" s="10">
        <f t="shared" si="5"/>
        <v>42</v>
      </c>
      <c r="K6" s="10">
        <f t="shared" si="5"/>
        <v>50</v>
      </c>
      <c r="L6" s="3">
        <v>58</v>
      </c>
      <c r="M6" s="7"/>
      <c r="N6" s="7"/>
      <c r="Q6" s="3">
        <v>5</v>
      </c>
      <c r="R6" s="3" t="s">
        <v>3</v>
      </c>
      <c r="S6" s="3"/>
      <c r="T6" s="4" t="s">
        <v>11</v>
      </c>
      <c r="U6" s="2">
        <v>10</v>
      </c>
      <c r="V6" s="12">
        <f t="shared" si="6"/>
        <v>2.0601052625233467</v>
      </c>
      <c r="W6" s="12">
        <f t="shared" si="1"/>
        <v>25.282975543799889</v>
      </c>
      <c r="X6" s="12"/>
      <c r="Y6" s="2">
        <f t="shared" si="2"/>
        <v>20.601052625233468</v>
      </c>
      <c r="Z6" s="2">
        <v>100</v>
      </c>
      <c r="AA6" s="2">
        <f t="shared" ref="AA6:AA55" si="8">Z6*Y6</f>
        <v>2060.1052625233469</v>
      </c>
      <c r="AF6" s="2">
        <f>AA6/$AD$2*100</f>
        <v>25.128063886979135</v>
      </c>
      <c r="AG6" s="2">
        <f t="shared" si="7"/>
        <v>44.886732538911403</v>
      </c>
    </row>
    <row r="7" spans="1:34" x14ac:dyDescent="0.25">
      <c r="B7" s="3" t="s">
        <v>14</v>
      </c>
      <c r="C7" s="5">
        <v>0.08</v>
      </c>
      <c r="D7" s="5">
        <v>0.08</v>
      </c>
      <c r="E7" s="6">
        <v>5</v>
      </c>
      <c r="F7" s="10">
        <v>11</v>
      </c>
      <c r="G7" s="10">
        <f t="shared" si="5"/>
        <v>19</v>
      </c>
      <c r="H7" s="10">
        <f t="shared" si="5"/>
        <v>27</v>
      </c>
      <c r="I7" s="10">
        <f t="shared" si="5"/>
        <v>35</v>
      </c>
      <c r="J7" s="10">
        <f t="shared" si="5"/>
        <v>43</v>
      </c>
      <c r="K7" s="10">
        <f t="shared" si="5"/>
        <v>51</v>
      </c>
      <c r="L7" s="3"/>
      <c r="M7" s="7"/>
      <c r="N7" s="7"/>
      <c r="Q7" s="3">
        <v>6</v>
      </c>
      <c r="R7" s="3" t="s">
        <v>3</v>
      </c>
      <c r="T7" s="4" t="s">
        <v>13</v>
      </c>
      <c r="U7" s="2">
        <v>10</v>
      </c>
      <c r="V7" s="12">
        <f>AVERAGE(D54,D98,D143)</f>
        <v>0.22512172637666014</v>
      </c>
      <c r="W7" s="12">
        <f t="shared" si="1"/>
        <v>1.4281727777494864</v>
      </c>
      <c r="X7" s="12"/>
      <c r="Y7" s="2">
        <f t="shared" si="2"/>
        <v>2.2512172637666015</v>
      </c>
      <c r="Z7" s="2">
        <v>100</v>
      </c>
      <c r="AA7" s="2">
        <f t="shared" si="8"/>
        <v>225.12172637666015</v>
      </c>
      <c r="AB7"/>
      <c r="AC7" s="2" t="s">
        <v>74</v>
      </c>
      <c r="AD7" s="2">
        <f>SUM(AA4:AA55)</f>
        <v>4589.5638777838931</v>
      </c>
      <c r="AF7" s="2">
        <f t="shared" si="4"/>
        <v>2.7459146023494236</v>
      </c>
      <c r="AG7" s="2">
        <f t="shared" si="7"/>
        <v>4.905078834753291</v>
      </c>
    </row>
    <row r="8" spans="1:34" x14ac:dyDescent="0.25">
      <c r="B8" s="3" t="s">
        <v>17</v>
      </c>
      <c r="C8" s="5">
        <v>1.6E-2</v>
      </c>
      <c r="D8" s="5">
        <v>1.6E-2</v>
      </c>
      <c r="E8" s="6">
        <v>6</v>
      </c>
      <c r="F8" s="10">
        <v>12</v>
      </c>
      <c r="G8" s="10">
        <f t="shared" si="5"/>
        <v>20</v>
      </c>
      <c r="H8" s="10">
        <f t="shared" si="5"/>
        <v>28</v>
      </c>
      <c r="I8" s="10">
        <f t="shared" si="5"/>
        <v>36</v>
      </c>
      <c r="J8" s="10">
        <f t="shared" si="5"/>
        <v>44</v>
      </c>
      <c r="K8" s="10">
        <f t="shared" si="5"/>
        <v>52</v>
      </c>
      <c r="L8" s="3"/>
      <c r="M8" s="7"/>
      <c r="N8" s="7"/>
      <c r="Q8" s="13">
        <v>7</v>
      </c>
      <c r="R8" s="13" t="s">
        <v>3</v>
      </c>
      <c r="S8" s="13" t="s">
        <v>15</v>
      </c>
      <c r="T8" s="13" t="s">
        <v>16</v>
      </c>
      <c r="U8" s="14">
        <v>1</v>
      </c>
      <c r="V8" s="29">
        <f>AVERAGE(E49,E93,E138)</f>
        <v>1.028192791860272</v>
      </c>
      <c r="W8" s="29">
        <f>ABS(E49-E93)/E49*100</f>
        <v>10.105922949699075</v>
      </c>
      <c r="X8" s="29"/>
      <c r="Y8" s="14">
        <f t="shared" si="2"/>
        <v>1.028192791860272</v>
      </c>
      <c r="Z8" s="14">
        <v>100</v>
      </c>
      <c r="AA8" s="14">
        <f t="shared" si="8"/>
        <v>102.8192791860272</v>
      </c>
      <c r="AC8" s="2" t="s">
        <v>75</v>
      </c>
      <c r="AD8" s="2">
        <f>AD7/AD2*100</f>
        <v>55.981049333889743</v>
      </c>
      <c r="AF8" s="2">
        <f t="shared" si="4"/>
        <v>1.2541346615633699</v>
      </c>
      <c r="AG8" s="2">
        <f t="shared" si="7"/>
        <v>2.2402843042174698</v>
      </c>
      <c r="AH8" s="2">
        <f t="shared" ref="AH8:AH55" si="9">AA8/$AD$10*100</f>
        <v>4.4619898974853509</v>
      </c>
    </row>
    <row r="9" spans="1:34" x14ac:dyDescent="0.25">
      <c r="B9" s="3" t="s">
        <v>19</v>
      </c>
      <c r="C9" s="5">
        <v>3.2000000000000002E-3</v>
      </c>
      <c r="D9" s="5">
        <v>3.2000000000000002E-3</v>
      </c>
      <c r="E9" s="6"/>
      <c r="F9" s="9">
        <v>13</v>
      </c>
      <c r="G9" s="10">
        <f t="shared" si="5"/>
        <v>21</v>
      </c>
      <c r="H9" s="10">
        <f t="shared" si="5"/>
        <v>29</v>
      </c>
      <c r="I9" s="10">
        <f t="shared" si="5"/>
        <v>37</v>
      </c>
      <c r="J9" s="10">
        <f t="shared" si="5"/>
        <v>45</v>
      </c>
      <c r="K9" s="10">
        <f t="shared" si="5"/>
        <v>53</v>
      </c>
      <c r="L9" s="3"/>
      <c r="M9" s="7"/>
      <c r="N9" s="7"/>
      <c r="Q9" s="13">
        <v>8</v>
      </c>
      <c r="R9" s="13" t="s">
        <v>3</v>
      </c>
      <c r="S9" s="13" t="s">
        <v>15</v>
      </c>
      <c r="T9" s="13" t="s">
        <v>18</v>
      </c>
      <c r="U9" s="14">
        <v>1</v>
      </c>
      <c r="V9" s="29">
        <f t="shared" ref="V9:V14" si="10">AVERAGE(E50,E94,E139)</f>
        <v>1.0815835056465559</v>
      </c>
      <c r="W9" s="29">
        <f t="shared" ref="W9:W15" si="11">ABS(E50-E94)/E50*100</f>
        <v>1.5507050750526199</v>
      </c>
      <c r="X9" s="29"/>
      <c r="Y9" s="14">
        <f t="shared" si="2"/>
        <v>1.0815835056465559</v>
      </c>
      <c r="Z9" s="14">
        <v>100</v>
      </c>
      <c r="AA9" s="14">
        <f t="shared" si="8"/>
        <v>108.15835056465559</v>
      </c>
      <c r="AF9" s="2">
        <f t="shared" si="4"/>
        <v>1.3192578031522555</v>
      </c>
      <c r="AG9" s="2">
        <f t="shared" si="7"/>
        <v>2.3566149953420128</v>
      </c>
      <c r="AH9" s="2">
        <f t="shared" si="9"/>
        <v>4.693686547588209</v>
      </c>
    </row>
    <row r="10" spans="1:34" x14ac:dyDescent="0.25">
      <c r="B10" s="3" t="s">
        <v>21</v>
      </c>
      <c r="C10" s="5">
        <v>6.4000000000000005E-4</v>
      </c>
      <c r="D10" s="5">
        <v>6.4000000000000005E-4</v>
      </c>
      <c r="E10" s="6"/>
      <c r="F10" s="9">
        <v>14</v>
      </c>
      <c r="G10" s="10">
        <f t="shared" si="5"/>
        <v>22</v>
      </c>
      <c r="H10" s="10">
        <f t="shared" si="5"/>
        <v>30</v>
      </c>
      <c r="I10" s="10">
        <f t="shared" si="5"/>
        <v>38</v>
      </c>
      <c r="J10" s="10">
        <f t="shared" si="5"/>
        <v>46</v>
      </c>
      <c r="K10" s="10">
        <f t="shared" si="5"/>
        <v>54</v>
      </c>
      <c r="L10" s="3"/>
      <c r="M10" s="7"/>
      <c r="N10" s="7"/>
      <c r="Q10" s="13">
        <v>9</v>
      </c>
      <c r="R10" s="13" t="s">
        <v>3</v>
      </c>
      <c r="S10" s="13" t="s">
        <v>15</v>
      </c>
      <c r="T10" s="13" t="s">
        <v>20</v>
      </c>
      <c r="U10" s="14">
        <v>1</v>
      </c>
      <c r="V10" s="29">
        <f t="shared" si="10"/>
        <v>0.27282622997721689</v>
      </c>
      <c r="W10" s="29">
        <f t="shared" si="11"/>
        <v>6.6342324658316274</v>
      </c>
      <c r="X10" s="29"/>
      <c r="Y10" s="14">
        <f t="shared" si="2"/>
        <v>0.27282622997721689</v>
      </c>
      <c r="Z10" s="14">
        <v>100</v>
      </c>
      <c r="AA10" s="14">
        <f t="shared" si="8"/>
        <v>27.282622997721688</v>
      </c>
      <c r="AC10" s="2" t="s">
        <v>76</v>
      </c>
      <c r="AD10" s="2">
        <f>SUM(AA4:AA5,AA8:AA55)</f>
        <v>2304.3368888838854</v>
      </c>
      <c r="AF10" s="2">
        <f t="shared" si="4"/>
        <v>0.33277886628540537</v>
      </c>
      <c r="AG10" s="2">
        <f t="shared" si="7"/>
        <v>0.59444913992340631</v>
      </c>
      <c r="AH10" s="2">
        <f t="shared" si="9"/>
        <v>1.1839685043160566</v>
      </c>
    </row>
    <row r="11" spans="1:34" x14ac:dyDescent="0.25">
      <c r="B11" s="3"/>
      <c r="C11" s="3" t="s">
        <v>23</v>
      </c>
      <c r="D11" s="3"/>
      <c r="E11" s="11" t="s">
        <v>24</v>
      </c>
      <c r="F11" s="3"/>
      <c r="G11" s="3" t="s">
        <v>25</v>
      </c>
      <c r="H11" s="3"/>
      <c r="I11" s="3" t="s">
        <v>25</v>
      </c>
      <c r="J11" s="3"/>
      <c r="K11" s="3"/>
      <c r="L11" s="3" t="s">
        <v>25</v>
      </c>
      <c r="M11" s="3"/>
      <c r="N11" s="3" t="s">
        <v>26</v>
      </c>
      <c r="Q11" s="13">
        <v>10</v>
      </c>
      <c r="R11" s="13" t="s">
        <v>3</v>
      </c>
      <c r="S11" s="13" t="s">
        <v>15</v>
      </c>
      <c r="T11" s="13" t="s">
        <v>22</v>
      </c>
      <c r="U11" s="14">
        <v>1</v>
      </c>
      <c r="V11" s="29">
        <f t="shared" si="10"/>
        <v>0.19341513959575751</v>
      </c>
      <c r="W11" s="29">
        <f t="shared" si="11"/>
        <v>0.59287723614851717</v>
      </c>
      <c r="X11" s="29"/>
      <c r="Y11" s="14">
        <f t="shared" si="2"/>
        <v>0.19341513959575751</v>
      </c>
      <c r="Z11" s="14">
        <v>100</v>
      </c>
      <c r="AA11" s="14">
        <f t="shared" si="8"/>
        <v>19.341513959575749</v>
      </c>
      <c r="AC11" s="2" t="s">
        <v>77</v>
      </c>
      <c r="AD11" s="2">
        <f>AD10/AD2*100</f>
        <v>28.107070844561179</v>
      </c>
      <c r="AF11" s="2">
        <f t="shared" si="4"/>
        <v>0.23591745882529158</v>
      </c>
      <c r="AG11" s="2">
        <f t="shared" si="7"/>
        <v>0.42142378828628374</v>
      </c>
      <c r="AH11" s="2">
        <f t="shared" si="9"/>
        <v>0.83935270284823182</v>
      </c>
    </row>
    <row r="12" spans="1:34" x14ac:dyDescent="0.25">
      <c r="E12" s="2" t="s">
        <v>28</v>
      </c>
      <c r="Q12" s="13">
        <v>11</v>
      </c>
      <c r="R12" s="13" t="s">
        <v>3</v>
      </c>
      <c r="S12" s="13" t="s">
        <v>15</v>
      </c>
      <c r="T12" s="13" t="s">
        <v>27</v>
      </c>
      <c r="U12" s="14">
        <v>1</v>
      </c>
      <c r="V12" s="29">
        <f t="shared" si="10"/>
        <v>9.041341081133647E-2</v>
      </c>
      <c r="W12" s="29">
        <f t="shared" si="11"/>
        <v>8.2724260024226997</v>
      </c>
      <c r="X12" s="29"/>
      <c r="Y12" s="14">
        <f t="shared" si="2"/>
        <v>9.041341081133647E-2</v>
      </c>
      <c r="Z12" s="14">
        <v>100</v>
      </c>
      <c r="AA12" s="14">
        <f t="shared" si="8"/>
        <v>9.0413410811336465</v>
      </c>
      <c r="AC12" s="2" t="s">
        <v>78</v>
      </c>
      <c r="AD12" s="2">
        <f>AD10/AD7*100</f>
        <v>50.208188626335293</v>
      </c>
      <c r="AF12" s="2">
        <f t="shared" si="4"/>
        <v>0.11028145039172264</v>
      </c>
      <c r="AG12" s="2">
        <f t="shared" si="7"/>
        <v>0.1969978264143766</v>
      </c>
      <c r="AH12" s="2">
        <f t="shared" si="9"/>
        <v>0.39236194693358639</v>
      </c>
    </row>
    <row r="13" spans="1:34" x14ac:dyDescent="0.25">
      <c r="Q13" s="13">
        <v>12</v>
      </c>
      <c r="R13" s="13" t="s">
        <v>3</v>
      </c>
      <c r="S13" s="13" t="s">
        <v>15</v>
      </c>
      <c r="T13" s="13" t="s">
        <v>29</v>
      </c>
      <c r="U13" s="14">
        <v>1</v>
      </c>
      <c r="V13" s="29">
        <f t="shared" si="10"/>
        <v>1.5863404161754326E-2</v>
      </c>
      <c r="W13" s="29">
        <f t="shared" si="11"/>
        <v>4.9799719273933691</v>
      </c>
      <c r="X13" s="29"/>
      <c r="Y13" s="14">
        <f t="shared" si="2"/>
        <v>1.5863404161754326E-2</v>
      </c>
      <c r="Z13" s="14">
        <v>100</v>
      </c>
      <c r="AA13" s="14">
        <f t="shared" si="8"/>
        <v>1.5863404161754326</v>
      </c>
      <c r="AC13" s="15"/>
      <c r="AF13" s="2">
        <f t="shared" si="4"/>
        <v>1.9349333283741169E-2</v>
      </c>
      <c r="AG13" s="2">
        <f t="shared" si="7"/>
        <v>3.4564077511900972E-2</v>
      </c>
      <c r="AH13" s="2">
        <f t="shared" si="9"/>
        <v>6.8841514616544752E-2</v>
      </c>
    </row>
    <row r="14" spans="1:34" x14ac:dyDescent="0.25">
      <c r="F14" s="1"/>
      <c r="Q14" s="13">
        <v>13</v>
      </c>
      <c r="R14" s="13" t="s">
        <v>3</v>
      </c>
      <c r="S14" s="13" t="s">
        <v>15</v>
      </c>
      <c r="T14" s="13" t="s">
        <v>30</v>
      </c>
      <c r="U14" s="14">
        <v>1</v>
      </c>
      <c r="V14" s="29">
        <f t="shared" si="10"/>
        <v>2.9090912524414498E-2</v>
      </c>
      <c r="W14" s="29">
        <f t="shared" si="11"/>
        <v>33.032442497314953</v>
      </c>
      <c r="X14" s="29"/>
      <c r="Y14" s="14">
        <f t="shared" si="2"/>
        <v>2.9090912524414498E-2</v>
      </c>
      <c r="Z14" s="14">
        <v>200</v>
      </c>
      <c r="AA14" s="14">
        <f t="shared" si="8"/>
        <v>5.8181825048828992</v>
      </c>
      <c r="AC14" s="15" t="s">
        <v>79</v>
      </c>
      <c r="AD14" s="2">
        <f>SUM(AK20:AK24)</f>
        <v>1125.5206975779322</v>
      </c>
      <c r="AF14" s="2">
        <f t="shared" si="4"/>
        <v>7.0967083259487043E-2</v>
      </c>
      <c r="AG14" s="2">
        <f t="shared" si="7"/>
        <v>0.1267698339061413</v>
      </c>
      <c r="AH14" s="2">
        <f t="shared" si="9"/>
        <v>0.25248836370019484</v>
      </c>
    </row>
    <row r="15" spans="1:34" x14ac:dyDescent="0.25">
      <c r="Q15" s="13">
        <v>14</v>
      </c>
      <c r="R15" s="13" t="s">
        <v>3</v>
      </c>
      <c r="S15" s="13" t="s">
        <v>15</v>
      </c>
      <c r="T15" s="13" t="s">
        <v>33</v>
      </c>
      <c r="U15" s="14">
        <v>1</v>
      </c>
      <c r="V15" s="29">
        <f>AVERAGE(E56,E100,E145)</f>
        <v>0.13313203255000111</v>
      </c>
      <c r="W15" s="29">
        <f t="shared" si="11"/>
        <v>8.5854728866753831</v>
      </c>
      <c r="X15" s="29"/>
      <c r="Y15" s="14">
        <f t="shared" si="2"/>
        <v>0.13313203255000111</v>
      </c>
      <c r="Z15" s="14">
        <v>100</v>
      </c>
      <c r="AA15" s="14">
        <f t="shared" si="8"/>
        <v>13.313203255000111</v>
      </c>
      <c r="AC15" s="15"/>
      <c r="AF15" s="2">
        <f t="shared" si="4"/>
        <v>0.1623873439953363</v>
      </c>
      <c r="AG15" s="2">
        <f t="shared" si="7"/>
        <v>0.29007556294060111</v>
      </c>
      <c r="AH15" s="2">
        <f t="shared" si="9"/>
        <v>0.57774552493704223</v>
      </c>
    </row>
    <row r="16" spans="1:34" x14ac:dyDescent="0.25">
      <c r="A16" s="2" t="s">
        <v>92</v>
      </c>
      <c r="Q16" s="13">
        <v>15</v>
      </c>
      <c r="R16" s="13" t="s">
        <v>3</v>
      </c>
      <c r="S16" s="13" t="s">
        <v>15</v>
      </c>
      <c r="T16" s="13" t="s">
        <v>36</v>
      </c>
      <c r="U16" s="14">
        <v>1</v>
      </c>
      <c r="V16" s="29">
        <f>AVERAGE(F49,F93,F138)</f>
        <v>4.9756579832670338E-2</v>
      </c>
      <c r="W16" s="29">
        <f t="shared" ref="W16:W23" si="12">ABS(F49-F93)/F49*100</f>
        <v>6.0964001746033709</v>
      </c>
      <c r="X16" s="14"/>
      <c r="Y16" s="14">
        <f t="shared" si="2"/>
        <v>4.9756579832670338E-2</v>
      </c>
      <c r="Z16" s="14">
        <v>100</v>
      </c>
      <c r="AA16" s="14">
        <f t="shared" si="8"/>
        <v>4.975657983267034</v>
      </c>
      <c r="AC16" s="15"/>
      <c r="AF16" s="2">
        <f t="shared" si="4"/>
        <v>6.0690419056620822E-2</v>
      </c>
      <c r="AG16" s="2">
        <f t="shared" si="7"/>
        <v>0.10841243559877349</v>
      </c>
      <c r="AH16" s="2">
        <f t="shared" si="9"/>
        <v>0.21592580526179111</v>
      </c>
    </row>
    <row r="17" spans="1:43" x14ac:dyDescent="0.25">
      <c r="A17" s="16"/>
      <c r="B17" s="17">
        <v>1</v>
      </c>
      <c r="C17" s="17">
        <v>2</v>
      </c>
      <c r="D17" s="17">
        <v>3</v>
      </c>
      <c r="E17" s="17">
        <v>4</v>
      </c>
      <c r="F17" s="17">
        <v>5</v>
      </c>
      <c r="G17" s="17">
        <v>6</v>
      </c>
      <c r="H17" s="17">
        <v>7</v>
      </c>
      <c r="I17" s="17">
        <v>8</v>
      </c>
      <c r="J17" s="17">
        <v>9</v>
      </c>
      <c r="K17" s="17">
        <v>10</v>
      </c>
      <c r="L17" s="17">
        <v>11</v>
      </c>
      <c r="M17" s="17">
        <v>12</v>
      </c>
      <c r="Q17" s="13">
        <v>16</v>
      </c>
      <c r="R17" s="13" t="s">
        <v>3</v>
      </c>
      <c r="S17" s="13" t="s">
        <v>15</v>
      </c>
      <c r="T17" s="13" t="s">
        <v>38</v>
      </c>
      <c r="U17" s="14">
        <v>1</v>
      </c>
      <c r="V17" s="29">
        <f t="shared" ref="V17:V23" si="13">AVERAGE(F50,F94,F139)</f>
        <v>3.2579976579777729E-2</v>
      </c>
      <c r="W17" s="29">
        <f t="shared" si="12"/>
        <v>1.9820198535966833</v>
      </c>
      <c r="X17" s="14"/>
      <c r="Y17" s="14">
        <f t="shared" si="2"/>
        <v>3.2579976579777729E-2</v>
      </c>
      <c r="Z17" s="14">
        <v>100</v>
      </c>
      <c r="AA17" s="14">
        <f t="shared" si="8"/>
        <v>3.2579976579777727</v>
      </c>
      <c r="AC17" s="15"/>
      <c r="AF17" s="2">
        <f t="shared" si="4"/>
        <v>3.9739315646918828E-2</v>
      </c>
      <c r="AG17" s="2">
        <f t="shared" si="7"/>
        <v>7.0987086022450629E-2</v>
      </c>
      <c r="AH17" s="2">
        <f t="shared" si="9"/>
        <v>0.14138547508805438</v>
      </c>
    </row>
    <row r="18" spans="1:43" x14ac:dyDescent="0.25">
      <c r="A18" s="17" t="s">
        <v>52</v>
      </c>
      <c r="B18" s="35">
        <v>518588</v>
      </c>
      <c r="C18" s="35">
        <v>534333</v>
      </c>
      <c r="D18" s="36">
        <v>177179</v>
      </c>
      <c r="E18" s="37">
        <v>105325</v>
      </c>
      <c r="F18" s="38">
        <v>5181</v>
      </c>
      <c r="G18" s="38">
        <v>1251</v>
      </c>
      <c r="H18" s="38">
        <v>30012</v>
      </c>
      <c r="I18" s="38">
        <v>22774</v>
      </c>
      <c r="J18" s="39">
        <v>62696</v>
      </c>
      <c r="K18" s="38">
        <v>5</v>
      </c>
      <c r="L18" s="38">
        <v>10</v>
      </c>
      <c r="M18" s="38">
        <v>13</v>
      </c>
      <c r="N18" s="22" t="s">
        <v>80</v>
      </c>
      <c r="O18">
        <f>AVERAGE(L18:M25)</f>
        <v>13.4375</v>
      </c>
      <c r="Q18" s="13">
        <v>17</v>
      </c>
      <c r="R18" s="13" t="s">
        <v>3</v>
      </c>
      <c r="S18" s="13" t="s">
        <v>15</v>
      </c>
      <c r="T18" s="13" t="s">
        <v>41</v>
      </c>
      <c r="U18" s="14">
        <v>1</v>
      </c>
      <c r="V18" s="29">
        <f t="shared" si="13"/>
        <v>3.733170492566637E-2</v>
      </c>
      <c r="W18" s="29">
        <f t="shared" si="12"/>
        <v>7.5132696498123499</v>
      </c>
      <c r="X18" s="14"/>
      <c r="Y18" s="14">
        <f t="shared" si="2"/>
        <v>3.733170492566637E-2</v>
      </c>
      <c r="Z18" s="14">
        <v>100</v>
      </c>
      <c r="AA18" s="14">
        <f t="shared" si="8"/>
        <v>3.7331704925666371</v>
      </c>
      <c r="AF18" s="2">
        <f t="shared" si="4"/>
        <v>4.5535220138847983E-2</v>
      </c>
      <c r="AG18" s="2">
        <f t="shared" si="7"/>
        <v>8.1340419089432694E-2</v>
      </c>
      <c r="AH18" s="2">
        <f t="shared" si="9"/>
        <v>0.16200628087739433</v>
      </c>
      <c r="AK18" s="2" t="s">
        <v>81</v>
      </c>
      <c r="AL18" s="2" t="s">
        <v>82</v>
      </c>
      <c r="AM18" s="2" t="s">
        <v>83</v>
      </c>
      <c r="AN18" s="2" t="s">
        <v>55</v>
      </c>
      <c r="AO18" s="2" t="s">
        <v>84</v>
      </c>
      <c r="AP18" s="2" t="s">
        <v>85</v>
      </c>
      <c r="AQ18" s="2" t="s">
        <v>86</v>
      </c>
    </row>
    <row r="19" spans="1:43" x14ac:dyDescent="0.25">
      <c r="A19" s="17" t="s">
        <v>54</v>
      </c>
      <c r="B19" s="40">
        <v>454003</v>
      </c>
      <c r="C19" s="41">
        <v>468820</v>
      </c>
      <c r="D19" s="42">
        <v>200259</v>
      </c>
      <c r="E19" s="37">
        <v>112172</v>
      </c>
      <c r="F19" s="38">
        <v>3426</v>
      </c>
      <c r="G19" s="38">
        <v>549</v>
      </c>
      <c r="H19" s="38">
        <v>4839</v>
      </c>
      <c r="I19" s="38">
        <v>18502</v>
      </c>
      <c r="J19" s="38">
        <v>21922</v>
      </c>
      <c r="K19" s="38">
        <v>8</v>
      </c>
      <c r="L19" s="38">
        <v>11</v>
      </c>
      <c r="M19" s="38">
        <v>12</v>
      </c>
      <c r="Q19" s="10">
        <v>18</v>
      </c>
      <c r="R19" s="10" t="s">
        <v>3</v>
      </c>
      <c r="S19" s="24" t="s">
        <v>43</v>
      </c>
      <c r="T19" s="10" t="s">
        <v>16</v>
      </c>
      <c r="U19" s="24">
        <v>1</v>
      </c>
      <c r="V19" s="30">
        <f t="shared" si="13"/>
        <v>0.34256130519209055</v>
      </c>
      <c r="W19" s="30">
        <f t="shared" si="12"/>
        <v>4.8822562810172716</v>
      </c>
      <c r="X19" s="24"/>
      <c r="Y19" s="24">
        <f t="shared" si="2"/>
        <v>0.34256130519209055</v>
      </c>
      <c r="Z19" s="24">
        <v>100</v>
      </c>
      <c r="AA19" s="24">
        <f t="shared" si="8"/>
        <v>34.256130519209051</v>
      </c>
      <c r="AF19" s="2">
        <f t="shared" si="4"/>
        <v>0.41783798714878795</v>
      </c>
      <c r="AG19" s="2">
        <f t="shared" si="7"/>
        <v>0.74639184531297753</v>
      </c>
      <c r="AH19" s="2">
        <f t="shared" si="9"/>
        <v>1.4865938519866835</v>
      </c>
      <c r="AJ19" s="2" t="s">
        <v>87</v>
      </c>
      <c r="AK19" s="2">
        <f>SUM(AA4:AA5)</f>
        <v>1178.816191305953</v>
      </c>
      <c r="AL19" s="2">
        <f t="shared" ref="AL19:AL24" si="14">AK19/$AD$10*100</f>
        <v>51.156417145104037</v>
      </c>
      <c r="AN19" s="2">
        <f>AD34</f>
        <v>0</v>
      </c>
      <c r="AO19"/>
      <c r="AP19"/>
      <c r="AQ19"/>
    </row>
    <row r="20" spans="1:43" x14ac:dyDescent="0.25">
      <c r="A20" s="17" t="s">
        <v>55</v>
      </c>
      <c r="B20" s="42">
        <v>212379</v>
      </c>
      <c r="C20" s="42">
        <v>211620</v>
      </c>
      <c r="D20" s="37">
        <v>82108</v>
      </c>
      <c r="E20" s="38">
        <v>27666</v>
      </c>
      <c r="F20" s="38">
        <v>3822</v>
      </c>
      <c r="G20" s="38">
        <v>4046</v>
      </c>
      <c r="H20" s="38">
        <v>6055</v>
      </c>
      <c r="I20" s="38">
        <v>7975</v>
      </c>
      <c r="J20" s="38">
        <v>24628</v>
      </c>
      <c r="K20" s="38">
        <v>8</v>
      </c>
      <c r="L20" s="38">
        <v>14</v>
      </c>
      <c r="M20" s="38">
        <v>13</v>
      </c>
      <c r="Q20" s="10">
        <v>19</v>
      </c>
      <c r="R20" s="10" t="s">
        <v>3</v>
      </c>
      <c r="S20" s="24"/>
      <c r="T20" s="10" t="s">
        <v>18</v>
      </c>
      <c r="U20" s="24">
        <v>1</v>
      </c>
      <c r="V20" s="30">
        <f t="shared" si="13"/>
        <v>0.80254502788770543</v>
      </c>
      <c r="W20" s="30">
        <f t="shared" si="12"/>
        <v>5.977176074343328</v>
      </c>
      <c r="X20" s="24"/>
      <c r="Y20" s="24">
        <f t="shared" si="2"/>
        <v>0.80254502788770543</v>
      </c>
      <c r="Z20" s="24">
        <v>100</v>
      </c>
      <c r="AA20" s="24">
        <f t="shared" si="8"/>
        <v>80.254502788770537</v>
      </c>
      <c r="AF20" s="2">
        <f t="shared" si="4"/>
        <v>0.97890156875958012</v>
      </c>
      <c r="AG20" s="2">
        <f t="shared" si="7"/>
        <v>1.7486302604316741</v>
      </c>
      <c r="AH20" s="2">
        <f t="shared" si="9"/>
        <v>3.4827591041881956</v>
      </c>
      <c r="AJ20" s="2" t="s">
        <v>15</v>
      </c>
      <c r="AK20" s="2">
        <f>SUM(AA8:AA18)</f>
        <v>299.32766009898376</v>
      </c>
      <c r="AL20" s="2">
        <f t="shared" si="14"/>
        <v>12.989752563652457</v>
      </c>
      <c r="AM20" s="2">
        <f>AK20/$AD$14*100</f>
        <v>26.594594017073419</v>
      </c>
      <c r="AN20" s="2">
        <f>SUM(AA8:AA9)</f>
        <v>210.97762975068281</v>
      </c>
      <c r="AO20">
        <f>SUM(AA10:AA18)</f>
        <v>88.350030348300976</v>
      </c>
      <c r="AP20">
        <f t="shared" ref="AP20:AQ24" si="15">AN20/$AD$14*100</f>
        <v>18.744891160570994</v>
      </c>
      <c r="AQ20">
        <f t="shared" si="15"/>
        <v>7.8497028565024261</v>
      </c>
    </row>
    <row r="21" spans="1:43" x14ac:dyDescent="0.25">
      <c r="A21" s="17" t="s">
        <v>56</v>
      </c>
      <c r="B21" s="39">
        <v>56204</v>
      </c>
      <c r="C21" s="39">
        <v>54853</v>
      </c>
      <c r="D21" s="39">
        <v>38932</v>
      </c>
      <c r="E21" s="38">
        <v>20272</v>
      </c>
      <c r="F21" s="38">
        <v>37318</v>
      </c>
      <c r="G21" s="38">
        <v>5246</v>
      </c>
      <c r="H21" s="38">
        <v>6803</v>
      </c>
      <c r="I21" s="38">
        <v>3690</v>
      </c>
      <c r="J21" s="38">
        <v>6595</v>
      </c>
      <c r="K21" s="38">
        <v>7</v>
      </c>
      <c r="L21" s="38">
        <v>15</v>
      </c>
      <c r="M21" s="38">
        <v>17</v>
      </c>
      <c r="Q21" s="10">
        <v>20</v>
      </c>
      <c r="R21" s="10" t="s">
        <v>3</v>
      </c>
      <c r="S21" s="10" t="s">
        <v>43</v>
      </c>
      <c r="T21" s="10" t="s">
        <v>20</v>
      </c>
      <c r="U21" s="24">
        <v>1</v>
      </c>
      <c r="V21" s="30">
        <f t="shared" si="13"/>
        <v>0.17477692665092581</v>
      </c>
      <c r="W21" s="30">
        <f t="shared" si="12"/>
        <v>8.038416831481797</v>
      </c>
      <c r="X21" s="24"/>
      <c r="Y21" s="24">
        <f t="shared" si="2"/>
        <v>0.17477692665092581</v>
      </c>
      <c r="Z21" s="24">
        <v>100</v>
      </c>
      <c r="AA21" s="24">
        <f t="shared" si="8"/>
        <v>17.477692665092583</v>
      </c>
      <c r="AF21" s="2">
        <f t="shared" si="4"/>
        <v>0.21318356196396343</v>
      </c>
      <c r="AG21" s="2">
        <f t="shared" si="7"/>
        <v>0.38081380127847408</v>
      </c>
      <c r="AH21" s="2">
        <f t="shared" si="9"/>
        <v>0.75846950805695657</v>
      </c>
      <c r="AJ21" s="2" t="s">
        <v>47</v>
      </c>
      <c r="AK21" s="2">
        <f>SUM(AA29:AA37)</f>
        <v>263.72602242019627</v>
      </c>
      <c r="AL21" s="2">
        <f t="shared" si="14"/>
        <v>11.44476850118617</v>
      </c>
      <c r="AM21" s="2">
        <f>AK21/$AD$14*100</f>
        <v>23.431468029661502</v>
      </c>
      <c r="AN21" s="2">
        <f>SUM(AA29:AA30)</f>
        <v>151.81767298592567</v>
      </c>
      <c r="AO21">
        <f>SUM(AA31:AA37)</f>
        <v>111.90834943427062</v>
      </c>
      <c r="AP21">
        <f t="shared" si="15"/>
        <v>13.488661142583178</v>
      </c>
      <c r="AQ21">
        <f t="shared" si="15"/>
        <v>9.9428068870783211</v>
      </c>
    </row>
    <row r="22" spans="1:43" x14ac:dyDescent="0.25">
      <c r="A22" s="17" t="s">
        <v>57</v>
      </c>
      <c r="B22" s="38">
        <v>21734</v>
      </c>
      <c r="C22" s="38">
        <v>18542</v>
      </c>
      <c r="D22" s="42">
        <v>196662</v>
      </c>
      <c r="E22" s="38">
        <v>9262</v>
      </c>
      <c r="F22" s="37">
        <v>80581</v>
      </c>
      <c r="G22" s="38">
        <v>3488</v>
      </c>
      <c r="H22" s="38">
        <v>18877</v>
      </c>
      <c r="I22" s="38">
        <v>4974</v>
      </c>
      <c r="J22" s="38">
        <v>6815</v>
      </c>
      <c r="K22" s="38">
        <v>7</v>
      </c>
      <c r="L22" s="38">
        <v>16</v>
      </c>
      <c r="M22" s="38">
        <v>16</v>
      </c>
      <c r="Q22" s="10">
        <v>21</v>
      </c>
      <c r="R22" s="10" t="s">
        <v>3</v>
      </c>
      <c r="S22" s="10" t="s">
        <v>43</v>
      </c>
      <c r="T22" s="10" t="s">
        <v>22</v>
      </c>
      <c r="U22" s="24">
        <v>1</v>
      </c>
      <c r="V22" s="30">
        <f t="shared" si="13"/>
        <v>0.14828076050692227</v>
      </c>
      <c r="W22" s="30">
        <f t="shared" si="12"/>
        <v>5.2981184300843598</v>
      </c>
      <c r="X22" s="24"/>
      <c r="Y22" s="24">
        <f t="shared" si="2"/>
        <v>0.14828076050692227</v>
      </c>
      <c r="Z22" s="24">
        <v>100</v>
      </c>
      <c r="AA22" s="24">
        <f t="shared" si="8"/>
        <v>14.828076050692227</v>
      </c>
      <c r="AF22" s="2">
        <f t="shared" si="4"/>
        <v>0.18086495340844599</v>
      </c>
      <c r="AG22" s="2">
        <f t="shared" si="7"/>
        <v>0.32308246372751392</v>
      </c>
      <c r="AH22" s="2">
        <f t="shared" si="9"/>
        <v>0.6434855997932778</v>
      </c>
      <c r="AJ22" s="2" t="s">
        <v>43</v>
      </c>
      <c r="AK22" s="2">
        <f>SUM(AA19:AA28)</f>
        <v>163.85830642349683</v>
      </c>
      <c r="AL22" s="2">
        <f t="shared" si="14"/>
        <v>7.110865916088434</v>
      </c>
      <c r="AM22" s="2">
        <f>AK22/$AD$14*100</f>
        <v>14.558444529373135</v>
      </c>
      <c r="AN22" s="2">
        <f>SUM(AA19:AA20)</f>
        <v>114.51063330797959</v>
      </c>
      <c r="AO22">
        <f>SUM(AA21:AA28)</f>
        <v>49.34767311551726</v>
      </c>
      <c r="AP22">
        <f t="shared" si="15"/>
        <v>10.174013996757331</v>
      </c>
      <c r="AQ22">
        <f t="shared" si="15"/>
        <v>4.3844305326158048</v>
      </c>
    </row>
    <row r="23" spans="1:43" x14ac:dyDescent="0.25">
      <c r="A23" s="17" t="s">
        <v>58</v>
      </c>
      <c r="B23" s="38">
        <v>6206</v>
      </c>
      <c r="C23" s="38">
        <v>6049</v>
      </c>
      <c r="D23" s="38">
        <v>25199</v>
      </c>
      <c r="E23" s="38">
        <v>1666</v>
      </c>
      <c r="F23" s="38">
        <v>17483</v>
      </c>
      <c r="G23" s="38">
        <v>26676</v>
      </c>
      <c r="H23" s="38">
        <v>10543</v>
      </c>
      <c r="I23" s="38">
        <v>10961</v>
      </c>
      <c r="J23" s="38">
        <v>5926</v>
      </c>
      <c r="K23" s="38">
        <v>4</v>
      </c>
      <c r="L23" s="38">
        <v>16</v>
      </c>
      <c r="M23" s="38">
        <v>12</v>
      </c>
      <c r="Q23" s="10">
        <v>22</v>
      </c>
      <c r="R23" s="10" t="s">
        <v>3</v>
      </c>
      <c r="S23" s="10" t="s">
        <v>43</v>
      </c>
      <c r="T23" s="10" t="s">
        <v>27</v>
      </c>
      <c r="U23" s="24">
        <v>1</v>
      </c>
      <c r="V23" s="30">
        <f t="shared" si="13"/>
        <v>2.3266275745667888E-2</v>
      </c>
      <c r="W23" s="30">
        <f t="shared" si="12"/>
        <v>1.7706895930483433</v>
      </c>
      <c r="X23" s="24"/>
      <c r="Y23" s="24">
        <f t="shared" si="2"/>
        <v>2.3266275745667888E-2</v>
      </c>
      <c r="Z23" s="24">
        <v>100</v>
      </c>
      <c r="AA23" s="24">
        <f t="shared" si="8"/>
        <v>2.3266275745667886</v>
      </c>
      <c r="AF23" s="2">
        <f t="shared" si="4"/>
        <v>2.8378960725196932E-2</v>
      </c>
      <c r="AG23" s="2">
        <f t="shared" si="7"/>
        <v>5.0693870627424822E-2</v>
      </c>
      <c r="AH23" s="2">
        <f t="shared" si="9"/>
        <v>0.10096733623414325</v>
      </c>
      <c r="AJ23" s="2" t="s">
        <v>48</v>
      </c>
      <c r="AK23" s="2">
        <f>SUM(AA38:AA46)</f>
        <v>235.87315682579066</v>
      </c>
      <c r="AL23" s="2">
        <f t="shared" si="14"/>
        <v>10.236053502577775</v>
      </c>
      <c r="AM23" s="2">
        <f>AK23/$AD$14*100</f>
        <v>20.95680313417413</v>
      </c>
      <c r="AN23" s="2">
        <f>SUM(AA38:AA39)</f>
        <v>159.83529066149919</v>
      </c>
      <c r="AO23">
        <f>SUM(AA40:AA46)</f>
        <v>76.037866164291486</v>
      </c>
      <c r="AP23">
        <f t="shared" si="15"/>
        <v>14.201008564787591</v>
      </c>
      <c r="AQ23">
        <f t="shared" si="15"/>
        <v>6.7557945693865431</v>
      </c>
    </row>
    <row r="24" spans="1:43" x14ac:dyDescent="0.25">
      <c r="A24" s="17" t="s">
        <v>59</v>
      </c>
      <c r="B24" s="38">
        <v>2330</v>
      </c>
      <c r="C24" s="38">
        <v>2017</v>
      </c>
      <c r="D24" s="38">
        <v>10</v>
      </c>
      <c r="E24" s="38">
        <v>2559</v>
      </c>
      <c r="F24" s="38">
        <v>15334</v>
      </c>
      <c r="G24" s="43">
        <v>131034</v>
      </c>
      <c r="H24" s="39">
        <v>47729</v>
      </c>
      <c r="I24" s="38">
        <v>6785</v>
      </c>
      <c r="J24" s="38">
        <v>11739</v>
      </c>
      <c r="K24" s="38">
        <v>4</v>
      </c>
      <c r="L24" s="38">
        <v>13</v>
      </c>
      <c r="M24" s="38">
        <v>13</v>
      </c>
      <c r="Q24" s="10">
        <v>23</v>
      </c>
      <c r="R24" s="10" t="s">
        <v>3</v>
      </c>
      <c r="S24" s="10" t="s">
        <v>43</v>
      </c>
      <c r="T24" s="10" t="s">
        <v>29</v>
      </c>
      <c r="U24" s="24">
        <v>1</v>
      </c>
      <c r="V24" s="30">
        <f>AVERAGE(G49,G93,G138)</f>
        <v>1.2215938344883525E-2</v>
      </c>
      <c r="W24" s="30">
        <f t="shared" ref="W24:W31" si="16">ABS(G49-G93)/G49*100</f>
        <v>9.338749632887092</v>
      </c>
      <c r="X24" s="24"/>
      <c r="Y24" s="24">
        <f t="shared" si="2"/>
        <v>1.2215938344883525E-2</v>
      </c>
      <c r="Z24" s="24">
        <v>100</v>
      </c>
      <c r="AA24" s="24">
        <f t="shared" si="8"/>
        <v>1.2215938344883526</v>
      </c>
      <c r="AF24" s="2">
        <f t="shared" si="4"/>
        <v>1.4900349256602736E-2</v>
      </c>
      <c r="AG24" s="2">
        <f t="shared" si="7"/>
        <v>2.6616773772374397E-2</v>
      </c>
      <c r="AH24" s="2">
        <f t="shared" si="9"/>
        <v>5.3012814245231146E-2</v>
      </c>
      <c r="AJ24" s="2" t="s">
        <v>49</v>
      </c>
      <c r="AK24" s="2">
        <f>SUM(AA47:AA55)</f>
        <v>162.73555180946465</v>
      </c>
      <c r="AL24" s="2">
        <f t="shared" si="14"/>
        <v>7.062142371391114</v>
      </c>
      <c r="AM24" s="2">
        <f>AK24/$AD$14*100</f>
        <v>14.45869028971781</v>
      </c>
      <c r="AN24" s="2">
        <f>SUM(AA47:AA48)</f>
        <v>77.122611955724011</v>
      </c>
      <c r="AO24">
        <f>SUM(AA49:AA55)</f>
        <v>85.612939853740642</v>
      </c>
      <c r="AP24">
        <f t="shared" si="15"/>
        <v>6.8521718100509625</v>
      </c>
      <c r="AQ24">
        <f t="shared" si="15"/>
        <v>7.6065184796668488</v>
      </c>
    </row>
    <row r="25" spans="1:43" x14ac:dyDescent="0.25">
      <c r="A25" s="17" t="s">
        <v>60</v>
      </c>
      <c r="B25" s="38">
        <v>1046</v>
      </c>
      <c r="C25" s="38">
        <v>994</v>
      </c>
      <c r="D25" s="38">
        <v>9</v>
      </c>
      <c r="E25" s="38">
        <v>13400</v>
      </c>
      <c r="F25" s="38">
        <v>2426</v>
      </c>
      <c r="G25" s="38">
        <v>30841</v>
      </c>
      <c r="H25" s="43">
        <v>119548</v>
      </c>
      <c r="I25" s="38">
        <v>16778</v>
      </c>
      <c r="J25" s="38">
        <v>6881</v>
      </c>
      <c r="K25" s="38">
        <v>6</v>
      </c>
      <c r="L25" s="38">
        <v>13</v>
      </c>
      <c r="M25" s="38">
        <v>11</v>
      </c>
      <c r="Q25" s="10">
        <v>24</v>
      </c>
      <c r="R25" s="10" t="s">
        <v>3</v>
      </c>
      <c r="S25" s="10" t="s">
        <v>43</v>
      </c>
      <c r="T25" s="10" t="s">
        <v>30</v>
      </c>
      <c r="U25" s="24">
        <v>1</v>
      </c>
      <c r="V25" s="30">
        <f t="shared" ref="V25:V31" si="17">AVERAGE(G50,G94,G139)</f>
        <v>5.0237118339092378E-3</v>
      </c>
      <c r="W25" s="30">
        <f t="shared" si="16"/>
        <v>26.791923037115101</v>
      </c>
      <c r="X25" s="24"/>
      <c r="Y25" s="24">
        <f t="shared" si="2"/>
        <v>5.0237118339092378E-3</v>
      </c>
      <c r="Z25" s="24">
        <v>200</v>
      </c>
      <c r="AA25" s="24">
        <f t="shared" si="8"/>
        <v>1.0047423667818476</v>
      </c>
      <c r="AF25" s="2">
        <f t="shared" si="4"/>
        <v>1.2255310853157323E-2</v>
      </c>
      <c r="AG25" s="2">
        <f t="shared" si="7"/>
        <v>2.1891891986630226E-2</v>
      </c>
      <c r="AH25" s="2">
        <f t="shared" si="9"/>
        <v>4.3602234188443625E-2</v>
      </c>
      <c r="AN25" s="2">
        <f>SUM(AN20:AN24)</f>
        <v>714.26383866181129</v>
      </c>
      <c r="AO25" s="2">
        <f>SUM(AO20:AO24)</f>
        <v>411.25685891612102</v>
      </c>
      <c r="AP25"/>
      <c r="AQ25"/>
    </row>
    <row r="26" spans="1:43" x14ac:dyDescent="0.25">
      <c r="Q26" s="10">
        <v>25</v>
      </c>
      <c r="R26" s="10" t="s">
        <v>3</v>
      </c>
      <c r="S26" s="10" t="s">
        <v>43</v>
      </c>
      <c r="T26" s="10" t="s">
        <v>33</v>
      </c>
      <c r="U26" s="24">
        <v>1</v>
      </c>
      <c r="V26" s="30">
        <f t="shared" si="17"/>
        <v>3.8922650582526336E-2</v>
      </c>
      <c r="W26" s="30">
        <f t="shared" si="16"/>
        <v>6.9854886772601388</v>
      </c>
      <c r="X26" s="24"/>
      <c r="Y26" s="24">
        <f t="shared" si="2"/>
        <v>3.8922650582526336E-2</v>
      </c>
      <c r="Z26" s="24">
        <v>100</v>
      </c>
      <c r="AA26" s="24">
        <f t="shared" si="8"/>
        <v>3.8922650582526335</v>
      </c>
      <c r="AF26" s="2">
        <f t="shared" si="4"/>
        <v>4.7475770693887212E-2</v>
      </c>
      <c r="AG26" s="2">
        <f t="shared" si="7"/>
        <v>8.4806860998131353E-2</v>
      </c>
      <c r="AH26" s="2">
        <f t="shared" si="9"/>
        <v>0.16891041744064894</v>
      </c>
      <c r="AN26" s="2">
        <f>AA5+AN25</f>
        <v>1113.9263660579832</v>
      </c>
      <c r="AO26" s="2">
        <f>AO25</f>
        <v>411.25685891612102</v>
      </c>
      <c r="AP26"/>
      <c r="AQ26"/>
    </row>
    <row r="27" spans="1:43" x14ac:dyDescent="0.25">
      <c r="B27">
        <f>B18-$O$18</f>
        <v>518574.5625</v>
      </c>
      <c r="C27">
        <f t="shared" ref="C27:J27" si="18">C18-$O$18</f>
        <v>534319.5625</v>
      </c>
      <c r="D27">
        <f t="shared" si="18"/>
        <v>177165.5625</v>
      </c>
      <c r="E27">
        <f t="shared" si="18"/>
        <v>105311.5625</v>
      </c>
      <c r="F27">
        <f t="shared" si="18"/>
        <v>5167.5625</v>
      </c>
      <c r="G27">
        <f t="shared" si="18"/>
        <v>1237.5625</v>
      </c>
      <c r="H27">
        <f t="shared" si="18"/>
        <v>29998.5625</v>
      </c>
      <c r="I27">
        <f t="shared" si="18"/>
        <v>22760.5625</v>
      </c>
      <c r="J27">
        <f t="shared" si="18"/>
        <v>62682.5625</v>
      </c>
      <c r="K27">
        <f t="shared" ref="K27" si="19">K18-$O$18</f>
        <v>-8.4375</v>
      </c>
      <c r="Q27" s="10">
        <v>26</v>
      </c>
      <c r="R27" s="10" t="s">
        <v>3</v>
      </c>
      <c r="S27" s="10" t="s">
        <v>43</v>
      </c>
      <c r="T27" s="10" t="s">
        <v>36</v>
      </c>
      <c r="U27" s="24">
        <v>1</v>
      </c>
      <c r="V27" s="30">
        <f t="shared" si="17"/>
        <v>5.1805545867041558E-2</v>
      </c>
      <c r="W27" s="30">
        <f t="shared" si="16"/>
        <v>9.691091020801295</v>
      </c>
      <c r="X27" s="24"/>
      <c r="Y27" s="24">
        <f t="shared" si="2"/>
        <v>5.1805545867041558E-2</v>
      </c>
      <c r="Z27" s="24">
        <v>100</v>
      </c>
      <c r="AA27" s="24">
        <f t="shared" si="8"/>
        <v>5.1805545867041563</v>
      </c>
      <c r="AF27" s="2">
        <f t="shared" si="4"/>
        <v>6.3189638409658466E-2</v>
      </c>
      <c r="AG27" s="2">
        <f t="shared" si="7"/>
        <v>0.11287683807563928</v>
      </c>
      <c r="AH27" s="2">
        <f t="shared" si="9"/>
        <v>0.22481758685959233</v>
      </c>
      <c r="AO27"/>
      <c r="AP27"/>
      <c r="AQ27"/>
    </row>
    <row r="28" spans="1:43" x14ac:dyDescent="0.25">
      <c r="B28">
        <f t="shared" ref="B28:J34" si="20">B19-$O$18</f>
        <v>453989.5625</v>
      </c>
      <c r="C28">
        <f t="shared" si="20"/>
        <v>468806.5625</v>
      </c>
      <c r="D28">
        <f t="shared" si="20"/>
        <v>200245.5625</v>
      </c>
      <c r="E28">
        <f t="shared" si="20"/>
        <v>112158.5625</v>
      </c>
      <c r="F28">
        <f t="shared" si="20"/>
        <v>3412.5625</v>
      </c>
      <c r="G28">
        <f t="shared" si="20"/>
        <v>535.5625</v>
      </c>
      <c r="H28">
        <f t="shared" si="20"/>
        <v>4825.5625</v>
      </c>
      <c r="I28">
        <f t="shared" si="20"/>
        <v>18488.5625</v>
      </c>
      <c r="J28">
        <f t="shared" si="20"/>
        <v>21908.5625</v>
      </c>
      <c r="K28">
        <f t="shared" ref="K28" si="21">K19-$O$18</f>
        <v>-5.4375</v>
      </c>
      <c r="Q28" s="10">
        <v>27</v>
      </c>
      <c r="R28" s="10" t="s">
        <v>3</v>
      </c>
      <c r="S28" s="10" t="s">
        <v>43</v>
      </c>
      <c r="T28" s="10" t="s">
        <v>38</v>
      </c>
      <c r="U28" s="24">
        <v>1</v>
      </c>
      <c r="V28" s="30">
        <f t="shared" si="17"/>
        <v>3.4161209789386769E-2</v>
      </c>
      <c r="W28" s="30">
        <f t="shared" si="16"/>
        <v>4.480552064309907</v>
      </c>
      <c r="X28" s="24"/>
      <c r="Y28" s="24">
        <f t="shared" si="2"/>
        <v>3.4161209789386769E-2</v>
      </c>
      <c r="Z28" s="24">
        <v>100</v>
      </c>
      <c r="AA28" s="24">
        <f t="shared" si="8"/>
        <v>3.4161209789386771</v>
      </c>
      <c r="AF28" s="2">
        <f t="shared" si="4"/>
        <v>4.1668019477450344E-2</v>
      </c>
      <c r="AG28" s="2">
        <f t="shared" si="7"/>
        <v>7.4432365904626596E-2</v>
      </c>
      <c r="AH28" s="2">
        <f t="shared" si="9"/>
        <v>0.14824746309526332</v>
      </c>
      <c r="AJ28" s="2" t="s">
        <v>88</v>
      </c>
      <c r="AK28" s="2">
        <f>SUM(AK20:AK21)/SUM(AK22:AK24)</f>
        <v>1.0010430255370024</v>
      </c>
      <c r="AM28" s="2" t="s">
        <v>89</v>
      </c>
      <c r="AN28" s="2">
        <f>AN25/AO25</f>
        <v>1.736782799305217</v>
      </c>
      <c r="AO28"/>
      <c r="AP28"/>
      <c r="AQ28"/>
    </row>
    <row r="29" spans="1:43" x14ac:dyDescent="0.25">
      <c r="B29">
        <f t="shared" si="20"/>
        <v>212365.5625</v>
      </c>
      <c r="C29">
        <f t="shared" si="20"/>
        <v>211606.5625</v>
      </c>
      <c r="D29">
        <f t="shared" si="20"/>
        <v>82094.5625</v>
      </c>
      <c r="E29">
        <f t="shared" si="20"/>
        <v>27652.5625</v>
      </c>
      <c r="F29">
        <f t="shared" si="20"/>
        <v>3808.5625</v>
      </c>
      <c r="G29">
        <f t="shared" si="20"/>
        <v>4032.5625</v>
      </c>
      <c r="H29">
        <f t="shared" si="20"/>
        <v>6041.5625</v>
      </c>
      <c r="I29">
        <f t="shared" si="20"/>
        <v>7961.5625</v>
      </c>
      <c r="J29">
        <f t="shared" si="20"/>
        <v>24614.5625</v>
      </c>
      <c r="K29">
        <f t="shared" ref="K29" si="22">K20-$O$18</f>
        <v>-5.4375</v>
      </c>
      <c r="Q29" s="25">
        <v>28</v>
      </c>
      <c r="R29" s="25" t="s">
        <v>3</v>
      </c>
      <c r="S29" s="25" t="s">
        <v>47</v>
      </c>
      <c r="T29" s="25" t="s">
        <v>16</v>
      </c>
      <c r="U29" s="26">
        <v>1</v>
      </c>
      <c r="V29" s="31">
        <f t="shared" si="17"/>
        <v>0.25375229532264781</v>
      </c>
      <c r="W29" s="31">
        <f t="shared" si="16"/>
        <v>4.8213760219450776</v>
      </c>
      <c r="X29" s="26"/>
      <c r="Y29" s="26">
        <f t="shared" si="2"/>
        <v>0.25375229532264781</v>
      </c>
      <c r="Z29" s="26">
        <v>100</v>
      </c>
      <c r="AA29" s="26">
        <f t="shared" si="8"/>
        <v>25.375229532264783</v>
      </c>
      <c r="AF29" s="2">
        <f t="shared" si="4"/>
        <v>0.30951349935027067</v>
      </c>
      <c r="AG29" s="2">
        <f t="shared" si="7"/>
        <v>0.55288977793936733</v>
      </c>
      <c r="AH29" s="2">
        <f t="shared" si="9"/>
        <v>1.101194432753076</v>
      </c>
      <c r="AM29" s="2" t="s">
        <v>89</v>
      </c>
      <c r="AN29" s="2">
        <f>AN26/AO26</f>
        <v>2.7085903661127193</v>
      </c>
    </row>
    <row r="30" spans="1:43" x14ac:dyDescent="0.25">
      <c r="B30">
        <f t="shared" si="20"/>
        <v>56190.5625</v>
      </c>
      <c r="C30">
        <f t="shared" si="20"/>
        <v>54839.5625</v>
      </c>
      <c r="D30">
        <f t="shared" si="20"/>
        <v>38918.5625</v>
      </c>
      <c r="E30">
        <f t="shared" si="20"/>
        <v>20258.5625</v>
      </c>
      <c r="F30">
        <f t="shared" si="20"/>
        <v>37304.5625</v>
      </c>
      <c r="G30">
        <f t="shared" si="20"/>
        <v>5232.5625</v>
      </c>
      <c r="H30">
        <f t="shared" si="20"/>
        <v>6789.5625</v>
      </c>
      <c r="I30">
        <f t="shared" si="20"/>
        <v>3676.5625</v>
      </c>
      <c r="J30">
        <f t="shared" si="20"/>
        <v>6581.5625</v>
      </c>
      <c r="K30">
        <f t="shared" ref="K30" si="23">K21-$O$18</f>
        <v>-6.4375</v>
      </c>
      <c r="Q30" s="25">
        <v>29</v>
      </c>
      <c r="R30" s="25" t="s">
        <v>3</v>
      </c>
      <c r="S30" s="26"/>
      <c r="T30" s="25" t="s">
        <v>18</v>
      </c>
      <c r="U30" s="26">
        <v>1</v>
      </c>
      <c r="V30" s="31">
        <f t="shared" si="17"/>
        <v>1.2644244345366089</v>
      </c>
      <c r="W30" s="31">
        <f t="shared" si="16"/>
        <v>6.2148737537313092</v>
      </c>
      <c r="X30" s="26"/>
      <c r="Y30" s="26">
        <f t="shared" si="2"/>
        <v>1.2644244345366089</v>
      </c>
      <c r="Z30" s="26">
        <v>100</v>
      </c>
      <c r="AA30" s="26">
        <f t="shared" si="8"/>
        <v>126.44244345366089</v>
      </c>
      <c r="AF30" s="2">
        <f t="shared" si="4"/>
        <v>1.5422774044262362</v>
      </c>
      <c r="AG30" s="2">
        <f t="shared" si="7"/>
        <v>2.7549990984048494</v>
      </c>
      <c r="AH30" s="2">
        <f t="shared" si="9"/>
        <v>5.4871509484406937</v>
      </c>
    </row>
    <row r="31" spans="1:43" x14ac:dyDescent="0.25">
      <c r="B31">
        <f t="shared" si="20"/>
        <v>21720.5625</v>
      </c>
      <c r="C31">
        <f t="shared" si="20"/>
        <v>18528.5625</v>
      </c>
      <c r="D31">
        <f t="shared" si="20"/>
        <v>196648.5625</v>
      </c>
      <c r="E31">
        <f t="shared" si="20"/>
        <v>9248.5625</v>
      </c>
      <c r="F31">
        <f t="shared" si="20"/>
        <v>80567.5625</v>
      </c>
      <c r="G31">
        <f t="shared" si="20"/>
        <v>3474.5625</v>
      </c>
      <c r="H31">
        <f t="shared" si="20"/>
        <v>18863.5625</v>
      </c>
      <c r="I31">
        <f t="shared" si="20"/>
        <v>4960.5625</v>
      </c>
      <c r="J31">
        <f t="shared" si="20"/>
        <v>6801.5625</v>
      </c>
      <c r="K31">
        <f t="shared" ref="K31" si="24">K22-$O$18</f>
        <v>-6.4375</v>
      </c>
      <c r="Q31" s="25">
        <v>30</v>
      </c>
      <c r="R31" s="25" t="s">
        <v>3</v>
      </c>
      <c r="S31" s="25" t="s">
        <v>47</v>
      </c>
      <c r="T31" s="25" t="s">
        <v>20</v>
      </c>
      <c r="U31" s="26">
        <v>1</v>
      </c>
      <c r="V31" s="31">
        <f t="shared" si="17"/>
        <v>0.30892198876555232</v>
      </c>
      <c r="W31" s="31">
        <f t="shared" si="16"/>
        <v>13.513403565176626</v>
      </c>
      <c r="X31" s="26"/>
      <c r="Y31" s="26">
        <f t="shared" si="2"/>
        <v>0.30892198876555232</v>
      </c>
      <c r="Z31" s="26">
        <v>100</v>
      </c>
      <c r="AA31" s="26">
        <f t="shared" si="8"/>
        <v>30.892198876555234</v>
      </c>
      <c r="AF31" s="2">
        <f t="shared" si="4"/>
        <v>0.37680654532600499</v>
      </c>
      <c r="AG31" s="2">
        <f t="shared" si="7"/>
        <v>0.67309661003066312</v>
      </c>
      <c r="AH31" s="2">
        <f t="shared" si="9"/>
        <v>1.3406112198949343</v>
      </c>
    </row>
    <row r="32" spans="1:43" x14ac:dyDescent="0.25">
      <c r="B32">
        <f t="shared" si="20"/>
        <v>6192.5625</v>
      </c>
      <c r="C32">
        <f t="shared" si="20"/>
        <v>6035.5625</v>
      </c>
      <c r="D32">
        <f t="shared" si="20"/>
        <v>25185.5625</v>
      </c>
      <c r="E32">
        <f t="shared" si="20"/>
        <v>1652.5625</v>
      </c>
      <c r="F32">
        <f t="shared" si="20"/>
        <v>17469.5625</v>
      </c>
      <c r="G32">
        <f t="shared" si="20"/>
        <v>26662.5625</v>
      </c>
      <c r="H32">
        <f t="shared" si="20"/>
        <v>10529.5625</v>
      </c>
      <c r="I32">
        <f t="shared" si="20"/>
        <v>10947.5625</v>
      </c>
      <c r="J32">
        <f t="shared" si="20"/>
        <v>5912.5625</v>
      </c>
      <c r="K32">
        <f t="shared" ref="K32" si="25">K23-$O$18</f>
        <v>-9.4375</v>
      </c>
      <c r="Q32" s="25">
        <v>31</v>
      </c>
      <c r="R32" s="25" t="s">
        <v>3</v>
      </c>
      <c r="S32" s="25" t="s">
        <v>47</v>
      </c>
      <c r="T32" s="25" t="s">
        <v>22</v>
      </c>
      <c r="U32" s="26">
        <v>1</v>
      </c>
      <c r="V32" s="31">
        <f>AVERAGE(H49,H93,H138)</f>
        <v>0.30476390331617215</v>
      </c>
      <c r="W32" s="31">
        <f t="shared" ref="W32:W39" si="26">ABS(H49-H93)/H49*100</f>
        <v>10.817516388433686</v>
      </c>
      <c r="X32" s="26"/>
      <c r="Y32" s="26">
        <f t="shared" si="2"/>
        <v>0.30476390331617215</v>
      </c>
      <c r="Z32" s="26">
        <v>100</v>
      </c>
      <c r="AA32" s="26">
        <f t="shared" si="8"/>
        <v>30.476390331617214</v>
      </c>
      <c r="AF32" s="2">
        <f t="shared" si="4"/>
        <v>0.37173473473844476</v>
      </c>
      <c r="AG32" s="2">
        <f t="shared" si="7"/>
        <v>0.66403673950678244</v>
      </c>
      <c r="AH32" s="2">
        <f t="shared" si="9"/>
        <v>1.3225666124877502</v>
      </c>
    </row>
    <row r="33" spans="1:34" x14ac:dyDescent="0.25">
      <c r="B33">
        <f t="shared" si="20"/>
        <v>2316.5625</v>
      </c>
      <c r="C33">
        <f t="shared" si="20"/>
        <v>2003.5625</v>
      </c>
      <c r="D33">
        <f t="shared" si="20"/>
        <v>-3.4375</v>
      </c>
      <c r="E33">
        <f t="shared" si="20"/>
        <v>2545.5625</v>
      </c>
      <c r="F33">
        <f t="shared" si="20"/>
        <v>15320.5625</v>
      </c>
      <c r="G33">
        <f t="shared" si="20"/>
        <v>131020.5625</v>
      </c>
      <c r="H33">
        <f t="shared" si="20"/>
        <v>47715.5625</v>
      </c>
      <c r="I33">
        <f t="shared" si="20"/>
        <v>6771.5625</v>
      </c>
      <c r="J33">
        <f t="shared" si="20"/>
        <v>11725.5625</v>
      </c>
      <c r="K33">
        <f t="shared" ref="K33" si="27">K24-$O$18</f>
        <v>-9.4375</v>
      </c>
      <c r="Q33" s="25">
        <v>32</v>
      </c>
      <c r="R33" s="25" t="s">
        <v>3</v>
      </c>
      <c r="S33" s="25" t="s">
        <v>47</v>
      </c>
      <c r="T33" s="25" t="s">
        <v>27</v>
      </c>
      <c r="U33" s="26">
        <v>1</v>
      </c>
      <c r="V33" s="31">
        <f t="shared" ref="V33:V39" si="28">AVERAGE(H50,H94,H139)</f>
        <v>4.7016285970929751E-2</v>
      </c>
      <c r="W33" s="31">
        <f t="shared" si="26"/>
        <v>5.9110258861471188</v>
      </c>
      <c r="X33" s="26"/>
      <c r="Y33" s="26">
        <f t="shared" si="2"/>
        <v>4.7016285970929751E-2</v>
      </c>
      <c r="Z33" s="26">
        <v>100</v>
      </c>
      <c r="AA33" s="26">
        <f t="shared" si="8"/>
        <v>4.7016285970929754</v>
      </c>
      <c r="AF33" s="2">
        <f t="shared" si="4"/>
        <v>5.7347954936968405E-2</v>
      </c>
      <c r="AG33" s="2">
        <f t="shared" si="7"/>
        <v>0.10244172915538968</v>
      </c>
      <c r="AH33" s="2">
        <f t="shared" si="9"/>
        <v>0.20403390753208087</v>
      </c>
    </row>
    <row r="34" spans="1:34" x14ac:dyDescent="0.25">
      <c r="B34">
        <f t="shared" si="20"/>
        <v>1032.5625</v>
      </c>
      <c r="C34">
        <f t="shared" si="20"/>
        <v>980.5625</v>
      </c>
      <c r="D34">
        <f t="shared" si="20"/>
        <v>-4.4375</v>
      </c>
      <c r="E34">
        <f t="shared" si="20"/>
        <v>13386.5625</v>
      </c>
      <c r="F34">
        <f t="shared" si="20"/>
        <v>2412.5625</v>
      </c>
      <c r="G34">
        <f t="shared" si="20"/>
        <v>30827.5625</v>
      </c>
      <c r="H34">
        <f t="shared" si="20"/>
        <v>119534.5625</v>
      </c>
      <c r="I34">
        <f t="shared" si="20"/>
        <v>16764.5625</v>
      </c>
      <c r="J34">
        <f t="shared" si="20"/>
        <v>6867.5625</v>
      </c>
      <c r="K34">
        <f t="shared" ref="K34" si="29">K25-$O$18</f>
        <v>-7.4375</v>
      </c>
      <c r="Q34" s="25">
        <v>33</v>
      </c>
      <c r="R34" s="25" t="s">
        <v>3</v>
      </c>
      <c r="S34" s="25" t="s">
        <v>47</v>
      </c>
      <c r="T34" s="25" t="s">
        <v>29</v>
      </c>
      <c r="U34" s="26">
        <v>1</v>
      </c>
      <c r="V34" s="31">
        <f t="shared" si="28"/>
        <v>5.7892703756486343E-2</v>
      </c>
      <c r="W34" s="31">
        <f t="shared" si="26"/>
        <v>4.5898444087173642</v>
      </c>
      <c r="X34" s="26"/>
      <c r="Y34" s="26">
        <f t="shared" si="2"/>
        <v>5.7892703756486343E-2</v>
      </c>
      <c r="Z34" s="26">
        <v>100</v>
      </c>
      <c r="AA34" s="26">
        <f t="shared" si="8"/>
        <v>5.7892703756486341</v>
      </c>
      <c r="AF34" s="2">
        <f t="shared" si="4"/>
        <v>7.0614428546291783E-2</v>
      </c>
      <c r="AG34" s="2">
        <f t="shared" si="7"/>
        <v>0.12613988016752539</v>
      </c>
      <c r="AH34" s="2">
        <f t="shared" si="9"/>
        <v>0.25123368043865713</v>
      </c>
    </row>
    <row r="35" spans="1:34" x14ac:dyDescent="0.25">
      <c r="B35"/>
      <c r="C35"/>
      <c r="D35"/>
      <c r="E35"/>
      <c r="F35"/>
      <c r="G35"/>
      <c r="H35"/>
      <c r="I35"/>
      <c r="J35"/>
      <c r="K35"/>
      <c r="Q35" s="25">
        <v>34</v>
      </c>
      <c r="R35" s="25" t="s">
        <v>3</v>
      </c>
      <c r="S35" s="25" t="s">
        <v>47</v>
      </c>
      <c r="T35" s="25" t="s">
        <v>30</v>
      </c>
      <c r="U35" s="26">
        <v>1</v>
      </c>
      <c r="V35" s="31">
        <f t="shared" si="28"/>
        <v>5.9059295874044744E-2</v>
      </c>
      <c r="W35" s="31">
        <f t="shared" si="26"/>
        <v>17.039725242593601</v>
      </c>
      <c r="X35" s="26"/>
      <c r="Y35" s="26">
        <f t="shared" si="2"/>
        <v>5.9059295874044744E-2</v>
      </c>
      <c r="Z35" s="26">
        <v>200</v>
      </c>
      <c r="AA35" s="26">
        <f t="shared" si="8"/>
        <v>11.81185917480895</v>
      </c>
      <c r="AF35" s="2">
        <f t="shared" si="4"/>
        <v>0.14407475062951364</v>
      </c>
      <c r="AG35" s="2">
        <f t="shared" si="7"/>
        <v>0.25736343341869772</v>
      </c>
      <c r="AH35" s="2">
        <f t="shared" si="9"/>
        <v>0.51259254806835419</v>
      </c>
    </row>
    <row r="36" spans="1:34" x14ac:dyDescent="0.25">
      <c r="A36" s="22" t="s">
        <v>42</v>
      </c>
      <c r="B36" s="22" t="s">
        <v>90</v>
      </c>
      <c r="C36"/>
      <c r="D36"/>
      <c r="E36"/>
      <c r="F36"/>
      <c r="G36"/>
      <c r="H36"/>
      <c r="I36"/>
      <c r="J36"/>
      <c r="K36"/>
      <c r="Q36" s="25">
        <v>35</v>
      </c>
      <c r="R36" s="25" t="s">
        <v>3</v>
      </c>
      <c r="S36" s="25" t="s">
        <v>47</v>
      </c>
      <c r="T36" s="25" t="s">
        <v>33</v>
      </c>
      <c r="U36" s="26">
        <v>1</v>
      </c>
      <c r="V36" s="31">
        <f t="shared" si="28"/>
        <v>0.18037914714004147</v>
      </c>
      <c r="W36" s="31">
        <f t="shared" si="26"/>
        <v>2.4991805913447069</v>
      </c>
      <c r="X36" s="26"/>
      <c r="Y36" s="26">
        <f t="shared" si="2"/>
        <v>0.18037914714004147</v>
      </c>
      <c r="Z36" s="26">
        <v>100</v>
      </c>
      <c r="AA36" s="26">
        <f t="shared" si="8"/>
        <v>18.037914714004145</v>
      </c>
      <c r="AF36" s="2">
        <f t="shared" si="4"/>
        <v>0.22001685135554591</v>
      </c>
      <c r="AG36" s="2">
        <f t="shared" si="7"/>
        <v>0.39302023447844231</v>
      </c>
      <c r="AH36" s="2">
        <f t="shared" si="9"/>
        <v>0.78278114632539164</v>
      </c>
    </row>
    <row r="37" spans="1:34" x14ac:dyDescent="0.25">
      <c r="A37">
        <v>50</v>
      </c>
      <c r="B37">
        <f>AVERAGE(B27:C27)</f>
        <v>526447.0625</v>
      </c>
      <c r="Q37" s="25">
        <v>36</v>
      </c>
      <c r="R37" s="25" t="s">
        <v>3</v>
      </c>
      <c r="S37" s="25" t="s">
        <v>47</v>
      </c>
      <c r="T37" s="25" t="s">
        <v>36</v>
      </c>
      <c r="U37" s="26">
        <v>1</v>
      </c>
      <c r="V37" s="31">
        <f t="shared" si="28"/>
        <v>0.10199087364543456</v>
      </c>
      <c r="W37" s="31">
        <f t="shared" si="26"/>
        <v>5.6407791343806712</v>
      </c>
      <c r="X37" s="26"/>
      <c r="Y37" s="26">
        <f t="shared" si="2"/>
        <v>0.10199087364543456</v>
      </c>
      <c r="Z37" s="26">
        <v>100</v>
      </c>
      <c r="AA37" s="26">
        <f t="shared" si="8"/>
        <v>10.199087364543455</v>
      </c>
      <c r="AF37" s="2">
        <f t="shared" si="4"/>
        <v>0.12440302131514269</v>
      </c>
      <c r="AG37" s="2">
        <f t="shared" si="7"/>
        <v>0.22222345382124117</v>
      </c>
      <c r="AH37" s="2">
        <f t="shared" si="9"/>
        <v>0.4426040052452323</v>
      </c>
    </row>
    <row r="38" spans="1:34" x14ac:dyDescent="0.25">
      <c r="A38">
        <f>A37/5</f>
        <v>10</v>
      </c>
      <c r="B38">
        <f t="shared" ref="B38:B44" si="30">AVERAGE(B28:C28)</f>
        <v>461398.0625</v>
      </c>
      <c r="Q38" s="13">
        <v>37</v>
      </c>
      <c r="R38" s="13" t="s">
        <v>3</v>
      </c>
      <c r="S38" s="13" t="s">
        <v>48</v>
      </c>
      <c r="T38" s="13" t="s">
        <v>16</v>
      </c>
      <c r="U38" s="14">
        <v>1</v>
      </c>
      <c r="V38" s="29">
        <f t="shared" si="28"/>
        <v>0.45909376036447341</v>
      </c>
      <c r="W38" s="29">
        <f t="shared" si="26"/>
        <v>5.7860676288921598</v>
      </c>
      <c r="X38" s="14"/>
      <c r="Y38" s="14">
        <f t="shared" si="2"/>
        <v>0.45909376036447341</v>
      </c>
      <c r="Z38" s="14">
        <v>100</v>
      </c>
      <c r="AA38" s="14">
        <f t="shared" si="8"/>
        <v>45.909376036447341</v>
      </c>
      <c r="AF38" s="2">
        <f t="shared" si="4"/>
        <v>0.55997805308364623</v>
      </c>
      <c r="AG38" s="2">
        <f t="shared" si="7"/>
        <v>1.0002993151195674</v>
      </c>
      <c r="AH38" s="2">
        <f t="shared" si="9"/>
        <v>1.9923031331882957</v>
      </c>
    </row>
    <row r="39" spans="1:34" x14ac:dyDescent="0.25">
      <c r="A39" s="27">
        <f t="shared" ref="A39:A44" si="31">A38/5</f>
        <v>2</v>
      </c>
      <c r="B39" s="27">
        <f>AVERAGE(B29:C29)</f>
        <v>211986.0625</v>
      </c>
      <c r="Q39" s="13">
        <v>38</v>
      </c>
      <c r="R39" s="13" t="s">
        <v>3</v>
      </c>
      <c r="S39" s="14"/>
      <c r="T39" s="13" t="s">
        <v>18</v>
      </c>
      <c r="U39" s="14">
        <v>1</v>
      </c>
      <c r="V39" s="29">
        <f t="shared" si="28"/>
        <v>1.1392591462505186</v>
      </c>
      <c r="W39" s="29">
        <f t="shared" si="26"/>
        <v>5.2394020544549091</v>
      </c>
      <c r="X39" s="14"/>
      <c r="Y39" s="14">
        <f t="shared" si="2"/>
        <v>1.1392591462505186</v>
      </c>
      <c r="Z39" s="14">
        <v>100</v>
      </c>
      <c r="AA39" s="14">
        <f t="shared" si="8"/>
        <v>113.92591462505186</v>
      </c>
      <c r="AF39" s="2">
        <f t="shared" si="4"/>
        <v>1.3896074696563669</v>
      </c>
      <c r="AG39" s="2">
        <f t="shared" si="7"/>
        <v>2.4822819261001738</v>
      </c>
      <c r="AH39" s="2">
        <f t="shared" si="9"/>
        <v>4.9439782513846025</v>
      </c>
    </row>
    <row r="40" spans="1:34" x14ac:dyDescent="0.25">
      <c r="A40" s="27">
        <f t="shared" si="31"/>
        <v>0.4</v>
      </c>
      <c r="B40" s="27">
        <f t="shared" si="30"/>
        <v>55515.0625</v>
      </c>
      <c r="Q40" s="13">
        <v>39</v>
      </c>
      <c r="R40" s="13" t="s">
        <v>3</v>
      </c>
      <c r="S40" s="13" t="s">
        <v>48</v>
      </c>
      <c r="T40" s="13" t="s">
        <v>20</v>
      </c>
      <c r="U40" s="14">
        <v>1</v>
      </c>
      <c r="V40" s="29">
        <f>AVERAGE(I49,I93,I138)</f>
        <v>0.21777640390387842</v>
      </c>
      <c r="W40" s="29">
        <f t="shared" ref="W40:W47" si="32">ABS(I49-I93)/I49*100</f>
        <v>3.2816572282298577</v>
      </c>
      <c r="X40" s="14"/>
      <c r="Y40" s="14">
        <f t="shared" si="2"/>
        <v>0.21777640390387842</v>
      </c>
      <c r="Z40" s="14">
        <v>100</v>
      </c>
      <c r="AA40" s="14">
        <f t="shared" si="8"/>
        <v>21.777640390387841</v>
      </c>
      <c r="AF40" s="2">
        <f t="shared" si="4"/>
        <v>0.26563202812609737</v>
      </c>
      <c r="AG40" s="2">
        <f t="shared" si="7"/>
        <v>0.47450348160103056</v>
      </c>
      <c r="AH40" s="2">
        <f t="shared" si="9"/>
        <v>0.9450718987941007</v>
      </c>
    </row>
    <row r="41" spans="1:34" x14ac:dyDescent="0.25">
      <c r="A41" s="27">
        <f t="shared" si="31"/>
        <v>0.08</v>
      </c>
      <c r="B41" s="27">
        <f t="shared" si="30"/>
        <v>20124.5625</v>
      </c>
      <c r="Q41" s="13">
        <v>40</v>
      </c>
      <c r="R41" s="13" t="s">
        <v>3</v>
      </c>
      <c r="S41" s="13" t="s">
        <v>48</v>
      </c>
      <c r="T41" s="13" t="s">
        <v>22</v>
      </c>
      <c r="U41" s="14">
        <v>1</v>
      </c>
      <c r="V41" s="29">
        <f t="shared" ref="V41:V47" si="33">AVERAGE(I50,I94,I139)</f>
        <v>0.17582596235870407</v>
      </c>
      <c r="W41" s="29">
        <f t="shared" si="32"/>
        <v>3.1758601500547594</v>
      </c>
      <c r="X41" s="14"/>
      <c r="Y41" s="14">
        <f t="shared" si="2"/>
        <v>0.17582596235870407</v>
      </c>
      <c r="Z41" s="14">
        <v>100</v>
      </c>
      <c r="AA41" s="14">
        <f t="shared" si="8"/>
        <v>17.582596235870408</v>
      </c>
      <c r="AF41" s="2">
        <f t="shared" si="4"/>
        <v>0.21446311970134266</v>
      </c>
      <c r="AG41" s="2">
        <f t="shared" si="7"/>
        <v>0.38309949930058068</v>
      </c>
      <c r="AH41" s="2">
        <f t="shared" si="9"/>
        <v>0.76302194877358431</v>
      </c>
    </row>
    <row r="42" spans="1:34" x14ac:dyDescent="0.25">
      <c r="A42" s="27">
        <f t="shared" si="31"/>
        <v>1.6E-2</v>
      </c>
      <c r="B42" s="27">
        <f t="shared" si="30"/>
        <v>6114.0625</v>
      </c>
      <c r="Q42" s="13">
        <v>41</v>
      </c>
      <c r="R42" s="13" t="s">
        <v>3</v>
      </c>
      <c r="S42" s="13" t="s">
        <v>48</v>
      </c>
      <c r="T42" s="13" t="s">
        <v>27</v>
      </c>
      <c r="U42" s="14">
        <v>1</v>
      </c>
      <c r="V42" s="29">
        <f t="shared" si="33"/>
        <v>7.4804369403409704E-2</v>
      </c>
      <c r="W42" s="29">
        <f t="shared" si="32"/>
        <v>1.4554659193843182</v>
      </c>
      <c r="X42" s="14"/>
      <c r="Y42" s="14">
        <f t="shared" si="2"/>
        <v>7.4804369403409704E-2</v>
      </c>
      <c r="Z42" s="14">
        <v>100</v>
      </c>
      <c r="AA42" s="14">
        <f t="shared" si="8"/>
        <v>7.4804369403409705</v>
      </c>
      <c r="AF42" s="2">
        <f t="shared" si="4"/>
        <v>9.1242375212017293E-2</v>
      </c>
      <c r="AG42" s="2">
        <f t="shared" si="7"/>
        <v>0.16298796878175184</v>
      </c>
      <c r="AH42" s="2">
        <f t="shared" si="9"/>
        <v>0.32462427592191823</v>
      </c>
    </row>
    <row r="43" spans="1:34" x14ac:dyDescent="0.25">
      <c r="A43" s="27">
        <f t="shared" si="31"/>
        <v>3.2000000000000002E-3</v>
      </c>
      <c r="B43" s="27">
        <f t="shared" si="30"/>
        <v>2160.0625</v>
      </c>
      <c r="Q43" s="13">
        <v>42</v>
      </c>
      <c r="R43" s="13" t="s">
        <v>3</v>
      </c>
      <c r="S43" s="13" t="s">
        <v>48</v>
      </c>
      <c r="T43" s="13" t="s">
        <v>29</v>
      </c>
      <c r="U43" s="14">
        <v>1</v>
      </c>
      <c r="V43" s="29">
        <f t="shared" si="33"/>
        <v>3.5974729720844027E-2</v>
      </c>
      <c r="W43" s="29">
        <f t="shared" si="32"/>
        <v>5.9419480233379218</v>
      </c>
      <c r="X43" s="14"/>
      <c r="Y43" s="14">
        <f t="shared" si="2"/>
        <v>3.5974729720844027E-2</v>
      </c>
      <c r="Z43" s="14">
        <v>100</v>
      </c>
      <c r="AA43" s="14">
        <f t="shared" si="8"/>
        <v>3.5974729720844025</v>
      </c>
      <c r="AF43" s="2">
        <f t="shared" si="4"/>
        <v>4.3880054247079088E-2</v>
      </c>
      <c r="AG43" s="2">
        <f t="shared" si="7"/>
        <v>7.8383765165536176E-2</v>
      </c>
      <c r="AH43" s="2">
        <f t="shared" si="9"/>
        <v>0.15611749260442784</v>
      </c>
    </row>
    <row r="44" spans="1:34" x14ac:dyDescent="0.25">
      <c r="A44" s="27">
        <f t="shared" si="31"/>
        <v>6.4000000000000005E-4</v>
      </c>
      <c r="B44" s="27">
        <f t="shared" si="30"/>
        <v>1006.5625</v>
      </c>
      <c r="Q44" s="13">
        <v>43</v>
      </c>
      <c r="R44" s="13" t="s">
        <v>3</v>
      </c>
      <c r="S44" s="13" t="s">
        <v>48</v>
      </c>
      <c r="T44" s="13" t="s">
        <v>30</v>
      </c>
      <c r="U44" s="14">
        <v>1</v>
      </c>
      <c r="V44" s="29">
        <f t="shared" si="33"/>
        <v>3.9624498731922211E-2</v>
      </c>
      <c r="W44" s="29">
        <f t="shared" si="32"/>
        <v>13.095602591364642</v>
      </c>
      <c r="X44" s="14"/>
      <c r="Y44" s="14">
        <f t="shared" si="2"/>
        <v>3.9624498731922211E-2</v>
      </c>
      <c r="Z44" s="14">
        <v>200</v>
      </c>
      <c r="AA44" s="14">
        <f t="shared" si="8"/>
        <v>7.9248997463844422</v>
      </c>
      <c r="AF44" s="2">
        <f t="shared" si="4"/>
        <v>9.6663695175040212E-2</v>
      </c>
      <c r="AG44" s="2">
        <f t="shared" si="7"/>
        <v>0.17267217446837327</v>
      </c>
      <c r="AH44" s="2">
        <f t="shared" si="9"/>
        <v>0.3439123760338228</v>
      </c>
    </row>
    <row r="45" spans="1:34" x14ac:dyDescent="0.25">
      <c r="A45"/>
      <c r="B45"/>
      <c r="Q45" s="13">
        <v>44</v>
      </c>
      <c r="R45" s="13" t="s">
        <v>3</v>
      </c>
      <c r="S45" s="13" t="s">
        <v>48</v>
      </c>
      <c r="T45" s="13" t="s">
        <v>33</v>
      </c>
      <c r="U45" s="14">
        <v>1</v>
      </c>
      <c r="V45" s="29">
        <f t="shared" si="33"/>
        <v>0.10865822725008524</v>
      </c>
      <c r="W45" s="29">
        <f t="shared" si="32"/>
        <v>11.30183332686053</v>
      </c>
      <c r="X45" s="14"/>
      <c r="Y45" s="14">
        <f t="shared" si="2"/>
        <v>0.10865822725008524</v>
      </c>
      <c r="Z45" s="14">
        <v>100</v>
      </c>
      <c r="AA45" s="14">
        <f t="shared" si="8"/>
        <v>10.865822725008524</v>
      </c>
      <c r="AF45" s="2">
        <f t="shared" si="4"/>
        <v>0.13253550320247753</v>
      </c>
      <c r="AG45" s="2">
        <f t="shared" si="7"/>
        <v>0.2367506589810266</v>
      </c>
      <c r="AH45" s="2">
        <f t="shared" si="9"/>
        <v>0.47153794123703102</v>
      </c>
    </row>
    <row r="46" spans="1:34" x14ac:dyDescent="0.25">
      <c r="A46" s="22" t="s">
        <v>91</v>
      </c>
      <c r="B46">
        <v>107494</v>
      </c>
      <c r="Q46" s="13">
        <v>45</v>
      </c>
      <c r="R46" s="13" t="s">
        <v>3</v>
      </c>
      <c r="S46" s="13" t="s">
        <v>48</v>
      </c>
      <c r="T46" s="13" t="s">
        <v>36</v>
      </c>
      <c r="U46" s="14">
        <v>1</v>
      </c>
      <c r="V46" s="29">
        <f t="shared" si="33"/>
        <v>6.8089971542148908E-2</v>
      </c>
      <c r="W46" s="29">
        <f t="shared" si="32"/>
        <v>7.782306775087469</v>
      </c>
      <c r="X46" s="14"/>
      <c r="Y46" s="14">
        <f t="shared" si="2"/>
        <v>6.8089971542148908E-2</v>
      </c>
      <c r="Z46" s="14">
        <v>100</v>
      </c>
      <c r="AA46" s="14">
        <f t="shared" si="8"/>
        <v>6.8089971542148913</v>
      </c>
      <c r="AF46" s="2">
        <f t="shared" si="4"/>
        <v>8.3052511252653463E-2</v>
      </c>
      <c r="AG46" s="2">
        <f t="shared" si="7"/>
        <v>0.14835826094880869</v>
      </c>
      <c r="AH46" s="2">
        <f t="shared" si="9"/>
        <v>0.29548618463999227</v>
      </c>
    </row>
    <row r="47" spans="1:34" x14ac:dyDescent="0.25">
      <c r="Q47" s="3">
        <v>46</v>
      </c>
      <c r="R47" s="3" t="s">
        <v>3</v>
      </c>
      <c r="S47" s="3" t="s">
        <v>49</v>
      </c>
      <c r="T47" s="3" t="s">
        <v>16</v>
      </c>
      <c r="U47" s="2">
        <v>1</v>
      </c>
      <c r="V47" s="29">
        <f t="shared" si="33"/>
        <v>0.1667269597203046</v>
      </c>
      <c r="W47" s="12">
        <f t="shared" si="32"/>
        <v>9.5677297679173652</v>
      </c>
      <c r="Y47" s="2">
        <f t="shared" si="2"/>
        <v>0.1667269597203046</v>
      </c>
      <c r="Z47" s="2">
        <v>100</v>
      </c>
      <c r="AA47" s="2">
        <f t="shared" si="8"/>
        <v>16.672695972030461</v>
      </c>
      <c r="AF47" s="2">
        <f t="shared" si="4"/>
        <v>0.20336464217377009</v>
      </c>
      <c r="AG47" s="2">
        <f t="shared" si="7"/>
        <v>0.36327408041395431</v>
      </c>
      <c r="AH47" s="2">
        <f t="shared" si="9"/>
        <v>0.72353552349309247</v>
      </c>
    </row>
    <row r="48" spans="1:34" x14ac:dyDescent="0.25">
      <c r="Q48" s="3">
        <v>47</v>
      </c>
      <c r="R48" s="3" t="s">
        <v>3</v>
      </c>
      <c r="T48" s="3" t="s">
        <v>18</v>
      </c>
      <c r="U48" s="2">
        <v>1</v>
      </c>
      <c r="V48" s="12">
        <f>AVERAGE(J49,J93,J138)</f>
        <v>0.60449915983693547</v>
      </c>
      <c r="W48" s="12">
        <f t="shared" ref="W48:W55" si="34">ABS(J49-J93)/J49*100</f>
        <v>6.7536704697283536</v>
      </c>
      <c r="Y48" s="2">
        <f t="shared" si="2"/>
        <v>0.60449915983693547</v>
      </c>
      <c r="Z48" s="2">
        <v>100</v>
      </c>
      <c r="AA48" s="2">
        <f t="shared" si="8"/>
        <v>60.44991598369355</v>
      </c>
      <c r="AF48" s="2">
        <f t="shared" si="4"/>
        <v>0.73733579464780297</v>
      </c>
      <c r="AG48" s="2">
        <f t="shared" si="7"/>
        <v>1.3171167804484785</v>
      </c>
      <c r="AH48" s="2">
        <f t="shared" si="9"/>
        <v>2.6233106919089728</v>
      </c>
    </row>
    <row r="49" spans="1:34" x14ac:dyDescent="0.25">
      <c r="D49" s="2">
        <f>D27/$B$46</f>
        <v>1.6481437336037361</v>
      </c>
      <c r="E49" s="2">
        <f t="shared" ref="E49:J49" si="35">E27/$B$46</f>
        <v>0.97969712263010034</v>
      </c>
      <c r="F49" s="2">
        <f t="shared" si="35"/>
        <v>4.8073031983180456E-2</v>
      </c>
      <c r="G49" s="2">
        <f t="shared" si="35"/>
        <v>1.1512851880104936E-2</v>
      </c>
      <c r="H49" s="2">
        <f t="shared" si="35"/>
        <v>0.27907197145887214</v>
      </c>
      <c r="I49" s="2">
        <f t="shared" si="35"/>
        <v>0.21173798072450556</v>
      </c>
      <c r="J49" s="2">
        <f t="shared" si="35"/>
        <v>0.58312615122704525</v>
      </c>
      <c r="K49" s="2">
        <f t="shared" ref="K49" si="36">K27/$B$46</f>
        <v>-7.849275308389305E-5</v>
      </c>
      <c r="Q49" s="3">
        <v>48</v>
      </c>
      <c r="R49" s="3" t="s">
        <v>3</v>
      </c>
      <c r="S49" s="3" t="s">
        <v>49</v>
      </c>
      <c r="T49" s="3" t="s">
        <v>20</v>
      </c>
      <c r="U49" s="2">
        <v>1</v>
      </c>
      <c r="V49" s="12">
        <f t="shared" ref="V49:V55" si="37">AVERAGE(J50,J94,J139)</f>
        <v>0.21156274747733125</v>
      </c>
      <c r="W49" s="12">
        <f t="shared" si="34"/>
        <v>5.2385666491294458</v>
      </c>
      <c r="Y49" s="2">
        <f t="shared" si="2"/>
        <v>0.21156274747733125</v>
      </c>
      <c r="Z49" s="2">
        <v>100</v>
      </c>
      <c r="AA49" s="2">
        <f t="shared" si="8"/>
        <v>21.156274747733125</v>
      </c>
      <c r="AF49" s="2">
        <f t="shared" si="4"/>
        <v>0.25805294182898414</v>
      </c>
      <c r="AG49" s="2">
        <f t="shared" si="7"/>
        <v>0.46096481737930617</v>
      </c>
      <c r="AH49" s="2">
        <f t="shared" si="9"/>
        <v>0.9181068466937683</v>
      </c>
    </row>
    <row r="50" spans="1:34" x14ac:dyDescent="0.25">
      <c r="D50" s="2">
        <f t="shared" ref="D50:J56" si="38">D28/$B$46</f>
        <v>1.8628533918172177</v>
      </c>
      <c r="E50" s="2">
        <f t="shared" si="38"/>
        <v>1.0433937010437793</v>
      </c>
      <c r="F50" s="2">
        <f t="shared" si="38"/>
        <v>3.1746539341730703E-2</v>
      </c>
      <c r="G50" s="2">
        <f t="shared" si="38"/>
        <v>4.982254823525034E-3</v>
      </c>
      <c r="H50" s="2">
        <f t="shared" si="38"/>
        <v>4.489145905817999E-2</v>
      </c>
      <c r="I50" s="2">
        <f t="shared" si="38"/>
        <v>0.17199622769642955</v>
      </c>
      <c r="J50" s="2">
        <f t="shared" si="38"/>
        <v>0.20381195694643423</v>
      </c>
      <c r="K50" s="2">
        <f t="shared" ref="K50" si="39">K28/$B$46</f>
        <v>-5.0584218654064414E-5</v>
      </c>
      <c r="Q50" s="3">
        <v>49</v>
      </c>
      <c r="R50" s="3" t="s">
        <v>3</v>
      </c>
      <c r="S50" s="3" t="s">
        <v>49</v>
      </c>
      <c r="T50" s="3" t="s">
        <v>22</v>
      </c>
      <c r="U50" s="2">
        <v>1</v>
      </c>
      <c r="V50" s="12">
        <f t="shared" si="37"/>
        <v>0.24081589870298004</v>
      </c>
      <c r="W50" s="12">
        <f t="shared" si="34"/>
        <v>5.9321994837633039</v>
      </c>
      <c r="Y50" s="2">
        <f t="shared" si="2"/>
        <v>0.24081589870298004</v>
      </c>
      <c r="Z50" s="2">
        <v>100</v>
      </c>
      <c r="AA50" s="2">
        <f t="shared" si="8"/>
        <v>24.081589870298004</v>
      </c>
      <c r="AF50" s="2">
        <f t="shared" si="4"/>
        <v>0.29373437356287518</v>
      </c>
      <c r="AG50" s="2">
        <f t="shared" si="7"/>
        <v>0.52470322914267808</v>
      </c>
      <c r="AH50" s="2">
        <f t="shared" si="9"/>
        <v>1.0450550866267656</v>
      </c>
    </row>
    <row r="51" spans="1:34" x14ac:dyDescent="0.25">
      <c r="D51" s="2">
        <f t="shared" si="38"/>
        <v>0.76371297467765642</v>
      </c>
      <c r="E51" s="2">
        <f t="shared" si="38"/>
        <v>0.25724749753474613</v>
      </c>
      <c r="F51" s="2">
        <f t="shared" si="38"/>
        <v>3.5430465886468081E-2</v>
      </c>
      <c r="G51" s="2">
        <f t="shared" si="38"/>
        <v>3.7514303123895289E-2</v>
      </c>
      <c r="H51" s="2">
        <f t="shared" si="38"/>
        <v>5.6203718347070532E-2</v>
      </c>
      <c r="I51" s="2">
        <f t="shared" si="38"/>
        <v>7.4065180382160867E-2</v>
      </c>
      <c r="J51" s="2">
        <f t="shared" si="38"/>
        <v>0.22898545500213965</v>
      </c>
      <c r="K51" s="2">
        <f t="shared" ref="K51" si="40">K29/$B$46</f>
        <v>-5.0584218654064414E-5</v>
      </c>
      <c r="Q51" s="3">
        <v>50</v>
      </c>
      <c r="R51" s="3" t="s">
        <v>3</v>
      </c>
      <c r="S51" s="3" t="s">
        <v>49</v>
      </c>
      <c r="T51" s="3" t="s">
        <v>27</v>
      </c>
      <c r="U51" s="2">
        <v>1</v>
      </c>
      <c r="V51" s="12">
        <f t="shared" si="37"/>
        <v>4.6772229814653808E-2</v>
      </c>
      <c r="W51" s="12">
        <f t="shared" si="34"/>
        <v>11.430230243151556</v>
      </c>
      <c r="Y51" s="2">
        <f t="shared" si="2"/>
        <v>4.6772229814653808E-2</v>
      </c>
      <c r="Z51" s="2">
        <v>100</v>
      </c>
      <c r="AA51" s="2">
        <f t="shared" si="8"/>
        <v>4.6772229814653805</v>
      </c>
      <c r="AF51" s="2">
        <f t="shared" si="4"/>
        <v>5.7050268270249206E-2</v>
      </c>
      <c r="AG51" s="2">
        <f t="shared" si="7"/>
        <v>0.10190996587074008</v>
      </c>
      <c r="AH51" s="2">
        <f t="shared" si="9"/>
        <v>0.20297479088358528</v>
      </c>
    </row>
    <row r="52" spans="1:34" x14ac:dyDescent="0.25">
      <c r="D52" s="2">
        <f t="shared" si="38"/>
        <v>0.36205334716356263</v>
      </c>
      <c r="E52" s="2">
        <f t="shared" si="38"/>
        <v>0.18846226301002847</v>
      </c>
      <c r="F52" s="2">
        <f t="shared" si="38"/>
        <v>0.34703855564031483</v>
      </c>
      <c r="G52" s="2">
        <f t="shared" si="38"/>
        <v>4.8677716895826742E-2</v>
      </c>
      <c r="H52" s="2">
        <f t="shared" si="38"/>
        <v>6.3162246264907809E-2</v>
      </c>
      <c r="I52" s="2">
        <f t="shared" si="38"/>
        <v>3.4202490371555622E-2</v>
      </c>
      <c r="J52" s="2">
        <f t="shared" si="38"/>
        <v>6.122725454443969E-2</v>
      </c>
      <c r="K52" s="2">
        <f t="shared" ref="K52" si="41">K30/$B$46</f>
        <v>-5.9887063464007295E-5</v>
      </c>
      <c r="Q52" s="3">
        <v>51</v>
      </c>
      <c r="R52" s="3" t="s">
        <v>3</v>
      </c>
      <c r="S52" s="3" t="s">
        <v>49</v>
      </c>
      <c r="T52" s="3" t="s">
        <v>29</v>
      </c>
      <c r="U52" s="2">
        <v>1</v>
      </c>
      <c r="V52" s="12">
        <f t="shared" si="37"/>
        <v>6.6838500123671998E-2</v>
      </c>
      <c r="W52" s="12">
        <f t="shared" si="34"/>
        <v>10.453688351106875</v>
      </c>
      <c r="Y52" s="2">
        <f t="shared" si="2"/>
        <v>6.6838500123671998E-2</v>
      </c>
      <c r="Z52" s="2">
        <v>100</v>
      </c>
      <c r="AA52" s="2">
        <f t="shared" si="8"/>
        <v>6.6838500123672002</v>
      </c>
      <c r="AF52" s="2">
        <f t="shared" si="4"/>
        <v>8.1526033245520088E-2</v>
      </c>
      <c r="AG52" s="2">
        <f t="shared" si="7"/>
        <v>0.14563148461057152</v>
      </c>
      <c r="AH52" s="2">
        <f t="shared" si="9"/>
        <v>0.29005524516011849</v>
      </c>
    </row>
    <row r="53" spans="1:34" x14ac:dyDescent="0.25">
      <c r="D53" s="2">
        <f t="shared" si="38"/>
        <v>1.8293910590358531</v>
      </c>
      <c r="E53" s="2">
        <f t="shared" si="38"/>
        <v>8.6037941652557348E-2</v>
      </c>
      <c r="F53" s="2">
        <f t="shared" si="38"/>
        <v>0.74950753065287368</v>
      </c>
      <c r="G53" s="2">
        <f t="shared" si="38"/>
        <v>3.2323315719947163E-2</v>
      </c>
      <c r="H53" s="2">
        <f t="shared" si="38"/>
        <v>0.17548479450015814</v>
      </c>
      <c r="I53" s="2">
        <f t="shared" si="38"/>
        <v>4.6147343107522283E-2</v>
      </c>
      <c r="J53" s="2">
        <f t="shared" si="38"/>
        <v>6.3273880402627117E-2</v>
      </c>
      <c r="Q53" s="3">
        <v>52</v>
      </c>
      <c r="R53" s="3" t="s">
        <v>3</v>
      </c>
      <c r="S53" s="3" t="s">
        <v>49</v>
      </c>
      <c r="T53" s="3" t="s">
        <v>30</v>
      </c>
      <c r="U53" s="2">
        <v>1</v>
      </c>
      <c r="V53" s="12">
        <f t="shared" si="37"/>
        <v>5.3291546986514372E-2</v>
      </c>
      <c r="W53" s="12">
        <f t="shared" si="34"/>
        <v>6.1338294285123123</v>
      </c>
      <c r="Y53" s="2">
        <f t="shared" si="2"/>
        <v>5.3291546986514372E-2</v>
      </c>
      <c r="Z53" s="2">
        <v>200</v>
      </c>
      <c r="AA53" s="2">
        <f t="shared" si="8"/>
        <v>10.658309397302874</v>
      </c>
      <c r="AF53" s="2">
        <f t="shared" si="4"/>
        <v>0.13000436644415467</v>
      </c>
      <c r="AG53" s="2">
        <f t="shared" si="7"/>
        <v>0.23222924184354796</v>
      </c>
      <c r="AH53" s="2">
        <f t="shared" si="9"/>
        <v>0.46253260314142991</v>
      </c>
    </row>
    <row r="54" spans="1:34" x14ac:dyDescent="0.25">
      <c r="D54" s="2">
        <f t="shared" si="38"/>
        <v>0.23429737938861703</v>
      </c>
      <c r="E54" s="2">
        <f t="shared" si="38"/>
        <v>1.5373532476231232E-2</v>
      </c>
      <c r="F54" s="2">
        <f t="shared" si="38"/>
        <v>0.16251662883509777</v>
      </c>
      <c r="G54" s="2">
        <f t="shared" si="38"/>
        <v>0.24803768117290267</v>
      </c>
      <c r="H54" s="2">
        <f t="shared" si="38"/>
        <v>9.7954885854094176E-2</v>
      </c>
      <c r="I54" s="2">
        <f t="shared" si="38"/>
        <v>0.10184347498465031</v>
      </c>
      <c r="J54" s="2">
        <f t="shared" si="38"/>
        <v>5.50036513665879E-2</v>
      </c>
      <c r="Q54" s="3">
        <v>53</v>
      </c>
      <c r="R54" s="3" t="s">
        <v>3</v>
      </c>
      <c r="S54" s="3" t="s">
        <v>49</v>
      </c>
      <c r="T54" s="3" t="s">
        <v>33</v>
      </c>
      <c r="U54" s="2">
        <v>1</v>
      </c>
      <c r="V54" s="12">
        <f t="shared" si="37"/>
        <v>0.11342449505045238</v>
      </c>
      <c r="W54" s="12">
        <f t="shared" si="34"/>
        <v>2.5149421157656566</v>
      </c>
      <c r="Y54" s="2">
        <f t="shared" si="2"/>
        <v>0.11342449505045238</v>
      </c>
      <c r="Z54" s="2">
        <v>100</v>
      </c>
      <c r="AA54" s="2">
        <f t="shared" si="8"/>
        <v>11.342449505045238</v>
      </c>
      <c r="AF54" s="2">
        <f t="shared" si="4"/>
        <v>0.13834914214456631</v>
      </c>
      <c r="AG54" s="2">
        <f t="shared" si="7"/>
        <v>0.24713567142946113</v>
      </c>
      <c r="AH54" s="2">
        <f t="shared" si="9"/>
        <v>0.49222184307169586</v>
      </c>
    </row>
    <row r="55" spans="1:34" x14ac:dyDescent="0.25">
      <c r="D55" s="2">
        <f t="shared" si="38"/>
        <v>-3.1978529034178652E-5</v>
      </c>
      <c r="E55" s="2">
        <f t="shared" si="38"/>
        <v>2.3680972891510225E-2</v>
      </c>
      <c r="F55" s="2">
        <f t="shared" si="38"/>
        <v>0.14252481533853054</v>
      </c>
      <c r="G55" s="2">
        <f t="shared" si="38"/>
        <v>1.2188639598489217</v>
      </c>
      <c r="H55" s="2">
        <f t="shared" si="38"/>
        <v>0.44389047295663014</v>
      </c>
      <c r="I55" s="2">
        <f t="shared" si="38"/>
        <v>6.2994795058328834E-2</v>
      </c>
      <c r="J55" s="2">
        <f t="shared" si="38"/>
        <v>0.10908108824678586</v>
      </c>
      <c r="Q55" s="3">
        <v>54</v>
      </c>
      <c r="R55" s="3" t="s">
        <v>3</v>
      </c>
      <c r="S55" s="3" t="s">
        <v>49</v>
      </c>
      <c r="T55" s="3" t="s">
        <v>36</v>
      </c>
      <c r="U55" s="2">
        <v>1</v>
      </c>
      <c r="V55" s="12">
        <f t="shared" si="37"/>
        <v>7.0132433395288296E-2</v>
      </c>
      <c r="W55" s="12">
        <f t="shared" si="34"/>
        <v>11.882204210170869</v>
      </c>
      <c r="Y55" s="2">
        <f t="shared" si="2"/>
        <v>7.0132433395288296E-2</v>
      </c>
      <c r="Z55" s="2">
        <v>100</v>
      </c>
      <c r="AA55" s="2">
        <f t="shared" si="8"/>
        <v>7.0132433395288292</v>
      </c>
      <c r="AF55" s="2">
        <f t="shared" si="4"/>
        <v>8.554379715275065E-2</v>
      </c>
      <c r="AG55" s="2">
        <f t="shared" si="7"/>
        <v>0.15280849174966116</v>
      </c>
      <c r="AH55" s="2">
        <f t="shared" si="9"/>
        <v>0.30434974041168611</v>
      </c>
    </row>
    <row r="56" spans="1:34" x14ac:dyDescent="0.25">
      <c r="D56" s="2">
        <f t="shared" si="38"/>
        <v>-4.1281373844121533E-5</v>
      </c>
      <c r="E56" s="2">
        <f t="shared" si="38"/>
        <v>0.12453311347610099</v>
      </c>
      <c r="F56" s="2">
        <f t="shared" si="38"/>
        <v>2.2443694531787822E-2</v>
      </c>
      <c r="G56" s="2">
        <f t="shared" si="38"/>
        <v>0.28678402980631479</v>
      </c>
      <c r="H56" s="2">
        <f t="shared" si="38"/>
        <v>1.1120114843619178</v>
      </c>
      <c r="I56" s="2">
        <f t="shared" si="38"/>
        <v>0.15595812324408803</v>
      </c>
      <c r="J56" s="2">
        <f t="shared" si="38"/>
        <v>6.388786816008335E-2</v>
      </c>
      <c r="Q56" s="3">
        <v>55</v>
      </c>
      <c r="R56" s="2" t="s">
        <v>50</v>
      </c>
      <c r="S56" s="3"/>
      <c r="T56" s="4" t="s">
        <v>4</v>
      </c>
      <c r="U56" s="2">
        <v>1</v>
      </c>
      <c r="V56" s="12">
        <f>AVERAGE(K49,K93)</f>
        <v>-8.2865647022476938E-5</v>
      </c>
      <c r="W56" s="12">
        <f>ABS(K49-K93)/K49*100</f>
        <v>-11.142159668957309</v>
      </c>
      <c r="Y56" s="2">
        <f t="shared" ref="Y56:Y59" si="42">V56*U56</f>
        <v>-8.2865647022476938E-5</v>
      </c>
      <c r="Z56" s="2">
        <v>100</v>
      </c>
      <c r="AA56" s="2">
        <f t="shared" ref="AA56:AA59" si="43">Z56*Y56</f>
        <v>-8.2865647022476938E-3</v>
      </c>
    </row>
    <row r="57" spans="1:34" x14ac:dyDescent="0.25">
      <c r="Q57" s="3">
        <v>56</v>
      </c>
      <c r="S57" s="3"/>
      <c r="T57" s="4" t="s">
        <v>51</v>
      </c>
      <c r="U57" s="2">
        <v>1</v>
      </c>
      <c r="V57" s="12">
        <f t="shared" ref="V57:V59" si="44">AVERAGE(K50,K94)</f>
        <v>-7.4043058687625014E-5</v>
      </c>
      <c r="W57" s="12">
        <f t="shared" ref="W57:W59" si="45">ABS(K50-K94)/K50*100</f>
        <v>-92.751615653059801</v>
      </c>
      <c r="Y57" s="2">
        <f t="shared" si="42"/>
        <v>-7.4043058687625014E-5</v>
      </c>
      <c r="Z57" s="2">
        <v>100</v>
      </c>
      <c r="AA57" s="2">
        <f t="shared" si="43"/>
        <v>-7.4043058687625011E-3</v>
      </c>
    </row>
    <row r="58" spans="1:34" x14ac:dyDescent="0.25">
      <c r="Q58" s="3">
        <v>57</v>
      </c>
      <c r="T58" s="4" t="s">
        <v>7</v>
      </c>
      <c r="U58" s="2">
        <v>1</v>
      </c>
      <c r="V58" s="12">
        <f t="shared" si="44"/>
        <v>-5.351634316737541E-5</v>
      </c>
      <c r="W58" s="12">
        <f t="shared" si="45"/>
        <v>-11.593040641245153</v>
      </c>
      <c r="Y58" s="2">
        <f t="shared" si="42"/>
        <v>-5.351634316737541E-5</v>
      </c>
      <c r="Z58" s="2">
        <v>100</v>
      </c>
      <c r="AA58" s="2">
        <f t="shared" si="43"/>
        <v>-5.3516343167375408E-3</v>
      </c>
    </row>
    <row r="59" spans="1:34" x14ac:dyDescent="0.25">
      <c r="Q59" s="3">
        <v>58</v>
      </c>
      <c r="T59" s="4" t="s">
        <v>9</v>
      </c>
      <c r="U59" s="2">
        <v>1</v>
      </c>
      <c r="V59" s="12">
        <f t="shared" si="44"/>
        <v>-6.3299444452409262E-5</v>
      </c>
      <c r="W59" s="12">
        <f t="shared" si="45"/>
        <v>-11.396053808692216</v>
      </c>
      <c r="Y59" s="2">
        <f t="shared" si="42"/>
        <v>-6.3299444452409262E-5</v>
      </c>
      <c r="Z59" s="2">
        <v>100</v>
      </c>
      <c r="AA59" s="2">
        <f t="shared" si="43"/>
        <v>-6.3299444452409263E-3</v>
      </c>
    </row>
    <row r="60" spans="1:34" x14ac:dyDescent="0.25">
      <c r="A60" s="2" t="s">
        <v>93</v>
      </c>
      <c r="Q60" s="3"/>
      <c r="R60" s="3"/>
      <c r="S60" s="3"/>
      <c r="T60" s="4"/>
      <c r="V60" s="12"/>
      <c r="W60" s="12"/>
      <c r="Y60" s="2"/>
      <c r="Z60" s="2"/>
    </row>
    <row r="61" spans="1:34" x14ac:dyDescent="0.25">
      <c r="A61" s="16"/>
      <c r="B61" s="17">
        <v>1</v>
      </c>
      <c r="C61" s="17">
        <v>2</v>
      </c>
      <c r="D61" s="17">
        <v>3</v>
      </c>
      <c r="E61" s="17">
        <v>4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Q61" s="3"/>
      <c r="R61" s="3"/>
      <c r="T61" s="4"/>
      <c r="V61" s="12"/>
      <c r="W61" s="12"/>
      <c r="Y61" s="2"/>
      <c r="Z61" s="2"/>
    </row>
    <row r="62" spans="1:34" x14ac:dyDescent="0.25">
      <c r="A62" s="17" t="s">
        <v>52</v>
      </c>
      <c r="B62" s="50">
        <v>525500</v>
      </c>
      <c r="C62" s="44">
        <v>575160</v>
      </c>
      <c r="D62" s="52">
        <v>132988</v>
      </c>
      <c r="E62" s="46">
        <v>105116</v>
      </c>
      <c r="F62" s="47">
        <v>4983</v>
      </c>
      <c r="G62" s="47">
        <v>1240</v>
      </c>
      <c r="H62" s="47">
        <v>30146</v>
      </c>
      <c r="I62" s="47">
        <v>21321</v>
      </c>
      <c r="J62" s="48">
        <v>60667</v>
      </c>
      <c r="K62" s="47">
        <v>5</v>
      </c>
      <c r="L62" s="47">
        <v>14</v>
      </c>
      <c r="M62" s="47">
        <v>14</v>
      </c>
      <c r="N62" s="22" t="s">
        <v>80</v>
      </c>
      <c r="O62">
        <f>AVERAGE(L62:M69)</f>
        <v>13.5</v>
      </c>
      <c r="Q62" s="3"/>
      <c r="R62" s="3"/>
      <c r="S62" s="3"/>
      <c r="T62" s="4"/>
      <c r="V62" s="12"/>
      <c r="W62" s="12"/>
      <c r="Y62" s="2"/>
      <c r="Z62" s="2"/>
    </row>
    <row r="63" spans="1:34" x14ac:dyDescent="0.25">
      <c r="A63" s="17" t="s">
        <v>54</v>
      </c>
      <c r="B63" s="49">
        <v>465238</v>
      </c>
      <c r="C63" s="49">
        <v>477974</v>
      </c>
      <c r="D63" s="45">
        <v>190034</v>
      </c>
      <c r="E63" s="46">
        <v>103252</v>
      </c>
      <c r="F63" s="47">
        <v>3168</v>
      </c>
      <c r="G63" s="47">
        <v>629</v>
      </c>
      <c r="H63" s="47">
        <v>4646</v>
      </c>
      <c r="I63" s="47">
        <v>17304</v>
      </c>
      <c r="J63" s="47">
        <v>20912</v>
      </c>
      <c r="K63" s="47">
        <v>4</v>
      </c>
      <c r="L63" s="47">
        <v>13</v>
      </c>
      <c r="M63" s="47">
        <v>12</v>
      </c>
      <c r="Q63" s="3"/>
      <c r="R63" s="3"/>
      <c r="T63" s="4"/>
      <c r="V63" s="12"/>
      <c r="W63" s="12"/>
      <c r="Y63" s="2"/>
      <c r="Z63" s="2"/>
    </row>
    <row r="64" spans="1:34" x14ac:dyDescent="0.25">
      <c r="A64" s="17" t="s">
        <v>55</v>
      </c>
      <c r="B64" s="45">
        <v>191565</v>
      </c>
      <c r="C64" s="45">
        <v>191692</v>
      </c>
      <c r="D64" s="48">
        <v>78249</v>
      </c>
      <c r="E64" s="47">
        <v>26741</v>
      </c>
      <c r="F64" s="47">
        <v>3725</v>
      </c>
      <c r="G64" s="47">
        <v>3924</v>
      </c>
      <c r="H64" s="47">
        <v>5741</v>
      </c>
      <c r="I64" s="47">
        <v>7335</v>
      </c>
      <c r="J64" s="47">
        <v>23648</v>
      </c>
      <c r="K64" s="47">
        <v>8</v>
      </c>
      <c r="L64" s="47">
        <v>16</v>
      </c>
      <c r="M64" s="47">
        <v>15</v>
      </c>
      <c r="Q64" s="3"/>
      <c r="S64" s="3"/>
      <c r="T64" s="4"/>
    </row>
    <row r="65" spans="1:20" x14ac:dyDescent="0.25">
      <c r="A65" s="17" t="s">
        <v>56</v>
      </c>
      <c r="B65" s="48">
        <v>66696</v>
      </c>
      <c r="C65" s="47">
        <v>40973</v>
      </c>
      <c r="D65" s="47">
        <v>37628</v>
      </c>
      <c r="E65" s="47">
        <v>18485</v>
      </c>
      <c r="F65" s="47">
        <v>32176</v>
      </c>
      <c r="G65" s="47">
        <v>5216</v>
      </c>
      <c r="H65" s="47">
        <v>5119</v>
      </c>
      <c r="I65" s="47">
        <v>3544</v>
      </c>
      <c r="J65" s="47">
        <v>6661</v>
      </c>
      <c r="K65" s="47">
        <v>7</v>
      </c>
      <c r="L65" s="47">
        <v>13</v>
      </c>
      <c r="M65" s="47">
        <v>10</v>
      </c>
      <c r="Q65" s="3"/>
      <c r="T65" s="4"/>
    </row>
    <row r="66" spans="1:20" x14ac:dyDescent="0.25">
      <c r="A66" s="17" t="s">
        <v>57</v>
      </c>
      <c r="B66" s="47">
        <v>15372</v>
      </c>
      <c r="C66" s="47">
        <v>13228</v>
      </c>
      <c r="D66" s="51">
        <v>223324</v>
      </c>
      <c r="E66" s="47">
        <v>9090</v>
      </c>
      <c r="F66" s="48">
        <v>77406</v>
      </c>
      <c r="G66" s="47">
        <v>3304</v>
      </c>
      <c r="H66" s="47">
        <v>17539</v>
      </c>
      <c r="I66" s="47">
        <v>3921</v>
      </c>
      <c r="J66" s="47">
        <v>6823</v>
      </c>
      <c r="K66" s="47">
        <v>5</v>
      </c>
      <c r="L66" s="47">
        <v>13</v>
      </c>
      <c r="M66" s="47">
        <v>15</v>
      </c>
    </row>
    <row r="67" spans="1:20" x14ac:dyDescent="0.25">
      <c r="A67" s="17" t="s">
        <v>58</v>
      </c>
      <c r="B67" s="47">
        <v>4101</v>
      </c>
      <c r="C67" s="47">
        <v>4157</v>
      </c>
      <c r="D67" s="47">
        <v>22516</v>
      </c>
      <c r="E67" s="47">
        <v>1586</v>
      </c>
      <c r="F67" s="47">
        <v>17121</v>
      </c>
      <c r="G67" s="47">
        <v>25346</v>
      </c>
      <c r="H67" s="47">
        <v>10096</v>
      </c>
      <c r="I67" s="47">
        <v>11058</v>
      </c>
      <c r="J67" s="47">
        <v>5044</v>
      </c>
      <c r="K67" s="47">
        <v>4</v>
      </c>
      <c r="L67" s="47">
        <v>14</v>
      </c>
      <c r="M67" s="47">
        <v>12</v>
      </c>
    </row>
    <row r="68" spans="1:20" x14ac:dyDescent="0.25">
      <c r="A68" s="17" t="s">
        <v>59</v>
      </c>
      <c r="B68" s="47">
        <v>853</v>
      </c>
      <c r="C68" s="47">
        <v>2337</v>
      </c>
      <c r="D68" s="47">
        <v>13</v>
      </c>
      <c r="E68" s="47">
        <v>3083</v>
      </c>
      <c r="F68" s="47">
        <v>14636</v>
      </c>
      <c r="G68" s="52">
        <v>126153</v>
      </c>
      <c r="H68" s="48">
        <v>45766</v>
      </c>
      <c r="I68" s="47">
        <v>6629</v>
      </c>
      <c r="J68" s="47">
        <v>10909</v>
      </c>
      <c r="K68" s="47">
        <v>5</v>
      </c>
      <c r="L68" s="47">
        <v>14</v>
      </c>
      <c r="M68" s="47">
        <v>13</v>
      </c>
      <c r="Q68" s="3"/>
    </row>
    <row r="69" spans="1:20" x14ac:dyDescent="0.25">
      <c r="A69" s="17" t="s">
        <v>60</v>
      </c>
      <c r="B69" s="47">
        <v>713</v>
      </c>
      <c r="C69" s="47">
        <v>1627</v>
      </c>
      <c r="D69" s="47">
        <v>13</v>
      </c>
      <c r="E69" s="47">
        <v>13189</v>
      </c>
      <c r="F69" s="47">
        <v>2239</v>
      </c>
      <c r="G69" s="47">
        <v>31732</v>
      </c>
      <c r="H69" s="46">
        <v>114038</v>
      </c>
      <c r="I69" s="47">
        <v>16663</v>
      </c>
      <c r="J69" s="47">
        <v>6978</v>
      </c>
      <c r="K69" s="47">
        <v>4</v>
      </c>
      <c r="L69" s="47">
        <v>14</v>
      </c>
      <c r="M69" s="47">
        <v>14</v>
      </c>
      <c r="Q69" s="3"/>
    </row>
    <row r="70" spans="1:20" x14ac:dyDescent="0.25">
      <c r="Q70" s="3"/>
    </row>
    <row r="71" spans="1:20" x14ac:dyDescent="0.25">
      <c r="B71">
        <f>B62-$O$62</f>
        <v>525486.5</v>
      </c>
      <c r="C71">
        <f t="shared" ref="C71:J71" si="46">C62-$O$62</f>
        <v>575146.5</v>
      </c>
      <c r="D71">
        <f t="shared" si="46"/>
        <v>132974.5</v>
      </c>
      <c r="E71">
        <f t="shared" si="46"/>
        <v>105102.5</v>
      </c>
      <c r="F71">
        <f t="shared" si="46"/>
        <v>4969.5</v>
      </c>
      <c r="G71">
        <f t="shared" si="46"/>
        <v>1226.5</v>
      </c>
      <c r="H71">
        <f t="shared" si="46"/>
        <v>30132.5</v>
      </c>
      <c r="I71">
        <f t="shared" si="46"/>
        <v>21307.5</v>
      </c>
      <c r="J71">
        <f t="shared" si="46"/>
        <v>60653.5</v>
      </c>
      <c r="K71">
        <f t="shared" ref="K71" si="47">K62-$O$62</f>
        <v>-8.5</v>
      </c>
      <c r="Q71" s="3"/>
    </row>
    <row r="72" spans="1:20" x14ac:dyDescent="0.25">
      <c r="B72">
        <f t="shared" ref="B72:J78" si="48">B63-$O$62</f>
        <v>465224.5</v>
      </c>
      <c r="C72">
        <f t="shared" si="48"/>
        <v>477960.5</v>
      </c>
      <c r="D72">
        <f t="shared" si="48"/>
        <v>190020.5</v>
      </c>
      <c r="E72">
        <f t="shared" si="48"/>
        <v>103238.5</v>
      </c>
      <c r="F72">
        <f t="shared" si="48"/>
        <v>3154.5</v>
      </c>
      <c r="G72">
        <f t="shared" si="48"/>
        <v>615.5</v>
      </c>
      <c r="H72">
        <f t="shared" si="48"/>
        <v>4632.5</v>
      </c>
      <c r="I72">
        <f t="shared" si="48"/>
        <v>17290.5</v>
      </c>
      <c r="J72">
        <f t="shared" si="48"/>
        <v>20898.5</v>
      </c>
      <c r="K72">
        <f t="shared" ref="K72" si="49">K63-$O$62</f>
        <v>-9.5</v>
      </c>
    </row>
    <row r="73" spans="1:20" x14ac:dyDescent="0.25">
      <c r="B73">
        <f t="shared" si="48"/>
        <v>191551.5</v>
      </c>
      <c r="C73">
        <f t="shared" si="48"/>
        <v>191678.5</v>
      </c>
      <c r="D73">
        <f t="shared" si="48"/>
        <v>78235.5</v>
      </c>
      <c r="E73">
        <f t="shared" si="48"/>
        <v>26727.5</v>
      </c>
      <c r="F73">
        <f t="shared" si="48"/>
        <v>3711.5</v>
      </c>
      <c r="G73">
        <f t="shared" si="48"/>
        <v>3910.5</v>
      </c>
      <c r="H73">
        <f t="shared" si="48"/>
        <v>5727.5</v>
      </c>
      <c r="I73">
        <f t="shared" si="48"/>
        <v>7321.5</v>
      </c>
      <c r="J73">
        <f t="shared" si="48"/>
        <v>23634.5</v>
      </c>
      <c r="K73">
        <f t="shared" ref="K73" si="50">K64-$O$62</f>
        <v>-5.5</v>
      </c>
    </row>
    <row r="74" spans="1:20" x14ac:dyDescent="0.25">
      <c r="B74">
        <f t="shared" si="48"/>
        <v>66682.5</v>
      </c>
      <c r="C74">
        <f t="shared" si="48"/>
        <v>40959.5</v>
      </c>
      <c r="D74">
        <f t="shared" si="48"/>
        <v>37614.5</v>
      </c>
      <c r="E74">
        <f t="shared" si="48"/>
        <v>18471.5</v>
      </c>
      <c r="F74">
        <f t="shared" si="48"/>
        <v>32162.5</v>
      </c>
      <c r="G74">
        <f t="shared" si="48"/>
        <v>5202.5</v>
      </c>
      <c r="H74">
        <f t="shared" si="48"/>
        <v>5105.5</v>
      </c>
      <c r="I74">
        <f t="shared" si="48"/>
        <v>3530.5</v>
      </c>
      <c r="J74">
        <f t="shared" si="48"/>
        <v>6647.5</v>
      </c>
      <c r="K74">
        <f t="shared" ref="K74" si="51">K65-$O$62</f>
        <v>-6.5</v>
      </c>
    </row>
    <row r="75" spans="1:20" x14ac:dyDescent="0.25">
      <c r="B75">
        <f t="shared" si="48"/>
        <v>15358.5</v>
      </c>
      <c r="C75">
        <f t="shared" si="48"/>
        <v>13214.5</v>
      </c>
      <c r="D75">
        <f t="shared" si="48"/>
        <v>223310.5</v>
      </c>
      <c r="E75">
        <f t="shared" si="48"/>
        <v>9076.5</v>
      </c>
      <c r="F75">
        <f t="shared" si="48"/>
        <v>77392.5</v>
      </c>
      <c r="G75">
        <f t="shared" si="48"/>
        <v>3290.5</v>
      </c>
      <c r="H75">
        <f t="shared" si="48"/>
        <v>17525.5</v>
      </c>
      <c r="I75">
        <f t="shared" si="48"/>
        <v>3907.5</v>
      </c>
      <c r="J75">
        <f t="shared" si="48"/>
        <v>6809.5</v>
      </c>
      <c r="K75">
        <f t="shared" ref="K75" si="52">K66-$O$62</f>
        <v>-8.5</v>
      </c>
    </row>
    <row r="76" spans="1:20" x14ac:dyDescent="0.25">
      <c r="B76">
        <f t="shared" si="48"/>
        <v>4087.5</v>
      </c>
      <c r="C76">
        <f t="shared" si="48"/>
        <v>4143.5</v>
      </c>
      <c r="D76">
        <f t="shared" si="48"/>
        <v>22502.5</v>
      </c>
      <c r="E76">
        <f t="shared" si="48"/>
        <v>1572.5</v>
      </c>
      <c r="F76">
        <f t="shared" si="48"/>
        <v>17107.5</v>
      </c>
      <c r="G76">
        <f t="shared" si="48"/>
        <v>25332.5</v>
      </c>
      <c r="H76">
        <f t="shared" si="48"/>
        <v>10082.5</v>
      </c>
      <c r="I76">
        <f t="shared" si="48"/>
        <v>11044.5</v>
      </c>
      <c r="J76">
        <f t="shared" si="48"/>
        <v>5030.5</v>
      </c>
      <c r="K76">
        <f t="shared" ref="K76" si="53">K67-$O$62</f>
        <v>-9.5</v>
      </c>
    </row>
    <row r="77" spans="1:20" x14ac:dyDescent="0.25">
      <c r="B77">
        <f t="shared" si="48"/>
        <v>839.5</v>
      </c>
      <c r="C77">
        <f t="shared" si="48"/>
        <v>2323.5</v>
      </c>
      <c r="D77">
        <f t="shared" si="48"/>
        <v>-0.5</v>
      </c>
      <c r="E77">
        <f t="shared" si="48"/>
        <v>3069.5</v>
      </c>
      <c r="F77">
        <f t="shared" si="48"/>
        <v>14622.5</v>
      </c>
      <c r="G77">
        <f t="shared" si="48"/>
        <v>126139.5</v>
      </c>
      <c r="H77">
        <f t="shared" si="48"/>
        <v>45752.5</v>
      </c>
      <c r="I77">
        <f t="shared" si="48"/>
        <v>6615.5</v>
      </c>
      <c r="J77">
        <f t="shared" si="48"/>
        <v>10895.5</v>
      </c>
      <c r="K77">
        <f t="shared" ref="K77" si="54">K68-$O$62</f>
        <v>-8.5</v>
      </c>
    </row>
    <row r="78" spans="1:20" x14ac:dyDescent="0.25">
      <c r="B78">
        <f t="shared" si="48"/>
        <v>699.5</v>
      </c>
      <c r="C78">
        <f t="shared" si="48"/>
        <v>1613.5</v>
      </c>
      <c r="D78">
        <f t="shared" si="48"/>
        <v>-0.5</v>
      </c>
      <c r="E78">
        <f t="shared" si="48"/>
        <v>13175.5</v>
      </c>
      <c r="F78">
        <f t="shared" si="48"/>
        <v>2225.5</v>
      </c>
      <c r="G78">
        <f t="shared" si="48"/>
        <v>31718.5</v>
      </c>
      <c r="H78">
        <f t="shared" si="48"/>
        <v>114024.5</v>
      </c>
      <c r="I78">
        <f t="shared" si="48"/>
        <v>16649.5</v>
      </c>
      <c r="J78">
        <f t="shared" si="48"/>
        <v>6964.5</v>
      </c>
      <c r="K78">
        <f t="shared" ref="K78" si="55">K69-$O$62</f>
        <v>-9.5</v>
      </c>
    </row>
    <row r="79" spans="1:20" x14ac:dyDescent="0.25">
      <c r="B79"/>
      <c r="C79"/>
      <c r="D79"/>
      <c r="E79"/>
      <c r="F79"/>
      <c r="G79"/>
      <c r="H79"/>
      <c r="I79"/>
      <c r="J79"/>
      <c r="K79"/>
    </row>
    <row r="80" spans="1:20" x14ac:dyDescent="0.25">
      <c r="A80" s="22" t="s">
        <v>42</v>
      </c>
      <c r="B80" s="22" t="s">
        <v>90</v>
      </c>
      <c r="C80"/>
      <c r="D80"/>
      <c r="E80"/>
      <c r="F80"/>
      <c r="G80"/>
      <c r="H80"/>
      <c r="I80"/>
      <c r="J80"/>
      <c r="K80"/>
    </row>
    <row r="81" spans="1:11" x14ac:dyDescent="0.25">
      <c r="A81">
        <v>50</v>
      </c>
      <c r="B81">
        <f>AVERAGE(B71:C71)</f>
        <v>550316.5</v>
      </c>
    </row>
    <row r="82" spans="1:11" x14ac:dyDescent="0.25">
      <c r="A82">
        <f>A81/5</f>
        <v>10</v>
      </c>
      <c r="B82">
        <f t="shared" ref="B82:B88" si="56">AVERAGE(B72:C72)</f>
        <v>471592.5</v>
      </c>
    </row>
    <row r="83" spans="1:11" x14ac:dyDescent="0.25">
      <c r="A83" s="27">
        <f t="shared" ref="A83:A88" si="57">A82/5</f>
        <v>2</v>
      </c>
      <c r="B83" s="27">
        <f t="shared" si="56"/>
        <v>191615</v>
      </c>
    </row>
    <row r="84" spans="1:11" x14ac:dyDescent="0.25">
      <c r="A84" s="27">
        <f t="shared" si="57"/>
        <v>0.4</v>
      </c>
      <c r="B84" s="27">
        <f t="shared" si="56"/>
        <v>53821</v>
      </c>
    </row>
    <row r="85" spans="1:11" x14ac:dyDescent="0.25">
      <c r="A85" s="27">
        <f t="shared" si="57"/>
        <v>0.08</v>
      </c>
      <c r="B85" s="27">
        <f t="shared" si="56"/>
        <v>14286.5</v>
      </c>
    </row>
    <row r="86" spans="1:11" x14ac:dyDescent="0.25">
      <c r="A86" s="27">
        <f t="shared" si="57"/>
        <v>1.6E-2</v>
      </c>
      <c r="B86" s="27">
        <f t="shared" si="56"/>
        <v>4115.5</v>
      </c>
    </row>
    <row r="87" spans="1:11" x14ac:dyDescent="0.25">
      <c r="A87" s="27">
        <f t="shared" si="57"/>
        <v>3.2000000000000002E-3</v>
      </c>
      <c r="B87" s="27">
        <f t="shared" si="56"/>
        <v>1581.5</v>
      </c>
    </row>
    <row r="88" spans="1:11" x14ac:dyDescent="0.25">
      <c r="A88" s="27">
        <f t="shared" si="57"/>
        <v>6.4000000000000005E-4</v>
      </c>
      <c r="B88" s="27">
        <f t="shared" si="56"/>
        <v>1156.5</v>
      </c>
    </row>
    <row r="89" spans="1:11" x14ac:dyDescent="0.25">
      <c r="A89"/>
      <c r="B89"/>
    </row>
    <row r="90" spans="1:11" x14ac:dyDescent="0.25">
      <c r="A90" s="22" t="s">
        <v>91</v>
      </c>
      <c r="B90">
        <v>97434</v>
      </c>
    </row>
    <row r="93" spans="1:11" x14ac:dyDescent="0.25">
      <c r="D93" s="2">
        <f>D71/$B$90</f>
        <v>1.3647648664737155</v>
      </c>
      <c r="E93" s="2">
        <f t="shared" ref="E93:J93" si="58">E71/$B$90</f>
        <v>1.0787045589835171</v>
      </c>
      <c r="F93" s="2">
        <f t="shared" si="58"/>
        <v>5.1003756388940204E-2</v>
      </c>
      <c r="G93" s="2">
        <f t="shared" si="58"/>
        <v>1.2588008292793071E-2</v>
      </c>
      <c r="H93" s="2">
        <f t="shared" si="58"/>
        <v>0.30926062770696061</v>
      </c>
      <c r="I93" s="2">
        <f t="shared" si="58"/>
        <v>0.21868649547385924</v>
      </c>
      <c r="J93" s="2">
        <f t="shared" si="58"/>
        <v>0.62250856990372971</v>
      </c>
      <c r="K93" s="2">
        <f t="shared" ref="K93" si="59">K71/$B$90</f>
        <v>-8.7238540961060825E-5</v>
      </c>
    </row>
    <row r="94" spans="1:11" x14ac:dyDescent="0.25">
      <c r="D94" s="2">
        <f t="shared" ref="D94:J100" si="60">D72/$B$90</f>
        <v>1.9502483732577951</v>
      </c>
      <c r="E94" s="2">
        <f t="shared" si="60"/>
        <v>1.0595736601186445</v>
      </c>
      <c r="F94" s="2">
        <f t="shared" si="60"/>
        <v>3.2375762054313688E-2</v>
      </c>
      <c r="G94" s="2">
        <f t="shared" si="60"/>
        <v>6.3170967013568158E-3</v>
      </c>
      <c r="H94" s="2">
        <f t="shared" si="60"/>
        <v>4.7545004823778145E-2</v>
      </c>
      <c r="I94" s="2">
        <f t="shared" si="60"/>
        <v>0.17745858735143791</v>
      </c>
      <c r="J94" s="2">
        <f t="shared" si="60"/>
        <v>0.21448878214996819</v>
      </c>
      <c r="K94" s="2">
        <f t="shared" ref="K94" si="61">K72/$B$90</f>
        <v>-9.750189872118562E-5</v>
      </c>
    </row>
    <row r="95" spans="1:11" x14ac:dyDescent="0.25">
      <c r="D95" s="2">
        <f t="shared" si="60"/>
        <v>0.80295892604224395</v>
      </c>
      <c r="E95" s="2">
        <f t="shared" si="60"/>
        <v>0.27431389453373567</v>
      </c>
      <c r="F95" s="2">
        <f t="shared" si="60"/>
        <v>3.8092452326703205E-2</v>
      </c>
      <c r="G95" s="2">
        <f t="shared" si="60"/>
        <v>4.0134860520968041E-2</v>
      </c>
      <c r="H95" s="2">
        <f t="shared" si="60"/>
        <v>5.8783381571114804E-2</v>
      </c>
      <c r="I95" s="2">
        <f t="shared" si="60"/>
        <v>7.5143173840753738E-2</v>
      </c>
      <c r="J95" s="2">
        <f t="shared" si="60"/>
        <v>0.24256932898166964</v>
      </c>
      <c r="K95" s="2">
        <f t="shared" ref="K95" si="62">K73/$B$90</f>
        <v>-5.6448467680686413E-5</v>
      </c>
    </row>
    <row r="96" spans="1:11" x14ac:dyDescent="0.25">
      <c r="D96" s="2">
        <f t="shared" si="60"/>
        <v>0.38605107046821441</v>
      </c>
      <c r="E96" s="2">
        <f t="shared" si="60"/>
        <v>0.18957961286614528</v>
      </c>
      <c r="F96" s="2">
        <f t="shared" si="60"/>
        <v>0.33009524396001394</v>
      </c>
      <c r="G96" s="2">
        <f t="shared" si="60"/>
        <v>5.3395118747049282E-2</v>
      </c>
      <c r="H96" s="2">
        <f t="shared" si="60"/>
        <v>5.239957304431718E-2</v>
      </c>
      <c r="I96" s="2">
        <f t="shared" si="60"/>
        <v>3.6234784572120614E-2</v>
      </c>
      <c r="J96" s="2">
        <f t="shared" si="60"/>
        <v>6.822567071042962E-2</v>
      </c>
      <c r="K96" s="2">
        <f t="shared" ref="K96" si="63">K74/$B$90</f>
        <v>-6.6711825440811222E-5</v>
      </c>
    </row>
    <row r="97" spans="1:15" x14ac:dyDescent="0.25">
      <c r="D97" s="2">
        <f t="shared" si="60"/>
        <v>2.2919155530923496</v>
      </c>
      <c r="E97" s="2">
        <f t="shared" si="60"/>
        <v>9.3155366709772772E-2</v>
      </c>
      <c r="F97" s="2">
        <f t="shared" si="60"/>
        <v>0.79430691545045873</v>
      </c>
      <c r="G97" s="2">
        <f t="shared" si="60"/>
        <v>3.3771578709690664E-2</v>
      </c>
      <c r="H97" s="2">
        <f t="shared" si="60"/>
        <v>0.17987047642506723</v>
      </c>
      <c r="I97" s="2">
        <f t="shared" si="60"/>
        <v>4.0104070447687663E-2</v>
      </c>
      <c r="J97" s="2">
        <f t="shared" si="60"/>
        <v>6.9888334667569843E-2</v>
      </c>
    </row>
    <row r="98" spans="1:15" x14ac:dyDescent="0.25">
      <c r="D98" s="2">
        <f t="shared" si="60"/>
        <v>0.23095120799720836</v>
      </c>
      <c r="E98" s="2">
        <f t="shared" si="60"/>
        <v>1.613913007779625E-2</v>
      </c>
      <c r="F98" s="2">
        <f t="shared" si="60"/>
        <v>0.17558039288133506</v>
      </c>
      <c r="G98" s="2">
        <f t="shared" si="60"/>
        <v>0.25999651045836158</v>
      </c>
      <c r="H98" s="2">
        <f t="shared" si="60"/>
        <v>0.10348030461645832</v>
      </c>
      <c r="I98" s="2">
        <f t="shared" si="60"/>
        <v>0.11335365478169838</v>
      </c>
      <c r="J98" s="2">
        <f t="shared" si="60"/>
        <v>5.1629821212307817E-2</v>
      </c>
    </row>
    <row r="99" spans="1:15" x14ac:dyDescent="0.25">
      <c r="D99" s="2">
        <f t="shared" si="60"/>
        <v>-5.1316788800624009E-6</v>
      </c>
      <c r="E99" s="2">
        <f t="shared" si="60"/>
        <v>3.1503376644703082E-2</v>
      </c>
      <c r="F99" s="2">
        <f t="shared" si="60"/>
        <v>0.15007594884742492</v>
      </c>
      <c r="G99" s="2">
        <f t="shared" si="60"/>
        <v>1.2946148161832625</v>
      </c>
      <c r="H99" s="2">
        <f t="shared" si="60"/>
        <v>0.46957427592011003</v>
      </c>
      <c r="I99" s="2">
        <f t="shared" si="60"/>
        <v>6.7897243262105625E-2</v>
      </c>
      <c r="J99" s="2">
        <f t="shared" si="60"/>
        <v>0.11182441447543978</v>
      </c>
    </row>
    <row r="100" spans="1:15" x14ac:dyDescent="0.25">
      <c r="D100" s="2">
        <f t="shared" si="60"/>
        <v>-5.1316788800624009E-6</v>
      </c>
      <c r="E100" s="2">
        <f t="shared" si="60"/>
        <v>0.13522487016852433</v>
      </c>
      <c r="F100" s="2">
        <f t="shared" si="60"/>
        <v>2.2841102695157749E-2</v>
      </c>
      <c r="G100" s="2">
        <f t="shared" si="60"/>
        <v>0.32553831311451853</v>
      </c>
      <c r="H100" s="2">
        <f t="shared" si="60"/>
        <v>1.1702742369193506</v>
      </c>
      <c r="I100" s="2">
        <f t="shared" si="60"/>
        <v>0.17087977502719789</v>
      </c>
      <c r="J100" s="2">
        <f t="shared" si="60"/>
        <v>7.1479155120389187E-2</v>
      </c>
    </row>
    <row r="105" spans="1:15" x14ac:dyDescent="0.25">
      <c r="A105" s="2" t="s">
        <v>94</v>
      </c>
    </row>
    <row r="106" spans="1:15" x14ac:dyDescent="0.25">
      <c r="A106" s="16"/>
      <c r="B106" s="17">
        <v>1</v>
      </c>
      <c r="C106" s="17">
        <v>2</v>
      </c>
      <c r="D106" s="17">
        <v>3</v>
      </c>
      <c r="E106" s="17">
        <v>4</v>
      </c>
      <c r="F106" s="17">
        <v>5</v>
      </c>
      <c r="G106" s="17">
        <v>6</v>
      </c>
      <c r="H106" s="17">
        <v>7</v>
      </c>
      <c r="I106" s="17">
        <v>8</v>
      </c>
      <c r="J106" s="17">
        <v>9</v>
      </c>
      <c r="K106" s="17">
        <v>10</v>
      </c>
      <c r="L106" s="17">
        <v>11</v>
      </c>
      <c r="M106" s="17">
        <v>12</v>
      </c>
    </row>
    <row r="107" spans="1:15" x14ac:dyDescent="0.25">
      <c r="A107" s="17" t="s">
        <v>52</v>
      </c>
      <c r="B107" s="53">
        <v>525098</v>
      </c>
      <c r="C107" s="53">
        <v>525259</v>
      </c>
      <c r="D107" s="54">
        <v>180289</v>
      </c>
      <c r="E107" s="55">
        <v>99998</v>
      </c>
      <c r="F107" s="56">
        <v>4904</v>
      </c>
      <c r="G107" s="56">
        <v>1236</v>
      </c>
      <c r="H107" s="56">
        <v>31773</v>
      </c>
      <c r="I107" s="56">
        <v>21732</v>
      </c>
      <c r="J107" s="57">
        <v>59240</v>
      </c>
      <c r="K107" s="56">
        <v>5</v>
      </c>
      <c r="L107" s="56">
        <v>16</v>
      </c>
      <c r="M107" s="56">
        <v>13</v>
      </c>
      <c r="N107" s="22" t="s">
        <v>80</v>
      </c>
      <c r="O107">
        <f>AVERAGE(L107:M114)</f>
        <v>12.5625</v>
      </c>
    </row>
    <row r="108" spans="1:15" x14ac:dyDescent="0.25">
      <c r="A108" s="17" t="s">
        <v>54</v>
      </c>
      <c r="B108" s="58">
        <v>448169</v>
      </c>
      <c r="C108" s="59">
        <v>477490</v>
      </c>
      <c r="D108" s="60">
        <v>209525</v>
      </c>
      <c r="E108" s="55">
        <v>111262</v>
      </c>
      <c r="F108" s="56">
        <v>3289</v>
      </c>
      <c r="G108" s="56">
        <v>381</v>
      </c>
      <c r="H108" s="56">
        <v>4750</v>
      </c>
      <c r="I108" s="56">
        <v>17359</v>
      </c>
      <c r="J108" s="56">
        <v>21097</v>
      </c>
      <c r="K108" s="56">
        <v>7</v>
      </c>
      <c r="L108" s="56">
        <v>10</v>
      </c>
      <c r="M108" s="56">
        <v>11</v>
      </c>
    </row>
    <row r="109" spans="1:15" x14ac:dyDescent="0.25">
      <c r="A109" s="17" t="s">
        <v>55</v>
      </c>
      <c r="B109" s="60">
        <v>204240</v>
      </c>
      <c r="C109" s="54">
        <v>186045</v>
      </c>
      <c r="D109" s="55">
        <v>75113</v>
      </c>
      <c r="E109" s="56">
        <v>27969</v>
      </c>
      <c r="F109" s="56">
        <v>3762</v>
      </c>
      <c r="G109" s="56">
        <v>3825</v>
      </c>
      <c r="H109" s="56">
        <v>5732</v>
      </c>
      <c r="I109" s="56">
        <v>7341</v>
      </c>
      <c r="J109" s="56">
        <v>24459</v>
      </c>
      <c r="K109" s="56">
        <v>6</v>
      </c>
      <c r="L109" s="56">
        <v>12</v>
      </c>
      <c r="M109" s="56">
        <v>12</v>
      </c>
    </row>
    <row r="110" spans="1:15" x14ac:dyDescent="0.25">
      <c r="A110" s="17" t="s">
        <v>56</v>
      </c>
      <c r="B110" s="57">
        <v>42702</v>
      </c>
      <c r="C110" s="57">
        <v>44184</v>
      </c>
      <c r="D110" s="57">
        <v>43943</v>
      </c>
      <c r="E110" s="56">
        <v>19715</v>
      </c>
      <c r="F110" s="56">
        <v>34169</v>
      </c>
      <c r="G110" s="56">
        <v>5211</v>
      </c>
      <c r="H110" s="56">
        <v>6017</v>
      </c>
      <c r="I110" s="56">
        <v>3666</v>
      </c>
      <c r="J110" s="56">
        <v>1072</v>
      </c>
      <c r="K110" s="56">
        <v>5</v>
      </c>
      <c r="L110" s="56">
        <v>12</v>
      </c>
      <c r="M110" s="56">
        <v>16</v>
      </c>
    </row>
    <row r="111" spans="1:15" x14ac:dyDescent="0.25">
      <c r="A111" s="17" t="s">
        <v>57</v>
      </c>
      <c r="B111" s="56">
        <v>18139</v>
      </c>
      <c r="C111" s="56">
        <v>12875</v>
      </c>
      <c r="D111" s="60">
        <v>200631</v>
      </c>
      <c r="E111" s="56">
        <v>8982</v>
      </c>
      <c r="F111" s="55">
        <v>84179</v>
      </c>
      <c r="G111" s="56">
        <v>3559</v>
      </c>
      <c r="H111" s="56">
        <v>18115</v>
      </c>
      <c r="I111" s="56">
        <v>3192</v>
      </c>
      <c r="J111" s="56">
        <v>6576</v>
      </c>
      <c r="K111" s="56">
        <v>7</v>
      </c>
      <c r="L111" s="56">
        <v>13</v>
      </c>
      <c r="M111" s="56">
        <v>8</v>
      </c>
    </row>
    <row r="112" spans="1:15" x14ac:dyDescent="0.25">
      <c r="A112" s="17" t="s">
        <v>58</v>
      </c>
      <c r="B112" s="56">
        <v>6455</v>
      </c>
      <c r="C112" s="56">
        <v>5454</v>
      </c>
      <c r="D112" s="56">
        <v>20486</v>
      </c>
      <c r="E112" s="56">
        <v>1580</v>
      </c>
      <c r="F112" s="56">
        <v>18159</v>
      </c>
      <c r="G112" s="56">
        <v>24686</v>
      </c>
      <c r="H112" s="56">
        <v>10199</v>
      </c>
      <c r="I112" s="56">
        <v>10807</v>
      </c>
      <c r="J112" s="56">
        <v>5201</v>
      </c>
      <c r="K112" s="56">
        <v>5</v>
      </c>
      <c r="L112" s="56">
        <v>11</v>
      </c>
      <c r="M112" s="56">
        <v>15</v>
      </c>
    </row>
    <row r="113" spans="1:13" x14ac:dyDescent="0.25">
      <c r="A113" s="17" t="s">
        <v>59</v>
      </c>
      <c r="B113" s="56">
        <v>1988</v>
      </c>
      <c r="C113" s="56">
        <v>1819</v>
      </c>
      <c r="D113" s="56">
        <v>12</v>
      </c>
      <c r="E113" s="56">
        <v>3140</v>
      </c>
      <c r="F113" s="56">
        <v>14847</v>
      </c>
      <c r="G113" s="61">
        <v>124709</v>
      </c>
      <c r="H113" s="57">
        <v>45205</v>
      </c>
      <c r="I113" s="56">
        <v>7163</v>
      </c>
      <c r="J113" s="56">
        <v>11644</v>
      </c>
      <c r="K113" s="56">
        <v>5</v>
      </c>
      <c r="L113" s="56">
        <v>13</v>
      </c>
      <c r="M113" s="56">
        <v>12</v>
      </c>
    </row>
    <row r="114" spans="1:13" x14ac:dyDescent="0.25">
      <c r="A114" s="17" t="s">
        <v>60</v>
      </c>
      <c r="B114" s="56">
        <v>999</v>
      </c>
      <c r="C114" s="56">
        <v>1039</v>
      </c>
      <c r="D114" s="56">
        <v>11</v>
      </c>
      <c r="E114" s="56">
        <v>13619</v>
      </c>
      <c r="F114" s="56">
        <v>2402</v>
      </c>
      <c r="G114" s="56">
        <v>30651</v>
      </c>
      <c r="H114" s="55">
        <v>110649</v>
      </c>
      <c r="I114" s="56">
        <v>16903</v>
      </c>
      <c r="J114" s="56">
        <v>7324</v>
      </c>
      <c r="K114" s="56">
        <v>5</v>
      </c>
      <c r="L114" s="56">
        <v>14</v>
      </c>
      <c r="M114" s="56">
        <v>13</v>
      </c>
    </row>
    <row r="116" spans="1:13" x14ac:dyDescent="0.25">
      <c r="B116">
        <f>B107-$O$62</f>
        <v>525084.5</v>
      </c>
      <c r="C116">
        <f t="shared" ref="C116:K123" si="64">C107-$O$62</f>
        <v>525245.5</v>
      </c>
      <c r="D116">
        <f t="shared" si="64"/>
        <v>180275.5</v>
      </c>
      <c r="E116">
        <f t="shared" si="64"/>
        <v>99984.5</v>
      </c>
      <c r="F116">
        <f t="shared" si="64"/>
        <v>4890.5</v>
      </c>
      <c r="G116">
        <f t="shared" si="64"/>
        <v>1222.5</v>
      </c>
      <c r="H116">
        <f t="shared" si="64"/>
        <v>31759.5</v>
      </c>
      <c r="I116">
        <f t="shared" si="64"/>
        <v>21718.5</v>
      </c>
      <c r="J116">
        <f t="shared" si="64"/>
        <v>59226.5</v>
      </c>
      <c r="K116">
        <f t="shared" si="64"/>
        <v>-8.5</v>
      </c>
    </row>
    <row r="117" spans="1:13" x14ac:dyDescent="0.25">
      <c r="B117">
        <f t="shared" ref="B117:J117" si="65">B108-$O$62</f>
        <v>448155.5</v>
      </c>
      <c r="C117">
        <f t="shared" si="65"/>
        <v>477476.5</v>
      </c>
      <c r="D117">
        <f t="shared" si="65"/>
        <v>209511.5</v>
      </c>
      <c r="E117">
        <f t="shared" si="65"/>
        <v>111248.5</v>
      </c>
      <c r="F117">
        <f t="shared" si="65"/>
        <v>3275.5</v>
      </c>
      <c r="G117">
        <f t="shared" si="65"/>
        <v>367.5</v>
      </c>
      <c r="H117">
        <f t="shared" si="65"/>
        <v>4736.5</v>
      </c>
      <c r="I117">
        <f t="shared" si="65"/>
        <v>17345.5</v>
      </c>
      <c r="J117">
        <f t="shared" si="65"/>
        <v>21083.5</v>
      </c>
      <c r="K117">
        <f t="shared" si="64"/>
        <v>-6.5</v>
      </c>
    </row>
    <row r="118" spans="1:13" x14ac:dyDescent="0.25">
      <c r="B118">
        <f t="shared" ref="B118:J118" si="66">B109-$O$62</f>
        <v>204226.5</v>
      </c>
      <c r="C118">
        <f t="shared" si="66"/>
        <v>186031.5</v>
      </c>
      <c r="D118">
        <f t="shared" si="66"/>
        <v>75099.5</v>
      </c>
      <c r="E118">
        <f t="shared" si="66"/>
        <v>27955.5</v>
      </c>
      <c r="F118">
        <f t="shared" si="66"/>
        <v>3748.5</v>
      </c>
      <c r="G118">
        <f t="shared" si="66"/>
        <v>3811.5</v>
      </c>
      <c r="H118">
        <f t="shared" si="66"/>
        <v>5718.5</v>
      </c>
      <c r="I118">
        <f t="shared" si="66"/>
        <v>7327.5</v>
      </c>
      <c r="J118">
        <f t="shared" si="66"/>
        <v>24445.5</v>
      </c>
      <c r="K118">
        <f t="shared" si="64"/>
        <v>-7.5</v>
      </c>
    </row>
    <row r="119" spans="1:13" x14ac:dyDescent="0.25">
      <c r="B119">
        <f t="shared" ref="B119:J119" si="67">B110-$O$62</f>
        <v>42688.5</v>
      </c>
      <c r="C119">
        <f t="shared" si="67"/>
        <v>44170.5</v>
      </c>
      <c r="D119">
        <f t="shared" si="67"/>
        <v>43929.5</v>
      </c>
      <c r="E119">
        <f t="shared" si="67"/>
        <v>19701.5</v>
      </c>
      <c r="F119">
        <f t="shared" si="67"/>
        <v>34155.5</v>
      </c>
      <c r="G119">
        <f t="shared" si="67"/>
        <v>5197.5</v>
      </c>
      <c r="H119">
        <f t="shared" si="67"/>
        <v>6003.5</v>
      </c>
      <c r="I119">
        <f t="shared" si="67"/>
        <v>3652.5</v>
      </c>
      <c r="J119">
        <f t="shared" si="67"/>
        <v>1058.5</v>
      </c>
      <c r="K119">
        <f t="shared" si="64"/>
        <v>-8.5</v>
      </c>
    </row>
    <row r="120" spans="1:13" x14ac:dyDescent="0.25">
      <c r="B120">
        <f t="shared" ref="B120:J120" si="68">B111-$O$62</f>
        <v>18125.5</v>
      </c>
      <c r="C120">
        <f t="shared" si="68"/>
        <v>12861.5</v>
      </c>
      <c r="D120">
        <f t="shared" si="68"/>
        <v>200617.5</v>
      </c>
      <c r="E120">
        <f t="shared" si="68"/>
        <v>8968.5</v>
      </c>
      <c r="F120">
        <f t="shared" si="68"/>
        <v>84165.5</v>
      </c>
      <c r="G120">
        <f t="shared" si="68"/>
        <v>3545.5</v>
      </c>
      <c r="H120">
        <f t="shared" si="68"/>
        <v>18101.5</v>
      </c>
      <c r="I120">
        <f t="shared" si="68"/>
        <v>3178.5</v>
      </c>
      <c r="J120">
        <f t="shared" si="68"/>
        <v>6562.5</v>
      </c>
      <c r="K120">
        <f t="shared" si="64"/>
        <v>-6.5</v>
      </c>
    </row>
    <row r="121" spans="1:13" x14ac:dyDescent="0.25">
      <c r="B121">
        <f t="shared" ref="B121:J121" si="69">B112-$O$62</f>
        <v>6441.5</v>
      </c>
      <c r="C121">
        <f t="shared" si="69"/>
        <v>5440.5</v>
      </c>
      <c r="D121">
        <f t="shared" si="69"/>
        <v>20472.5</v>
      </c>
      <c r="E121">
        <f t="shared" si="69"/>
        <v>1566.5</v>
      </c>
      <c r="F121">
        <f t="shared" si="69"/>
        <v>18145.5</v>
      </c>
      <c r="G121">
        <f t="shared" si="69"/>
        <v>24672.5</v>
      </c>
      <c r="H121">
        <f t="shared" si="69"/>
        <v>10185.5</v>
      </c>
      <c r="I121">
        <f t="shared" si="69"/>
        <v>10793.5</v>
      </c>
      <c r="J121">
        <f t="shared" si="69"/>
        <v>5187.5</v>
      </c>
      <c r="K121">
        <f t="shared" si="64"/>
        <v>-8.5</v>
      </c>
    </row>
    <row r="122" spans="1:13" x14ac:dyDescent="0.25">
      <c r="B122">
        <f t="shared" ref="B122:J122" si="70">B113-$O$62</f>
        <v>1974.5</v>
      </c>
      <c r="C122">
        <f t="shared" si="70"/>
        <v>1805.5</v>
      </c>
      <c r="D122">
        <f t="shared" si="70"/>
        <v>-1.5</v>
      </c>
      <c r="E122">
        <f t="shared" si="70"/>
        <v>3126.5</v>
      </c>
      <c r="F122">
        <f t="shared" si="70"/>
        <v>14833.5</v>
      </c>
      <c r="G122">
        <f t="shared" si="70"/>
        <v>124695.5</v>
      </c>
      <c r="H122">
        <f t="shared" si="70"/>
        <v>45191.5</v>
      </c>
      <c r="I122">
        <f t="shared" si="70"/>
        <v>7149.5</v>
      </c>
      <c r="J122">
        <f t="shared" si="70"/>
        <v>11630.5</v>
      </c>
      <c r="K122">
        <f t="shared" si="64"/>
        <v>-8.5</v>
      </c>
    </row>
    <row r="123" spans="1:13" x14ac:dyDescent="0.25">
      <c r="B123">
        <f t="shared" ref="B123:J123" si="71">B114-$O$62</f>
        <v>985.5</v>
      </c>
      <c r="C123">
        <f t="shared" si="71"/>
        <v>1025.5</v>
      </c>
      <c r="D123">
        <f t="shared" si="71"/>
        <v>-2.5</v>
      </c>
      <c r="E123">
        <f t="shared" si="71"/>
        <v>13605.5</v>
      </c>
      <c r="F123">
        <f t="shared" si="71"/>
        <v>2388.5</v>
      </c>
      <c r="G123">
        <f t="shared" si="71"/>
        <v>30637.5</v>
      </c>
      <c r="H123">
        <f t="shared" si="71"/>
        <v>110635.5</v>
      </c>
      <c r="I123">
        <f t="shared" si="71"/>
        <v>16889.5</v>
      </c>
      <c r="J123">
        <f t="shared" si="71"/>
        <v>7310.5</v>
      </c>
      <c r="K123">
        <f t="shared" si="64"/>
        <v>-8.5</v>
      </c>
    </row>
    <row r="124" spans="1:13" x14ac:dyDescent="0.25">
      <c r="B124"/>
      <c r="C124"/>
      <c r="D124"/>
      <c r="E124"/>
      <c r="F124"/>
      <c r="G124"/>
      <c r="H124"/>
      <c r="I124"/>
      <c r="J124"/>
      <c r="K124"/>
    </row>
    <row r="125" spans="1:13" x14ac:dyDescent="0.25">
      <c r="A125" s="22" t="s">
        <v>42</v>
      </c>
      <c r="B125" s="22" t="s">
        <v>90</v>
      </c>
      <c r="C125"/>
      <c r="D125"/>
      <c r="E125"/>
      <c r="F125"/>
      <c r="G125"/>
      <c r="H125"/>
      <c r="I125"/>
      <c r="J125"/>
      <c r="K125"/>
    </row>
    <row r="126" spans="1:13" x14ac:dyDescent="0.25">
      <c r="A126">
        <v>50</v>
      </c>
      <c r="B126">
        <f>AVERAGE(B116:C116)</f>
        <v>525165</v>
      </c>
    </row>
    <row r="127" spans="1:13" x14ac:dyDescent="0.25">
      <c r="A127">
        <f>A126/5</f>
        <v>10</v>
      </c>
      <c r="B127">
        <f t="shared" ref="B127:B133" si="72">AVERAGE(B117:C117)</f>
        <v>462816</v>
      </c>
    </row>
    <row r="128" spans="1:13" x14ac:dyDescent="0.25">
      <c r="A128" s="27">
        <f t="shared" ref="A128:A133" si="73">A127/5</f>
        <v>2</v>
      </c>
      <c r="B128" s="27">
        <f t="shared" si="72"/>
        <v>195129</v>
      </c>
    </row>
    <row r="129" spans="1:11" x14ac:dyDescent="0.25">
      <c r="A129" s="27">
        <f t="shared" si="73"/>
        <v>0.4</v>
      </c>
      <c r="B129" s="27">
        <f t="shared" si="72"/>
        <v>43429.5</v>
      </c>
    </row>
    <row r="130" spans="1:11" x14ac:dyDescent="0.25">
      <c r="A130" s="27">
        <f t="shared" si="73"/>
        <v>0.08</v>
      </c>
      <c r="B130" s="27">
        <f t="shared" si="72"/>
        <v>15493.5</v>
      </c>
    </row>
    <row r="131" spans="1:11" x14ac:dyDescent="0.25">
      <c r="A131" s="27">
        <f t="shared" si="73"/>
        <v>1.6E-2</v>
      </c>
      <c r="B131" s="27">
        <f t="shared" si="72"/>
        <v>5941</v>
      </c>
    </row>
    <row r="132" spans="1:11" x14ac:dyDescent="0.25">
      <c r="A132" s="27">
        <f t="shared" si="73"/>
        <v>3.2000000000000002E-3</v>
      </c>
      <c r="B132" s="27">
        <f t="shared" si="72"/>
        <v>1890</v>
      </c>
    </row>
    <row r="133" spans="1:11" x14ac:dyDescent="0.25">
      <c r="A133" s="27">
        <f t="shared" si="73"/>
        <v>6.4000000000000005E-4</v>
      </c>
      <c r="B133" s="27">
        <f t="shared" si="72"/>
        <v>1005.5</v>
      </c>
    </row>
    <row r="134" spans="1:11" x14ac:dyDescent="0.25">
      <c r="A134"/>
      <c r="B134"/>
    </row>
    <row r="135" spans="1:11" x14ac:dyDescent="0.25">
      <c r="A135" s="22" t="s">
        <v>91</v>
      </c>
      <c r="B135">
        <v>98153</v>
      </c>
    </row>
    <row r="138" spans="1:11" x14ac:dyDescent="0.25">
      <c r="D138" s="2">
        <f>D116/$B$90</f>
        <v>1.8502319518853789</v>
      </c>
      <c r="E138" s="2">
        <f t="shared" ref="E138:K141" si="74">E116/$B$90</f>
        <v>1.0261766939671984</v>
      </c>
      <c r="F138" s="2">
        <f t="shared" si="74"/>
        <v>5.0192951125890346E-2</v>
      </c>
      <c r="G138" s="2">
        <f t="shared" si="74"/>
        <v>1.2546954861752571E-2</v>
      </c>
      <c r="H138" s="2">
        <f t="shared" si="74"/>
        <v>0.32595911078268364</v>
      </c>
      <c r="I138" s="2">
        <f t="shared" si="74"/>
        <v>0.22290473551327053</v>
      </c>
      <c r="J138" s="2">
        <f t="shared" si="74"/>
        <v>0.60786275838003156</v>
      </c>
      <c r="K138" s="2">
        <f t="shared" si="74"/>
        <v>-8.7238540961060825E-5</v>
      </c>
    </row>
    <row r="139" spans="1:11" x14ac:dyDescent="0.25">
      <c r="D139" s="2">
        <f t="shared" ref="D139:J139" si="75">D117/$B$90</f>
        <v>2.1502914793603876</v>
      </c>
      <c r="E139" s="2">
        <f t="shared" si="75"/>
        <v>1.141783155777244</v>
      </c>
      <c r="F139" s="2">
        <f t="shared" si="75"/>
        <v>3.361762834328879E-2</v>
      </c>
      <c r="G139" s="2">
        <f t="shared" si="75"/>
        <v>3.771783976845865E-3</v>
      </c>
      <c r="H139" s="2">
        <f t="shared" si="75"/>
        <v>4.8612394030831126E-2</v>
      </c>
      <c r="I139" s="2">
        <f t="shared" si="75"/>
        <v>0.17802307202824477</v>
      </c>
      <c r="J139" s="2">
        <f t="shared" si="75"/>
        <v>0.21638750333559129</v>
      </c>
      <c r="K139" s="2">
        <f t="shared" si="74"/>
        <v>-6.6711825440811222E-5</v>
      </c>
    </row>
    <row r="140" spans="1:11" x14ac:dyDescent="0.25">
      <c r="D140" s="2">
        <f t="shared" ref="D140:J140" si="76">D118/$B$90</f>
        <v>0.77077303610649262</v>
      </c>
      <c r="E140" s="2">
        <f t="shared" si="76"/>
        <v>0.28691729786316894</v>
      </c>
      <c r="F140" s="2">
        <f t="shared" si="76"/>
        <v>3.8472196563827825E-2</v>
      </c>
      <c r="G140" s="2">
        <f t="shared" si="76"/>
        <v>3.9118788102715685E-2</v>
      </c>
      <c r="H140" s="2">
        <f t="shared" si="76"/>
        <v>5.8691011351273685E-2</v>
      </c>
      <c r="I140" s="2">
        <f t="shared" si="76"/>
        <v>7.5204753987314493E-2</v>
      </c>
      <c r="J140" s="2">
        <f t="shared" si="76"/>
        <v>0.25089291212513087</v>
      </c>
      <c r="K140" s="2">
        <f t="shared" si="74"/>
        <v>-7.6975183200936017E-5</v>
      </c>
    </row>
    <row r="141" spans="1:11" x14ac:dyDescent="0.25">
      <c r="D141" s="2">
        <f t="shared" ref="D141:J141" si="77">D119/$B$90</f>
        <v>0.45086417472340251</v>
      </c>
      <c r="E141" s="2">
        <f t="shared" si="77"/>
        <v>0.20220354291109879</v>
      </c>
      <c r="F141" s="2">
        <f t="shared" si="77"/>
        <v>0.35055011597594271</v>
      </c>
      <c r="G141" s="2">
        <f t="shared" si="77"/>
        <v>5.3343801958248657E-2</v>
      </c>
      <c r="H141" s="2">
        <f t="shared" si="77"/>
        <v>6.161606831290925E-2</v>
      </c>
      <c r="I141" s="2">
        <f t="shared" si="77"/>
        <v>3.7486914218855839E-2</v>
      </c>
      <c r="J141" s="2">
        <f t="shared" si="77"/>
        <v>1.0863764189092103E-2</v>
      </c>
      <c r="K141" s="2">
        <f t="shared" si="74"/>
        <v>-8.7238540961060825E-5</v>
      </c>
    </row>
    <row r="142" spans="1:11" x14ac:dyDescent="0.25">
      <c r="D142" s="2">
        <f t="shared" ref="D142:J142" si="78">D120/$B$90</f>
        <v>2.0590091754418376</v>
      </c>
      <c r="E142" s="2">
        <f t="shared" si="78"/>
        <v>9.204692407167929E-2</v>
      </c>
      <c r="F142" s="2">
        <f t="shared" si="78"/>
        <v>0.86382063755978411</v>
      </c>
      <c r="G142" s="2">
        <f t="shared" si="78"/>
        <v>3.6388734938522488E-2</v>
      </c>
      <c r="H142" s="2">
        <f t="shared" si="78"/>
        <v>0.18578217049489912</v>
      </c>
      <c r="I142" s="2">
        <f t="shared" si="78"/>
        <v>3.2622082640556688E-2</v>
      </c>
      <c r="J142" s="2">
        <f t="shared" si="78"/>
        <v>6.7353285300819021E-2</v>
      </c>
    </row>
    <row r="143" spans="1:11" x14ac:dyDescent="0.25">
      <c r="D143" s="2">
        <f t="shared" ref="D143:J143" si="79">D121/$B$90</f>
        <v>0.21011659174415501</v>
      </c>
      <c r="E143" s="2">
        <f t="shared" si="79"/>
        <v>1.6077549931235502E-2</v>
      </c>
      <c r="F143" s="2">
        <f t="shared" si="79"/>
        <v>0.18623375823634461</v>
      </c>
      <c r="G143" s="2">
        <f t="shared" si="79"/>
        <v>0.25322269433667921</v>
      </c>
      <c r="H143" s="2">
        <f t="shared" si="79"/>
        <v>0.10453743046575117</v>
      </c>
      <c r="I143" s="2">
        <f t="shared" si="79"/>
        <v>0.11077755198390705</v>
      </c>
      <c r="J143" s="2">
        <f t="shared" si="79"/>
        <v>5.3241168380647415E-2</v>
      </c>
    </row>
    <row r="144" spans="1:11" x14ac:dyDescent="0.25">
      <c r="D144" s="2">
        <f t="shared" ref="D144:J144" si="80">D122/$B$90</f>
        <v>-1.5395036640187203E-5</v>
      </c>
      <c r="E144" s="2">
        <f t="shared" si="80"/>
        <v>3.2088388037030194E-2</v>
      </c>
      <c r="F144" s="2">
        <f t="shared" si="80"/>
        <v>0.15224151733481125</v>
      </c>
      <c r="G144" s="2">
        <f t="shared" si="80"/>
        <v>1.2797945275776423</v>
      </c>
      <c r="H144" s="2">
        <f t="shared" si="80"/>
        <v>0.46381653221668001</v>
      </c>
      <c r="I144" s="2">
        <f t="shared" si="80"/>
        <v>7.337787630601228E-2</v>
      </c>
      <c r="J144" s="2">
        <f t="shared" si="80"/>
        <v>0.11936798242913152</v>
      </c>
    </row>
    <row r="145" spans="4:10" x14ac:dyDescent="0.25">
      <c r="D145" s="2">
        <f t="shared" ref="D145:J145" si="81">D123/$B$90</f>
        <v>-2.5658394400312004E-5</v>
      </c>
      <c r="E145" s="2">
        <f t="shared" si="81"/>
        <v>0.13963811400537801</v>
      </c>
      <c r="F145" s="2">
        <f t="shared" si="81"/>
        <v>2.4514030010058089E-2</v>
      </c>
      <c r="G145" s="2">
        <f t="shared" si="81"/>
        <v>0.31444362337582366</v>
      </c>
      <c r="H145" s="2">
        <f t="shared" si="81"/>
        <v>1.1354917174702877</v>
      </c>
      <c r="I145" s="2">
        <f t="shared" si="81"/>
        <v>0.17334298088962785</v>
      </c>
      <c r="J145" s="2">
        <f t="shared" si="81"/>
        <v>7.5030276905392365E-2</v>
      </c>
    </row>
  </sheetData>
  <pageMargins left="0.2" right="0.2" top="0.25" bottom="0.25" header="0.05" footer="0.3"/>
  <pageSetup scale="56" orientation="portrait" r:id="rId1"/>
  <drawing r:id="rId2"/>
</worksheet>
</file>

<file path=customXml/_rels/item1.xml.rels><?xml version="1.0" encoding="UTF-8" standalone="yes"?>
  <Relationships xmlns="http://schemas.openxmlformats.org/package/2006/relationships">
    <Relationship Id="rId8" Type="http://schemas.openxmlformats.org/officeDocument/2006/relationships/customXmlProps" Target="itemProps1.xml"/>
  </Relationships>
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NzA4My43fDgzNDk5NC81NDQ5L0VudHJ5UGFydC8xMzc3ODM1Mjg5fDE3OTgxLjc=</eid>
  <version>1</version>
  <updated-at>2024-01-26T21:37:04Z</updated-at>
</LabArchiv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E54C66DB639344A5195DAAF4A960DA" ma:contentTypeVersion="10" ma:contentTypeDescription="Create a new document." ma:contentTypeScope="" ma:versionID="8707195b69df15c19ec8f49576d4f7b1">
  <xsd:schema xmlns:xsd="http://www.w3.org/2001/XMLSchema" xmlns:xs="http://www.w3.org/2001/XMLSchema" xmlns:p="http://schemas.microsoft.com/office/2006/metadata/properties" xmlns:ns2="e9b7b26c-4119-437b-9cf1-bbb97b1d9fe9" targetNamespace="http://schemas.microsoft.com/office/2006/metadata/properties" ma:root="true" ma:fieldsID="8a3fd751362b826a33cac0fda39f5a57" ns2:_="">
    <xsd:import namespace="e9b7b26c-4119-437b-9cf1-bbb97b1d9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7b26c-4119-437b-9cf1-bbb97b1d9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112047-8702-4ac9-aeff-28ab65cc2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78D765-FBBD-480D-BFC8-C38E33847836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8C848515-A7AB-4794-8163-417ECC40A256}"/>
</file>

<file path=customXml/itemProps3.xml><?xml version="1.0" encoding="utf-8"?>
<ds:datastoreItem xmlns:ds="http://schemas.openxmlformats.org/officeDocument/2006/customXml" ds:itemID="{D39C2225-77F4-43CA-A7B8-782411377C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PlateMap</vt:lpstr>
      <vt:lpstr>Sheet1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Cathy Fromen</dc:creator>
  <cp:keywords/>
  <dc:description/>
  <cp:lastModifiedBy>Yu, Yinkui</cp:lastModifiedBy>
  <cp:revision/>
  <dcterms:created xsi:type="dcterms:W3CDTF">2023-11-30T17:59:56Z</dcterms:created>
  <dcterms:modified xsi:type="dcterms:W3CDTF">2024-01-26T21:29:30Z</dcterms:modified>
  <cp:category/>
  <cp:contentStatus/>
</cp:coreProperties>
</file>