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olors3.xml" ContentType="application/vnd.ms-office.chartcolorstyle+xml"/>
  <Override PartName="/xl/charts/style3.xml" ContentType="application/vnd.ms-office.chartstyle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udwinprod-my.sharepoint.com/personal/irw_udel_edu/Documents/_Fromen/Manuscripts/manuscript-dynamic-lung/features/deposition/20240221-full-lung-non-gradient/data/raw/"/>
    </mc:Choice>
  </mc:AlternateContent>
  <xr:revisionPtr revIDLastSave="5" documentId="11_BD155CC9C5BAD09E262C19F9F3C869D608EAED4C" xr6:coauthVersionLast="47" xr6:coauthVersionMax="47" xr10:uidLastSave="{2315080F-AC4A-4BB3-8F76-884BCF491E6C}"/>
  <bookViews>
    <workbookView xWindow="45000" yWindow="0" windowWidth="13935" windowHeight="16200" activeTab="1" xr2:uid="{00000000-000D-0000-FFFF-FFFF00000000}"/>
  </bookViews>
  <sheets>
    <sheet name="Sheet1" sheetId="1" r:id="rId1"/>
    <sheet name="Analysis" sheetId="2" r:id="rId2"/>
  </sheets>
  <externalReferences>
    <externalReference r:id="rId3"/>
  </externalReferences>
  <definedNames>
    <definedName name="MethodPointer1" localSheetId="1">218826816</definedName>
    <definedName name="MethodPointer1">1969017600</definedName>
    <definedName name="MethodPointer2" localSheetId="1">200</definedName>
    <definedName name="MethodPointer2">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9" i="2" l="1"/>
  <c r="A130" i="2" s="1"/>
  <c r="A131" i="2" s="1"/>
  <c r="A132" i="2" s="1"/>
  <c r="A133" i="2" s="1"/>
  <c r="A127" i="2"/>
  <c r="A128" i="2" s="1"/>
  <c r="K123" i="2"/>
  <c r="J123" i="2"/>
  <c r="J145" i="2" s="1"/>
  <c r="B123" i="2"/>
  <c r="K122" i="2"/>
  <c r="C122" i="2"/>
  <c r="B122" i="2"/>
  <c r="B132" i="2" s="1"/>
  <c r="D121" i="2"/>
  <c r="D143" i="2" s="1"/>
  <c r="B121" i="2"/>
  <c r="D120" i="2"/>
  <c r="D142" i="2" s="1"/>
  <c r="C120" i="2"/>
  <c r="E119" i="2"/>
  <c r="E141" i="2" s="1"/>
  <c r="D119" i="2"/>
  <c r="D141" i="2" s="1"/>
  <c r="F118" i="2"/>
  <c r="F140" i="2" s="1"/>
  <c r="E118" i="2"/>
  <c r="E140" i="2" s="1"/>
  <c r="G117" i="2"/>
  <c r="G139" i="2" s="1"/>
  <c r="F117" i="2"/>
  <c r="F139" i="2" s="1"/>
  <c r="E117" i="2"/>
  <c r="E139" i="2" s="1"/>
  <c r="B117" i="2"/>
  <c r="H116" i="2"/>
  <c r="H138" i="2" s="1"/>
  <c r="G116" i="2"/>
  <c r="G138" i="2" s="1"/>
  <c r="F116" i="2"/>
  <c r="F138" i="2" s="1"/>
  <c r="C116" i="2"/>
  <c r="O107" i="2"/>
  <c r="I96" i="2"/>
  <c r="A84" i="2"/>
  <c r="A85" i="2" s="1"/>
  <c r="A86" i="2" s="1"/>
  <c r="A87" i="2" s="1"/>
  <c r="A88" i="2" s="1"/>
  <c r="A82" i="2"/>
  <c r="A83" i="2" s="1"/>
  <c r="J78" i="2"/>
  <c r="J100" i="2" s="1"/>
  <c r="I78" i="2"/>
  <c r="I100" i="2" s="1"/>
  <c r="H78" i="2"/>
  <c r="H100" i="2" s="1"/>
  <c r="F78" i="2"/>
  <c r="F100" i="2" s="1"/>
  <c r="K77" i="2"/>
  <c r="J77" i="2"/>
  <c r="J99" i="2" s="1"/>
  <c r="I77" i="2"/>
  <c r="I99" i="2" s="1"/>
  <c r="G77" i="2"/>
  <c r="G99" i="2" s="1"/>
  <c r="B77" i="2"/>
  <c r="K76" i="2"/>
  <c r="J76" i="2"/>
  <c r="J98" i="2" s="1"/>
  <c r="H76" i="2"/>
  <c r="H98" i="2" s="1"/>
  <c r="C76" i="2"/>
  <c r="B76" i="2"/>
  <c r="B86" i="2" s="1"/>
  <c r="K75" i="2"/>
  <c r="H75" i="2"/>
  <c r="H97" i="2" s="1"/>
  <c r="D75" i="2"/>
  <c r="D97" i="2" s="1"/>
  <c r="C75" i="2"/>
  <c r="B75" i="2"/>
  <c r="B85" i="2" s="1"/>
  <c r="I74" i="2"/>
  <c r="E74" i="2"/>
  <c r="E96" i="2" s="1"/>
  <c r="D74" i="2"/>
  <c r="D96" i="2" s="1"/>
  <c r="B74" i="2"/>
  <c r="J73" i="2"/>
  <c r="J95" i="2" s="1"/>
  <c r="F73" i="2"/>
  <c r="F95" i="2" s="1"/>
  <c r="D73" i="2"/>
  <c r="D95" i="2" s="1"/>
  <c r="C73" i="2"/>
  <c r="K72" i="2"/>
  <c r="K94" i="2" s="1"/>
  <c r="F72" i="2"/>
  <c r="F94" i="2" s="1"/>
  <c r="E72" i="2"/>
  <c r="E94" i="2" s="1"/>
  <c r="D72" i="2"/>
  <c r="D94" i="2" s="1"/>
  <c r="B72" i="2"/>
  <c r="G71" i="2"/>
  <c r="G93" i="2" s="1"/>
  <c r="F71" i="2"/>
  <c r="F93" i="2" s="1"/>
  <c r="E71" i="2"/>
  <c r="E93" i="2" s="1"/>
  <c r="C71" i="2"/>
  <c r="O62" i="2"/>
  <c r="G123" i="2" s="1"/>
  <c r="G145" i="2" s="1"/>
  <c r="A39" i="2"/>
  <c r="A40" i="2" s="1"/>
  <c r="A41" i="2" s="1"/>
  <c r="A42" i="2" s="1"/>
  <c r="A43" i="2" s="1"/>
  <c r="A44" i="2" s="1"/>
  <c r="A38" i="2"/>
  <c r="K33" i="2"/>
  <c r="I33" i="2"/>
  <c r="I55" i="2" s="1"/>
  <c r="D32" i="2"/>
  <c r="D54" i="2" s="1"/>
  <c r="F31" i="2"/>
  <c r="F53" i="2" s="1"/>
  <c r="C31" i="2"/>
  <c r="K30" i="2"/>
  <c r="K52" i="2" s="1"/>
  <c r="E28" i="2"/>
  <c r="E50" i="2" s="1"/>
  <c r="J27" i="2"/>
  <c r="J49" i="2" s="1"/>
  <c r="E27" i="2"/>
  <c r="E49" i="2" s="1"/>
  <c r="D27" i="2"/>
  <c r="D49" i="2" s="1"/>
  <c r="AN19" i="2"/>
  <c r="O18" i="2"/>
  <c r="E33" i="2" s="1"/>
  <c r="E55" i="2" s="1"/>
  <c r="H10" i="2"/>
  <c r="I10" i="2" s="1"/>
  <c r="J10" i="2" s="1"/>
  <c r="K10" i="2" s="1"/>
  <c r="G10" i="2"/>
  <c r="G9" i="2"/>
  <c r="H9" i="2" s="1"/>
  <c r="I9" i="2" s="1"/>
  <c r="J9" i="2" s="1"/>
  <c r="K9" i="2" s="1"/>
  <c r="J8" i="2"/>
  <c r="K8" i="2" s="1"/>
  <c r="I8" i="2"/>
  <c r="H8" i="2"/>
  <c r="G8" i="2"/>
  <c r="I7" i="2"/>
  <c r="J7" i="2" s="1"/>
  <c r="K7" i="2" s="1"/>
  <c r="H7" i="2"/>
  <c r="G7" i="2"/>
  <c r="G6" i="2"/>
  <c r="H6" i="2" s="1"/>
  <c r="I6" i="2" s="1"/>
  <c r="J6" i="2" s="1"/>
  <c r="K6" i="2" s="1"/>
  <c r="G5" i="2"/>
  <c r="H5" i="2" s="1"/>
  <c r="I5" i="2" s="1"/>
  <c r="J5" i="2" s="1"/>
  <c r="K5" i="2" s="1"/>
  <c r="AD4" i="2"/>
  <c r="G4" i="2"/>
  <c r="H4" i="2" s="1"/>
  <c r="I4" i="2" s="1"/>
  <c r="J4" i="2" s="1"/>
  <c r="K4" i="2" s="1"/>
  <c r="H3" i="2"/>
  <c r="I3" i="2" s="1"/>
  <c r="J3" i="2" s="1"/>
  <c r="K3" i="2" s="1"/>
  <c r="G3" i="2"/>
  <c r="H71" i="2" l="1"/>
  <c r="H93" i="2" s="1"/>
  <c r="H72" i="2"/>
  <c r="H94" i="2" s="1"/>
  <c r="G73" i="2"/>
  <c r="G95" i="2" s="1"/>
  <c r="F74" i="2"/>
  <c r="F96" i="2" s="1"/>
  <c r="E75" i="2"/>
  <c r="E97" i="2" s="1"/>
  <c r="D76" i="2"/>
  <c r="D98" i="2" s="1"/>
  <c r="C77" i="2"/>
  <c r="B78" i="2"/>
  <c r="I116" i="2"/>
  <c r="I138" i="2" s="1"/>
  <c r="H117" i="2"/>
  <c r="H139" i="2" s="1"/>
  <c r="G118" i="2"/>
  <c r="G140" i="2" s="1"/>
  <c r="F119" i="2"/>
  <c r="F141" i="2" s="1"/>
  <c r="F120" i="2"/>
  <c r="F142" i="2" s="1"/>
  <c r="E121" i="2"/>
  <c r="E143" i="2" s="1"/>
  <c r="D122" i="2"/>
  <c r="D144" i="2" s="1"/>
  <c r="C123" i="2"/>
  <c r="J71" i="2"/>
  <c r="J93" i="2" s="1"/>
  <c r="I72" i="2"/>
  <c r="I94" i="2" s="1"/>
  <c r="H73" i="2"/>
  <c r="H95" i="2" s="1"/>
  <c r="G74" i="2"/>
  <c r="G96" i="2" s="1"/>
  <c r="F75" i="2"/>
  <c r="F97" i="2" s="1"/>
  <c r="W20" i="2" s="1"/>
  <c r="E76" i="2"/>
  <c r="E98" i="2" s="1"/>
  <c r="D77" i="2"/>
  <c r="D99" i="2" s="1"/>
  <c r="D78" i="2"/>
  <c r="D100" i="2" s="1"/>
  <c r="J116" i="2"/>
  <c r="J138" i="2" s="1"/>
  <c r="I117" i="2"/>
  <c r="I139" i="2" s="1"/>
  <c r="H118" i="2"/>
  <c r="H140" i="2" s="1"/>
  <c r="H119" i="2"/>
  <c r="H141" i="2" s="1"/>
  <c r="G120" i="2"/>
  <c r="G142" i="2" s="1"/>
  <c r="F121" i="2"/>
  <c r="F143" i="2" s="1"/>
  <c r="E122" i="2"/>
  <c r="E144" i="2" s="1"/>
  <c r="D123" i="2"/>
  <c r="D145" i="2" s="1"/>
  <c r="B87" i="2"/>
  <c r="B133" i="2"/>
  <c r="B71" i="2"/>
  <c r="B81" i="2" s="1"/>
  <c r="K71" i="2"/>
  <c r="K93" i="2" s="1"/>
  <c r="J72" i="2"/>
  <c r="J94" i="2" s="1"/>
  <c r="I73" i="2"/>
  <c r="I95" i="2" s="1"/>
  <c r="H74" i="2"/>
  <c r="H96" i="2" s="1"/>
  <c r="G75" i="2"/>
  <c r="G97" i="2" s="1"/>
  <c r="F76" i="2"/>
  <c r="F98" i="2" s="1"/>
  <c r="F77" i="2"/>
  <c r="F99" i="2" s="1"/>
  <c r="E78" i="2"/>
  <c r="E100" i="2" s="1"/>
  <c r="B116" i="2"/>
  <c r="K116" i="2"/>
  <c r="K138" i="2" s="1"/>
  <c r="J117" i="2"/>
  <c r="J139" i="2" s="1"/>
  <c r="J118" i="2"/>
  <c r="J140" i="2" s="1"/>
  <c r="I119" i="2"/>
  <c r="I141" i="2" s="1"/>
  <c r="H120" i="2"/>
  <c r="H142" i="2" s="1"/>
  <c r="G121" i="2"/>
  <c r="G143" i="2" s="1"/>
  <c r="F122" i="2"/>
  <c r="F144" i="2" s="1"/>
  <c r="E123" i="2"/>
  <c r="E145" i="2" s="1"/>
  <c r="B126" i="2"/>
  <c r="B118" i="2"/>
  <c r="K118" i="2"/>
  <c r="K140" i="2" s="1"/>
  <c r="J119" i="2"/>
  <c r="J141" i="2" s="1"/>
  <c r="I120" i="2"/>
  <c r="I142" i="2" s="1"/>
  <c r="H121" i="2"/>
  <c r="H143" i="2" s="1"/>
  <c r="G122" i="2"/>
  <c r="G144" i="2" s="1"/>
  <c r="F123" i="2"/>
  <c r="F145" i="2" s="1"/>
  <c r="W7" i="2"/>
  <c r="D71" i="2"/>
  <c r="D93" i="2" s="1"/>
  <c r="C72" i="2"/>
  <c r="B82" i="2" s="1"/>
  <c r="B73" i="2"/>
  <c r="B83" i="2" s="1"/>
  <c r="K73" i="2"/>
  <c r="K95" i="2" s="1"/>
  <c r="V58" i="2" s="1"/>
  <c r="Y58" i="2" s="1"/>
  <c r="AA58" i="2" s="1"/>
  <c r="J74" i="2"/>
  <c r="J96" i="2" s="1"/>
  <c r="J75" i="2"/>
  <c r="J97" i="2" s="1"/>
  <c r="I76" i="2"/>
  <c r="I98" i="2" s="1"/>
  <c r="H77" i="2"/>
  <c r="H99" i="2" s="1"/>
  <c r="G78" i="2"/>
  <c r="G100" i="2" s="1"/>
  <c r="D116" i="2"/>
  <c r="D138" i="2" s="1"/>
  <c r="V2" i="2" s="1"/>
  <c r="Y2" i="2" s="1"/>
  <c r="D117" i="2"/>
  <c r="D139" i="2" s="1"/>
  <c r="C118" i="2"/>
  <c r="B119" i="2"/>
  <c r="K119" i="2"/>
  <c r="K141" i="2" s="1"/>
  <c r="J120" i="2"/>
  <c r="J142" i="2" s="1"/>
  <c r="I121" i="2"/>
  <c r="I143" i="2" s="1"/>
  <c r="H122" i="2"/>
  <c r="H144" i="2" s="1"/>
  <c r="H123" i="2"/>
  <c r="H145" i="2" s="1"/>
  <c r="W2" i="2"/>
  <c r="D118" i="2"/>
  <c r="D140" i="2" s="1"/>
  <c r="C119" i="2"/>
  <c r="B120" i="2"/>
  <c r="B130" i="2" s="1"/>
  <c r="K120" i="2"/>
  <c r="J121" i="2"/>
  <c r="J143" i="2" s="1"/>
  <c r="J122" i="2"/>
  <c r="J144" i="2" s="1"/>
  <c r="I123" i="2"/>
  <c r="I145" i="2" s="1"/>
  <c r="F27" i="2"/>
  <c r="F49" i="2" s="1"/>
  <c r="V16" i="2" s="1"/>
  <c r="Y16" i="2" s="1"/>
  <c r="AA16" i="2" s="1"/>
  <c r="E31" i="2"/>
  <c r="E53" i="2" s="1"/>
  <c r="K34" i="2"/>
  <c r="F28" i="2"/>
  <c r="F50" i="2" s="1"/>
  <c r="E32" i="2"/>
  <c r="E54" i="2" s="1"/>
  <c r="W13" i="2" s="1"/>
  <c r="G28" i="2"/>
  <c r="G50" i="2" s="1"/>
  <c r="G32" i="2"/>
  <c r="G54" i="2" s="1"/>
  <c r="V7" i="2"/>
  <c r="Y7" i="2" s="1"/>
  <c r="AA7" i="2" s="1"/>
  <c r="K29" i="2"/>
  <c r="K51" i="2" s="1"/>
  <c r="W8" i="2"/>
  <c r="V14" i="2"/>
  <c r="Y14" i="2" s="1"/>
  <c r="AA14" i="2" s="1"/>
  <c r="W12" i="2"/>
  <c r="W46" i="2"/>
  <c r="V20" i="2"/>
  <c r="Y20" i="2" s="1"/>
  <c r="AA20" i="2" s="1"/>
  <c r="W48" i="2"/>
  <c r="V48" i="2"/>
  <c r="Y48" i="2" s="1"/>
  <c r="AA48" i="2" s="1"/>
  <c r="W9" i="2"/>
  <c r="V9" i="2"/>
  <c r="Y9" i="2" s="1"/>
  <c r="AA9" i="2" s="1"/>
  <c r="V17" i="2"/>
  <c r="Y17" i="2" s="1"/>
  <c r="AA17" i="2" s="1"/>
  <c r="W17" i="2"/>
  <c r="V13" i="2"/>
  <c r="Y13" i="2" s="1"/>
  <c r="AA13" i="2" s="1"/>
  <c r="W59" i="2"/>
  <c r="V59" i="2"/>
  <c r="Y59" i="2" s="1"/>
  <c r="AA59" i="2" s="1"/>
  <c r="I34" i="2"/>
  <c r="I56" i="2" s="1"/>
  <c r="J33" i="2"/>
  <c r="J55" i="2" s="1"/>
  <c r="B33" i="2"/>
  <c r="B43" i="2" s="1"/>
  <c r="K32" i="2"/>
  <c r="C32" i="2"/>
  <c r="D31" i="2"/>
  <c r="D53" i="2" s="1"/>
  <c r="E30" i="2"/>
  <c r="E52" i="2" s="1"/>
  <c r="G29" i="2"/>
  <c r="G51" i="2" s="1"/>
  <c r="J28" i="2"/>
  <c r="J50" i="2" s="1"/>
  <c r="B28" i="2"/>
  <c r="K27" i="2"/>
  <c r="K49" i="2" s="1"/>
  <c r="C27" i="2"/>
  <c r="E34" i="2"/>
  <c r="E56" i="2" s="1"/>
  <c r="D33" i="2"/>
  <c r="D55" i="2" s="1"/>
  <c r="B32" i="2"/>
  <c r="B42" i="2" s="1"/>
  <c r="J31" i="2"/>
  <c r="J53" i="2" s="1"/>
  <c r="I30" i="2"/>
  <c r="I52" i="2" s="1"/>
  <c r="I29" i="2"/>
  <c r="I51" i="2" s="1"/>
  <c r="I28" i="2"/>
  <c r="I50" i="2" s="1"/>
  <c r="H27" i="2"/>
  <c r="H49" i="2" s="1"/>
  <c r="D34" i="2"/>
  <c r="D56" i="2" s="1"/>
  <c r="C33" i="2"/>
  <c r="J32" i="2"/>
  <c r="J54" i="2" s="1"/>
  <c r="I31" i="2"/>
  <c r="I53" i="2" s="1"/>
  <c r="H30" i="2"/>
  <c r="H52" i="2" s="1"/>
  <c r="H29" i="2"/>
  <c r="H51" i="2" s="1"/>
  <c r="H28" i="2"/>
  <c r="H50" i="2" s="1"/>
  <c r="G27" i="2"/>
  <c r="G49" i="2" s="1"/>
  <c r="H34" i="2"/>
  <c r="H56" i="2" s="1"/>
  <c r="F32" i="2"/>
  <c r="F54" i="2" s="1"/>
  <c r="K31" i="2"/>
  <c r="C30" i="2"/>
  <c r="J29" i="2"/>
  <c r="J51" i="2" s="1"/>
  <c r="D28" i="2"/>
  <c r="D50" i="2" s="1"/>
  <c r="I27" i="2"/>
  <c r="I49" i="2" s="1"/>
  <c r="F34" i="2"/>
  <c r="F56" i="2" s="1"/>
  <c r="H33" i="2"/>
  <c r="H55" i="2" s="1"/>
  <c r="B31" i="2"/>
  <c r="B41" i="2" s="1"/>
  <c r="D30" i="2"/>
  <c r="D52" i="2" s="1"/>
  <c r="F29" i="2"/>
  <c r="F51" i="2" s="1"/>
  <c r="B27" i="2"/>
  <c r="B37" i="2" s="1"/>
  <c r="C34" i="2"/>
  <c r="G33" i="2"/>
  <c r="G55" i="2" s="1"/>
  <c r="I32" i="2"/>
  <c r="I54" i="2" s="1"/>
  <c r="B30" i="2"/>
  <c r="E29" i="2"/>
  <c r="E51" i="2" s="1"/>
  <c r="B34" i="2"/>
  <c r="F33" i="2"/>
  <c r="F55" i="2" s="1"/>
  <c r="H32" i="2"/>
  <c r="H54" i="2" s="1"/>
  <c r="D29" i="2"/>
  <c r="D51" i="2" s="1"/>
  <c r="K28" i="2"/>
  <c r="K50" i="2" s="1"/>
  <c r="F30" i="2"/>
  <c r="F52" i="2" s="1"/>
  <c r="G31" i="2"/>
  <c r="G53" i="2" s="1"/>
  <c r="B29" i="2"/>
  <c r="G30" i="2"/>
  <c r="G52" i="2" s="1"/>
  <c r="H31" i="2"/>
  <c r="H53" i="2" s="1"/>
  <c r="G34" i="2"/>
  <c r="G56" i="2" s="1"/>
  <c r="C28" i="2"/>
  <c r="C29" i="2"/>
  <c r="J30" i="2"/>
  <c r="J52" i="2" s="1"/>
  <c r="J34" i="2"/>
  <c r="J56" i="2" s="1"/>
  <c r="I71" i="2"/>
  <c r="I93" i="2" s="1"/>
  <c r="G72" i="2"/>
  <c r="G94" i="2" s="1"/>
  <c r="V25" i="2" s="1"/>
  <c r="Y25" i="2" s="1"/>
  <c r="AA25" i="2" s="1"/>
  <c r="E73" i="2"/>
  <c r="E95" i="2" s="1"/>
  <c r="C74" i="2"/>
  <c r="B84" i="2" s="1"/>
  <c r="K74" i="2"/>
  <c r="K96" i="2" s="1"/>
  <c r="I75" i="2"/>
  <c r="I97" i="2" s="1"/>
  <c r="G76" i="2"/>
  <c r="G98" i="2" s="1"/>
  <c r="E77" i="2"/>
  <c r="E99" i="2" s="1"/>
  <c r="W14" i="2" s="1"/>
  <c r="C78" i="2"/>
  <c r="B88" i="2" s="1"/>
  <c r="K78" i="2"/>
  <c r="E116" i="2"/>
  <c r="E138" i="2" s="1"/>
  <c r="V8" i="2" s="1"/>
  <c r="Y8" i="2" s="1"/>
  <c r="AA8" i="2" s="1"/>
  <c r="C117" i="2"/>
  <c r="B127" i="2" s="1"/>
  <c r="K117" i="2"/>
  <c r="K139" i="2" s="1"/>
  <c r="I118" i="2"/>
  <c r="I140" i="2" s="1"/>
  <c r="G119" i="2"/>
  <c r="G141" i="2" s="1"/>
  <c r="E120" i="2"/>
  <c r="E142" i="2" s="1"/>
  <c r="V12" i="2" s="1"/>
  <c r="Y12" i="2" s="1"/>
  <c r="AA12" i="2" s="1"/>
  <c r="C121" i="2"/>
  <c r="B131" i="2" s="1"/>
  <c r="K121" i="2"/>
  <c r="I122" i="2"/>
  <c r="I144" i="2" s="1"/>
  <c r="V46" i="2" s="1"/>
  <c r="Y46" i="2" s="1"/>
  <c r="AA46" i="2" s="1"/>
  <c r="B128" i="2" l="1"/>
  <c r="B129" i="2"/>
  <c r="W58" i="2"/>
  <c r="W16" i="2"/>
  <c r="AN20" i="2"/>
  <c r="W57" i="2"/>
  <c r="V57" i="2"/>
  <c r="Y57" i="2" s="1"/>
  <c r="AA57" i="2" s="1"/>
  <c r="W40" i="2"/>
  <c r="V40" i="2"/>
  <c r="Y40" i="2" s="1"/>
  <c r="AA40" i="2" s="1"/>
  <c r="V56" i="2"/>
  <c r="Y56" i="2" s="1"/>
  <c r="AA56" i="2" s="1"/>
  <c r="AA2" i="2" s="1"/>
  <c r="W56" i="2"/>
  <c r="B38" i="2"/>
  <c r="V31" i="2"/>
  <c r="Y31" i="2" s="1"/>
  <c r="AA31" i="2" s="1"/>
  <c r="W31" i="2"/>
  <c r="V37" i="2"/>
  <c r="Y37" i="2" s="1"/>
  <c r="AA37" i="2" s="1"/>
  <c r="W37" i="2"/>
  <c r="V50" i="2"/>
  <c r="Y50" i="2" s="1"/>
  <c r="AA50" i="2" s="1"/>
  <c r="W50" i="2"/>
  <c r="W35" i="2"/>
  <c r="V35" i="2"/>
  <c r="Y35" i="2" s="1"/>
  <c r="AA35" i="2" s="1"/>
  <c r="W43" i="2"/>
  <c r="V43" i="2"/>
  <c r="Y43" i="2" s="1"/>
  <c r="AA43" i="2" s="1"/>
  <c r="W49" i="2"/>
  <c r="V49" i="2"/>
  <c r="Y49" i="2" s="1"/>
  <c r="AA49" i="2" s="1"/>
  <c r="V47" i="2"/>
  <c r="Y47" i="2" s="1"/>
  <c r="AA47" i="2" s="1"/>
  <c r="W47" i="2"/>
  <c r="W36" i="2"/>
  <c r="V36" i="2"/>
  <c r="Y36" i="2" s="1"/>
  <c r="AA36" i="2" s="1"/>
  <c r="V22" i="2"/>
  <c r="Y22" i="2" s="1"/>
  <c r="AA22" i="2" s="1"/>
  <c r="W22" i="2"/>
  <c r="W18" i="2"/>
  <c r="V18" i="2"/>
  <c r="Y18" i="2" s="1"/>
  <c r="AA18" i="2" s="1"/>
  <c r="V44" i="2"/>
  <c r="Y44" i="2" s="1"/>
  <c r="AA44" i="2" s="1"/>
  <c r="W44" i="2"/>
  <c r="V52" i="2"/>
  <c r="Y52" i="2" s="1"/>
  <c r="AA52" i="2" s="1"/>
  <c r="W52" i="2"/>
  <c r="W26" i="2"/>
  <c r="V26" i="2"/>
  <c r="Y26" i="2" s="1"/>
  <c r="AA26" i="2" s="1"/>
  <c r="W33" i="2"/>
  <c r="V33" i="2"/>
  <c r="Y33" i="2" s="1"/>
  <c r="AA33" i="2" s="1"/>
  <c r="B44" i="2"/>
  <c r="W29" i="2"/>
  <c r="V29" i="2"/>
  <c r="Y29" i="2" s="1"/>
  <c r="AA29" i="2" s="1"/>
  <c r="W10" i="2"/>
  <c r="V10" i="2"/>
  <c r="Y10" i="2" s="1"/>
  <c r="AA10" i="2" s="1"/>
  <c r="V21" i="2"/>
  <c r="Y21" i="2" s="1"/>
  <c r="AA21" i="2" s="1"/>
  <c r="W21" i="2"/>
  <c r="W6" i="2"/>
  <c r="V6" i="2"/>
  <c r="Y6" i="2" s="1"/>
  <c r="AA6" i="2" s="1"/>
  <c r="W25" i="2"/>
  <c r="W55" i="2"/>
  <c r="V55" i="2"/>
  <c r="Y55" i="2" s="1"/>
  <c r="AA55" i="2" s="1"/>
  <c r="W28" i="2"/>
  <c r="V28" i="2"/>
  <c r="Y28" i="2" s="1"/>
  <c r="AA28" i="2" s="1"/>
  <c r="B40" i="2"/>
  <c r="V38" i="2"/>
  <c r="Y38" i="2" s="1"/>
  <c r="AA38" i="2" s="1"/>
  <c r="W38" i="2"/>
  <c r="W39" i="2"/>
  <c r="V39" i="2"/>
  <c r="Y39" i="2" s="1"/>
  <c r="AA39" i="2" s="1"/>
  <c r="W15" i="2"/>
  <c r="V15" i="2"/>
  <c r="Y15" i="2" s="1"/>
  <c r="AA15" i="2" s="1"/>
  <c r="W30" i="2"/>
  <c r="V30" i="2"/>
  <c r="Y30" i="2" s="1"/>
  <c r="AA30" i="2" s="1"/>
  <c r="W41" i="2"/>
  <c r="V41" i="2"/>
  <c r="Y41" i="2" s="1"/>
  <c r="AA41" i="2" s="1"/>
  <c r="W4" i="2"/>
  <c r="V4" i="2"/>
  <c r="Y4" i="2" s="1"/>
  <c r="AA4" i="2" s="1"/>
  <c r="V3" i="2"/>
  <c r="Y3" i="2" s="1"/>
  <c r="W3" i="2"/>
  <c r="W34" i="2"/>
  <c r="V34" i="2"/>
  <c r="Y34" i="2" s="1"/>
  <c r="AA34" i="2" s="1"/>
  <c r="W42" i="2"/>
  <c r="V42" i="2"/>
  <c r="Y42" i="2" s="1"/>
  <c r="AA42" i="2" s="1"/>
  <c r="W54" i="2"/>
  <c r="V54" i="2"/>
  <c r="Y54" i="2" s="1"/>
  <c r="AA54" i="2" s="1"/>
  <c r="W27" i="2"/>
  <c r="V27" i="2"/>
  <c r="Y27" i="2" s="1"/>
  <c r="AA27" i="2" s="1"/>
  <c r="W5" i="2"/>
  <c r="V5" i="2"/>
  <c r="Y5" i="2" s="1"/>
  <c r="AA5" i="2" s="1"/>
  <c r="V53" i="2"/>
  <c r="Y53" i="2" s="1"/>
  <c r="AA53" i="2" s="1"/>
  <c r="W53" i="2"/>
  <c r="W11" i="2"/>
  <c r="V11" i="2"/>
  <c r="Y11" i="2" s="1"/>
  <c r="AA11" i="2" s="1"/>
  <c r="B39" i="2"/>
  <c r="V51" i="2"/>
  <c r="Y51" i="2" s="1"/>
  <c r="AA51" i="2" s="1"/>
  <c r="W51" i="2"/>
  <c r="V19" i="2"/>
  <c r="Y19" i="2" s="1"/>
  <c r="AA19" i="2" s="1"/>
  <c r="W19" i="2"/>
  <c r="W45" i="2"/>
  <c r="V45" i="2"/>
  <c r="Y45" i="2" s="1"/>
  <c r="AA45" i="2" s="1"/>
  <c r="W23" i="2"/>
  <c r="V23" i="2"/>
  <c r="Y23" i="2" s="1"/>
  <c r="AA23" i="2" s="1"/>
  <c r="W24" i="2"/>
  <c r="V24" i="2"/>
  <c r="Y24" i="2" s="1"/>
  <c r="AA24" i="2" s="1"/>
  <c r="V32" i="2"/>
  <c r="Y32" i="2" s="1"/>
  <c r="AA32" i="2" s="1"/>
  <c r="W32" i="2"/>
  <c r="AO23" i="2" l="1"/>
  <c r="AK22" i="2"/>
  <c r="AN22" i="2"/>
  <c r="AO21" i="2"/>
  <c r="AN23" i="2"/>
  <c r="AK23" i="2"/>
  <c r="AN21" i="2"/>
  <c r="AK21" i="2"/>
  <c r="AA3" i="2"/>
  <c r="AD2" i="2" s="1"/>
  <c r="AO22" i="2"/>
  <c r="AK24" i="2"/>
  <c r="AN24" i="2"/>
  <c r="AK19" i="2"/>
  <c r="AD10" i="2"/>
  <c r="AH21" i="2" s="1"/>
  <c r="AD7" i="2"/>
  <c r="AO20" i="2"/>
  <c r="AO24" i="2"/>
  <c r="AK20" i="2"/>
  <c r="AN25" i="2" l="1"/>
  <c r="AD5" i="2"/>
  <c r="AF7" i="2"/>
  <c r="AF46" i="2"/>
  <c r="AF48" i="2"/>
  <c r="AF9" i="2"/>
  <c r="AF14" i="2"/>
  <c r="AF17" i="2"/>
  <c r="AF25" i="2"/>
  <c r="AF20" i="2"/>
  <c r="AF16" i="2"/>
  <c r="AF8" i="2"/>
  <c r="AF12" i="2"/>
  <c r="AF13" i="2"/>
  <c r="AF2" i="2"/>
  <c r="AF34" i="2"/>
  <c r="AF42" i="2"/>
  <c r="AF30" i="2"/>
  <c r="AF36" i="2"/>
  <c r="AF27" i="2"/>
  <c r="AF45" i="2"/>
  <c r="AF15" i="2"/>
  <c r="AF54" i="2"/>
  <c r="AF41" i="2"/>
  <c r="AF39" i="2"/>
  <c r="AF31" i="2"/>
  <c r="AF5" i="2"/>
  <c r="AF55" i="2"/>
  <c r="AF44" i="2"/>
  <c r="AF49" i="2"/>
  <c r="AF26" i="2"/>
  <c r="AF29" i="2"/>
  <c r="AF51" i="2"/>
  <c r="AF4" i="2"/>
  <c r="AF40" i="2"/>
  <c r="AF53" i="2"/>
  <c r="AF43" i="2"/>
  <c r="AF23" i="2"/>
  <c r="AF18" i="2"/>
  <c r="AF19" i="2"/>
  <c r="AF22" i="2"/>
  <c r="AF35" i="2"/>
  <c r="AF52" i="2"/>
  <c r="AF21" i="2"/>
  <c r="AF24" i="2"/>
  <c r="AF37" i="2"/>
  <c r="AF32" i="2"/>
  <c r="AF50" i="2"/>
  <c r="AF10" i="2"/>
  <c r="AF38" i="2"/>
  <c r="AF6" i="2"/>
  <c r="AF11" i="2"/>
  <c r="AF28" i="2"/>
  <c r="AF33" i="2"/>
  <c r="AF47" i="2"/>
  <c r="AD8" i="2"/>
  <c r="AG7" i="2"/>
  <c r="AG9" i="2"/>
  <c r="AG14" i="2"/>
  <c r="AG46" i="2"/>
  <c r="AG16" i="2"/>
  <c r="AG17" i="2"/>
  <c r="AG8" i="2"/>
  <c r="AG48" i="2"/>
  <c r="AG25" i="2"/>
  <c r="AG20" i="2"/>
  <c r="AG13" i="2"/>
  <c r="AG12" i="2"/>
  <c r="AG45" i="2"/>
  <c r="AD11" i="2"/>
  <c r="AD12" i="2"/>
  <c r="AH16" i="2"/>
  <c r="AH8" i="2"/>
  <c r="AH48" i="2"/>
  <c r="AH46" i="2"/>
  <c r="AH25" i="2"/>
  <c r="AH17" i="2"/>
  <c r="AH12" i="2"/>
  <c r="AH9" i="2"/>
  <c r="AH13" i="2"/>
  <c r="AH20" i="2"/>
  <c r="AH14" i="2"/>
  <c r="AH45" i="2"/>
  <c r="AG47" i="2"/>
  <c r="AG23" i="2"/>
  <c r="AG51" i="2"/>
  <c r="AH30" i="2"/>
  <c r="AH43" i="2"/>
  <c r="AL22" i="2"/>
  <c r="AG53" i="2"/>
  <c r="AH10" i="2"/>
  <c r="AG50" i="2"/>
  <c r="AH33" i="2"/>
  <c r="AH28" i="2"/>
  <c r="AH19" i="2"/>
  <c r="AH53" i="2"/>
  <c r="AH51" i="2"/>
  <c r="AG24" i="2"/>
  <c r="AL23" i="2"/>
  <c r="AG10" i="2"/>
  <c r="AH50" i="2"/>
  <c r="AH11" i="2"/>
  <c r="AG35" i="2"/>
  <c r="AG38" i="2"/>
  <c r="AH26" i="2"/>
  <c r="AH54" i="2"/>
  <c r="AG29" i="2"/>
  <c r="AG32" i="2"/>
  <c r="AG52" i="2"/>
  <c r="AG22" i="2"/>
  <c r="AG27" i="2"/>
  <c r="AG36" i="2"/>
  <c r="AG30" i="2"/>
  <c r="AG42" i="2"/>
  <c r="AH34" i="2"/>
  <c r="AG19" i="2"/>
  <c r="AH40" i="2"/>
  <c r="AG18" i="2"/>
  <c r="AF3" i="2"/>
  <c r="AG33" i="2"/>
  <c r="AH36" i="2"/>
  <c r="AG28" i="2"/>
  <c r="AH42" i="2"/>
  <c r="AG34" i="2"/>
  <c r="AK28" i="2"/>
  <c r="AL20" i="2"/>
  <c r="AD14" i="2"/>
  <c r="AP20" i="2" s="1"/>
  <c r="AG44" i="2"/>
  <c r="AH23" i="2"/>
  <c r="AH24" i="2"/>
  <c r="AG31" i="2"/>
  <c r="AL19" i="2"/>
  <c r="AG11" i="2"/>
  <c r="AG6" i="2"/>
  <c r="AL21" i="2"/>
  <c r="AG26" i="2"/>
  <c r="AH49" i="2"/>
  <c r="AG54" i="2"/>
  <c r="AH44" i="2"/>
  <c r="AG55" i="2"/>
  <c r="AH15" i="2"/>
  <c r="AH5" i="2"/>
  <c r="AH32" i="2"/>
  <c r="AG37" i="2"/>
  <c r="AO25" i="2"/>
  <c r="AO26" i="2" s="1"/>
  <c r="AH47" i="2"/>
  <c r="AH55" i="2"/>
  <c r="AG15" i="2"/>
  <c r="AN26" i="2"/>
  <c r="AH31" i="2"/>
  <c r="AH37" i="2"/>
  <c r="AG49" i="2"/>
  <c r="AH4" i="2"/>
  <c r="AH39" i="2"/>
  <c r="AH27" i="2"/>
  <c r="AH35" i="2"/>
  <c r="AG5" i="2"/>
  <c r="AH29" i="2"/>
  <c r="AH38" i="2"/>
  <c r="AG41" i="2"/>
  <c r="AH18" i="2"/>
  <c r="AG4" i="2"/>
  <c r="AL24" i="2"/>
  <c r="AG21" i="2"/>
  <c r="AG39" i="2"/>
  <c r="AH52" i="2"/>
  <c r="AH22" i="2"/>
  <c r="AG43" i="2"/>
  <c r="AG40" i="2"/>
  <c r="AH41" i="2"/>
  <c r="AM21" i="2" l="1"/>
  <c r="AM24" i="2"/>
  <c r="AP23" i="2"/>
  <c r="AQ21" i="2"/>
  <c r="AN29" i="2"/>
  <c r="AP22" i="2"/>
  <c r="AQ24" i="2"/>
  <c r="AQ22" i="2"/>
  <c r="AM23" i="2"/>
  <c r="AM20" i="2"/>
  <c r="AP21" i="2"/>
  <c r="AQ23" i="2"/>
  <c r="AQ20" i="2"/>
  <c r="AP24" i="2"/>
  <c r="AN28" i="2"/>
  <c r="AM22" i="2"/>
</calcChain>
</file>

<file path=xl/sharedStrings.xml><?xml version="1.0" encoding="utf-8"?>
<sst xmlns="http://schemas.openxmlformats.org/spreadsheetml/2006/main" count="274" uniqueCount="85">
  <si>
    <t>A</t>
  </si>
  <si>
    <t>B</t>
  </si>
  <si>
    <t>C</t>
  </si>
  <si>
    <t>D</t>
  </si>
  <si>
    <t>E</t>
  </si>
  <si>
    <t>F</t>
  </si>
  <si>
    <t>G</t>
  </si>
  <si>
    <t>H</t>
  </si>
  <si>
    <t>Yinkui</t>
  </si>
  <si>
    <t>Dewansh</t>
  </si>
  <si>
    <t>Dom</t>
  </si>
  <si>
    <t>Plate Map</t>
  </si>
  <si>
    <t>Sample Key</t>
  </si>
  <si>
    <t>dilution</t>
  </si>
  <si>
    <t>avg plate conc</t>
  </si>
  <si>
    <t>std of plates</t>
  </si>
  <si>
    <t>ug/mL rhod</t>
  </si>
  <si>
    <t>Wash vol</t>
  </si>
  <si>
    <t>ug rhod</t>
  </si>
  <si>
    <t>% total</t>
  </si>
  <si>
    <t>% Emitted</t>
  </si>
  <si>
    <t>% deposited</t>
  </si>
  <si>
    <t>collected</t>
  </si>
  <si>
    <t>neb</t>
  </si>
  <si>
    <t>Total Rhod in Full Lung</t>
  </si>
  <si>
    <t>a</t>
  </si>
  <si>
    <t>neb adapter</t>
  </si>
  <si>
    <t>b</t>
  </si>
  <si>
    <t>MT</t>
  </si>
  <si>
    <t>Total dosed:</t>
  </si>
  <si>
    <t>c</t>
  </si>
  <si>
    <t>TB</t>
  </si>
  <si>
    <t>% collected:</t>
  </si>
  <si>
    <t>d</t>
  </si>
  <si>
    <t>valve</t>
  </si>
  <si>
    <t>e</t>
  </si>
  <si>
    <t>exhaled</t>
  </si>
  <si>
    <t>Total Emitted:</t>
  </si>
  <si>
    <t>f</t>
  </si>
  <si>
    <t>LL</t>
  </si>
  <si>
    <t>Shell 0</t>
  </si>
  <si>
    <t>% Emitted:</t>
  </si>
  <si>
    <t>g</t>
  </si>
  <si>
    <t>CL</t>
  </si>
  <si>
    <t>h</t>
  </si>
  <si>
    <t>UPL</t>
  </si>
  <si>
    <t>Total deposited:</t>
  </si>
  <si>
    <t>Standard Curve</t>
  </si>
  <si>
    <t>1:10 DIL</t>
  </si>
  <si>
    <t>NO DILUTION</t>
  </si>
  <si>
    <t>WATER</t>
  </si>
  <si>
    <t>LPT</t>
  </si>
  <si>
    <t>% deposited (total)</t>
  </si>
  <si>
    <t>(done directly in plate)</t>
  </si>
  <si>
    <t>Shell 1</t>
  </si>
  <si>
    <t>% deposited (ED)</t>
  </si>
  <si>
    <t>Shell 2</t>
  </si>
  <si>
    <t>silicone</t>
  </si>
  <si>
    <t>Total lobe deposited</t>
  </si>
  <si>
    <t>PQ1</t>
  </si>
  <si>
    <t>Dom plate</t>
  </si>
  <si>
    <t>PQ2</t>
  </si>
  <si>
    <t>PQ3</t>
  </si>
  <si>
    <t>blank:</t>
  </si>
  <si>
    <t>PQ4</t>
  </si>
  <si>
    <t>ug</t>
  </si>
  <si>
    <t>% DD</t>
  </si>
  <si>
    <t>% lobes</t>
  </si>
  <si>
    <t>P</t>
  </si>
  <si>
    <t>%C</t>
  </si>
  <si>
    <t>%P</t>
  </si>
  <si>
    <t>RL</t>
  </si>
  <si>
    <t>MT/TB</t>
  </si>
  <si>
    <t>LU</t>
  </si>
  <si>
    <t>RM</t>
  </si>
  <si>
    <t>RU</t>
  </si>
  <si>
    <t>L:R</t>
  </si>
  <si>
    <t>C:P</t>
  </si>
  <si>
    <t>ug/mL</t>
  </si>
  <si>
    <t>Plate 1</t>
  </si>
  <si>
    <t>SLOPE:</t>
  </si>
  <si>
    <t>pre</t>
  </si>
  <si>
    <t>neb adapt</t>
  </si>
  <si>
    <t>Yinkui Plate</t>
  </si>
  <si>
    <t>DR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</si>
</sst>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left" vertical="center" wrapText="1" inden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4" fillId="0" borderId="0" xfId="1"/>
    <xf numFmtId="0" fontId="5" fillId="0" borderId="0" xfId="1" applyFont="1"/>
    <xf numFmtId="0" fontId="6" fillId="0" borderId="0" xfId="1" applyFont="1"/>
    <xf numFmtId="0" fontId="7" fillId="0" borderId="0" xfId="1" applyFont="1"/>
    <xf numFmtId="164" fontId="4" fillId="0" borderId="0" xfId="1" applyNumberFormat="1"/>
    <xf numFmtId="0" fontId="6" fillId="14" borderId="0" xfId="1" applyFont="1" applyFill="1"/>
    <xf numFmtId="0" fontId="6" fillId="15" borderId="0" xfId="1" applyFont="1" applyFill="1"/>
    <xf numFmtId="0" fontId="6" fillId="16" borderId="0" xfId="1" applyFont="1" applyFill="1"/>
    <xf numFmtId="0" fontId="6" fillId="17" borderId="0" xfId="1" applyFont="1" applyFill="1"/>
    <xf numFmtId="0" fontId="6" fillId="18" borderId="0" xfId="1" applyFont="1" applyFill="1"/>
    <xf numFmtId="0" fontId="4" fillId="18" borderId="0" xfId="1" applyFill="1"/>
    <xf numFmtId="164" fontId="4" fillId="18" borderId="0" xfId="1" applyNumberFormat="1" applyFill="1"/>
    <xf numFmtId="0" fontId="6" fillId="19" borderId="0" xfId="1" applyFont="1" applyFill="1"/>
    <xf numFmtId="0" fontId="6" fillId="20" borderId="0" xfId="1" applyFont="1" applyFill="1"/>
    <xf numFmtId="164" fontId="0" fillId="0" borderId="0" xfId="0" applyNumberFormat="1"/>
    <xf numFmtId="0" fontId="8" fillId="0" borderId="0" xfId="0" applyFont="1"/>
    <xf numFmtId="0" fontId="4" fillId="16" borderId="0" xfId="1" applyFill="1"/>
    <xf numFmtId="164" fontId="4" fillId="16" borderId="0" xfId="1" applyNumberFormat="1" applyFill="1"/>
    <xf numFmtId="0" fontId="6" fillId="21" borderId="0" xfId="1" applyFont="1" applyFill="1"/>
    <xf numFmtId="0" fontId="4" fillId="21" borderId="0" xfId="1" applyFill="1"/>
    <xf numFmtId="164" fontId="4" fillId="21" borderId="0" xfId="1" applyNumberFormat="1" applyFill="1"/>
    <xf numFmtId="0" fontId="5" fillId="0" borderId="0" xfId="0" applyFont="1"/>
  </cellXfs>
  <cellStyles count="2">
    <cellStyle name="Normal" xfId="0" builtinId="0"/>
    <cellStyle name="Normal 3" xfId="1" xr:uid="{A029E00B-6153-43A8-95E4-F7B7403992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5706426073952215"/>
                  <c:y val="-0.2071301576890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Analysis!$A$39:$A$44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Analysis!$B$39:$B$44</c:f>
              <c:numCache>
                <c:formatCode>General</c:formatCode>
                <c:ptCount val="6"/>
                <c:pt idx="0">
                  <c:v>186550.25</c:v>
                </c:pt>
                <c:pt idx="1">
                  <c:v>41395.25</c:v>
                </c:pt>
                <c:pt idx="2">
                  <c:v>12762.25</c:v>
                </c:pt>
                <c:pt idx="3">
                  <c:v>3670.75</c:v>
                </c:pt>
                <c:pt idx="4">
                  <c:v>1219.25</c:v>
                </c:pt>
                <c:pt idx="5">
                  <c:v>1910.25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7-4FFA-8D40-8FF6750A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0715848489961676E-2"/>
                  <c:y val="-0.2053682518118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Analysis!$A$83:$A$88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Analysis!$B$83:$B$88</c:f>
              <c:numCache>
                <c:formatCode>General</c:formatCode>
                <c:ptCount val="6"/>
                <c:pt idx="0">
                  <c:v>166070.9375</c:v>
                </c:pt>
                <c:pt idx="1">
                  <c:v>36360.9375</c:v>
                </c:pt>
                <c:pt idx="2">
                  <c:v>10906.9375</c:v>
                </c:pt>
                <c:pt idx="3">
                  <c:v>2513.4375</c:v>
                </c:pt>
                <c:pt idx="4">
                  <c:v>751.4375</c:v>
                </c:pt>
                <c:pt idx="5">
                  <c:v>851.9375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8-4B2D-832E-95A07AF7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Analysis!$A$128:$A$133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Analysis!$B$128:$B$133</c:f>
              <c:numCache>
                <c:formatCode>General</c:formatCode>
                <c:ptCount val="6"/>
                <c:pt idx="0">
                  <c:v>193221.9375</c:v>
                </c:pt>
                <c:pt idx="1">
                  <c:v>34656.9375</c:v>
                </c:pt>
                <c:pt idx="2">
                  <c:v>17840.9375</c:v>
                </c:pt>
                <c:pt idx="3">
                  <c:v>5921.4375</c:v>
                </c:pt>
                <c:pt idx="4">
                  <c:v>2332.4375</c:v>
                </c:pt>
                <c:pt idx="5">
                  <c:v>1780.4375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6-45A3-83BE-263ABEE2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568192</xdr:colOff>
      <xdr:row>35</xdr:row>
      <xdr:rowOff>4230</xdr:rowOff>
    </xdr:from>
    <xdr:to>
      <xdr:col>8</xdr:col>
      <xdr:colOff>244739</xdr:colOff>
      <xdr:row>46</xdr:row>
      <xdr:rowOff>85989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A1463-6DDE-4970-AB4D-30149B01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389599</xdr:colOff>
      <xdr:row>78</xdr:row>
      <xdr:rowOff>63762</xdr:rowOff>
    </xdr:from>
    <xdr:to>
      <xdr:col>8</xdr:col>
      <xdr:colOff>66146</xdr:colOff>
      <xdr:row>89</xdr:row>
      <xdr:rowOff>145521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E8DE4-DBD0-4598-BE64-3E7073AEE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389599</xdr:colOff>
      <xdr:row>123</xdr:row>
      <xdr:rowOff>63762</xdr:rowOff>
    </xdr:from>
    <xdr:to>
      <xdr:col>8</xdr:col>
      <xdr:colOff>66146</xdr:colOff>
      <xdr:row>134</xdr:row>
      <xdr:rowOff>145521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2EFE1F-5D3A-4FFC-A7A7-409031A6F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dwinprod-my.sharepoint.com/personal/irw_udel_edu/Documents/_Fromen/Manuscripts/manuscript-dynamic-lung/features/deposition/20240221-full-lung-non-gradient/data/raw/no-use-20240220_full_lung_run_YY_analysis.xlsx" TargetMode="External"/><Relationship Id="rId2" Type="http://schemas.microsoft.com/office/2019/04/relationships/externalLinkLongPath" Target="no-use-20240220_full_lung_run_YY_analysis.xlsx?43F0393D" TargetMode="External"/><Relationship Id="rId1" Type="http://schemas.openxmlformats.org/officeDocument/2006/relationships/externalLinkPath" Target="file:///\\43F0393D\no-use-20240220_full_lung_run_YY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PlateMap"/>
      <sheetName val="Sheet1"/>
      <sheetName val="Analysis"/>
    </sheetNames>
    <sheetDataSet>
      <sheetData sheetId="0" refreshError="1"/>
      <sheetData sheetId="1" refreshError="1"/>
      <sheetData sheetId="2">
        <row r="39">
          <cell r="A39">
            <v>2</v>
          </cell>
          <cell r="B39">
            <v>183966.125</v>
          </cell>
        </row>
        <row r="40">
          <cell r="A40">
            <v>0.4</v>
          </cell>
          <cell r="B40">
            <v>39135.125</v>
          </cell>
        </row>
        <row r="41">
          <cell r="A41">
            <v>0.08</v>
          </cell>
          <cell r="B41">
            <v>15031.625</v>
          </cell>
        </row>
        <row r="42">
          <cell r="A42">
            <v>1.6E-2</v>
          </cell>
          <cell r="B42">
            <v>6571.625</v>
          </cell>
        </row>
        <row r="43">
          <cell r="A43">
            <v>3.2000000000000002E-3</v>
          </cell>
          <cell r="B43">
            <v>2664.125</v>
          </cell>
        </row>
        <row r="44">
          <cell r="A44">
            <v>6.4000000000000005E-4</v>
          </cell>
          <cell r="B44">
            <v>1317.625</v>
          </cell>
        </row>
        <row r="83">
          <cell r="A83">
            <v>2</v>
          </cell>
          <cell r="B83">
            <v>158781.6875</v>
          </cell>
        </row>
        <row r="84">
          <cell r="A84">
            <v>0.4</v>
          </cell>
          <cell r="B84">
            <v>34791.6875</v>
          </cell>
        </row>
        <row r="85">
          <cell r="A85">
            <v>0.08</v>
          </cell>
          <cell r="B85">
            <v>11279.1875</v>
          </cell>
        </row>
        <row r="86">
          <cell r="A86">
            <v>1.6E-2</v>
          </cell>
          <cell r="B86">
            <v>2653.1875</v>
          </cell>
        </row>
        <row r="87">
          <cell r="A87">
            <v>3.2000000000000002E-3</v>
          </cell>
          <cell r="B87">
            <v>1468.6875</v>
          </cell>
        </row>
        <row r="88">
          <cell r="A88">
            <v>6.4000000000000005E-4</v>
          </cell>
          <cell r="B88">
            <v>311.6875</v>
          </cell>
        </row>
        <row r="128">
          <cell r="A128">
            <v>2</v>
          </cell>
          <cell r="B128">
            <v>167207.6875</v>
          </cell>
        </row>
        <row r="129">
          <cell r="A129">
            <v>0.4</v>
          </cell>
          <cell r="B129">
            <v>36472.1875</v>
          </cell>
        </row>
        <row r="130">
          <cell r="A130">
            <v>0.08</v>
          </cell>
          <cell r="B130">
            <v>12367.1875</v>
          </cell>
        </row>
        <row r="131">
          <cell r="A131">
            <v>1.6E-2</v>
          </cell>
          <cell r="B131">
            <v>3643.1875</v>
          </cell>
        </row>
        <row r="132">
          <cell r="A132">
            <v>3.2000000000000002E-3</v>
          </cell>
          <cell r="B132">
            <v>1398.1875</v>
          </cell>
        </row>
        <row r="133">
          <cell r="A133">
            <v>6.4000000000000005E-4</v>
          </cell>
          <cell r="B133">
            <v>804.6875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zoomScale="70" zoomScaleNormal="70" workbookViewId="0">
      <selection activeCell="B2" sqref="B2:M9"/>
    </sheetView>
  </sheetViews>
  <sheetFormatPr defaultRowHeight="14.25" x14ac:dyDescent="0.45"/>
  <sheetData>
    <row r="1" spans="1:15" x14ac:dyDescent="0.4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t="s">
        <v>8</v>
      </c>
    </row>
    <row r="2" spans="1:15" x14ac:dyDescent="0.45">
      <c r="A2" s="2" t="s">
        <v>0</v>
      </c>
      <c r="B2" s="3">
        <v>532182</v>
      </c>
      <c r="C2" s="3">
        <v>554193</v>
      </c>
      <c r="D2" s="4">
        <v>185495</v>
      </c>
      <c r="E2" s="4">
        <v>181742</v>
      </c>
      <c r="F2" s="5">
        <v>8136</v>
      </c>
      <c r="G2" s="5">
        <v>1648</v>
      </c>
      <c r="H2" s="5">
        <v>32116</v>
      </c>
      <c r="I2" s="5">
        <v>28557</v>
      </c>
      <c r="J2" s="6">
        <v>88925</v>
      </c>
      <c r="K2" s="5">
        <v>3</v>
      </c>
      <c r="L2" s="5">
        <v>5</v>
      </c>
      <c r="M2" s="5">
        <v>14</v>
      </c>
      <c r="N2" s="7">
        <v>540565</v>
      </c>
    </row>
    <row r="3" spans="1:15" x14ac:dyDescent="0.45">
      <c r="A3" s="2" t="s">
        <v>1</v>
      </c>
      <c r="B3" s="8">
        <v>459007</v>
      </c>
      <c r="C3" s="8">
        <v>460856</v>
      </c>
      <c r="D3" s="9">
        <v>265017</v>
      </c>
      <c r="E3" s="10">
        <v>214258</v>
      </c>
      <c r="F3" s="5">
        <v>2836</v>
      </c>
      <c r="G3" s="5">
        <v>2811</v>
      </c>
      <c r="H3" s="5">
        <v>5177</v>
      </c>
      <c r="I3" s="5">
        <v>16894</v>
      </c>
      <c r="J3" s="5">
        <v>37288</v>
      </c>
      <c r="K3" s="5">
        <v>5</v>
      </c>
      <c r="L3" s="5">
        <v>7</v>
      </c>
      <c r="M3" s="5">
        <v>13</v>
      </c>
      <c r="N3" s="7">
        <v>540565</v>
      </c>
    </row>
    <row r="4" spans="1:15" x14ac:dyDescent="0.45">
      <c r="A4" s="2" t="s">
        <v>2</v>
      </c>
      <c r="B4" s="4">
        <v>166620</v>
      </c>
      <c r="C4" s="4">
        <v>165540</v>
      </c>
      <c r="D4" s="11">
        <v>150058</v>
      </c>
      <c r="E4" s="11">
        <v>146667</v>
      </c>
      <c r="F4" s="5">
        <v>3561</v>
      </c>
      <c r="G4" s="5">
        <v>5912</v>
      </c>
      <c r="H4" s="5">
        <v>6898</v>
      </c>
      <c r="I4" s="5">
        <v>3407</v>
      </c>
      <c r="J4" s="5">
        <v>30151</v>
      </c>
      <c r="K4" s="5">
        <v>6</v>
      </c>
      <c r="L4" s="5">
        <v>3</v>
      </c>
      <c r="M4" s="5">
        <v>12</v>
      </c>
      <c r="N4" s="7">
        <v>540565</v>
      </c>
    </row>
    <row r="5" spans="1:15" x14ac:dyDescent="0.45">
      <c r="A5" s="2" t="s">
        <v>3</v>
      </c>
      <c r="B5" s="5">
        <v>37968</v>
      </c>
      <c r="C5" s="5">
        <v>34772</v>
      </c>
      <c r="D5" s="5">
        <v>23171</v>
      </c>
      <c r="E5" s="5">
        <v>14659</v>
      </c>
      <c r="F5" s="12">
        <v>62266</v>
      </c>
      <c r="G5" s="5">
        <v>3728</v>
      </c>
      <c r="H5" s="5">
        <v>14587</v>
      </c>
      <c r="I5" s="5">
        <v>5561</v>
      </c>
      <c r="J5" s="5">
        <v>7610</v>
      </c>
      <c r="K5" s="5">
        <v>5</v>
      </c>
      <c r="L5" s="5">
        <v>7</v>
      </c>
      <c r="M5" s="5">
        <v>12</v>
      </c>
      <c r="N5" s="7">
        <v>540565</v>
      </c>
    </row>
    <row r="6" spans="1:15" x14ac:dyDescent="0.45">
      <c r="A6" s="2" t="s">
        <v>4</v>
      </c>
      <c r="B6" s="5">
        <v>11508</v>
      </c>
      <c r="C6" s="5">
        <v>10324</v>
      </c>
      <c r="D6" s="9">
        <v>240520</v>
      </c>
      <c r="E6" s="5">
        <v>5609</v>
      </c>
      <c r="F6" s="6">
        <v>104708</v>
      </c>
      <c r="G6" s="5">
        <v>3742</v>
      </c>
      <c r="H6" s="5">
        <v>13736</v>
      </c>
      <c r="I6" s="5">
        <v>11340</v>
      </c>
      <c r="J6" s="5">
        <v>3902</v>
      </c>
      <c r="K6" s="5">
        <v>3</v>
      </c>
      <c r="L6" s="5">
        <v>3</v>
      </c>
      <c r="M6" s="5">
        <v>10</v>
      </c>
      <c r="N6" s="7">
        <v>540565</v>
      </c>
    </row>
    <row r="7" spans="1:15" x14ac:dyDescent="0.45">
      <c r="A7" s="2" t="s">
        <v>5</v>
      </c>
      <c r="B7" s="5">
        <v>2231</v>
      </c>
      <c r="C7" s="5">
        <v>2814</v>
      </c>
      <c r="D7" s="12">
        <v>58293</v>
      </c>
      <c r="E7" s="5">
        <v>2480</v>
      </c>
      <c r="F7" s="5">
        <v>29176</v>
      </c>
      <c r="G7" s="5">
        <v>31888</v>
      </c>
      <c r="H7" s="5">
        <v>10991</v>
      </c>
      <c r="I7" s="5">
        <v>9393</v>
      </c>
      <c r="J7" s="5">
        <v>14827</v>
      </c>
      <c r="K7" s="5">
        <v>5</v>
      </c>
      <c r="L7" s="5">
        <v>6</v>
      </c>
      <c r="M7" s="5">
        <v>12</v>
      </c>
      <c r="N7" s="7">
        <v>540565</v>
      </c>
    </row>
    <row r="8" spans="1:15" x14ac:dyDescent="0.45">
      <c r="A8" s="2" t="s">
        <v>6</v>
      </c>
      <c r="B8" s="5">
        <v>595</v>
      </c>
      <c r="C8" s="5">
        <v>926</v>
      </c>
      <c r="D8" s="5">
        <v>4</v>
      </c>
      <c r="E8" s="5">
        <v>3035</v>
      </c>
      <c r="F8" s="5">
        <v>19725</v>
      </c>
      <c r="G8" s="6">
        <v>110471</v>
      </c>
      <c r="H8" s="5">
        <v>28214</v>
      </c>
      <c r="I8" s="5">
        <v>7917</v>
      </c>
      <c r="J8" s="5">
        <v>12026</v>
      </c>
      <c r="K8" s="5">
        <v>4</v>
      </c>
      <c r="L8" s="5">
        <v>7</v>
      </c>
      <c r="M8" s="5">
        <v>16</v>
      </c>
      <c r="N8" s="7">
        <v>540565</v>
      </c>
    </row>
    <row r="9" spans="1:15" x14ac:dyDescent="0.45">
      <c r="A9" s="2" t="s">
        <v>7</v>
      </c>
      <c r="B9" s="5">
        <v>212</v>
      </c>
      <c r="C9" s="5">
        <v>1510</v>
      </c>
      <c r="D9" s="5">
        <v>5</v>
      </c>
      <c r="E9" s="5">
        <v>4051</v>
      </c>
      <c r="F9" s="5">
        <v>10917</v>
      </c>
      <c r="G9" s="5">
        <v>38203</v>
      </c>
      <c r="H9" s="6">
        <v>105259</v>
      </c>
      <c r="I9" s="12">
        <v>46164</v>
      </c>
      <c r="J9" s="5">
        <v>6828</v>
      </c>
      <c r="K9" s="5">
        <v>3</v>
      </c>
      <c r="L9" s="5">
        <v>2</v>
      </c>
      <c r="M9" s="5">
        <v>16</v>
      </c>
      <c r="N9" s="7">
        <v>540565</v>
      </c>
    </row>
    <row r="11" spans="1:15" x14ac:dyDescent="0.45">
      <c r="A11" s="1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O11" t="s">
        <v>9</v>
      </c>
    </row>
    <row r="12" spans="1:15" x14ac:dyDescent="0.45">
      <c r="A12" s="2" t="s">
        <v>0</v>
      </c>
      <c r="B12" s="3">
        <v>549759</v>
      </c>
      <c r="C12" s="3">
        <v>552024</v>
      </c>
      <c r="D12" s="10">
        <v>215701</v>
      </c>
      <c r="E12" s="4">
        <v>181408</v>
      </c>
      <c r="F12" s="5">
        <v>7675</v>
      </c>
      <c r="G12" s="5">
        <v>1630</v>
      </c>
      <c r="H12" s="5">
        <v>31431</v>
      </c>
      <c r="I12" s="5">
        <v>28636</v>
      </c>
      <c r="J12" s="6">
        <v>87493</v>
      </c>
      <c r="K12" s="5">
        <v>3</v>
      </c>
      <c r="L12" s="5">
        <v>4</v>
      </c>
      <c r="M12" s="5">
        <v>11</v>
      </c>
      <c r="N12" s="7">
        <v>540565</v>
      </c>
    </row>
    <row r="13" spans="1:15" x14ac:dyDescent="0.45">
      <c r="A13" s="2" t="s">
        <v>1</v>
      </c>
      <c r="B13" s="8">
        <v>437476</v>
      </c>
      <c r="C13" s="13">
        <v>490583</v>
      </c>
      <c r="D13" s="14">
        <v>297566</v>
      </c>
      <c r="E13" s="10">
        <v>209138</v>
      </c>
      <c r="F13" s="5">
        <v>2788</v>
      </c>
      <c r="G13" s="5">
        <v>2938</v>
      </c>
      <c r="H13" s="5">
        <v>4965</v>
      </c>
      <c r="I13" s="5">
        <v>16514</v>
      </c>
      <c r="J13" s="5">
        <v>37371</v>
      </c>
      <c r="K13" s="5">
        <v>6</v>
      </c>
      <c r="L13" s="5">
        <v>5</v>
      </c>
      <c r="M13" s="5">
        <v>12</v>
      </c>
      <c r="N13" s="7">
        <v>540565</v>
      </c>
    </row>
    <row r="14" spans="1:15" x14ac:dyDescent="0.45">
      <c r="A14" s="2" t="s">
        <v>2</v>
      </c>
      <c r="B14" s="4">
        <v>189712</v>
      </c>
      <c r="C14" s="4">
        <v>196750</v>
      </c>
      <c r="D14" s="4">
        <v>164161</v>
      </c>
      <c r="E14" s="11">
        <v>139631</v>
      </c>
      <c r="F14" s="5">
        <v>3423</v>
      </c>
      <c r="G14" s="5">
        <v>5551</v>
      </c>
      <c r="H14" s="5">
        <v>6943</v>
      </c>
      <c r="I14" s="5">
        <v>3299</v>
      </c>
      <c r="J14" s="5">
        <v>29970</v>
      </c>
      <c r="K14" s="5">
        <v>6</v>
      </c>
      <c r="L14" s="5">
        <v>4</v>
      </c>
      <c r="M14" s="5">
        <v>12</v>
      </c>
      <c r="N14" s="7">
        <v>540565</v>
      </c>
    </row>
    <row r="15" spans="1:15" x14ac:dyDescent="0.45">
      <c r="A15" s="2" t="s">
        <v>3</v>
      </c>
      <c r="B15" s="5">
        <v>27065</v>
      </c>
      <c r="C15" s="12">
        <v>42267</v>
      </c>
      <c r="D15" s="5">
        <v>33800</v>
      </c>
      <c r="E15" s="5">
        <v>14399</v>
      </c>
      <c r="F15" s="12">
        <v>59068</v>
      </c>
      <c r="G15" s="5">
        <v>3762</v>
      </c>
      <c r="H15" s="5">
        <v>15699</v>
      </c>
      <c r="I15" s="5">
        <v>5240</v>
      </c>
      <c r="J15" s="5">
        <v>7618</v>
      </c>
      <c r="K15" s="5">
        <v>6</v>
      </c>
      <c r="L15" s="5">
        <v>4</v>
      </c>
      <c r="M15" s="5">
        <v>14</v>
      </c>
      <c r="N15" s="7">
        <v>540565</v>
      </c>
    </row>
    <row r="16" spans="1:15" x14ac:dyDescent="0.45">
      <c r="A16" s="2" t="s">
        <v>4</v>
      </c>
      <c r="B16" s="5">
        <v>22365</v>
      </c>
      <c r="C16" s="5">
        <v>13335</v>
      </c>
      <c r="D16" s="9">
        <v>257158</v>
      </c>
      <c r="E16" s="5">
        <v>5576</v>
      </c>
      <c r="F16" s="6">
        <v>101787</v>
      </c>
      <c r="G16" s="5">
        <v>3700</v>
      </c>
      <c r="H16" s="5">
        <v>13675</v>
      </c>
      <c r="I16" s="5">
        <v>11066</v>
      </c>
      <c r="J16" s="5">
        <v>3999</v>
      </c>
      <c r="K16" s="5">
        <v>7</v>
      </c>
      <c r="L16" s="5">
        <v>7</v>
      </c>
      <c r="M16" s="5">
        <v>11</v>
      </c>
      <c r="N16" s="7">
        <v>540565</v>
      </c>
    </row>
    <row r="17" spans="1:15" x14ac:dyDescent="0.45">
      <c r="A17" s="2" t="s">
        <v>5</v>
      </c>
      <c r="B17" s="5">
        <v>6015</v>
      </c>
      <c r="C17" s="5">
        <v>5846</v>
      </c>
      <c r="D17" s="12">
        <v>70899</v>
      </c>
      <c r="E17" s="5">
        <v>2496</v>
      </c>
      <c r="F17" s="5">
        <v>28560</v>
      </c>
      <c r="G17" s="5">
        <v>30321</v>
      </c>
      <c r="H17" s="5">
        <v>10717</v>
      </c>
      <c r="I17" s="5">
        <v>9181</v>
      </c>
      <c r="J17" s="5">
        <v>13934</v>
      </c>
      <c r="K17" s="5">
        <v>4</v>
      </c>
      <c r="L17" s="5">
        <v>5</v>
      </c>
      <c r="M17" s="5">
        <v>12</v>
      </c>
      <c r="N17" s="7">
        <v>540565</v>
      </c>
    </row>
    <row r="18" spans="1:15" x14ac:dyDescent="0.45">
      <c r="A18" s="2" t="s">
        <v>6</v>
      </c>
      <c r="B18" s="5">
        <v>2892</v>
      </c>
      <c r="C18" s="5">
        <v>1791</v>
      </c>
      <c r="D18" s="5">
        <v>4</v>
      </c>
      <c r="E18" s="5">
        <v>2854</v>
      </c>
      <c r="F18" s="5">
        <v>18632</v>
      </c>
      <c r="G18" s="6">
        <v>111799</v>
      </c>
      <c r="H18" s="5">
        <v>27743</v>
      </c>
      <c r="I18" s="5">
        <v>7542</v>
      </c>
      <c r="J18" s="5">
        <v>11887</v>
      </c>
      <c r="K18" s="5">
        <v>7</v>
      </c>
      <c r="L18" s="5">
        <v>8</v>
      </c>
      <c r="M18" s="5">
        <v>17</v>
      </c>
      <c r="N18" s="7">
        <v>540565</v>
      </c>
    </row>
    <row r="19" spans="1:15" x14ac:dyDescent="0.45">
      <c r="A19" s="2" t="s">
        <v>7</v>
      </c>
      <c r="B19" s="5">
        <v>1626</v>
      </c>
      <c r="C19" s="5">
        <v>1953</v>
      </c>
      <c r="D19" s="5">
        <v>2</v>
      </c>
      <c r="E19" s="5">
        <v>3959</v>
      </c>
      <c r="F19" s="5">
        <v>11214</v>
      </c>
      <c r="G19" s="5">
        <v>38476</v>
      </c>
      <c r="H19" s="6">
        <v>104241</v>
      </c>
      <c r="I19" s="12">
        <v>45034</v>
      </c>
      <c r="J19" s="5">
        <v>7022</v>
      </c>
      <c r="K19" s="5">
        <v>7</v>
      </c>
      <c r="L19" s="5">
        <v>5</v>
      </c>
      <c r="M19" s="5">
        <v>12</v>
      </c>
      <c r="N19" s="7">
        <v>540565</v>
      </c>
    </row>
    <row r="21" spans="1:15" x14ac:dyDescent="0.45">
      <c r="A21" s="1"/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  <c r="O21" t="s">
        <v>10</v>
      </c>
    </row>
    <row r="22" spans="1:15" x14ac:dyDescent="0.45">
      <c r="A22" s="2" t="s">
        <v>0</v>
      </c>
      <c r="B22" s="14">
        <v>276904</v>
      </c>
      <c r="C22" s="3">
        <v>487108</v>
      </c>
      <c r="D22" s="10">
        <v>196624</v>
      </c>
      <c r="E22" s="10">
        <v>188650</v>
      </c>
      <c r="F22" s="5">
        <v>7704</v>
      </c>
      <c r="G22" s="5">
        <v>1294</v>
      </c>
      <c r="H22" s="5">
        <v>32252</v>
      </c>
      <c r="I22" s="5">
        <v>29146</v>
      </c>
      <c r="J22" s="6">
        <v>89729</v>
      </c>
      <c r="K22" s="5">
        <v>4</v>
      </c>
      <c r="L22" s="5">
        <v>3</v>
      </c>
      <c r="M22" s="5">
        <v>9</v>
      </c>
      <c r="N22" s="7">
        <v>540565</v>
      </c>
    </row>
    <row r="23" spans="1:15" x14ac:dyDescent="0.45">
      <c r="A23" s="2" t="s">
        <v>1</v>
      </c>
      <c r="B23" s="3">
        <v>472094</v>
      </c>
      <c r="C23" s="3">
        <v>475466</v>
      </c>
      <c r="D23" s="14">
        <v>265692</v>
      </c>
      <c r="E23" s="9">
        <v>213961</v>
      </c>
      <c r="F23" s="5">
        <v>2815</v>
      </c>
      <c r="G23" s="5">
        <v>2292</v>
      </c>
      <c r="H23" s="5">
        <v>5262</v>
      </c>
      <c r="I23" s="5">
        <v>15718</v>
      </c>
      <c r="J23" s="12">
        <v>36600</v>
      </c>
      <c r="K23" s="5">
        <v>6</v>
      </c>
      <c r="L23" s="5">
        <v>4</v>
      </c>
      <c r="M23" s="5">
        <v>12</v>
      </c>
      <c r="N23" s="7">
        <v>540565</v>
      </c>
    </row>
    <row r="24" spans="1:15" x14ac:dyDescent="0.45">
      <c r="A24" s="2" t="s">
        <v>2</v>
      </c>
      <c r="B24" s="10">
        <v>189509</v>
      </c>
      <c r="C24" s="10">
        <v>183607</v>
      </c>
      <c r="D24" s="4">
        <v>141821</v>
      </c>
      <c r="E24" s="4">
        <v>141227</v>
      </c>
      <c r="F24" s="5">
        <v>3456</v>
      </c>
      <c r="G24" s="5">
        <v>5702</v>
      </c>
      <c r="H24" s="5">
        <v>7001</v>
      </c>
      <c r="I24" s="5">
        <v>3407</v>
      </c>
      <c r="J24" s="5">
        <v>29168</v>
      </c>
      <c r="K24" s="5">
        <v>4</v>
      </c>
      <c r="L24" s="5">
        <v>4</v>
      </c>
      <c r="M24" s="5">
        <v>11</v>
      </c>
      <c r="N24" s="7">
        <v>540565</v>
      </c>
    </row>
    <row r="25" spans="1:15" x14ac:dyDescent="0.45">
      <c r="A25" s="2" t="s">
        <v>3</v>
      </c>
      <c r="B25" s="12">
        <v>44590</v>
      </c>
      <c r="C25" s="12">
        <v>38216</v>
      </c>
      <c r="D25" s="5">
        <v>25560</v>
      </c>
      <c r="E25" s="5">
        <v>14411</v>
      </c>
      <c r="F25" s="12">
        <v>58681</v>
      </c>
      <c r="G25" s="5">
        <v>3375</v>
      </c>
      <c r="H25" s="5">
        <v>13893</v>
      </c>
      <c r="I25" s="5">
        <v>4942</v>
      </c>
      <c r="J25" s="5">
        <v>7301</v>
      </c>
      <c r="K25" s="5">
        <v>4</v>
      </c>
      <c r="L25" s="5">
        <v>3</v>
      </c>
      <c r="M25" s="5">
        <v>12</v>
      </c>
      <c r="N25" s="7">
        <v>540565</v>
      </c>
    </row>
    <row r="26" spans="1:15" x14ac:dyDescent="0.45">
      <c r="A26" s="2" t="s">
        <v>4</v>
      </c>
      <c r="B26" s="5">
        <v>12531</v>
      </c>
      <c r="C26" s="5">
        <v>13009</v>
      </c>
      <c r="D26" s="14">
        <v>245901</v>
      </c>
      <c r="E26" s="5">
        <v>5734</v>
      </c>
      <c r="F26" s="6">
        <v>103996</v>
      </c>
      <c r="G26" s="5">
        <v>3796</v>
      </c>
      <c r="H26" s="5">
        <v>13847</v>
      </c>
      <c r="I26" s="5">
        <v>9452</v>
      </c>
      <c r="J26" s="5">
        <v>3837</v>
      </c>
      <c r="K26" s="5">
        <v>5</v>
      </c>
      <c r="L26" s="5">
        <v>6</v>
      </c>
      <c r="M26" s="5">
        <v>12</v>
      </c>
      <c r="N26" s="7">
        <v>540565</v>
      </c>
    </row>
    <row r="27" spans="1:15" x14ac:dyDescent="0.45">
      <c r="A27" s="2" t="s">
        <v>5</v>
      </c>
      <c r="B27" s="5">
        <v>3296</v>
      </c>
      <c r="C27" s="5">
        <v>4061</v>
      </c>
      <c r="D27" s="12">
        <v>56277</v>
      </c>
      <c r="E27" s="5">
        <v>2449</v>
      </c>
      <c r="F27" s="12">
        <v>38065</v>
      </c>
      <c r="G27" s="5">
        <v>28981</v>
      </c>
      <c r="H27" s="12">
        <v>59991</v>
      </c>
      <c r="I27" s="5">
        <v>8920</v>
      </c>
      <c r="J27" s="5">
        <v>11688</v>
      </c>
      <c r="K27" s="5">
        <v>5</v>
      </c>
      <c r="L27" s="5">
        <v>7</v>
      </c>
      <c r="M27" s="5">
        <v>8</v>
      </c>
      <c r="N27" s="7">
        <v>540565</v>
      </c>
    </row>
    <row r="28" spans="1:15" x14ac:dyDescent="0.45">
      <c r="A28" s="2" t="s">
        <v>6</v>
      </c>
      <c r="B28" s="5">
        <v>1170</v>
      </c>
      <c r="C28" s="5">
        <v>1284</v>
      </c>
      <c r="D28" s="5">
        <v>5</v>
      </c>
      <c r="E28" s="5">
        <v>2289</v>
      </c>
      <c r="F28" s="5">
        <v>15624</v>
      </c>
      <c r="G28" s="11">
        <v>107910</v>
      </c>
      <c r="H28" s="5">
        <v>26111</v>
      </c>
      <c r="I28" s="5">
        <v>7761</v>
      </c>
      <c r="J28" s="5">
        <v>11754</v>
      </c>
      <c r="K28" s="5">
        <v>5</v>
      </c>
      <c r="L28" s="5">
        <v>5</v>
      </c>
      <c r="M28" s="5">
        <v>12</v>
      </c>
      <c r="N28" s="7">
        <v>540565</v>
      </c>
    </row>
    <row r="29" spans="1:15" x14ac:dyDescent="0.45">
      <c r="A29" s="2" t="s">
        <v>7</v>
      </c>
      <c r="B29" s="5">
        <v>3279</v>
      </c>
      <c r="C29" s="5">
        <v>557</v>
      </c>
      <c r="D29" s="5">
        <v>4</v>
      </c>
      <c r="E29" s="5">
        <v>3983</v>
      </c>
      <c r="F29" s="5">
        <v>14571</v>
      </c>
      <c r="G29" s="12">
        <v>37645</v>
      </c>
      <c r="H29" s="6">
        <v>90460</v>
      </c>
      <c r="I29" s="12">
        <v>44957</v>
      </c>
      <c r="J29" s="5">
        <v>6975</v>
      </c>
      <c r="K29" s="5">
        <v>3</v>
      </c>
      <c r="L29" s="5">
        <v>4</v>
      </c>
      <c r="M29" s="5">
        <v>12</v>
      </c>
      <c r="N29" s="7">
        <v>540565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D754-1431-46D3-A9ED-59208A7902F2}">
  <sheetPr>
    <pageSetUpPr fitToPage="1"/>
  </sheetPr>
  <dimension ref="A1:AQ145"/>
  <sheetViews>
    <sheetView tabSelected="1" zoomScale="70" zoomScaleNormal="70" workbookViewId="0"/>
  </sheetViews>
  <sheetFormatPr defaultColWidth="9" defaultRowHeight="14.25" x14ac:dyDescent="0.45"/>
  <cols>
    <col min="1" max="24" width="9" style="15"/>
    <col min="27" max="28" width="9" style="15"/>
    <col min="29" max="29" width="24.1328125" style="15" customWidth="1"/>
    <col min="30" max="16384" width="9" style="15"/>
  </cols>
  <sheetData>
    <row r="1" spans="1:34" x14ac:dyDescent="0.45">
      <c r="B1" s="16" t="s">
        <v>11</v>
      </c>
      <c r="Q1" s="16" t="s">
        <v>12</v>
      </c>
      <c r="U1" s="15" t="s">
        <v>13</v>
      </c>
      <c r="V1" s="15" t="s">
        <v>14</v>
      </c>
      <c r="W1" s="15" t="s">
        <v>15</v>
      </c>
      <c r="Y1" t="s">
        <v>16</v>
      </c>
      <c r="Z1" t="s">
        <v>17</v>
      </c>
      <c r="AA1" t="s">
        <v>18</v>
      </c>
      <c r="AF1" s="15" t="s">
        <v>19</v>
      </c>
      <c r="AG1" s="15" t="s">
        <v>20</v>
      </c>
      <c r="AH1" s="15" t="s">
        <v>21</v>
      </c>
    </row>
    <row r="2" spans="1:34" x14ac:dyDescent="0.45">
      <c r="B2" s="17"/>
      <c r="C2" s="17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>
        <v>7</v>
      </c>
      <c r="J2" s="17">
        <v>8</v>
      </c>
      <c r="K2" s="17">
        <v>9</v>
      </c>
      <c r="L2" s="17">
        <v>10</v>
      </c>
      <c r="M2" s="17">
        <v>11</v>
      </c>
      <c r="N2" s="17">
        <v>12</v>
      </c>
      <c r="Q2" s="17">
        <v>1</v>
      </c>
      <c r="R2" s="17" t="s">
        <v>22</v>
      </c>
      <c r="S2" s="17"/>
      <c r="T2" s="18" t="s">
        <v>23</v>
      </c>
      <c r="U2" s="15">
        <v>10</v>
      </c>
      <c r="V2" s="19">
        <f>AVERAGE(D49,D93,D138)</f>
        <v>2.3855913882146704</v>
      </c>
      <c r="W2" s="19">
        <f>ABS(D49-D93)/D49*100</f>
        <v>9.2307894059248987</v>
      </c>
      <c r="X2" s="19"/>
      <c r="Y2" s="15">
        <f>V2*U2</f>
        <v>23.855913882146705</v>
      </c>
      <c r="Z2" s="15">
        <v>100</v>
      </c>
      <c r="AA2" s="15">
        <f>Z2*Y2-AA56</f>
        <v>2385.5972173089713</v>
      </c>
      <c r="AC2" s="15" t="s">
        <v>24</v>
      </c>
      <c r="AD2" s="15">
        <f>SUM(AA2:AA55)</f>
        <v>13472.702264901265</v>
      </c>
      <c r="AF2" s="15">
        <f>AA2/$AD$2*100</f>
        <v>17.706894804050314</v>
      </c>
    </row>
    <row r="3" spans="1:34" x14ac:dyDescent="0.45">
      <c r="B3" s="17" t="s">
        <v>25</v>
      </c>
      <c r="C3" s="20">
        <v>50</v>
      </c>
      <c r="D3" s="20">
        <v>50</v>
      </c>
      <c r="E3" s="21">
        <v>1</v>
      </c>
      <c r="F3" s="22">
        <v>7</v>
      </c>
      <c r="G3" s="22">
        <f>F3+8</f>
        <v>15</v>
      </c>
      <c r="H3" s="22">
        <f t="shared" ref="H3:K3" si="0">G3+8</f>
        <v>23</v>
      </c>
      <c r="I3" s="22">
        <f t="shared" si="0"/>
        <v>31</v>
      </c>
      <c r="J3" s="22">
        <f t="shared" si="0"/>
        <v>39</v>
      </c>
      <c r="K3" s="22">
        <f t="shared" si="0"/>
        <v>47</v>
      </c>
      <c r="L3" s="17">
        <v>55</v>
      </c>
      <c r="M3" s="23"/>
      <c r="N3" s="23"/>
      <c r="Q3" s="17">
        <v>2</v>
      </c>
      <c r="R3" s="17" t="s">
        <v>22</v>
      </c>
      <c r="S3" s="17"/>
      <c r="T3" s="18" t="s">
        <v>26</v>
      </c>
      <c r="U3" s="15">
        <v>10</v>
      </c>
      <c r="V3" s="19">
        <f>AVERAGE(D50,D94,D139)</f>
        <v>3.3090912876660021</v>
      </c>
      <c r="W3" s="19">
        <f t="shared" ref="W3:W7" si="1">ABS(D50-D94)/D50*100</f>
        <v>15.490580377345362</v>
      </c>
      <c r="X3" s="19"/>
      <c r="Y3" s="15">
        <f t="shared" ref="Y3:Y59" si="2">V3*U3</f>
        <v>33.09091287666002</v>
      </c>
      <c r="Z3" s="15">
        <v>100</v>
      </c>
      <c r="AA3" s="15">
        <f t="shared" ref="AA3:AA5" si="3">Z3*Y3-AA57</f>
        <v>3309.0947808399151</v>
      </c>
      <c r="AF3" s="15">
        <f t="shared" ref="AF3:AF55" si="4">AA3/$AD$2*100</f>
        <v>24.561477837008859</v>
      </c>
    </row>
    <row r="4" spans="1:34" x14ac:dyDescent="0.45">
      <c r="B4" s="17" t="s">
        <v>27</v>
      </c>
      <c r="C4" s="20">
        <v>10</v>
      </c>
      <c r="D4" s="20">
        <v>10</v>
      </c>
      <c r="E4" s="21">
        <v>2</v>
      </c>
      <c r="F4" s="22">
        <v>8</v>
      </c>
      <c r="G4" s="22">
        <f t="shared" ref="G4:K10" si="5">F4+8</f>
        <v>16</v>
      </c>
      <c r="H4" s="22">
        <f t="shared" si="5"/>
        <v>24</v>
      </c>
      <c r="I4" s="22">
        <f t="shared" si="5"/>
        <v>32</v>
      </c>
      <c r="J4" s="22">
        <f t="shared" si="5"/>
        <v>40</v>
      </c>
      <c r="K4" s="22">
        <f t="shared" si="5"/>
        <v>48</v>
      </c>
      <c r="L4" s="17">
        <v>56</v>
      </c>
      <c r="M4" s="23"/>
      <c r="N4" s="23"/>
      <c r="Q4" s="17">
        <v>3</v>
      </c>
      <c r="R4" s="17" t="s">
        <v>22</v>
      </c>
      <c r="S4" s="17"/>
      <c r="T4" s="18" t="s">
        <v>28</v>
      </c>
      <c r="U4" s="15">
        <v>10</v>
      </c>
      <c r="V4" s="19">
        <f t="shared" ref="V4:V6" si="6">AVERAGE(D51,D95,D140)</f>
        <v>1.8244502825517124</v>
      </c>
      <c r="W4" s="19">
        <f t="shared" si="1"/>
        <v>22.509454477013723</v>
      </c>
      <c r="X4" s="19"/>
      <c r="Y4" s="15">
        <f t="shared" si="2"/>
        <v>18.244502825517124</v>
      </c>
      <c r="Z4" s="15">
        <v>100</v>
      </c>
      <c r="AA4" s="15">
        <f t="shared" si="3"/>
        <v>1824.4542315462425</v>
      </c>
      <c r="AC4" s="15" t="s">
        <v>29</v>
      </c>
      <c r="AD4" s="15">
        <f>(5-3.1)*5*1000</f>
        <v>9500</v>
      </c>
      <c r="AF4" s="15">
        <f t="shared" si="4"/>
        <v>13.541858163816647</v>
      </c>
      <c r="AG4" s="15">
        <f>AA4/$AD$7*100</f>
        <v>23.456567540737147</v>
      </c>
      <c r="AH4" s="15">
        <f>AA4/$AD$10*100</f>
        <v>44.840376310553374</v>
      </c>
    </row>
    <row r="5" spans="1:34" x14ac:dyDescent="0.45">
      <c r="B5" s="17" t="s">
        <v>30</v>
      </c>
      <c r="C5" s="20">
        <v>2</v>
      </c>
      <c r="D5" s="20">
        <v>2</v>
      </c>
      <c r="E5" s="21">
        <v>3</v>
      </c>
      <c r="F5" s="22">
        <v>9</v>
      </c>
      <c r="G5" s="22">
        <f t="shared" si="5"/>
        <v>17</v>
      </c>
      <c r="H5" s="22">
        <f t="shared" si="5"/>
        <v>25</v>
      </c>
      <c r="I5" s="22">
        <f t="shared" si="5"/>
        <v>33</v>
      </c>
      <c r="J5" s="22">
        <f t="shared" si="5"/>
        <v>41</v>
      </c>
      <c r="K5" s="22">
        <f t="shared" si="5"/>
        <v>49</v>
      </c>
      <c r="L5" s="17">
        <v>57</v>
      </c>
      <c r="M5" s="23"/>
      <c r="N5" s="23"/>
      <c r="Q5" s="17">
        <v>4</v>
      </c>
      <c r="R5" s="17" t="s">
        <v>22</v>
      </c>
      <c r="T5" s="16" t="s">
        <v>31</v>
      </c>
      <c r="U5" s="15">
        <v>10</v>
      </c>
      <c r="V5" s="19">
        <f t="shared" si="6"/>
        <v>0.33015186768472327</v>
      </c>
      <c r="W5" s="19">
        <f t="shared" si="1"/>
        <v>4.9540565463809738</v>
      </c>
      <c r="X5" s="19"/>
      <c r="Y5" s="15">
        <f t="shared" si="2"/>
        <v>3.3015186768472327</v>
      </c>
      <c r="Z5" s="15">
        <v>100</v>
      </c>
      <c r="AA5" s="15">
        <f t="shared" si="3"/>
        <v>330.15644337917666</v>
      </c>
      <c r="AC5" s="15" t="s">
        <v>32</v>
      </c>
      <c r="AD5" s="15">
        <f>AD2/AD4</f>
        <v>1.4181791857790806</v>
      </c>
      <c r="AF5" s="15">
        <f t="shared" si="4"/>
        <v>2.4505584469070594</v>
      </c>
      <c r="AG5" s="15">
        <f t="shared" ref="AG5:AG55" si="7">AA5/$AD$7*100</f>
        <v>4.2447416762928691</v>
      </c>
      <c r="AH5" s="15">
        <f>AA5/$AD$10*100</f>
        <v>8.114393283480382</v>
      </c>
    </row>
    <row r="6" spans="1:34" x14ac:dyDescent="0.45">
      <c r="B6" s="17" t="s">
        <v>33</v>
      </c>
      <c r="C6" s="20">
        <v>0.4</v>
      </c>
      <c r="D6" s="20">
        <v>0.4</v>
      </c>
      <c r="E6" s="21">
        <v>4</v>
      </c>
      <c r="F6" s="22">
        <v>10</v>
      </c>
      <c r="G6" s="22">
        <f t="shared" si="5"/>
        <v>18</v>
      </c>
      <c r="H6" s="22">
        <f t="shared" si="5"/>
        <v>26</v>
      </c>
      <c r="I6" s="22">
        <f t="shared" si="5"/>
        <v>34</v>
      </c>
      <c r="J6" s="22">
        <f t="shared" si="5"/>
        <v>42</v>
      </c>
      <c r="K6" s="22">
        <f t="shared" si="5"/>
        <v>50</v>
      </c>
      <c r="L6" s="17">
        <v>58</v>
      </c>
      <c r="M6" s="23"/>
      <c r="N6" s="23"/>
      <c r="Q6" s="17">
        <v>5</v>
      </c>
      <c r="R6" s="17" t="s">
        <v>22</v>
      </c>
      <c r="S6" s="17"/>
      <c r="T6" s="18" t="s">
        <v>34</v>
      </c>
      <c r="U6" s="15">
        <v>10</v>
      </c>
      <c r="V6" s="19">
        <f t="shared" si="6"/>
        <v>2.9665043506707409</v>
      </c>
      <c r="W6" s="19">
        <f t="shared" si="1"/>
        <v>13.250913974072297</v>
      </c>
      <c r="X6" s="19"/>
      <c r="Y6" s="15">
        <f t="shared" si="2"/>
        <v>29.665043506707409</v>
      </c>
      <c r="Z6" s="15">
        <v>100</v>
      </c>
      <c r="AA6" s="15">
        <f t="shared" ref="AA6:AA59" si="8">Z6*Y6</f>
        <v>2966.5043506707411</v>
      </c>
      <c r="AF6" s="15">
        <f>AA6/$AD$2*100</f>
        <v>22.018629168396316</v>
      </c>
      <c r="AG6" s="15">
        <f t="shared" si="7"/>
        <v>38.139630174458098</v>
      </c>
    </row>
    <row r="7" spans="1:34" x14ac:dyDescent="0.45">
      <c r="B7" s="17" t="s">
        <v>35</v>
      </c>
      <c r="C7" s="20">
        <v>0.08</v>
      </c>
      <c r="D7" s="20">
        <v>0.08</v>
      </c>
      <c r="E7" s="21">
        <v>5</v>
      </c>
      <c r="F7" s="22">
        <v>11</v>
      </c>
      <c r="G7" s="22">
        <f t="shared" si="5"/>
        <v>19</v>
      </c>
      <c r="H7" s="22">
        <f t="shared" si="5"/>
        <v>27</v>
      </c>
      <c r="I7" s="22">
        <f t="shared" si="5"/>
        <v>35</v>
      </c>
      <c r="J7" s="22">
        <f t="shared" si="5"/>
        <v>43</v>
      </c>
      <c r="K7" s="22">
        <f t="shared" si="5"/>
        <v>51</v>
      </c>
      <c r="L7" s="17"/>
      <c r="M7" s="23"/>
      <c r="N7" s="23"/>
      <c r="Q7" s="17">
        <v>6</v>
      </c>
      <c r="R7" s="17" t="s">
        <v>22</v>
      </c>
      <c r="T7" s="18" t="s">
        <v>36</v>
      </c>
      <c r="U7" s="15">
        <v>10</v>
      </c>
      <c r="V7" s="19">
        <f>AVERAGE(D54,D98,D143)</f>
        <v>0.74273044704783187</v>
      </c>
      <c r="W7" s="19">
        <f t="shared" si="1"/>
        <v>19.930943077083981</v>
      </c>
      <c r="X7" s="19"/>
      <c r="Y7" s="15">
        <f t="shared" si="2"/>
        <v>7.4273044704783189</v>
      </c>
      <c r="Z7" s="15">
        <v>100</v>
      </c>
      <c r="AA7" s="15">
        <f t="shared" si="8"/>
        <v>742.73044704783183</v>
      </c>
      <c r="AB7"/>
      <c r="AC7" s="15" t="s">
        <v>37</v>
      </c>
      <c r="AD7" s="15">
        <f>SUM(AA4:AA55)</f>
        <v>7778.0102667523843</v>
      </c>
      <c r="AF7" s="15">
        <f t="shared" si="4"/>
        <v>5.5128543067620068</v>
      </c>
      <c r="AG7" s="15">
        <f t="shared" si="7"/>
        <v>9.5491060255176308</v>
      </c>
    </row>
    <row r="8" spans="1:34" x14ac:dyDescent="0.45">
      <c r="B8" s="17" t="s">
        <v>38</v>
      </c>
      <c r="C8" s="20">
        <v>1.6E-2</v>
      </c>
      <c r="D8" s="20">
        <v>1.6E-2</v>
      </c>
      <c r="E8" s="21">
        <v>6</v>
      </c>
      <c r="F8" s="22">
        <v>12</v>
      </c>
      <c r="G8" s="22">
        <f t="shared" si="5"/>
        <v>20</v>
      </c>
      <c r="H8" s="22">
        <f t="shared" si="5"/>
        <v>28</v>
      </c>
      <c r="I8" s="22">
        <f t="shared" si="5"/>
        <v>36</v>
      </c>
      <c r="J8" s="22">
        <f t="shared" si="5"/>
        <v>44</v>
      </c>
      <c r="K8" s="22">
        <f t="shared" si="5"/>
        <v>52</v>
      </c>
      <c r="L8" s="17"/>
      <c r="M8" s="23"/>
      <c r="N8" s="23"/>
      <c r="Q8" s="24">
        <v>7</v>
      </c>
      <c r="R8" s="24" t="s">
        <v>22</v>
      </c>
      <c r="S8" s="24" t="s">
        <v>39</v>
      </c>
      <c r="T8" s="24" t="s">
        <v>40</v>
      </c>
      <c r="U8" s="25">
        <v>1</v>
      </c>
      <c r="V8" s="26">
        <f>AVERAGE(E49,E93,E138)</f>
        <v>2.1978618236321341</v>
      </c>
      <c r="W8" s="26">
        <f>ABS(E49-E93)/E49*100</f>
        <v>11.544502359897855</v>
      </c>
      <c r="X8" s="26"/>
      <c r="Y8" s="25">
        <f t="shared" si="2"/>
        <v>2.1978618236321341</v>
      </c>
      <c r="Z8" s="25">
        <v>100</v>
      </c>
      <c r="AA8" s="25">
        <f t="shared" si="8"/>
        <v>219.78618236321341</v>
      </c>
      <c r="AC8" s="15" t="s">
        <v>41</v>
      </c>
      <c r="AD8" s="15">
        <f>AD7/AD2*100</f>
        <v>57.731627358940862</v>
      </c>
      <c r="AF8" s="15">
        <f t="shared" si="4"/>
        <v>1.631344462616046</v>
      </c>
      <c r="AG8" s="15">
        <f t="shared" si="7"/>
        <v>2.8257378792967645</v>
      </c>
      <c r="AH8" s="15">
        <f t="shared" ref="AH8:AH55" si="9">AA8/$AD$10*100</f>
        <v>5.4017771203139153</v>
      </c>
    </row>
    <row r="9" spans="1:34" x14ac:dyDescent="0.45">
      <c r="B9" s="17" t="s">
        <v>42</v>
      </c>
      <c r="C9" s="20">
        <v>3.2000000000000002E-3</v>
      </c>
      <c r="D9" s="20">
        <v>3.2000000000000002E-3</v>
      </c>
      <c r="E9" s="21"/>
      <c r="F9" s="27">
        <v>13</v>
      </c>
      <c r="G9" s="22">
        <f t="shared" si="5"/>
        <v>21</v>
      </c>
      <c r="H9" s="22">
        <f t="shared" si="5"/>
        <v>29</v>
      </c>
      <c r="I9" s="22">
        <f t="shared" si="5"/>
        <v>37</v>
      </c>
      <c r="J9" s="22">
        <f t="shared" si="5"/>
        <v>45</v>
      </c>
      <c r="K9" s="22">
        <f t="shared" si="5"/>
        <v>53</v>
      </c>
      <c r="L9" s="17"/>
      <c r="M9" s="23"/>
      <c r="N9" s="23"/>
      <c r="Q9" s="24">
        <v>8</v>
      </c>
      <c r="R9" s="24" t="s">
        <v>22</v>
      </c>
      <c r="S9" s="24" t="s">
        <v>39</v>
      </c>
      <c r="T9" s="24" t="s">
        <v>43</v>
      </c>
      <c r="U9" s="25">
        <v>1</v>
      </c>
      <c r="V9" s="26">
        <f t="shared" ref="V9:V14" si="10">AVERAGE(E50,E94,E139)</f>
        <v>2.5409018389533844</v>
      </c>
      <c r="W9" s="26">
        <f t="shared" ref="W9:W15" si="11">ABS(E50-E94)/E50*100</f>
        <v>15.945335206618466</v>
      </c>
      <c r="X9" s="26"/>
      <c r="Y9" s="25">
        <f t="shared" si="2"/>
        <v>2.5409018389533844</v>
      </c>
      <c r="Z9" s="25">
        <v>100</v>
      </c>
      <c r="AA9" s="25">
        <f t="shared" si="8"/>
        <v>254.09018389533844</v>
      </c>
      <c r="AF9" s="15">
        <f t="shared" si="4"/>
        <v>1.8859630302770634</v>
      </c>
      <c r="AG9" s="15">
        <f t="shared" si="7"/>
        <v>3.2667761442982868</v>
      </c>
      <c r="AH9" s="15">
        <f t="shared" si="9"/>
        <v>6.2448809433978427</v>
      </c>
    </row>
    <row r="10" spans="1:34" x14ac:dyDescent="0.45">
      <c r="B10" s="17" t="s">
        <v>44</v>
      </c>
      <c r="C10" s="20">
        <v>6.4000000000000005E-4</v>
      </c>
      <c r="D10" s="20">
        <v>6.4000000000000005E-4</v>
      </c>
      <c r="E10" s="21"/>
      <c r="F10" s="27">
        <v>14</v>
      </c>
      <c r="G10" s="22">
        <f t="shared" si="5"/>
        <v>22</v>
      </c>
      <c r="H10" s="22">
        <f t="shared" si="5"/>
        <v>30</v>
      </c>
      <c r="I10" s="22">
        <f t="shared" si="5"/>
        <v>38</v>
      </c>
      <c r="J10" s="22">
        <f t="shared" si="5"/>
        <v>46</v>
      </c>
      <c r="K10" s="22">
        <f t="shared" si="5"/>
        <v>54</v>
      </c>
      <c r="L10" s="17"/>
      <c r="M10" s="23"/>
      <c r="N10" s="23"/>
      <c r="Q10" s="24">
        <v>9</v>
      </c>
      <c r="R10" s="24" t="s">
        <v>22</v>
      </c>
      <c r="S10" s="24" t="s">
        <v>39</v>
      </c>
      <c r="T10" s="24" t="s">
        <v>45</v>
      </c>
      <c r="U10" s="25">
        <v>1</v>
      </c>
      <c r="V10" s="26">
        <f t="shared" si="10"/>
        <v>1.7056529681126529</v>
      </c>
      <c r="W10" s="26">
        <f t="shared" si="11"/>
        <v>20.244484253238742</v>
      </c>
      <c r="X10" s="26"/>
      <c r="Y10" s="25">
        <f t="shared" si="2"/>
        <v>1.7056529681126529</v>
      </c>
      <c r="Z10" s="25">
        <v>100</v>
      </c>
      <c r="AA10" s="25">
        <f t="shared" si="8"/>
        <v>170.56529681126528</v>
      </c>
      <c r="AC10" s="15" t="s">
        <v>46</v>
      </c>
      <c r="AD10" s="15">
        <f>SUM(AA4:AA5,AA8:AA55)</f>
        <v>4068.7754690338074</v>
      </c>
      <c r="AF10" s="15">
        <f t="shared" si="4"/>
        <v>1.2660065772819575</v>
      </c>
      <c r="AG10" s="15">
        <f t="shared" si="7"/>
        <v>2.1929168381322128</v>
      </c>
      <c r="AH10" s="15">
        <f t="shared" si="9"/>
        <v>4.1920547867382956</v>
      </c>
    </row>
    <row r="11" spans="1:34" x14ac:dyDescent="0.45">
      <c r="B11" s="17"/>
      <c r="C11" s="17" t="s">
        <v>47</v>
      </c>
      <c r="D11" s="17"/>
      <c r="E11" s="28" t="s">
        <v>48</v>
      </c>
      <c r="F11" s="17"/>
      <c r="G11" s="17" t="s">
        <v>49</v>
      </c>
      <c r="H11" s="17"/>
      <c r="I11" s="17" t="s">
        <v>49</v>
      </c>
      <c r="J11" s="17"/>
      <c r="K11" s="17"/>
      <c r="L11" s="17" t="s">
        <v>49</v>
      </c>
      <c r="M11" s="17"/>
      <c r="N11" s="17" t="s">
        <v>50</v>
      </c>
      <c r="Q11" s="24">
        <v>10</v>
      </c>
      <c r="R11" s="24" t="s">
        <v>22</v>
      </c>
      <c r="S11" s="24" t="s">
        <v>39</v>
      </c>
      <c r="T11" s="24" t="s">
        <v>51</v>
      </c>
      <c r="U11" s="25">
        <v>1</v>
      </c>
      <c r="V11" s="26">
        <f t="shared" si="10"/>
        <v>0.17330129621348042</v>
      </c>
      <c r="W11" s="26">
        <f t="shared" si="11"/>
        <v>17.768397225941865</v>
      </c>
      <c r="X11" s="26"/>
      <c r="Y11" s="25">
        <f t="shared" si="2"/>
        <v>0.17330129621348042</v>
      </c>
      <c r="Z11" s="25">
        <v>100</v>
      </c>
      <c r="AA11" s="25">
        <f t="shared" si="8"/>
        <v>17.330129621348043</v>
      </c>
      <c r="AC11" s="15" t="s">
        <v>52</v>
      </c>
      <c r="AD11" s="15">
        <f>AD10/AD2*100</f>
        <v>30.200143883782509</v>
      </c>
      <c r="AF11" s="15">
        <f t="shared" si="4"/>
        <v>0.1286314302847473</v>
      </c>
      <c r="AG11" s="15">
        <f t="shared" si="7"/>
        <v>0.22280929218397691</v>
      </c>
      <c r="AH11" s="15">
        <f t="shared" si="9"/>
        <v>0.42592985907534842</v>
      </c>
    </row>
    <row r="12" spans="1:34" x14ac:dyDescent="0.45">
      <c r="E12" s="15" t="s">
        <v>53</v>
      </c>
      <c r="Q12" s="24">
        <v>11</v>
      </c>
      <c r="R12" s="24" t="s">
        <v>22</v>
      </c>
      <c r="S12" s="24" t="s">
        <v>39</v>
      </c>
      <c r="T12" s="24" t="s">
        <v>54</v>
      </c>
      <c r="U12" s="25">
        <v>1</v>
      </c>
      <c r="V12" s="26">
        <f t="shared" si="10"/>
        <v>6.7317808881106209E-2</v>
      </c>
      <c r="W12" s="26">
        <f t="shared" si="11"/>
        <v>13.231266953611232</v>
      </c>
      <c r="X12" s="26"/>
      <c r="Y12" s="25">
        <f t="shared" si="2"/>
        <v>6.7317808881106209E-2</v>
      </c>
      <c r="Z12" s="25">
        <v>100</v>
      </c>
      <c r="AA12" s="25">
        <f t="shared" si="8"/>
        <v>6.7317808881106211</v>
      </c>
      <c r="AC12" s="15" t="s">
        <v>55</v>
      </c>
      <c r="AD12" s="15">
        <f>AD10/AD7*100</f>
        <v>52.311263800024221</v>
      </c>
      <c r="AF12" s="15">
        <f t="shared" si="4"/>
        <v>4.9966077745576563E-2</v>
      </c>
      <c r="AG12" s="15">
        <f t="shared" si="7"/>
        <v>8.6548881490759413E-2</v>
      </c>
      <c r="AH12" s="15">
        <f t="shared" si="9"/>
        <v>0.16544980029849582</v>
      </c>
    </row>
    <row r="13" spans="1:34" x14ac:dyDescent="0.45">
      <c r="Q13" s="24">
        <v>12</v>
      </c>
      <c r="R13" s="24" t="s">
        <v>22</v>
      </c>
      <c r="S13" s="24" t="s">
        <v>39</v>
      </c>
      <c r="T13" s="24" t="s">
        <v>56</v>
      </c>
      <c r="U13" s="25">
        <v>1</v>
      </c>
      <c r="V13" s="26">
        <f t="shared" si="10"/>
        <v>2.9523010123873941E-2</v>
      </c>
      <c r="W13" s="26">
        <f t="shared" si="11"/>
        <v>17.193357251642365</v>
      </c>
      <c r="X13" s="26"/>
      <c r="Y13" s="25">
        <f t="shared" si="2"/>
        <v>2.9523010123873941E-2</v>
      </c>
      <c r="Z13" s="25">
        <v>100</v>
      </c>
      <c r="AA13" s="25">
        <f t="shared" si="8"/>
        <v>2.9523010123873941</v>
      </c>
      <c r="AC13" s="29"/>
      <c r="AF13" s="15">
        <f t="shared" si="4"/>
        <v>2.1913206083969156E-2</v>
      </c>
      <c r="AG13" s="15">
        <f t="shared" si="7"/>
        <v>3.7957021283543411E-2</v>
      </c>
      <c r="AH13" s="15">
        <f t="shared" si="9"/>
        <v>7.2559939344317342E-2</v>
      </c>
    </row>
    <row r="14" spans="1:34" x14ac:dyDescent="0.45">
      <c r="F14" s="16"/>
      <c r="Q14" s="24">
        <v>13</v>
      </c>
      <c r="R14" s="24" t="s">
        <v>22</v>
      </c>
      <c r="S14" s="24" t="s">
        <v>39</v>
      </c>
      <c r="T14" s="24" t="s">
        <v>57</v>
      </c>
      <c r="U14" s="25">
        <v>1</v>
      </c>
      <c r="V14" s="26">
        <f t="shared" si="10"/>
        <v>3.2760179370062086E-2</v>
      </c>
      <c r="W14" s="26">
        <f t="shared" si="11"/>
        <v>53.582086443725188</v>
      </c>
      <c r="X14" s="26"/>
      <c r="Y14" s="25">
        <f t="shared" si="2"/>
        <v>3.2760179370062086E-2</v>
      </c>
      <c r="Z14" s="25">
        <v>200</v>
      </c>
      <c r="AA14" s="25">
        <f t="shared" si="8"/>
        <v>6.5520358740124172</v>
      </c>
      <c r="AC14" s="29" t="s">
        <v>58</v>
      </c>
      <c r="AD14" s="15">
        <f>SUM(AK20:AK24)</f>
        <v>1914.1647941083893</v>
      </c>
      <c r="AF14" s="15">
        <f t="shared" si="4"/>
        <v>4.8631935488410605E-2</v>
      </c>
      <c r="AG14" s="15">
        <f t="shared" si="7"/>
        <v>8.4237943243910651E-2</v>
      </c>
      <c r="AH14" s="15">
        <f t="shared" si="9"/>
        <v>0.1610321317526105</v>
      </c>
    </row>
    <row r="15" spans="1:34" x14ac:dyDescent="0.45">
      <c r="Q15" s="24">
        <v>14</v>
      </c>
      <c r="R15" s="24" t="s">
        <v>22</v>
      </c>
      <c r="S15" s="24" t="s">
        <v>39</v>
      </c>
      <c r="T15" s="24" t="s">
        <v>59</v>
      </c>
      <c r="U15" s="25">
        <v>1</v>
      </c>
      <c r="V15" s="26">
        <f>AVERAGE(E56,E100,E145)</f>
        <v>4.7734348942825855E-2</v>
      </c>
      <c r="W15" s="26">
        <f t="shared" si="11"/>
        <v>17.727694473737841</v>
      </c>
      <c r="X15" s="26"/>
      <c r="Y15" s="25">
        <f t="shared" si="2"/>
        <v>4.7734348942825855E-2</v>
      </c>
      <c r="Z15" s="25">
        <v>100</v>
      </c>
      <c r="AA15" s="25">
        <f t="shared" si="8"/>
        <v>4.7734348942825857</v>
      </c>
      <c r="AC15" s="29"/>
      <c r="AF15" s="15">
        <f t="shared" si="4"/>
        <v>3.5430419231620776E-2</v>
      </c>
      <c r="AG15" s="15">
        <f t="shared" si="7"/>
        <v>6.1370899890515015E-2</v>
      </c>
      <c r="AH15" s="15">
        <f t="shared" si="9"/>
        <v>0.11731871002987812</v>
      </c>
    </row>
    <row r="16" spans="1:34" x14ac:dyDescent="0.45">
      <c r="A16" s="15" t="s">
        <v>60</v>
      </c>
      <c r="Q16" s="24">
        <v>15</v>
      </c>
      <c r="R16" s="24" t="s">
        <v>22</v>
      </c>
      <c r="S16" s="24" t="s">
        <v>39</v>
      </c>
      <c r="T16" s="24" t="s">
        <v>61</v>
      </c>
      <c r="U16" s="25">
        <v>1</v>
      </c>
      <c r="V16" s="26">
        <f>AVERAGE(F49,F93,F138)</f>
        <v>9.3753786074592615E-2</v>
      </c>
      <c r="W16" s="26">
        <f t="shared" ref="W16:W23" si="12">ABS(F49-F93)/F49*100</f>
        <v>22.264744538677608</v>
      </c>
      <c r="X16" s="25"/>
      <c r="Y16" s="25">
        <f t="shared" si="2"/>
        <v>9.3753786074592615E-2</v>
      </c>
      <c r="Z16" s="25">
        <v>100</v>
      </c>
      <c r="AA16" s="25">
        <f t="shared" si="8"/>
        <v>9.3753786074592611</v>
      </c>
      <c r="AC16" s="29"/>
      <c r="AF16" s="15">
        <f t="shared" si="4"/>
        <v>6.9587959587615572E-2</v>
      </c>
      <c r="AG16" s="15">
        <f t="shared" si="7"/>
        <v>0.12053697907207622</v>
      </c>
      <c r="AH16" s="15">
        <f t="shared" si="9"/>
        <v>0.23042260942665355</v>
      </c>
    </row>
    <row r="17" spans="1:43" x14ac:dyDescent="0.45">
      <c r="A17" s="1"/>
      <c r="B17" s="2">
        <v>1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2">
        <v>8</v>
      </c>
      <c r="J17" s="2">
        <v>9</v>
      </c>
      <c r="K17" s="2">
        <v>10</v>
      </c>
      <c r="L17" s="2">
        <v>11</v>
      </c>
      <c r="M17" s="2">
        <v>12</v>
      </c>
      <c r="Q17" s="24">
        <v>16</v>
      </c>
      <c r="R17" s="24" t="s">
        <v>22</v>
      </c>
      <c r="S17" s="24" t="s">
        <v>39</v>
      </c>
      <c r="T17" s="24" t="s">
        <v>62</v>
      </c>
      <c r="U17" s="25">
        <v>1</v>
      </c>
      <c r="V17" s="26">
        <f t="shared" ref="V17:V23" si="13">AVERAGE(F50,F94,F139)</f>
        <v>3.3551028853387274E-2</v>
      </c>
      <c r="W17" s="26">
        <f t="shared" si="12"/>
        <v>16.597330655475655</v>
      </c>
      <c r="X17" s="25"/>
      <c r="Y17" s="25">
        <f t="shared" si="2"/>
        <v>3.3551028853387274E-2</v>
      </c>
      <c r="Z17" s="25">
        <v>100</v>
      </c>
      <c r="AA17" s="25">
        <f t="shared" si="8"/>
        <v>3.3551028853387272</v>
      </c>
      <c r="AC17" s="29"/>
      <c r="AF17" s="15">
        <f t="shared" si="4"/>
        <v>2.4902969125053364E-2</v>
      </c>
      <c r="AG17" s="15">
        <f t="shared" si="7"/>
        <v>4.3135747707615336E-2</v>
      </c>
      <c r="AH17" s="15">
        <f t="shared" si="9"/>
        <v>8.245976979740903E-2</v>
      </c>
    </row>
    <row r="18" spans="1:43" x14ac:dyDescent="0.45">
      <c r="A18" s="2" t="s">
        <v>0</v>
      </c>
      <c r="B18" s="14">
        <v>276904</v>
      </c>
      <c r="C18" s="3">
        <v>487108</v>
      </c>
      <c r="D18" s="10">
        <v>196624</v>
      </c>
      <c r="E18" s="10">
        <v>188650</v>
      </c>
      <c r="F18" s="5">
        <v>7704</v>
      </c>
      <c r="G18" s="5">
        <v>1294</v>
      </c>
      <c r="H18" s="5">
        <v>32252</v>
      </c>
      <c r="I18" s="5">
        <v>29146</v>
      </c>
      <c r="J18" s="6">
        <v>89729</v>
      </c>
      <c r="K18" s="5">
        <v>4</v>
      </c>
      <c r="L18" s="5">
        <v>3</v>
      </c>
      <c r="M18" s="5">
        <v>9</v>
      </c>
      <c r="N18" s="30" t="s">
        <v>63</v>
      </c>
      <c r="O18">
        <f>AVERAGE(L18:M25)</f>
        <v>7.75</v>
      </c>
      <c r="Q18" s="24">
        <v>17</v>
      </c>
      <c r="R18" s="24" t="s">
        <v>22</v>
      </c>
      <c r="S18" s="24" t="s">
        <v>39</v>
      </c>
      <c r="T18" s="24" t="s">
        <v>64</v>
      </c>
      <c r="U18" s="25">
        <v>1</v>
      </c>
      <c r="V18" s="26">
        <f t="shared" si="13"/>
        <v>4.1546093715741174E-2</v>
      </c>
      <c r="W18" s="26">
        <f t="shared" si="12"/>
        <v>19.266935922967484</v>
      </c>
      <c r="X18" s="25"/>
      <c r="Y18" s="25">
        <f t="shared" si="2"/>
        <v>4.1546093715741174E-2</v>
      </c>
      <c r="Z18" s="25">
        <v>100</v>
      </c>
      <c r="AA18" s="25">
        <f t="shared" si="8"/>
        <v>4.154609371574117</v>
      </c>
      <c r="AF18" s="15">
        <f t="shared" si="4"/>
        <v>3.0837238809897832E-2</v>
      </c>
      <c r="AG18" s="15">
        <f t="shared" si="7"/>
        <v>5.341480956039963E-2</v>
      </c>
      <c r="AH18" s="15">
        <f t="shared" si="9"/>
        <v>0.10210957579727771</v>
      </c>
      <c r="AK18" s="15" t="s">
        <v>65</v>
      </c>
      <c r="AL18" s="15" t="s">
        <v>66</v>
      </c>
      <c r="AM18" s="15" t="s">
        <v>67</v>
      </c>
      <c r="AN18" s="15" t="s">
        <v>2</v>
      </c>
      <c r="AO18" s="15" t="s">
        <v>68</v>
      </c>
      <c r="AP18" s="15" t="s">
        <v>69</v>
      </c>
      <c r="AQ18" s="15" t="s">
        <v>70</v>
      </c>
    </row>
    <row r="19" spans="1:43" x14ac:dyDescent="0.45">
      <c r="A19" s="2" t="s">
        <v>1</v>
      </c>
      <c r="B19" s="3">
        <v>472094</v>
      </c>
      <c r="C19" s="3">
        <v>475466</v>
      </c>
      <c r="D19" s="14">
        <v>265692</v>
      </c>
      <c r="E19" s="9">
        <v>213961</v>
      </c>
      <c r="F19" s="5">
        <v>2815</v>
      </c>
      <c r="G19" s="5">
        <v>2292</v>
      </c>
      <c r="H19" s="5">
        <v>5262</v>
      </c>
      <c r="I19" s="5">
        <v>15718</v>
      </c>
      <c r="J19" s="12">
        <v>36600</v>
      </c>
      <c r="K19" s="5">
        <v>6</v>
      </c>
      <c r="L19" s="5">
        <v>4</v>
      </c>
      <c r="M19" s="5">
        <v>12</v>
      </c>
      <c r="Q19" s="22">
        <v>18</v>
      </c>
      <c r="R19" s="22" t="s">
        <v>22</v>
      </c>
      <c r="S19" s="31" t="s">
        <v>71</v>
      </c>
      <c r="T19" s="22" t="s">
        <v>40</v>
      </c>
      <c r="U19" s="31">
        <v>1</v>
      </c>
      <c r="V19" s="32">
        <f t="shared" si="13"/>
        <v>0.71857432498700879</v>
      </c>
      <c r="W19" s="32">
        <f t="shared" si="12"/>
        <v>22.857337642959433</v>
      </c>
      <c r="X19" s="31"/>
      <c r="Y19" s="31">
        <f t="shared" si="2"/>
        <v>0.71857432498700879</v>
      </c>
      <c r="Z19" s="31">
        <v>100</v>
      </c>
      <c r="AA19" s="31">
        <f t="shared" si="8"/>
        <v>71.857432498700874</v>
      </c>
      <c r="AF19" s="15">
        <f t="shared" si="4"/>
        <v>0.5333557521411425</v>
      </c>
      <c r="AG19" s="15">
        <f t="shared" si="7"/>
        <v>0.92385365966743682</v>
      </c>
      <c r="AH19" s="15">
        <f t="shared" si="9"/>
        <v>1.7660702352731328</v>
      </c>
      <c r="AJ19" s="15" t="s">
        <v>72</v>
      </c>
      <c r="AK19" s="15">
        <f>SUM(AA4:AA5)</f>
        <v>2154.6106749254191</v>
      </c>
      <c r="AL19" s="15">
        <f t="shared" ref="AL19:AL24" si="14">AK19/$AD$10*100</f>
        <v>52.954769594033756</v>
      </c>
      <c r="AN19" s="15">
        <f>AD34</f>
        <v>0</v>
      </c>
      <c r="AO19"/>
      <c r="AP19"/>
      <c r="AQ19"/>
    </row>
    <row r="20" spans="1:43" x14ac:dyDescent="0.45">
      <c r="A20" s="2" t="s">
        <v>2</v>
      </c>
      <c r="B20" s="10">
        <v>189509</v>
      </c>
      <c r="C20" s="10">
        <v>183607</v>
      </c>
      <c r="D20" s="4">
        <v>141821</v>
      </c>
      <c r="E20" s="4">
        <v>141227</v>
      </c>
      <c r="F20" s="5">
        <v>3456</v>
      </c>
      <c r="G20" s="5">
        <v>5702</v>
      </c>
      <c r="H20" s="5">
        <v>7001</v>
      </c>
      <c r="I20" s="5">
        <v>3407</v>
      </c>
      <c r="J20" s="5">
        <v>29168</v>
      </c>
      <c r="K20" s="5">
        <v>4</v>
      </c>
      <c r="L20" s="5">
        <v>4</v>
      </c>
      <c r="M20" s="5">
        <v>11</v>
      </c>
      <c r="Q20" s="22">
        <v>19</v>
      </c>
      <c r="R20" s="22" t="s">
        <v>22</v>
      </c>
      <c r="S20" s="31"/>
      <c r="T20" s="22" t="s">
        <v>43</v>
      </c>
      <c r="U20" s="31">
        <v>1</v>
      </c>
      <c r="V20" s="32">
        <f t="shared" si="13"/>
        <v>1.2378916672710478</v>
      </c>
      <c r="W20" s="32">
        <f t="shared" si="12"/>
        <v>16.576629942207855</v>
      </c>
      <c r="X20" s="31"/>
      <c r="Y20" s="31">
        <f t="shared" si="2"/>
        <v>1.2378916672710478</v>
      </c>
      <c r="Z20" s="31">
        <v>100</v>
      </c>
      <c r="AA20" s="31">
        <f t="shared" si="8"/>
        <v>123.78916672710479</v>
      </c>
      <c r="AF20" s="15">
        <f t="shared" si="4"/>
        <v>0.91881468389305321</v>
      </c>
      <c r="AG20" s="15">
        <f t="shared" si="7"/>
        <v>1.591527427731096</v>
      </c>
      <c r="AH20" s="15">
        <f t="shared" si="9"/>
        <v>3.0424182329358276</v>
      </c>
      <c r="AJ20" s="15" t="s">
        <v>39</v>
      </c>
      <c r="AK20" s="15">
        <f>SUM(AA8:AA18)</f>
        <v>699.66643622433037</v>
      </c>
      <c r="AL20" s="15">
        <f t="shared" si="14"/>
        <v>17.195995245972046</v>
      </c>
      <c r="AM20" s="15">
        <f>AK20/$AD$14*100</f>
        <v>36.552048098357822</v>
      </c>
      <c r="AN20" s="15">
        <f>SUM(AA8:AA9)</f>
        <v>473.87636625855185</v>
      </c>
      <c r="AO20">
        <f>SUM(AA10:AA18)</f>
        <v>225.79006996577843</v>
      </c>
      <c r="AP20">
        <f t="shared" ref="AP20:AQ24" si="15">AN20/$AD$14*100</f>
        <v>24.756299338337882</v>
      </c>
      <c r="AQ20">
        <f t="shared" si="15"/>
        <v>11.795748760019933</v>
      </c>
    </row>
    <row r="21" spans="1:43" x14ac:dyDescent="0.45">
      <c r="A21" s="2" t="s">
        <v>3</v>
      </c>
      <c r="B21" s="12">
        <v>44590</v>
      </c>
      <c r="C21" s="12">
        <v>38216</v>
      </c>
      <c r="D21" s="5">
        <v>25560</v>
      </c>
      <c r="E21" s="5">
        <v>14411</v>
      </c>
      <c r="F21" s="12">
        <v>58681</v>
      </c>
      <c r="G21" s="5">
        <v>3375</v>
      </c>
      <c r="H21" s="5">
        <v>13893</v>
      </c>
      <c r="I21" s="5">
        <v>4942</v>
      </c>
      <c r="J21" s="5">
        <v>7301</v>
      </c>
      <c r="K21" s="5">
        <v>4</v>
      </c>
      <c r="L21" s="5">
        <v>3</v>
      </c>
      <c r="M21" s="5">
        <v>12</v>
      </c>
      <c r="Q21" s="22">
        <v>20</v>
      </c>
      <c r="R21" s="22" t="s">
        <v>22</v>
      </c>
      <c r="S21" s="22" t="s">
        <v>71</v>
      </c>
      <c r="T21" s="22" t="s">
        <v>45</v>
      </c>
      <c r="U21" s="31">
        <v>1</v>
      </c>
      <c r="V21" s="32">
        <f t="shared" si="13"/>
        <v>0.37847110183827359</v>
      </c>
      <c r="W21" s="32">
        <f t="shared" si="12"/>
        <v>11.262555123641844</v>
      </c>
      <c r="X21" s="31"/>
      <c r="Y21" s="31">
        <f t="shared" si="2"/>
        <v>0.37847110183827359</v>
      </c>
      <c r="Z21" s="31">
        <v>100</v>
      </c>
      <c r="AA21" s="31">
        <f t="shared" si="8"/>
        <v>37.847110183827361</v>
      </c>
      <c r="AF21" s="15">
        <f t="shared" si="4"/>
        <v>0.28091699378249957</v>
      </c>
      <c r="AG21" s="15">
        <f t="shared" si="7"/>
        <v>0.48659115745330556</v>
      </c>
      <c r="AH21" s="15">
        <f t="shared" si="9"/>
        <v>0.93018428939787945</v>
      </c>
      <c r="AJ21" s="15" t="s">
        <v>73</v>
      </c>
      <c r="AK21" s="15">
        <f>SUM(AA29:AA37)</f>
        <v>348.89945119372709</v>
      </c>
      <c r="AL21" s="15">
        <f t="shared" si="14"/>
        <v>8.5750480420729271</v>
      </c>
      <c r="AM21" s="15">
        <f>AK21/$AD$14*100</f>
        <v>18.227242098883295</v>
      </c>
      <c r="AN21" s="15">
        <f>SUM(AA29:AA30)</f>
        <v>168.23034654683366</v>
      </c>
      <c r="AO21">
        <f>SUM(AA31:AA37)</f>
        <v>180.66910464689346</v>
      </c>
      <c r="AP21">
        <f t="shared" si="15"/>
        <v>8.7887075901003975</v>
      </c>
      <c r="AQ21">
        <f t="shared" si="15"/>
        <v>9.4385345087828991</v>
      </c>
    </row>
    <row r="22" spans="1:43" x14ac:dyDescent="0.45">
      <c r="A22" s="2" t="s">
        <v>4</v>
      </c>
      <c r="B22" s="5">
        <v>12531</v>
      </c>
      <c r="C22" s="5">
        <v>13009</v>
      </c>
      <c r="D22" s="14">
        <v>245901</v>
      </c>
      <c r="E22" s="5">
        <v>5734</v>
      </c>
      <c r="F22" s="6">
        <v>103996</v>
      </c>
      <c r="G22" s="5">
        <v>3796</v>
      </c>
      <c r="H22" s="5">
        <v>13847</v>
      </c>
      <c r="I22" s="5">
        <v>9452</v>
      </c>
      <c r="J22" s="5">
        <v>3837</v>
      </c>
      <c r="K22" s="5">
        <v>5</v>
      </c>
      <c r="L22" s="5">
        <v>6</v>
      </c>
      <c r="M22" s="5">
        <v>12</v>
      </c>
      <c r="Q22" s="22">
        <v>21</v>
      </c>
      <c r="R22" s="22" t="s">
        <v>22</v>
      </c>
      <c r="S22" s="22" t="s">
        <v>71</v>
      </c>
      <c r="T22" s="22" t="s">
        <v>51</v>
      </c>
      <c r="U22" s="31">
        <v>1</v>
      </c>
      <c r="V22" s="32">
        <f t="shared" si="13"/>
        <v>0.21652950486037681</v>
      </c>
      <c r="W22" s="32">
        <f t="shared" si="12"/>
        <v>46.182091518898574</v>
      </c>
      <c r="X22" s="31"/>
      <c r="Y22" s="31">
        <f t="shared" si="2"/>
        <v>0.21652950486037681</v>
      </c>
      <c r="Z22" s="31">
        <v>100</v>
      </c>
      <c r="AA22" s="31">
        <f t="shared" si="8"/>
        <v>21.652950486037682</v>
      </c>
      <c r="AF22" s="15">
        <f t="shared" si="4"/>
        <v>0.16071720476186419</v>
      </c>
      <c r="AG22" s="15">
        <f t="shared" si="7"/>
        <v>0.27838675629671822</v>
      </c>
      <c r="AH22" s="15">
        <f t="shared" si="9"/>
        <v>0.53217363923941241</v>
      </c>
      <c r="AJ22" s="15" t="s">
        <v>71</v>
      </c>
      <c r="AK22" s="15">
        <f>SUM(AA19:AA28)</f>
        <v>293.54556480790257</v>
      </c>
      <c r="AL22" s="15">
        <f t="shared" si="14"/>
        <v>7.2145923765513027</v>
      </c>
      <c r="AM22" s="15">
        <f>AK22/$AD$14*100</f>
        <v>15.335438500980006</v>
      </c>
      <c r="AN22" s="15">
        <f>SUM(AA19:AA20)</f>
        <v>195.64659922580566</v>
      </c>
      <c r="AO22">
        <f>SUM(AA21:AA28)</f>
        <v>97.898965582096949</v>
      </c>
      <c r="AP22">
        <f t="shared" si="15"/>
        <v>10.220990367599834</v>
      </c>
      <c r="AQ22">
        <f t="shared" si="15"/>
        <v>5.114448133380173</v>
      </c>
    </row>
    <row r="23" spans="1:43" x14ac:dyDescent="0.45">
      <c r="A23" s="2" t="s">
        <v>5</v>
      </c>
      <c r="B23" s="5">
        <v>3296</v>
      </c>
      <c r="C23" s="5">
        <v>4061</v>
      </c>
      <c r="D23" s="12">
        <v>56277</v>
      </c>
      <c r="E23" s="5">
        <v>2449</v>
      </c>
      <c r="F23" s="12">
        <v>38065</v>
      </c>
      <c r="G23" s="5">
        <v>28981</v>
      </c>
      <c r="H23" s="12">
        <v>59991</v>
      </c>
      <c r="I23" s="5">
        <v>8920</v>
      </c>
      <c r="J23" s="5">
        <v>11688</v>
      </c>
      <c r="K23" s="5">
        <v>5</v>
      </c>
      <c r="L23" s="5">
        <v>7</v>
      </c>
      <c r="M23" s="5">
        <v>8</v>
      </c>
      <c r="Q23" s="22">
        <v>22</v>
      </c>
      <c r="R23" s="22" t="s">
        <v>22</v>
      </c>
      <c r="S23" s="22" t="s">
        <v>71</v>
      </c>
      <c r="T23" s="22" t="s">
        <v>54</v>
      </c>
      <c r="U23" s="31">
        <v>1</v>
      </c>
      <c r="V23" s="32">
        <f t="shared" si="13"/>
        <v>0.14493763803272394</v>
      </c>
      <c r="W23" s="32">
        <f t="shared" si="12"/>
        <v>13.276294192043434</v>
      </c>
      <c r="X23" s="31"/>
      <c r="Y23" s="31">
        <f t="shared" si="2"/>
        <v>0.14493763803272394</v>
      </c>
      <c r="Z23" s="31">
        <v>100</v>
      </c>
      <c r="AA23" s="31">
        <f t="shared" si="8"/>
        <v>14.493763803272394</v>
      </c>
      <c r="AF23" s="15">
        <f t="shared" si="4"/>
        <v>0.10757874343464986</v>
      </c>
      <c r="AG23" s="15">
        <f t="shared" si="7"/>
        <v>0.18634282170116101</v>
      </c>
      <c r="AH23" s="15">
        <f t="shared" si="9"/>
        <v>0.35621930759217241</v>
      </c>
      <c r="AJ23" s="15" t="s">
        <v>74</v>
      </c>
      <c r="AK23" s="15">
        <f>SUM(AA38:AA46)</f>
        <v>263.01857056825986</v>
      </c>
      <c r="AL23" s="15">
        <f t="shared" si="14"/>
        <v>6.4643176447069379</v>
      </c>
      <c r="AM23" s="15">
        <f>AK23/$AD$14*100</f>
        <v>13.740644033251742</v>
      </c>
      <c r="AN23" s="15">
        <f>SUM(AA38:AA39)</f>
        <v>152.95068345321201</v>
      </c>
      <c r="AO23">
        <f>SUM(AA40:AA46)</f>
        <v>110.06788711504782</v>
      </c>
      <c r="AP23">
        <f t="shared" si="15"/>
        <v>7.9904658117200338</v>
      </c>
      <c r="AQ23">
        <f t="shared" si="15"/>
        <v>5.7501782215317068</v>
      </c>
    </row>
    <row r="24" spans="1:43" x14ac:dyDescent="0.45">
      <c r="A24" s="2" t="s">
        <v>6</v>
      </c>
      <c r="B24" s="5">
        <v>1170</v>
      </c>
      <c r="C24" s="5">
        <v>1284</v>
      </c>
      <c r="D24" s="5">
        <v>5</v>
      </c>
      <c r="E24" s="5">
        <v>2289</v>
      </c>
      <c r="F24" s="5">
        <v>15624</v>
      </c>
      <c r="G24" s="11">
        <v>107910</v>
      </c>
      <c r="H24" s="5">
        <v>26111</v>
      </c>
      <c r="I24" s="5">
        <v>7761</v>
      </c>
      <c r="J24" s="5">
        <v>11754</v>
      </c>
      <c r="K24" s="5">
        <v>5</v>
      </c>
      <c r="L24" s="5">
        <v>5</v>
      </c>
      <c r="M24" s="5">
        <v>12</v>
      </c>
      <c r="Q24" s="22">
        <v>23</v>
      </c>
      <c r="R24" s="22" t="s">
        <v>22</v>
      </c>
      <c r="S24" s="22" t="s">
        <v>71</v>
      </c>
      <c r="T24" s="22" t="s">
        <v>56</v>
      </c>
      <c r="U24" s="31">
        <v>1</v>
      </c>
      <c r="V24" s="32">
        <f>AVERAGE(G49,G93,G138)</f>
        <v>1.8261062907186643E-2</v>
      </c>
      <c r="W24" s="32">
        <f t="shared" ref="W24:W31" si="16">ABS(G49-G93)/G49*100</f>
        <v>47.533449240540172</v>
      </c>
      <c r="X24" s="31"/>
      <c r="Y24" s="31">
        <f t="shared" si="2"/>
        <v>1.8261062907186643E-2</v>
      </c>
      <c r="Z24" s="31">
        <v>100</v>
      </c>
      <c r="AA24" s="31">
        <f t="shared" si="8"/>
        <v>1.8261062907186643</v>
      </c>
      <c r="AF24" s="15">
        <f t="shared" si="4"/>
        <v>1.355412043414623E-2</v>
      </c>
      <c r="AG24" s="15">
        <f t="shared" si="7"/>
        <v>2.3477807666627486E-2</v>
      </c>
      <c r="AH24" s="15">
        <f t="shared" si="9"/>
        <v>4.4880979661241938E-2</v>
      </c>
      <c r="AJ24" s="15" t="s">
        <v>75</v>
      </c>
      <c r="AK24" s="15">
        <f>SUM(AA47:AA55)</f>
        <v>309.03477131416946</v>
      </c>
      <c r="AL24" s="15">
        <f t="shared" si="14"/>
        <v>7.595277096663053</v>
      </c>
      <c r="AM24" s="15">
        <f>AK24/$AD$14*100</f>
        <v>16.144627268527142</v>
      </c>
      <c r="AN24" s="15">
        <f>SUM(AA47:AA48)</f>
        <v>160.38933340885964</v>
      </c>
      <c r="AO24">
        <f>SUM(AA49:AA55)</f>
        <v>148.64543790530985</v>
      </c>
      <c r="AP24">
        <f t="shared" si="15"/>
        <v>8.3790765509073317</v>
      </c>
      <c r="AQ24">
        <f t="shared" si="15"/>
        <v>7.7655507176198135</v>
      </c>
    </row>
    <row r="25" spans="1:43" x14ac:dyDescent="0.45">
      <c r="A25" s="2" t="s">
        <v>7</v>
      </c>
      <c r="B25" s="5">
        <v>3279</v>
      </c>
      <c r="C25" s="5">
        <v>557</v>
      </c>
      <c r="D25" s="5">
        <v>4</v>
      </c>
      <c r="E25" s="5">
        <v>3983</v>
      </c>
      <c r="F25" s="5">
        <v>14571</v>
      </c>
      <c r="G25" s="12">
        <v>37645</v>
      </c>
      <c r="H25" s="6">
        <v>90460</v>
      </c>
      <c r="I25" s="12">
        <v>44957</v>
      </c>
      <c r="J25" s="5">
        <v>6975</v>
      </c>
      <c r="K25" s="5">
        <v>3</v>
      </c>
      <c r="L25" s="5">
        <v>4</v>
      </c>
      <c r="M25" s="5">
        <v>12</v>
      </c>
      <c r="Q25" s="22">
        <v>24</v>
      </c>
      <c r="R25" s="22" t="s">
        <v>22</v>
      </c>
      <c r="S25" s="22" t="s">
        <v>71</v>
      </c>
      <c r="T25" s="22" t="s">
        <v>57</v>
      </c>
      <c r="U25" s="31">
        <v>1</v>
      </c>
      <c r="V25" s="32">
        <f t="shared" ref="V25:V31" si="17">AVERAGE(G50,G94,G139)</f>
        <v>3.2186084646830586E-2</v>
      </c>
      <c r="W25" s="32">
        <f t="shared" si="16"/>
        <v>42.026145798721345</v>
      </c>
      <c r="X25" s="31"/>
      <c r="Y25" s="31">
        <f t="shared" si="2"/>
        <v>3.2186084646830586E-2</v>
      </c>
      <c r="Z25" s="31">
        <v>200</v>
      </c>
      <c r="AA25" s="31">
        <f t="shared" si="8"/>
        <v>6.4372169293661168</v>
      </c>
      <c r="AF25" s="15">
        <f t="shared" si="4"/>
        <v>4.7779701523844906E-2</v>
      </c>
      <c r="AG25" s="15">
        <f t="shared" si="7"/>
        <v>8.2761743795613421E-2</v>
      </c>
      <c r="AH25" s="15">
        <f t="shared" si="9"/>
        <v>0.15821017842733731</v>
      </c>
      <c r="AN25" s="15">
        <f>SUM(AN20:AN24)</f>
        <v>1151.0933288932629</v>
      </c>
      <c r="AO25" s="15">
        <f>SUM(AO20:AO24)</f>
        <v>763.07146521512641</v>
      </c>
      <c r="AP25"/>
      <c r="AQ25"/>
    </row>
    <row r="26" spans="1:43" x14ac:dyDescent="0.45">
      <c r="Q26" s="22">
        <v>25</v>
      </c>
      <c r="R26" s="22" t="s">
        <v>22</v>
      </c>
      <c r="S26" s="22" t="s">
        <v>71</v>
      </c>
      <c r="T26" s="22" t="s">
        <v>59</v>
      </c>
      <c r="U26" s="31">
        <v>1</v>
      </c>
      <c r="V26" s="32">
        <f t="shared" si="17"/>
        <v>6.8363823881716926E-2</v>
      </c>
      <c r="W26" s="32">
        <f t="shared" si="16"/>
        <v>20.028712060130189</v>
      </c>
      <c r="X26" s="31"/>
      <c r="Y26" s="31">
        <f t="shared" si="2"/>
        <v>6.8363823881716926E-2</v>
      </c>
      <c r="Z26" s="31">
        <v>100</v>
      </c>
      <c r="AA26" s="31">
        <f t="shared" si="8"/>
        <v>6.8363823881716925</v>
      </c>
      <c r="AF26" s="15">
        <f t="shared" si="4"/>
        <v>5.0742473586621588E-2</v>
      </c>
      <c r="AG26" s="15">
        <f t="shared" si="7"/>
        <v>8.7893717721025097E-2</v>
      </c>
      <c r="AH26" s="15">
        <f t="shared" si="9"/>
        <v>0.16802063520588162</v>
      </c>
      <c r="AN26" s="15">
        <f>AA5+AN25</f>
        <v>1481.2497722724395</v>
      </c>
      <c r="AO26" s="15">
        <f>AO25</f>
        <v>763.07146521512641</v>
      </c>
      <c r="AP26"/>
      <c r="AQ26"/>
    </row>
    <row r="27" spans="1:43" x14ac:dyDescent="0.45">
      <c r="B27">
        <f>B18-$O$18</f>
        <v>276896.25</v>
      </c>
      <c r="C27">
        <f t="shared" ref="C27:K34" si="18">C18-$O$18</f>
        <v>487100.25</v>
      </c>
      <c r="D27">
        <f t="shared" si="18"/>
        <v>196616.25</v>
      </c>
      <c r="E27">
        <f t="shared" si="18"/>
        <v>188642.25</v>
      </c>
      <c r="F27">
        <f t="shared" si="18"/>
        <v>7696.25</v>
      </c>
      <c r="G27">
        <f t="shared" si="18"/>
        <v>1286.25</v>
      </c>
      <c r="H27">
        <f t="shared" si="18"/>
        <v>32244.25</v>
      </c>
      <c r="I27">
        <f t="shared" si="18"/>
        <v>29138.25</v>
      </c>
      <c r="J27">
        <f t="shared" si="18"/>
        <v>89721.25</v>
      </c>
      <c r="K27">
        <f t="shared" si="18"/>
        <v>-3.75</v>
      </c>
      <c r="Q27" s="22">
        <v>26</v>
      </c>
      <c r="R27" s="22" t="s">
        <v>22</v>
      </c>
      <c r="S27" s="22" t="s">
        <v>71</v>
      </c>
      <c r="T27" s="22" t="s">
        <v>61</v>
      </c>
      <c r="U27" s="31">
        <v>1</v>
      </c>
      <c r="V27" s="32">
        <f t="shared" si="17"/>
        <v>4.3367880911801555E-2</v>
      </c>
      <c r="W27" s="32">
        <f t="shared" si="16"/>
        <v>27.878345786016073</v>
      </c>
      <c r="X27" s="31"/>
      <c r="Y27" s="31">
        <f t="shared" si="2"/>
        <v>4.3367880911801555E-2</v>
      </c>
      <c r="Z27" s="31">
        <v>100</v>
      </c>
      <c r="AA27" s="31">
        <f t="shared" si="8"/>
        <v>4.3367880911801553</v>
      </c>
      <c r="AF27" s="15">
        <f t="shared" si="4"/>
        <v>3.2189445041610129E-2</v>
      </c>
      <c r="AG27" s="15">
        <f t="shared" si="7"/>
        <v>5.5757037371344707E-2</v>
      </c>
      <c r="AH27" s="15">
        <f t="shared" si="9"/>
        <v>0.10658705854343915</v>
      </c>
      <c r="AO27"/>
      <c r="AP27"/>
      <c r="AQ27"/>
    </row>
    <row r="28" spans="1:43" x14ac:dyDescent="0.45">
      <c r="B28">
        <f t="shared" ref="B28:J34" si="19">B19-$O$18</f>
        <v>472086.25</v>
      </c>
      <c r="C28">
        <f t="shared" si="19"/>
        <v>475458.25</v>
      </c>
      <c r="D28">
        <f t="shared" si="19"/>
        <v>265684.25</v>
      </c>
      <c r="E28">
        <f t="shared" si="19"/>
        <v>213953.25</v>
      </c>
      <c r="F28">
        <f t="shared" si="19"/>
        <v>2807.25</v>
      </c>
      <c r="G28">
        <f t="shared" si="19"/>
        <v>2284.25</v>
      </c>
      <c r="H28">
        <f t="shared" si="19"/>
        <v>5254.25</v>
      </c>
      <c r="I28">
        <f t="shared" si="19"/>
        <v>15710.25</v>
      </c>
      <c r="J28">
        <f t="shared" si="19"/>
        <v>36592.25</v>
      </c>
      <c r="K28">
        <f t="shared" si="18"/>
        <v>-1.75</v>
      </c>
      <c r="Q28" s="22">
        <v>27</v>
      </c>
      <c r="R28" s="22" t="s">
        <v>22</v>
      </c>
      <c r="S28" s="22" t="s">
        <v>71</v>
      </c>
      <c r="T28" s="22" t="s">
        <v>62</v>
      </c>
      <c r="U28" s="31">
        <v>1</v>
      </c>
      <c r="V28" s="32">
        <f t="shared" si="17"/>
        <v>4.4686474095228849E-2</v>
      </c>
      <c r="W28" s="32">
        <f t="shared" si="16"/>
        <v>14.094728250617361</v>
      </c>
      <c r="X28" s="31"/>
      <c r="Y28" s="31">
        <f t="shared" si="2"/>
        <v>4.4686474095228849E-2</v>
      </c>
      <c r="Z28" s="31">
        <v>100</v>
      </c>
      <c r="AA28" s="31">
        <f t="shared" si="8"/>
        <v>4.4686474095228848</v>
      </c>
      <c r="AF28" s="15">
        <f t="shared" si="4"/>
        <v>3.3168159747465724E-2</v>
      </c>
      <c r="AG28" s="15">
        <f t="shared" si="7"/>
        <v>5.7452320789860768E-2</v>
      </c>
      <c r="AH28" s="15">
        <f t="shared" si="9"/>
        <v>0.10982782027497903</v>
      </c>
      <c r="AJ28" s="15" t="s">
        <v>76</v>
      </c>
      <c r="AK28" s="15">
        <f>SUM(AK20:AK21)/SUM(AK22:AK24)</f>
        <v>1.2113761689317637</v>
      </c>
      <c r="AM28" s="15" t="s">
        <v>77</v>
      </c>
      <c r="AN28" s="15">
        <f>AN25/AO25</f>
        <v>1.5085000309489291</v>
      </c>
      <c r="AO28"/>
      <c r="AP28"/>
      <c r="AQ28"/>
    </row>
    <row r="29" spans="1:43" x14ac:dyDescent="0.45">
      <c r="B29">
        <f t="shared" si="19"/>
        <v>189501.25</v>
      </c>
      <c r="C29">
        <f t="shared" si="19"/>
        <v>183599.25</v>
      </c>
      <c r="D29">
        <f t="shared" si="19"/>
        <v>141813.25</v>
      </c>
      <c r="E29">
        <f t="shared" si="19"/>
        <v>141219.25</v>
      </c>
      <c r="F29">
        <f t="shared" si="19"/>
        <v>3448.25</v>
      </c>
      <c r="G29">
        <f t="shared" si="19"/>
        <v>5694.25</v>
      </c>
      <c r="H29">
        <f t="shared" si="19"/>
        <v>6993.25</v>
      </c>
      <c r="I29">
        <f t="shared" si="19"/>
        <v>3399.25</v>
      </c>
      <c r="J29">
        <f t="shared" si="19"/>
        <v>29160.25</v>
      </c>
      <c r="K29">
        <f t="shared" si="18"/>
        <v>-3.75</v>
      </c>
      <c r="Q29" s="33">
        <v>28</v>
      </c>
      <c r="R29" s="33" t="s">
        <v>22</v>
      </c>
      <c r="S29" s="33" t="s">
        <v>73</v>
      </c>
      <c r="T29" s="33" t="s">
        <v>40</v>
      </c>
      <c r="U29" s="34">
        <v>1</v>
      </c>
      <c r="V29" s="35">
        <f t="shared" si="17"/>
        <v>0.36438057158206472</v>
      </c>
      <c r="W29" s="35">
        <f t="shared" si="16"/>
        <v>27.397268361443345</v>
      </c>
      <c r="X29" s="34"/>
      <c r="Y29" s="34">
        <f t="shared" si="2"/>
        <v>0.36438057158206472</v>
      </c>
      <c r="Z29" s="34">
        <v>100</v>
      </c>
      <c r="AA29" s="34">
        <f t="shared" si="8"/>
        <v>36.438057158206469</v>
      </c>
      <c r="AF29" s="15">
        <f t="shared" si="4"/>
        <v>0.2704584161496239</v>
      </c>
      <c r="AG29" s="15">
        <f t="shared" si="7"/>
        <v>0.46847530291857975</v>
      </c>
      <c r="AH29" s="15">
        <f t="shared" si="9"/>
        <v>0.89555340262752903</v>
      </c>
      <c r="AM29" s="15" t="s">
        <v>77</v>
      </c>
      <c r="AN29" s="15">
        <f>AN26/AO26</f>
        <v>1.9411678195237494</v>
      </c>
    </row>
    <row r="30" spans="1:43" x14ac:dyDescent="0.45">
      <c r="B30">
        <f t="shared" si="19"/>
        <v>44582.25</v>
      </c>
      <c r="C30">
        <f t="shared" si="19"/>
        <v>38208.25</v>
      </c>
      <c r="D30">
        <f t="shared" si="19"/>
        <v>25552.25</v>
      </c>
      <c r="E30">
        <f t="shared" si="19"/>
        <v>14403.25</v>
      </c>
      <c r="F30">
        <f t="shared" si="19"/>
        <v>58673.25</v>
      </c>
      <c r="G30">
        <f t="shared" si="19"/>
        <v>3367.25</v>
      </c>
      <c r="H30">
        <f t="shared" si="19"/>
        <v>13885.25</v>
      </c>
      <c r="I30">
        <f t="shared" si="19"/>
        <v>4934.25</v>
      </c>
      <c r="J30">
        <f t="shared" si="19"/>
        <v>7293.25</v>
      </c>
      <c r="K30">
        <f t="shared" si="18"/>
        <v>-3.75</v>
      </c>
      <c r="Q30" s="33">
        <v>29</v>
      </c>
      <c r="R30" s="33" t="s">
        <v>22</v>
      </c>
      <c r="S30" s="34"/>
      <c r="T30" s="33" t="s">
        <v>43</v>
      </c>
      <c r="U30" s="34">
        <v>1</v>
      </c>
      <c r="V30" s="35">
        <f t="shared" si="17"/>
        <v>1.3179228938862719</v>
      </c>
      <c r="W30" s="35">
        <f t="shared" si="16"/>
        <v>18.532009521063365</v>
      </c>
      <c r="X30" s="34"/>
      <c r="Y30" s="34">
        <f t="shared" si="2"/>
        <v>1.3179228938862719</v>
      </c>
      <c r="Z30" s="34">
        <v>100</v>
      </c>
      <c r="AA30" s="34">
        <f t="shared" si="8"/>
        <v>131.79228938862718</v>
      </c>
      <c r="AF30" s="15">
        <f t="shared" si="4"/>
        <v>0.97821718907846011</v>
      </c>
      <c r="AG30" s="15">
        <f t="shared" si="7"/>
        <v>1.6944216434372938</v>
      </c>
      <c r="AH30" s="15">
        <f t="shared" si="9"/>
        <v>3.2391143328418477</v>
      </c>
    </row>
    <row r="31" spans="1:43" x14ac:dyDescent="0.45">
      <c r="B31">
        <f t="shared" si="19"/>
        <v>12523.25</v>
      </c>
      <c r="C31">
        <f t="shared" si="19"/>
        <v>13001.25</v>
      </c>
      <c r="D31">
        <f t="shared" si="19"/>
        <v>245893.25</v>
      </c>
      <c r="E31">
        <f t="shared" si="19"/>
        <v>5726.25</v>
      </c>
      <c r="F31">
        <f t="shared" si="19"/>
        <v>103988.25</v>
      </c>
      <c r="G31">
        <f t="shared" si="19"/>
        <v>3788.25</v>
      </c>
      <c r="H31">
        <f t="shared" si="19"/>
        <v>13839.25</v>
      </c>
      <c r="I31">
        <f t="shared" si="19"/>
        <v>9444.25</v>
      </c>
      <c r="J31">
        <f t="shared" si="19"/>
        <v>3829.25</v>
      </c>
      <c r="K31">
        <f t="shared" si="18"/>
        <v>-2.75</v>
      </c>
      <c r="Q31" s="33">
        <v>30</v>
      </c>
      <c r="R31" s="33" t="s">
        <v>22</v>
      </c>
      <c r="S31" s="33" t="s">
        <v>73</v>
      </c>
      <c r="T31" s="33" t="s">
        <v>45</v>
      </c>
      <c r="U31" s="34">
        <v>1</v>
      </c>
      <c r="V31" s="35">
        <f t="shared" si="17"/>
        <v>0.45609941742556642</v>
      </c>
      <c r="W31" s="35">
        <f t="shared" si="16"/>
        <v>17.49788272697144</v>
      </c>
      <c r="X31" s="34"/>
      <c r="Y31" s="34">
        <f t="shared" si="2"/>
        <v>0.45609941742556642</v>
      </c>
      <c r="Z31" s="34">
        <v>100</v>
      </c>
      <c r="AA31" s="34">
        <f t="shared" si="8"/>
        <v>45.609941742556643</v>
      </c>
      <c r="AF31" s="15">
        <f t="shared" si="4"/>
        <v>0.33853595845711282</v>
      </c>
      <c r="AG31" s="15">
        <f t="shared" si="7"/>
        <v>0.58639600846914963</v>
      </c>
      <c r="AH31" s="15">
        <f t="shared" si="9"/>
        <v>1.1209746541601966</v>
      </c>
    </row>
    <row r="32" spans="1:43" x14ac:dyDescent="0.45">
      <c r="B32">
        <f t="shared" si="19"/>
        <v>3288.25</v>
      </c>
      <c r="C32">
        <f t="shared" si="19"/>
        <v>4053.25</v>
      </c>
      <c r="D32">
        <f t="shared" si="19"/>
        <v>56269.25</v>
      </c>
      <c r="E32">
        <f t="shared" si="19"/>
        <v>2441.25</v>
      </c>
      <c r="F32">
        <f t="shared" si="19"/>
        <v>38057.25</v>
      </c>
      <c r="G32">
        <f t="shared" si="19"/>
        <v>28973.25</v>
      </c>
      <c r="H32">
        <f t="shared" si="19"/>
        <v>59983.25</v>
      </c>
      <c r="I32">
        <f t="shared" si="19"/>
        <v>8912.25</v>
      </c>
      <c r="J32">
        <f t="shared" si="19"/>
        <v>11680.25</v>
      </c>
      <c r="K32">
        <f t="shared" si="18"/>
        <v>-2.75</v>
      </c>
      <c r="Q32" s="33">
        <v>31</v>
      </c>
      <c r="R32" s="33" t="s">
        <v>22</v>
      </c>
      <c r="S32" s="33" t="s">
        <v>73</v>
      </c>
      <c r="T32" s="33" t="s">
        <v>51</v>
      </c>
      <c r="U32" s="34">
        <v>1</v>
      </c>
      <c r="V32" s="35">
        <f>AVERAGE(H49,H93,H138)</f>
        <v>0.38177381719688475</v>
      </c>
      <c r="W32" s="35">
        <f t="shared" ref="W32:W39" si="20">ABS(H49-H93)/H49*100</f>
        <v>15.292244601220478</v>
      </c>
      <c r="X32" s="34"/>
      <c r="Y32" s="34">
        <f t="shared" si="2"/>
        <v>0.38177381719688475</v>
      </c>
      <c r="Z32" s="34">
        <v>100</v>
      </c>
      <c r="AA32" s="34">
        <f t="shared" si="8"/>
        <v>38.177381719688476</v>
      </c>
      <c r="AF32" s="15">
        <f t="shared" si="4"/>
        <v>0.28336840649367873</v>
      </c>
      <c r="AG32" s="15">
        <f t="shared" si="7"/>
        <v>0.4908373788458496</v>
      </c>
      <c r="AH32" s="15">
        <f t="shared" si="9"/>
        <v>0.93830151135752582</v>
      </c>
    </row>
    <row r="33" spans="1:34" x14ac:dyDescent="0.45">
      <c r="B33">
        <f t="shared" si="19"/>
        <v>1162.25</v>
      </c>
      <c r="C33">
        <f t="shared" si="19"/>
        <v>1276.25</v>
      </c>
      <c r="D33">
        <f t="shared" si="19"/>
        <v>-2.75</v>
      </c>
      <c r="E33">
        <f t="shared" si="19"/>
        <v>2281.25</v>
      </c>
      <c r="F33">
        <f t="shared" si="19"/>
        <v>15616.25</v>
      </c>
      <c r="G33">
        <f t="shared" si="19"/>
        <v>107902.25</v>
      </c>
      <c r="H33">
        <f t="shared" si="19"/>
        <v>26103.25</v>
      </c>
      <c r="I33">
        <f t="shared" si="19"/>
        <v>7753.25</v>
      </c>
      <c r="J33">
        <f t="shared" si="19"/>
        <v>11746.25</v>
      </c>
      <c r="K33">
        <f t="shared" si="18"/>
        <v>-2.75</v>
      </c>
      <c r="Q33" s="33">
        <v>32</v>
      </c>
      <c r="R33" s="33" t="s">
        <v>22</v>
      </c>
      <c r="S33" s="33" t="s">
        <v>73</v>
      </c>
      <c r="T33" s="33" t="s">
        <v>54</v>
      </c>
      <c r="U33" s="34">
        <v>1</v>
      </c>
      <c r="V33" s="35">
        <f t="shared" ref="V33:V39" si="21">AVERAGE(H50,H94,H139)</f>
        <v>6.1256989761838375E-2</v>
      </c>
      <c r="W33" s="35">
        <f t="shared" si="20"/>
        <v>13.883291651114</v>
      </c>
      <c r="X33" s="34"/>
      <c r="Y33" s="34">
        <f t="shared" si="2"/>
        <v>6.1256989761838375E-2</v>
      </c>
      <c r="Z33" s="34">
        <v>100</v>
      </c>
      <c r="AA33" s="34">
        <f t="shared" si="8"/>
        <v>6.1256989761838376</v>
      </c>
      <c r="AF33" s="15">
        <f t="shared" si="4"/>
        <v>4.5467485703609367E-2</v>
      </c>
      <c r="AG33" s="15">
        <f t="shared" si="7"/>
        <v>7.8756632687520867E-2</v>
      </c>
      <c r="AH33" s="15">
        <f t="shared" si="9"/>
        <v>0.15055387112915516</v>
      </c>
    </row>
    <row r="34" spans="1:34" x14ac:dyDescent="0.45">
      <c r="B34">
        <f t="shared" si="19"/>
        <v>3271.25</v>
      </c>
      <c r="C34">
        <f t="shared" si="19"/>
        <v>549.25</v>
      </c>
      <c r="D34">
        <f t="shared" si="19"/>
        <v>-3.75</v>
      </c>
      <c r="E34">
        <f t="shared" si="19"/>
        <v>3975.25</v>
      </c>
      <c r="F34">
        <f t="shared" si="19"/>
        <v>14563.25</v>
      </c>
      <c r="G34">
        <f t="shared" si="19"/>
        <v>37637.25</v>
      </c>
      <c r="H34">
        <f t="shared" si="19"/>
        <v>90452.25</v>
      </c>
      <c r="I34">
        <f t="shared" si="19"/>
        <v>44949.25</v>
      </c>
      <c r="J34">
        <f t="shared" si="19"/>
        <v>6967.25</v>
      </c>
      <c r="K34">
        <f t="shared" si="18"/>
        <v>-4.75</v>
      </c>
      <c r="Q34" s="33">
        <v>33</v>
      </c>
      <c r="R34" s="33" t="s">
        <v>22</v>
      </c>
      <c r="S34" s="33" t="s">
        <v>73</v>
      </c>
      <c r="T34" s="33" t="s">
        <v>56</v>
      </c>
      <c r="U34" s="34">
        <v>1</v>
      </c>
      <c r="V34" s="35">
        <f t="shared" si="21"/>
        <v>8.2986420611394482E-2</v>
      </c>
      <c r="W34" s="35">
        <f t="shared" si="20"/>
        <v>14.058244289157237</v>
      </c>
      <c r="X34" s="34"/>
      <c r="Y34" s="34">
        <f t="shared" si="2"/>
        <v>8.2986420611394482E-2</v>
      </c>
      <c r="Z34" s="34">
        <v>100</v>
      </c>
      <c r="AA34" s="34">
        <f t="shared" si="8"/>
        <v>8.2986420611394482</v>
      </c>
      <c r="AF34" s="15">
        <f t="shared" si="4"/>
        <v>6.1595973086697349E-2</v>
      </c>
      <c r="AG34" s="15">
        <f t="shared" si="7"/>
        <v>0.10669363727395088</v>
      </c>
      <c r="AH34" s="15">
        <f t="shared" si="9"/>
        <v>0.20395920404794632</v>
      </c>
    </row>
    <row r="35" spans="1:34" x14ac:dyDescent="0.45">
      <c r="B35"/>
      <c r="C35"/>
      <c r="D35"/>
      <c r="E35"/>
      <c r="F35"/>
      <c r="G35"/>
      <c r="H35"/>
      <c r="I35"/>
      <c r="J35"/>
      <c r="K35"/>
      <c r="Q35" s="33">
        <v>34</v>
      </c>
      <c r="R35" s="33" t="s">
        <v>22</v>
      </c>
      <c r="S35" s="33" t="s">
        <v>73</v>
      </c>
      <c r="T35" s="33" t="s">
        <v>57</v>
      </c>
      <c r="U35" s="34">
        <v>1</v>
      </c>
      <c r="V35" s="35">
        <f t="shared" si="21"/>
        <v>0.17656272745372084</v>
      </c>
      <c r="W35" s="35">
        <f t="shared" si="20"/>
        <v>21.561450061900612</v>
      </c>
      <c r="X35" s="34"/>
      <c r="Y35" s="34">
        <f t="shared" si="2"/>
        <v>0.17656272745372084</v>
      </c>
      <c r="Z35" s="34">
        <v>200</v>
      </c>
      <c r="AA35" s="34">
        <f t="shared" si="8"/>
        <v>35.312545490744171</v>
      </c>
      <c r="AF35" s="15">
        <f t="shared" si="4"/>
        <v>0.26210440041222838</v>
      </c>
      <c r="AG35" s="15">
        <f t="shared" si="7"/>
        <v>0.45400487116467264</v>
      </c>
      <c r="AH35" s="15">
        <f t="shared" si="9"/>
        <v>0.86789123065396556</v>
      </c>
    </row>
    <row r="36" spans="1:34" x14ac:dyDescent="0.45">
      <c r="A36" s="30" t="s">
        <v>78</v>
      </c>
      <c r="B36" s="30" t="s">
        <v>79</v>
      </c>
      <c r="C36"/>
      <c r="D36"/>
      <c r="E36"/>
      <c r="F36"/>
      <c r="G36"/>
      <c r="H36"/>
      <c r="I36"/>
      <c r="J36"/>
      <c r="K36"/>
      <c r="Q36" s="33">
        <v>35</v>
      </c>
      <c r="R36" s="33" t="s">
        <v>22</v>
      </c>
      <c r="S36" s="33" t="s">
        <v>73</v>
      </c>
      <c r="T36" s="33" t="s">
        <v>59</v>
      </c>
      <c r="U36" s="34">
        <v>1</v>
      </c>
      <c r="V36" s="35">
        <f t="shared" si="21"/>
        <v>0.16438499243622731</v>
      </c>
      <c r="W36" s="35">
        <f t="shared" si="20"/>
        <v>14.845661371191978</v>
      </c>
      <c r="X36" s="34"/>
      <c r="Y36" s="34">
        <f t="shared" si="2"/>
        <v>0.16438499243622731</v>
      </c>
      <c r="Z36" s="34">
        <v>100</v>
      </c>
      <c r="AA36" s="34">
        <f t="shared" si="8"/>
        <v>16.438499243622733</v>
      </c>
      <c r="AF36" s="15">
        <f t="shared" si="4"/>
        <v>0.12201337875956692</v>
      </c>
      <c r="AG36" s="15">
        <f t="shared" si="7"/>
        <v>0.21134581570160915</v>
      </c>
      <c r="AH36" s="15">
        <f t="shared" si="9"/>
        <v>0.40401588558353907</v>
      </c>
    </row>
    <row r="37" spans="1:34" x14ac:dyDescent="0.45">
      <c r="A37">
        <v>50</v>
      </c>
      <c r="B37">
        <f>AVERAGE(B27:C27)</f>
        <v>381998.25</v>
      </c>
      <c r="Q37" s="33">
        <v>36</v>
      </c>
      <c r="R37" s="33" t="s">
        <v>22</v>
      </c>
      <c r="S37" s="33" t="s">
        <v>73</v>
      </c>
      <c r="T37" s="33" t="s">
        <v>61</v>
      </c>
      <c r="U37" s="34">
        <v>1</v>
      </c>
      <c r="V37" s="35">
        <f t="shared" si="21"/>
        <v>0.30706395412958126</v>
      </c>
      <c r="W37" s="35">
        <f t="shared" si="20"/>
        <v>78.801630086472258</v>
      </c>
      <c r="X37" s="34"/>
      <c r="Y37" s="34">
        <f t="shared" si="2"/>
        <v>0.30706395412958126</v>
      </c>
      <c r="Z37" s="34">
        <v>100</v>
      </c>
      <c r="AA37" s="34">
        <f t="shared" si="8"/>
        <v>30.706395412958127</v>
      </c>
      <c r="AF37" s="15">
        <f t="shared" si="4"/>
        <v>0.22791563866852185</v>
      </c>
      <c r="AG37" s="15">
        <f t="shared" si="7"/>
        <v>0.39478471176895502</v>
      </c>
      <c r="AH37" s="15">
        <f t="shared" si="9"/>
        <v>0.7546839496712221</v>
      </c>
    </row>
    <row r="38" spans="1:34" x14ac:dyDescent="0.45">
      <c r="A38">
        <f>A37/5</f>
        <v>10</v>
      </c>
      <c r="B38">
        <f t="shared" ref="B38:B44" si="22">AVERAGE(B28:C28)</f>
        <v>473772.25</v>
      </c>
      <c r="Q38" s="24">
        <v>37</v>
      </c>
      <c r="R38" s="24" t="s">
        <v>22</v>
      </c>
      <c r="S38" s="24" t="s">
        <v>74</v>
      </c>
      <c r="T38" s="24" t="s">
        <v>40</v>
      </c>
      <c r="U38" s="25">
        <v>1</v>
      </c>
      <c r="V38" s="26">
        <f t="shared" si="21"/>
        <v>0.32790360559489468</v>
      </c>
      <c r="W38" s="26">
        <f t="shared" si="20"/>
        <v>25.107703003197273</v>
      </c>
      <c r="X38" s="25"/>
      <c r="Y38" s="25">
        <f t="shared" si="2"/>
        <v>0.32790360559489468</v>
      </c>
      <c r="Z38" s="25">
        <v>100</v>
      </c>
      <c r="AA38" s="25">
        <f t="shared" si="8"/>
        <v>32.790360559489464</v>
      </c>
      <c r="AF38" s="15">
        <f t="shared" si="4"/>
        <v>0.24338369478344415</v>
      </c>
      <c r="AG38" s="15">
        <f t="shared" si="7"/>
        <v>0.42157774848477658</v>
      </c>
      <c r="AH38" s="15">
        <f t="shared" si="9"/>
        <v>0.8059024345050928</v>
      </c>
    </row>
    <row r="39" spans="1:34" x14ac:dyDescent="0.45">
      <c r="A39" s="36">
        <f t="shared" ref="A39:A44" si="23">A38/5</f>
        <v>2</v>
      </c>
      <c r="B39" s="36">
        <f>AVERAGE(B29:C29)</f>
        <v>186550.25</v>
      </c>
      <c r="Q39" s="24">
        <v>38</v>
      </c>
      <c r="R39" s="24" t="s">
        <v>22</v>
      </c>
      <c r="S39" s="25"/>
      <c r="T39" s="24" t="s">
        <v>43</v>
      </c>
      <c r="U39" s="25">
        <v>1</v>
      </c>
      <c r="V39" s="26">
        <f t="shared" si="21"/>
        <v>1.2016032289372254</v>
      </c>
      <c r="W39" s="26">
        <f t="shared" si="20"/>
        <v>34.727410856294597</v>
      </c>
      <c r="X39" s="25"/>
      <c r="Y39" s="25">
        <f t="shared" si="2"/>
        <v>1.2016032289372254</v>
      </c>
      <c r="Z39" s="25">
        <v>100</v>
      </c>
      <c r="AA39" s="25">
        <f t="shared" si="8"/>
        <v>120.16032289372254</v>
      </c>
      <c r="AF39" s="15">
        <f t="shared" si="4"/>
        <v>0.89187989559274317</v>
      </c>
      <c r="AG39" s="15">
        <f t="shared" si="7"/>
        <v>1.5448722587492039</v>
      </c>
      <c r="AH39" s="15">
        <f t="shared" si="9"/>
        <v>2.9532306171285589</v>
      </c>
    </row>
    <row r="40" spans="1:34" x14ac:dyDescent="0.45">
      <c r="A40" s="36">
        <f t="shared" si="23"/>
        <v>0.4</v>
      </c>
      <c r="B40" s="36">
        <f t="shared" si="22"/>
        <v>41395.25</v>
      </c>
      <c r="Q40" s="24">
        <v>39</v>
      </c>
      <c r="R40" s="24" t="s">
        <v>22</v>
      </c>
      <c r="S40" s="24" t="s">
        <v>74</v>
      </c>
      <c r="T40" s="24" t="s">
        <v>45</v>
      </c>
      <c r="U40" s="25">
        <v>1</v>
      </c>
      <c r="V40" s="26">
        <f>AVERAGE(I49,I93,I138)</f>
        <v>0.34401911243625488</v>
      </c>
      <c r="W40" s="26">
        <f t="shared" ref="W40:W47" si="24">ABS(I49-I93)/I49*100</f>
        <v>13.439620168694319</v>
      </c>
      <c r="X40" s="25"/>
      <c r="Y40" s="25">
        <f t="shared" si="2"/>
        <v>0.34401911243625488</v>
      </c>
      <c r="Z40" s="25">
        <v>100</v>
      </c>
      <c r="AA40" s="25">
        <f t="shared" si="8"/>
        <v>34.401911243625491</v>
      </c>
      <c r="AF40" s="15">
        <f t="shared" si="4"/>
        <v>0.25534529426400565</v>
      </c>
      <c r="AG40" s="15">
        <f t="shared" si="7"/>
        <v>0.44229706652199624</v>
      </c>
      <c r="AH40" s="15">
        <f t="shared" si="9"/>
        <v>0.84551019109920922</v>
      </c>
    </row>
    <row r="41" spans="1:34" x14ac:dyDescent="0.45">
      <c r="A41" s="36">
        <f t="shared" si="23"/>
        <v>0.08</v>
      </c>
      <c r="B41" s="36">
        <f t="shared" si="22"/>
        <v>12762.25</v>
      </c>
      <c r="Q41" s="24">
        <v>40</v>
      </c>
      <c r="R41" s="24" t="s">
        <v>22</v>
      </c>
      <c r="S41" s="24" t="s">
        <v>74</v>
      </c>
      <c r="T41" s="24" t="s">
        <v>51</v>
      </c>
      <c r="U41" s="25">
        <v>1</v>
      </c>
      <c r="V41" s="26">
        <f t="shared" ref="V41:V47" si="25">AVERAGE(I50,I94,I139)</f>
        <v>0.19619177515242017</v>
      </c>
      <c r="W41" s="26">
        <f t="shared" si="24"/>
        <v>24.442822510549771</v>
      </c>
      <c r="X41" s="25"/>
      <c r="Y41" s="25">
        <f t="shared" si="2"/>
        <v>0.19619177515242017</v>
      </c>
      <c r="Z41" s="25">
        <v>100</v>
      </c>
      <c r="AA41" s="25">
        <f t="shared" si="8"/>
        <v>19.619177515242018</v>
      </c>
      <c r="AF41" s="15">
        <f t="shared" si="4"/>
        <v>0.1456216958520147</v>
      </c>
      <c r="AG41" s="15">
        <f t="shared" si="7"/>
        <v>0.25223902826543548</v>
      </c>
      <c r="AH41" s="15">
        <f t="shared" si="9"/>
        <v>0.4821887485450479</v>
      </c>
    </row>
    <row r="42" spans="1:34" x14ac:dyDescent="0.45">
      <c r="A42" s="36">
        <f t="shared" si="23"/>
        <v>1.6E-2</v>
      </c>
      <c r="B42" s="36">
        <f t="shared" si="22"/>
        <v>3670.75</v>
      </c>
      <c r="Q42" s="24">
        <v>41</v>
      </c>
      <c r="R42" s="24" t="s">
        <v>22</v>
      </c>
      <c r="S42" s="24" t="s">
        <v>74</v>
      </c>
      <c r="T42" s="24" t="s">
        <v>54</v>
      </c>
      <c r="U42" s="25">
        <v>1</v>
      </c>
      <c r="V42" s="26">
        <f t="shared" si="25"/>
        <v>4.0207798169107085E-2</v>
      </c>
      <c r="W42" s="26">
        <f t="shared" si="24"/>
        <v>15.740611274412647</v>
      </c>
      <c r="X42" s="25"/>
      <c r="Y42" s="25">
        <f t="shared" si="2"/>
        <v>4.0207798169107085E-2</v>
      </c>
      <c r="Z42" s="25">
        <v>100</v>
      </c>
      <c r="AA42" s="25">
        <f t="shared" si="8"/>
        <v>4.020779816910709</v>
      </c>
      <c r="AF42" s="15">
        <f t="shared" si="4"/>
        <v>2.9843900190576766E-2</v>
      </c>
      <c r="AG42" s="15">
        <f t="shared" si="7"/>
        <v>5.1694195289221929E-2</v>
      </c>
      <c r="AH42" s="15">
        <f t="shared" si="9"/>
        <v>9.8820390741922767E-2</v>
      </c>
    </row>
    <row r="43" spans="1:34" x14ac:dyDescent="0.45">
      <c r="A43" s="36">
        <f t="shared" si="23"/>
        <v>3.2000000000000002E-3</v>
      </c>
      <c r="B43" s="36">
        <f t="shared" si="22"/>
        <v>1219.25</v>
      </c>
      <c r="Q43" s="24">
        <v>42</v>
      </c>
      <c r="R43" s="24" t="s">
        <v>22</v>
      </c>
      <c r="S43" s="24" t="s">
        <v>74</v>
      </c>
      <c r="T43" s="24" t="s">
        <v>56</v>
      </c>
      <c r="U43" s="25">
        <v>1</v>
      </c>
      <c r="V43" s="26">
        <f t="shared" si="25"/>
        <v>6.2855602849053158E-2</v>
      </c>
      <c r="W43" s="26">
        <f t="shared" si="24"/>
        <v>30.279748116685429</v>
      </c>
      <c r="X43" s="25"/>
      <c r="Y43" s="25">
        <f t="shared" si="2"/>
        <v>6.2855602849053158E-2</v>
      </c>
      <c r="Z43" s="25">
        <v>100</v>
      </c>
      <c r="AA43" s="25">
        <f t="shared" si="8"/>
        <v>6.2855602849053156</v>
      </c>
      <c r="AF43" s="15">
        <f t="shared" si="4"/>
        <v>4.6654042829108566E-2</v>
      </c>
      <c r="AG43" s="15">
        <f t="shared" si="7"/>
        <v>8.0811930935259318E-2</v>
      </c>
      <c r="AH43" s="15">
        <f t="shared" si="9"/>
        <v>0.15448284951437533</v>
      </c>
    </row>
    <row r="44" spans="1:34" x14ac:dyDescent="0.45">
      <c r="A44" s="36">
        <f t="shared" si="23"/>
        <v>6.4000000000000005E-4</v>
      </c>
      <c r="B44" s="36">
        <f t="shared" si="22"/>
        <v>1910.25</v>
      </c>
      <c r="Q44" s="24">
        <v>43</v>
      </c>
      <c r="R44" s="24" t="s">
        <v>22</v>
      </c>
      <c r="S44" s="24" t="s">
        <v>74</v>
      </c>
      <c r="T44" s="24" t="s">
        <v>57</v>
      </c>
      <c r="U44" s="25">
        <v>1</v>
      </c>
      <c r="V44" s="26">
        <f t="shared" si="25"/>
        <v>0.12761517906423622</v>
      </c>
      <c r="W44" s="26">
        <f t="shared" si="24"/>
        <v>38.91586923089779</v>
      </c>
      <c r="X44" s="25"/>
      <c r="Y44" s="25">
        <f t="shared" si="2"/>
        <v>0.12761517906423622</v>
      </c>
      <c r="Z44" s="25">
        <v>200</v>
      </c>
      <c r="AA44" s="25">
        <f t="shared" si="8"/>
        <v>25.523035812847244</v>
      </c>
      <c r="AF44" s="15">
        <f t="shared" si="4"/>
        <v>0.18944258776755718</v>
      </c>
      <c r="AG44" s="15">
        <f t="shared" si="7"/>
        <v>0.32814350891187605</v>
      </c>
      <c r="AH44" s="15">
        <f t="shared" si="9"/>
        <v>0.62729034833932673</v>
      </c>
    </row>
    <row r="45" spans="1:34" x14ac:dyDescent="0.45">
      <c r="A45"/>
      <c r="B45"/>
      <c r="Q45" s="24">
        <v>44</v>
      </c>
      <c r="R45" s="24" t="s">
        <v>22</v>
      </c>
      <c r="S45" s="24" t="s">
        <v>74</v>
      </c>
      <c r="T45" s="24" t="s">
        <v>59</v>
      </c>
      <c r="U45" s="25">
        <v>1</v>
      </c>
      <c r="V45" s="26">
        <f t="shared" si="25"/>
        <v>0.10968541525840066</v>
      </c>
      <c r="W45" s="26">
        <f t="shared" si="24"/>
        <v>21.913342250526632</v>
      </c>
      <c r="X45" s="25"/>
      <c r="Y45" s="25">
        <f t="shared" si="2"/>
        <v>0.10968541525840066</v>
      </c>
      <c r="Z45" s="25">
        <v>100</v>
      </c>
      <c r="AA45" s="25">
        <f t="shared" si="8"/>
        <v>10.968541525840065</v>
      </c>
      <c r="AF45" s="15">
        <f t="shared" si="4"/>
        <v>8.1413077422597138E-2</v>
      </c>
      <c r="AG45" s="15">
        <f t="shared" si="7"/>
        <v>0.14101989004470483</v>
      </c>
      <c r="AH45" s="15">
        <f t="shared" si="9"/>
        <v>0.26957844219515786</v>
      </c>
    </row>
    <row r="46" spans="1:34" x14ac:dyDescent="0.45">
      <c r="A46" s="30" t="s">
        <v>80</v>
      </c>
      <c r="B46">
        <v>92377</v>
      </c>
      <c r="Q46" s="24">
        <v>45</v>
      </c>
      <c r="R46" s="24" t="s">
        <v>22</v>
      </c>
      <c r="S46" s="24" t="s">
        <v>74</v>
      </c>
      <c r="T46" s="24" t="s">
        <v>61</v>
      </c>
      <c r="U46" s="25">
        <v>1</v>
      </c>
      <c r="V46" s="26">
        <f t="shared" si="25"/>
        <v>9.2488809156769825E-2</v>
      </c>
      <c r="W46" s="26">
        <f t="shared" si="24"/>
        <v>18.095386526314726</v>
      </c>
      <c r="X46" s="25"/>
      <c r="Y46" s="25">
        <f t="shared" si="2"/>
        <v>9.2488809156769825E-2</v>
      </c>
      <c r="Z46" s="25">
        <v>100</v>
      </c>
      <c r="AA46" s="25">
        <f t="shared" si="8"/>
        <v>9.2488809156769829</v>
      </c>
      <c r="AF46" s="15">
        <f t="shared" si="4"/>
        <v>6.8649041104188332E-2</v>
      </c>
      <c r="AG46" s="15">
        <f t="shared" si="7"/>
        <v>0.11891062879168381</v>
      </c>
      <c r="AH46" s="15">
        <f t="shared" si="9"/>
        <v>0.22731362263824478</v>
      </c>
    </row>
    <row r="47" spans="1:34" x14ac:dyDescent="0.45">
      <c r="Q47" s="17">
        <v>46</v>
      </c>
      <c r="R47" s="17" t="s">
        <v>22</v>
      </c>
      <c r="S47" s="17" t="s">
        <v>75</v>
      </c>
      <c r="T47" s="17" t="s">
        <v>40</v>
      </c>
      <c r="U47" s="15">
        <v>1</v>
      </c>
      <c r="V47" s="26">
        <f t="shared" si="25"/>
        <v>0.54314442600676394</v>
      </c>
      <c r="W47" s="19">
        <f t="shared" si="24"/>
        <v>18.891062713392138</v>
      </c>
      <c r="Y47" s="15">
        <f t="shared" si="2"/>
        <v>0.54314442600676394</v>
      </c>
      <c r="Z47" s="15">
        <v>100</v>
      </c>
      <c r="AA47" s="15">
        <f t="shared" si="8"/>
        <v>54.314442600676394</v>
      </c>
      <c r="AF47" s="15">
        <f t="shared" si="4"/>
        <v>0.40314438434652394</v>
      </c>
      <c r="AG47" s="15">
        <f t="shared" si="7"/>
        <v>0.69830767430131901</v>
      </c>
      <c r="AH47" s="15">
        <f t="shared" si="9"/>
        <v>1.3349088199643069</v>
      </c>
    </row>
    <row r="48" spans="1:34" x14ac:dyDescent="0.45">
      <c r="Q48" s="17">
        <v>47</v>
      </c>
      <c r="R48" s="17" t="s">
        <v>22</v>
      </c>
      <c r="T48" s="17" t="s">
        <v>43</v>
      </c>
      <c r="U48" s="15">
        <v>1</v>
      </c>
      <c r="V48" s="19">
        <f>AVERAGE(J49,J93,J138)</f>
        <v>1.0607489080818324</v>
      </c>
      <c r="W48" s="19">
        <f t="shared" ref="W48:W55" si="26">ABS(J49-J93)/J49*100</f>
        <v>14.746061493080326</v>
      </c>
      <c r="Y48" s="15">
        <f t="shared" si="2"/>
        <v>1.0607489080818324</v>
      </c>
      <c r="Z48" s="15">
        <v>100</v>
      </c>
      <c r="AA48" s="15">
        <f t="shared" si="8"/>
        <v>106.07489080818324</v>
      </c>
      <c r="AF48" s="15">
        <f t="shared" si="4"/>
        <v>0.78733196000721262</v>
      </c>
      <c r="AG48" s="15">
        <f t="shared" si="7"/>
        <v>1.3637792593512936</v>
      </c>
      <c r="AH48" s="15">
        <f t="shared" si="9"/>
        <v>2.6070470493023379</v>
      </c>
    </row>
    <row r="49" spans="1:34" x14ac:dyDescent="0.45">
      <c r="D49" s="15">
        <f>D27/$B$46</f>
        <v>2.128411292854282</v>
      </c>
      <c r="E49" s="15">
        <f t="shared" ref="E49:K52" si="27">E27/$B$46</f>
        <v>2.042091104928716</v>
      </c>
      <c r="F49" s="15">
        <f t="shared" si="27"/>
        <v>8.331348712341817E-2</v>
      </c>
      <c r="G49" s="15">
        <f t="shared" si="27"/>
        <v>1.3923920456390661E-2</v>
      </c>
      <c r="H49" s="15">
        <f t="shared" si="27"/>
        <v>0.34905062948569449</v>
      </c>
      <c r="I49" s="15">
        <f t="shared" si="27"/>
        <v>0.31542754148759972</v>
      </c>
      <c r="J49" s="15">
        <f t="shared" si="27"/>
        <v>0.97125096073698003</v>
      </c>
      <c r="K49" s="15">
        <f t="shared" si="27"/>
        <v>-4.059452028102233E-5</v>
      </c>
      <c r="Q49" s="17">
        <v>48</v>
      </c>
      <c r="R49" s="17" t="s">
        <v>22</v>
      </c>
      <c r="S49" s="17" t="s">
        <v>75</v>
      </c>
      <c r="T49" s="17" t="s">
        <v>45</v>
      </c>
      <c r="U49" s="15">
        <v>1</v>
      </c>
      <c r="V49" s="19">
        <f t="shared" ref="V49:V55" si="28">AVERAGE(J50,J94,J139)</f>
        <v>0.44388907857131099</v>
      </c>
      <c r="W49" s="19">
        <f t="shared" si="26"/>
        <v>17.95813651780967</v>
      </c>
      <c r="Y49" s="15">
        <f t="shared" si="2"/>
        <v>0.44388907857131099</v>
      </c>
      <c r="Z49" s="15">
        <v>100</v>
      </c>
      <c r="AA49" s="15">
        <f t="shared" si="8"/>
        <v>44.388907857131102</v>
      </c>
      <c r="AF49" s="15">
        <f t="shared" si="4"/>
        <v>0.32947293708680797</v>
      </c>
      <c r="AG49" s="15">
        <f t="shared" si="7"/>
        <v>0.57069747062271703</v>
      </c>
      <c r="AH49" s="15">
        <f t="shared" si="9"/>
        <v>1.0909647926006574</v>
      </c>
    </row>
    <row r="50" spans="1:34" x14ac:dyDescent="0.45">
      <c r="D50" s="15">
        <f t="shared" ref="D50:J56" si="29">D28/$B$46</f>
        <v>2.8760865799928554</v>
      </c>
      <c r="E50" s="15">
        <f t="shared" si="29"/>
        <v>2.3160878790175046</v>
      </c>
      <c r="F50" s="15">
        <f t="shared" si="29"/>
        <v>3.0389057882373317E-2</v>
      </c>
      <c r="G50" s="15">
        <f t="shared" si="29"/>
        <v>2.4727475453846737E-2</v>
      </c>
      <c r="H50" s="15">
        <f t="shared" si="29"/>
        <v>5.6878335516416426E-2</v>
      </c>
      <c r="I50" s="15">
        <f t="shared" si="29"/>
        <v>0.17006668326531496</v>
      </c>
      <c r="J50" s="15">
        <f t="shared" si="29"/>
        <v>0.39611862260086383</v>
      </c>
      <c r="K50" s="15">
        <f t="shared" si="27"/>
        <v>-1.8944109464477088E-5</v>
      </c>
      <c r="Q50" s="17">
        <v>49</v>
      </c>
      <c r="R50" s="17" t="s">
        <v>22</v>
      </c>
      <c r="S50" s="17" t="s">
        <v>75</v>
      </c>
      <c r="T50" s="17" t="s">
        <v>51</v>
      </c>
      <c r="U50" s="15">
        <v>1</v>
      </c>
      <c r="V50" s="19">
        <f t="shared" si="28"/>
        <v>0.3563316797834673</v>
      </c>
      <c r="W50" s="19">
        <f t="shared" si="26"/>
        <v>19.683260903219885</v>
      </c>
      <c r="Y50" s="15">
        <f t="shared" si="2"/>
        <v>0.3563316797834673</v>
      </c>
      <c r="Z50" s="15">
        <v>100</v>
      </c>
      <c r="AA50" s="15">
        <f t="shared" si="8"/>
        <v>35.633167978346734</v>
      </c>
      <c r="AF50" s="15">
        <f t="shared" si="4"/>
        <v>0.26448419387384026</v>
      </c>
      <c r="AG50" s="15">
        <f t="shared" si="7"/>
        <v>0.45812703707351804</v>
      </c>
      <c r="AH50" s="15">
        <f t="shared" si="9"/>
        <v>0.87577130391047042</v>
      </c>
    </row>
    <row r="51" spans="1:34" x14ac:dyDescent="0.45">
      <c r="D51" s="15">
        <f t="shared" si="29"/>
        <v>1.5351575608647174</v>
      </c>
      <c r="E51" s="15">
        <f t="shared" si="29"/>
        <v>1.5287273888522035</v>
      </c>
      <c r="F51" s="15">
        <f t="shared" si="29"/>
        <v>3.7328014549076069E-2</v>
      </c>
      <c r="G51" s="15">
        <f t="shared" si="29"/>
        <v>6.1641425896056375E-2</v>
      </c>
      <c r="H51" s="15">
        <f t="shared" si="29"/>
        <v>7.5703367721402515E-2</v>
      </c>
      <c r="I51" s="15">
        <f t="shared" si="29"/>
        <v>3.6797579484070711E-2</v>
      </c>
      <c r="J51" s="15">
        <f t="shared" si="29"/>
        <v>0.31566569600658173</v>
      </c>
      <c r="K51" s="15">
        <f t="shared" si="27"/>
        <v>-4.059452028102233E-5</v>
      </c>
      <c r="Q51" s="17">
        <v>50</v>
      </c>
      <c r="R51" s="17" t="s">
        <v>22</v>
      </c>
      <c r="S51" s="17" t="s">
        <v>75</v>
      </c>
      <c r="T51" s="17" t="s">
        <v>54</v>
      </c>
      <c r="U51" s="15">
        <v>1</v>
      </c>
      <c r="V51" s="19">
        <f t="shared" si="28"/>
        <v>8.9863826445245723E-2</v>
      </c>
      <c r="W51" s="19">
        <f t="shared" si="26"/>
        <v>20.670066576515676</v>
      </c>
      <c r="Y51" s="15">
        <f t="shared" si="2"/>
        <v>8.9863826445245723E-2</v>
      </c>
      <c r="Z51" s="15">
        <v>100</v>
      </c>
      <c r="AA51" s="15">
        <f t="shared" si="8"/>
        <v>8.9863826445245731</v>
      </c>
      <c r="AF51" s="15">
        <f t="shared" si="4"/>
        <v>6.6700669753058106E-2</v>
      </c>
      <c r="AG51" s="15">
        <f t="shared" si="7"/>
        <v>0.11553575189965301</v>
      </c>
      <c r="AH51" s="15">
        <f t="shared" si="9"/>
        <v>0.22086209261034809</v>
      </c>
    </row>
    <row r="52" spans="1:34" x14ac:dyDescent="0.45">
      <c r="D52" s="15">
        <f t="shared" si="29"/>
        <v>0.27660835489353408</v>
      </c>
      <c r="E52" s="15">
        <f t="shared" si="29"/>
        <v>0.15591813979670263</v>
      </c>
      <c r="F52" s="15">
        <f t="shared" si="29"/>
        <v>0.63514998322093164</v>
      </c>
      <c r="G52" s="15">
        <f t="shared" si="29"/>
        <v>3.6451172911005983E-2</v>
      </c>
      <c r="H52" s="15">
        <f t="shared" si="29"/>
        <v>0.15031068339521741</v>
      </c>
      <c r="I52" s="15">
        <f t="shared" si="29"/>
        <v>5.3414269785769186E-2</v>
      </c>
      <c r="J52" s="15">
        <f t="shared" si="29"/>
        <v>7.8950929343884299E-2</v>
      </c>
      <c r="K52" s="15">
        <f t="shared" si="27"/>
        <v>-4.059452028102233E-5</v>
      </c>
      <c r="Q52" s="17">
        <v>51</v>
      </c>
      <c r="R52" s="17" t="s">
        <v>22</v>
      </c>
      <c r="S52" s="17" t="s">
        <v>75</v>
      </c>
      <c r="T52" s="17" t="s">
        <v>56</v>
      </c>
      <c r="U52" s="15">
        <v>1</v>
      </c>
      <c r="V52" s="19">
        <f t="shared" si="28"/>
        <v>4.6752120335182286E-2</v>
      </c>
      <c r="W52" s="19">
        <f t="shared" si="26"/>
        <v>17.711041358822712</v>
      </c>
      <c r="Y52" s="15">
        <f t="shared" si="2"/>
        <v>4.6752120335182286E-2</v>
      </c>
      <c r="Z52" s="15">
        <v>100</v>
      </c>
      <c r="AA52" s="15">
        <f t="shared" si="8"/>
        <v>4.6752120335182283</v>
      </c>
      <c r="AF52" s="15">
        <f t="shared" si="4"/>
        <v>3.4701368304545482E-2</v>
      </c>
      <c r="AG52" s="15">
        <f t="shared" si="7"/>
        <v>6.0108072285565493E-2</v>
      </c>
      <c r="AH52" s="15">
        <f t="shared" si="9"/>
        <v>0.11490464561389102</v>
      </c>
    </row>
    <row r="53" spans="1:34" x14ac:dyDescent="0.45">
      <c r="D53" s="15">
        <f t="shared" si="29"/>
        <v>2.661844939757732</v>
      </c>
      <c r="E53" s="15">
        <f t="shared" si="29"/>
        <v>6.1987832469121103E-2</v>
      </c>
      <c r="F53" s="15">
        <f t="shared" si="29"/>
        <v>1.1256941662968054</v>
      </c>
      <c r="G53" s="15">
        <f t="shared" si="29"/>
        <v>4.1008584387888763E-2</v>
      </c>
      <c r="H53" s="15">
        <f t="shared" si="29"/>
        <v>0.14981272394643688</v>
      </c>
      <c r="I53" s="15">
        <f t="shared" si="29"/>
        <v>0.10223594617707871</v>
      </c>
      <c r="J53" s="15">
        <f t="shared" si="29"/>
        <v>4.1452417809627939E-2</v>
      </c>
      <c r="Q53" s="17">
        <v>52</v>
      </c>
      <c r="R53" s="17" t="s">
        <v>22</v>
      </c>
      <c r="S53" s="17" t="s">
        <v>75</v>
      </c>
      <c r="T53" s="17" t="s">
        <v>57</v>
      </c>
      <c r="U53" s="15">
        <v>1</v>
      </c>
      <c r="V53" s="19">
        <f t="shared" si="28"/>
        <v>0.16223475225595727</v>
      </c>
      <c r="W53" s="19">
        <f t="shared" si="26"/>
        <v>46.888945075132042</v>
      </c>
      <c r="Y53" s="15">
        <f t="shared" si="2"/>
        <v>0.16223475225595727</v>
      </c>
      <c r="Z53" s="15">
        <v>200</v>
      </c>
      <c r="AA53" s="15">
        <f t="shared" si="8"/>
        <v>32.446950451191455</v>
      </c>
      <c r="AF53" s="15">
        <f t="shared" si="4"/>
        <v>0.24083476212282529</v>
      </c>
      <c r="AG53" s="15">
        <f t="shared" si="7"/>
        <v>0.4171626076387181</v>
      </c>
      <c r="AH53" s="15">
        <f t="shared" si="9"/>
        <v>0.79746230034405097</v>
      </c>
    </row>
    <row r="54" spans="1:34" x14ac:dyDescent="0.45">
      <c r="D54" s="15">
        <f t="shared" si="29"/>
        <v>0.60912618941944419</v>
      </c>
      <c r="E54" s="15">
        <f t="shared" si="29"/>
        <v>2.6427032702945538E-2</v>
      </c>
      <c r="F54" s="15">
        <f t="shared" si="29"/>
        <v>0.41197754852398322</v>
      </c>
      <c r="G54" s="15">
        <f t="shared" si="29"/>
        <v>0.31364138259523472</v>
      </c>
      <c r="H54" s="15">
        <f t="shared" si="29"/>
        <v>0.64933100230576879</v>
      </c>
      <c r="I54" s="15">
        <f t="shared" si="29"/>
        <v>9.6476936899877672E-2</v>
      </c>
      <c r="J54" s="15">
        <f t="shared" si="29"/>
        <v>0.12644110546997631</v>
      </c>
      <c r="Q54" s="17">
        <v>53</v>
      </c>
      <c r="R54" s="17" t="s">
        <v>22</v>
      </c>
      <c r="S54" s="17" t="s">
        <v>75</v>
      </c>
      <c r="T54" s="17" t="s">
        <v>59</v>
      </c>
      <c r="U54" s="15">
        <v>1</v>
      </c>
      <c r="V54" s="19">
        <f t="shared" si="28"/>
        <v>0.14221796524604216</v>
      </c>
      <c r="W54" s="19">
        <f t="shared" si="26"/>
        <v>18.45354269732055</v>
      </c>
      <c r="Y54" s="15">
        <f t="shared" si="2"/>
        <v>0.14221796524604216</v>
      </c>
      <c r="Z54" s="15">
        <v>100</v>
      </c>
      <c r="AA54" s="15">
        <f t="shared" si="8"/>
        <v>14.221796524604216</v>
      </c>
      <c r="AF54" s="15">
        <f t="shared" si="4"/>
        <v>0.10556008917123087</v>
      </c>
      <c r="AG54" s="15">
        <f t="shared" si="7"/>
        <v>0.18284620406579069</v>
      </c>
      <c r="AH54" s="15">
        <f t="shared" si="9"/>
        <v>0.34953505379792799</v>
      </c>
    </row>
    <row r="55" spans="1:34" x14ac:dyDescent="0.45">
      <c r="D55" s="15">
        <f t="shared" si="29"/>
        <v>-2.9769314872749709E-5</v>
      </c>
      <c r="E55" s="15">
        <f t="shared" si="29"/>
        <v>2.4694999837621918E-2</v>
      </c>
      <c r="F55" s="15">
        <f t="shared" si="29"/>
        <v>0.16904911395693734</v>
      </c>
      <c r="G55" s="15">
        <f t="shared" si="29"/>
        <v>1.1680640202647845</v>
      </c>
      <c r="H55" s="15">
        <f t="shared" si="29"/>
        <v>0.28257304307349235</v>
      </c>
      <c r="I55" s="15">
        <f t="shared" si="29"/>
        <v>8.393052383168971E-2</v>
      </c>
      <c r="J55" s="15">
        <f t="shared" si="29"/>
        <v>0.12715556902692229</v>
      </c>
      <c r="Q55" s="17">
        <v>54</v>
      </c>
      <c r="R55" s="17" t="s">
        <v>22</v>
      </c>
      <c r="S55" s="17" t="s">
        <v>75</v>
      </c>
      <c r="T55" s="17" t="s">
        <v>61</v>
      </c>
      <c r="U55" s="15">
        <v>1</v>
      </c>
      <c r="V55" s="19">
        <f t="shared" si="28"/>
        <v>8.2930204159935336E-2</v>
      </c>
      <c r="W55" s="19">
        <f t="shared" si="26"/>
        <v>13.32058482729275</v>
      </c>
      <c r="Y55" s="15">
        <f t="shared" si="2"/>
        <v>8.2930204159935336E-2</v>
      </c>
      <c r="Z55" s="15">
        <v>100</v>
      </c>
      <c r="AA55" s="15">
        <f t="shared" si="8"/>
        <v>8.2930204159935332</v>
      </c>
      <c r="AF55" s="15">
        <f t="shared" si="4"/>
        <v>6.1554246898176429E-2</v>
      </c>
      <c r="AG55" s="15">
        <f t="shared" si="7"/>
        <v>0.1066213611396554</v>
      </c>
      <c r="AH55" s="15">
        <f t="shared" si="9"/>
        <v>0.20382103851906175</v>
      </c>
    </row>
    <row r="56" spans="1:34" x14ac:dyDescent="0.45">
      <c r="D56" s="15">
        <f t="shared" si="29"/>
        <v>-4.059452028102233E-5</v>
      </c>
      <c r="E56" s="15">
        <f t="shared" si="29"/>
        <v>4.3032897799235741E-2</v>
      </c>
      <c r="F56" s="15">
        <f t="shared" si="29"/>
        <v>0.15765017266202627</v>
      </c>
      <c r="G56" s="15">
        <f t="shared" si="29"/>
        <v>0.40743096225250874</v>
      </c>
      <c r="H56" s="15">
        <f t="shared" si="29"/>
        <v>0.97916418589042731</v>
      </c>
      <c r="I56" s="15">
        <f t="shared" si="29"/>
        <v>0.48658486419779817</v>
      </c>
      <c r="J56" s="15">
        <f t="shared" si="29"/>
        <v>7.5421912380787423E-2</v>
      </c>
      <c r="Q56" s="17">
        <v>55</v>
      </c>
      <c r="R56" s="15" t="s">
        <v>81</v>
      </c>
      <c r="S56" s="17"/>
      <c r="T56" s="18" t="s">
        <v>23</v>
      </c>
      <c r="U56" s="15">
        <v>1</v>
      </c>
      <c r="V56" s="19">
        <f>AVERAGE(K49,K93)</f>
        <v>-5.8290943005281852E-5</v>
      </c>
      <c r="W56" s="19">
        <f>ABS(K49-K93)/K49*100</f>
        <v>-87.186263573275852</v>
      </c>
      <c r="Y56" s="15">
        <f t="shared" si="2"/>
        <v>-5.8290943005281852E-5</v>
      </c>
      <c r="Z56" s="15">
        <v>100</v>
      </c>
      <c r="AA56" s="15">
        <f t="shared" si="8"/>
        <v>-5.8290943005281856E-3</v>
      </c>
    </row>
    <row r="57" spans="1:34" x14ac:dyDescent="0.45">
      <c r="Q57" s="17">
        <v>56</v>
      </c>
      <c r="S57" s="17"/>
      <c r="T57" s="18" t="s">
        <v>82</v>
      </c>
      <c r="U57" s="15">
        <v>1</v>
      </c>
      <c r="V57" s="19">
        <f t="shared" ref="V57:V59" si="30">AVERAGE(K50,K94)</f>
        <v>-3.493173912615705E-5</v>
      </c>
      <c r="W57" s="19">
        <f t="shared" ref="W57:W59" si="31">ABS(K50-K94)/K50*100</f>
        <v>-168.78734460080111</v>
      </c>
      <c r="Y57" s="15">
        <f t="shared" si="2"/>
        <v>-3.493173912615705E-5</v>
      </c>
      <c r="Z57" s="15">
        <v>100</v>
      </c>
      <c r="AA57" s="15">
        <f t="shared" si="8"/>
        <v>-3.4931739126157048E-3</v>
      </c>
    </row>
    <row r="58" spans="1:34" x14ac:dyDescent="0.45">
      <c r="Q58" s="17">
        <v>57</v>
      </c>
      <c r="T58" s="18" t="s">
        <v>28</v>
      </c>
      <c r="U58" s="15">
        <v>1</v>
      </c>
      <c r="V58" s="19">
        <f t="shared" si="30"/>
        <v>-3.9489945299003572E-5</v>
      </c>
      <c r="W58" s="19">
        <f t="shared" si="31"/>
        <v>-5.441990566077151</v>
      </c>
      <c r="Y58" s="15">
        <f t="shared" si="2"/>
        <v>-3.9489945299003572E-5</v>
      </c>
      <c r="Z58" s="15">
        <v>100</v>
      </c>
      <c r="AA58" s="15">
        <f t="shared" si="8"/>
        <v>-3.948994529900357E-3</v>
      </c>
    </row>
    <row r="59" spans="1:34" x14ac:dyDescent="0.45">
      <c r="Q59" s="17">
        <v>58</v>
      </c>
      <c r="T59" s="18" t="s">
        <v>31</v>
      </c>
      <c r="U59" s="15">
        <v>1</v>
      </c>
      <c r="V59" s="19">
        <f t="shared" si="30"/>
        <v>-4.5756944534429674E-5</v>
      </c>
      <c r="W59" s="19">
        <f t="shared" si="31"/>
        <v>-25.434094147040526</v>
      </c>
      <c r="Y59" s="15">
        <f t="shared" si="2"/>
        <v>-4.5756944534429674E-5</v>
      </c>
      <c r="Z59" s="15">
        <v>100</v>
      </c>
      <c r="AA59" s="15">
        <f t="shared" si="8"/>
        <v>-4.5756944534429671E-3</v>
      </c>
    </row>
    <row r="60" spans="1:34" x14ac:dyDescent="0.45">
      <c r="A60" s="15" t="s">
        <v>83</v>
      </c>
      <c r="Q60" s="17"/>
      <c r="R60" s="17"/>
      <c r="S60" s="17"/>
      <c r="T60" s="18"/>
      <c r="V60" s="19"/>
      <c r="W60" s="19"/>
      <c r="Y60" s="15"/>
      <c r="Z60" s="15"/>
    </row>
    <row r="61" spans="1:34" x14ac:dyDescent="0.45">
      <c r="A61" s="1"/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>
        <v>11</v>
      </c>
      <c r="M61" s="2">
        <v>12</v>
      </c>
      <c r="Q61" s="17"/>
      <c r="R61" s="17"/>
      <c r="T61" s="18"/>
      <c r="V61" s="19"/>
      <c r="W61" s="19"/>
      <c r="Y61" s="15"/>
      <c r="Z61" s="15"/>
    </row>
    <row r="62" spans="1:34" x14ac:dyDescent="0.45">
      <c r="A62" s="2" t="s">
        <v>0</v>
      </c>
      <c r="B62" s="3">
        <v>532182</v>
      </c>
      <c r="C62" s="3">
        <v>554193</v>
      </c>
      <c r="D62" s="4">
        <v>185495</v>
      </c>
      <c r="E62" s="4">
        <v>181742</v>
      </c>
      <c r="F62" s="5">
        <v>8136</v>
      </c>
      <c r="G62" s="5">
        <v>1648</v>
      </c>
      <c r="H62" s="5">
        <v>32116</v>
      </c>
      <c r="I62" s="5">
        <v>28557</v>
      </c>
      <c r="J62" s="6">
        <v>88925</v>
      </c>
      <c r="K62" s="5">
        <v>3</v>
      </c>
      <c r="L62" s="5">
        <v>5</v>
      </c>
      <c r="M62" s="5">
        <v>14</v>
      </c>
      <c r="N62" s="30" t="s">
        <v>63</v>
      </c>
      <c r="O62">
        <f>AVERAGE(L62:M69)</f>
        <v>9.0625</v>
      </c>
      <c r="Q62" s="17"/>
      <c r="R62" s="17"/>
      <c r="S62" s="17"/>
      <c r="T62" s="18"/>
      <c r="V62" s="19"/>
      <c r="W62" s="19"/>
      <c r="Y62" s="15"/>
      <c r="Z62" s="15"/>
    </row>
    <row r="63" spans="1:34" x14ac:dyDescent="0.45">
      <c r="A63" s="2" t="s">
        <v>1</v>
      </c>
      <c r="B63" s="8">
        <v>459007</v>
      </c>
      <c r="C63" s="8">
        <v>460856</v>
      </c>
      <c r="D63" s="9">
        <v>265017</v>
      </c>
      <c r="E63" s="10">
        <v>214258</v>
      </c>
      <c r="F63" s="5">
        <v>2836</v>
      </c>
      <c r="G63" s="5">
        <v>2811</v>
      </c>
      <c r="H63" s="5">
        <v>5177</v>
      </c>
      <c r="I63" s="5">
        <v>16894</v>
      </c>
      <c r="J63" s="5">
        <v>37288</v>
      </c>
      <c r="K63" s="5">
        <v>5</v>
      </c>
      <c r="L63" s="5">
        <v>7</v>
      </c>
      <c r="M63" s="5">
        <v>13</v>
      </c>
      <c r="Q63" s="17"/>
      <c r="R63" s="17"/>
      <c r="T63" s="18"/>
      <c r="V63" s="19"/>
      <c r="W63" s="19"/>
      <c r="Y63" s="15"/>
      <c r="Z63" s="15"/>
    </row>
    <row r="64" spans="1:34" x14ac:dyDescent="0.45">
      <c r="A64" s="2" t="s">
        <v>2</v>
      </c>
      <c r="B64" s="4">
        <v>166620</v>
      </c>
      <c r="C64" s="4">
        <v>165540</v>
      </c>
      <c r="D64" s="11">
        <v>150058</v>
      </c>
      <c r="E64" s="11">
        <v>146667</v>
      </c>
      <c r="F64" s="5">
        <v>3561</v>
      </c>
      <c r="G64" s="5">
        <v>5912</v>
      </c>
      <c r="H64" s="5">
        <v>6898</v>
      </c>
      <c r="I64" s="5">
        <v>3407</v>
      </c>
      <c r="J64" s="5">
        <v>30151</v>
      </c>
      <c r="K64" s="5">
        <v>6</v>
      </c>
      <c r="L64" s="5">
        <v>3</v>
      </c>
      <c r="M64" s="5">
        <v>12</v>
      </c>
      <c r="Q64" s="17"/>
      <c r="S64" s="17"/>
      <c r="T64" s="18"/>
    </row>
    <row r="65" spans="1:20" x14ac:dyDescent="0.45">
      <c r="A65" s="2" t="s">
        <v>3</v>
      </c>
      <c r="B65" s="5">
        <v>37968</v>
      </c>
      <c r="C65" s="5">
        <v>34772</v>
      </c>
      <c r="D65" s="5">
        <v>23171</v>
      </c>
      <c r="E65" s="5">
        <v>14659</v>
      </c>
      <c r="F65" s="12">
        <v>62266</v>
      </c>
      <c r="G65" s="5">
        <v>3728</v>
      </c>
      <c r="H65" s="5">
        <v>14587</v>
      </c>
      <c r="I65" s="5">
        <v>5561</v>
      </c>
      <c r="J65" s="5">
        <v>7610</v>
      </c>
      <c r="K65" s="5">
        <v>5</v>
      </c>
      <c r="L65" s="5">
        <v>7</v>
      </c>
      <c r="M65" s="5">
        <v>12</v>
      </c>
      <c r="Q65" s="17"/>
      <c r="T65" s="18"/>
    </row>
    <row r="66" spans="1:20" x14ac:dyDescent="0.45">
      <c r="A66" s="2" t="s">
        <v>4</v>
      </c>
      <c r="B66" s="5">
        <v>11508</v>
      </c>
      <c r="C66" s="5">
        <v>10324</v>
      </c>
      <c r="D66" s="9">
        <v>240520</v>
      </c>
      <c r="E66" s="5">
        <v>5609</v>
      </c>
      <c r="F66" s="6">
        <v>104708</v>
      </c>
      <c r="G66" s="5">
        <v>3742</v>
      </c>
      <c r="H66" s="5">
        <v>13736</v>
      </c>
      <c r="I66" s="5">
        <v>11340</v>
      </c>
      <c r="J66" s="5">
        <v>3902</v>
      </c>
      <c r="K66" s="5">
        <v>3</v>
      </c>
      <c r="L66" s="5">
        <v>3</v>
      </c>
      <c r="M66" s="5">
        <v>10</v>
      </c>
    </row>
    <row r="67" spans="1:20" x14ac:dyDescent="0.45">
      <c r="A67" s="2" t="s">
        <v>5</v>
      </c>
      <c r="B67" s="5">
        <v>2231</v>
      </c>
      <c r="C67" s="5">
        <v>2814</v>
      </c>
      <c r="D67" s="12">
        <v>58293</v>
      </c>
      <c r="E67" s="5">
        <v>2480</v>
      </c>
      <c r="F67" s="5">
        <v>29176</v>
      </c>
      <c r="G67" s="5">
        <v>31888</v>
      </c>
      <c r="H67" s="5">
        <v>10991</v>
      </c>
      <c r="I67" s="5">
        <v>9393</v>
      </c>
      <c r="J67" s="5">
        <v>14827</v>
      </c>
      <c r="K67" s="5">
        <v>5</v>
      </c>
      <c r="L67" s="5">
        <v>6</v>
      </c>
      <c r="M67" s="5">
        <v>12</v>
      </c>
    </row>
    <row r="68" spans="1:20" x14ac:dyDescent="0.45">
      <c r="A68" s="2" t="s">
        <v>6</v>
      </c>
      <c r="B68" s="5">
        <v>595</v>
      </c>
      <c r="C68" s="5">
        <v>926</v>
      </c>
      <c r="D68" s="5">
        <v>4</v>
      </c>
      <c r="E68" s="5">
        <v>3035</v>
      </c>
      <c r="F68" s="5">
        <v>19725</v>
      </c>
      <c r="G68" s="6">
        <v>110471</v>
      </c>
      <c r="H68" s="5">
        <v>28214</v>
      </c>
      <c r="I68" s="5">
        <v>7917</v>
      </c>
      <c r="J68" s="5">
        <v>12026</v>
      </c>
      <c r="K68" s="5">
        <v>4</v>
      </c>
      <c r="L68" s="5">
        <v>7</v>
      </c>
      <c r="M68" s="5">
        <v>16</v>
      </c>
      <c r="Q68" s="17"/>
    </row>
    <row r="69" spans="1:20" x14ac:dyDescent="0.45">
      <c r="A69" s="2" t="s">
        <v>7</v>
      </c>
      <c r="B69" s="5">
        <v>212</v>
      </c>
      <c r="C69" s="5">
        <v>1510</v>
      </c>
      <c r="D69" s="5">
        <v>5</v>
      </c>
      <c r="E69" s="5">
        <v>4051</v>
      </c>
      <c r="F69" s="5">
        <v>10917</v>
      </c>
      <c r="G69" s="5">
        <v>38203</v>
      </c>
      <c r="H69" s="6">
        <v>105259</v>
      </c>
      <c r="I69" s="12">
        <v>46164</v>
      </c>
      <c r="J69" s="5">
        <v>6828</v>
      </c>
      <c r="K69" s="5">
        <v>3</v>
      </c>
      <c r="L69" s="5">
        <v>2</v>
      </c>
      <c r="M69" s="5">
        <v>16</v>
      </c>
      <c r="Q69" s="17"/>
    </row>
    <row r="70" spans="1:20" x14ac:dyDescent="0.45">
      <c r="Q70" s="17"/>
    </row>
    <row r="71" spans="1:20" x14ac:dyDescent="0.45">
      <c r="B71">
        <f>B62-$O$62</f>
        <v>532172.9375</v>
      </c>
      <c r="C71">
        <f t="shared" ref="C71:K78" si="32">C62-$O$62</f>
        <v>554183.9375</v>
      </c>
      <c r="D71">
        <f t="shared" si="32"/>
        <v>185485.9375</v>
      </c>
      <c r="E71">
        <f t="shared" si="32"/>
        <v>181732.9375</v>
      </c>
      <c r="F71">
        <f t="shared" si="32"/>
        <v>8126.9375</v>
      </c>
      <c r="G71">
        <f t="shared" si="32"/>
        <v>1638.9375</v>
      </c>
      <c r="H71">
        <f t="shared" si="32"/>
        <v>32106.9375</v>
      </c>
      <c r="I71">
        <f t="shared" si="32"/>
        <v>28547.9375</v>
      </c>
      <c r="J71">
        <f t="shared" si="32"/>
        <v>88915.9375</v>
      </c>
      <c r="K71">
        <f t="shared" si="32"/>
        <v>-6.0625</v>
      </c>
      <c r="Q71" s="17"/>
    </row>
    <row r="72" spans="1:20" x14ac:dyDescent="0.45">
      <c r="B72">
        <f t="shared" ref="B72:J78" si="33">B63-$O$62</f>
        <v>458997.9375</v>
      </c>
      <c r="C72">
        <f t="shared" si="33"/>
        <v>460846.9375</v>
      </c>
      <c r="D72">
        <f t="shared" si="33"/>
        <v>265007.9375</v>
      </c>
      <c r="E72">
        <f t="shared" si="33"/>
        <v>214248.9375</v>
      </c>
      <c r="F72">
        <f t="shared" si="33"/>
        <v>2826.9375</v>
      </c>
      <c r="G72">
        <f t="shared" si="33"/>
        <v>2801.9375</v>
      </c>
      <c r="H72">
        <f t="shared" si="33"/>
        <v>5167.9375</v>
      </c>
      <c r="I72">
        <f t="shared" si="33"/>
        <v>16884.9375</v>
      </c>
      <c r="J72">
        <f t="shared" si="33"/>
        <v>37278.9375</v>
      </c>
      <c r="K72">
        <f t="shared" si="32"/>
        <v>-4.0625</v>
      </c>
    </row>
    <row r="73" spans="1:20" x14ac:dyDescent="0.45">
      <c r="B73">
        <f t="shared" si="33"/>
        <v>166610.9375</v>
      </c>
      <c r="C73">
        <f t="shared" si="33"/>
        <v>165530.9375</v>
      </c>
      <c r="D73">
        <f t="shared" si="33"/>
        <v>150048.9375</v>
      </c>
      <c r="E73">
        <f t="shared" si="33"/>
        <v>146657.9375</v>
      </c>
      <c r="F73">
        <f t="shared" si="33"/>
        <v>3551.9375</v>
      </c>
      <c r="G73">
        <f t="shared" si="33"/>
        <v>5902.9375</v>
      </c>
      <c r="H73">
        <f t="shared" si="33"/>
        <v>6888.9375</v>
      </c>
      <c r="I73">
        <f t="shared" si="33"/>
        <v>3397.9375</v>
      </c>
      <c r="J73">
        <f t="shared" si="33"/>
        <v>30141.9375</v>
      </c>
      <c r="K73">
        <f t="shared" si="32"/>
        <v>-3.0625</v>
      </c>
    </row>
    <row r="74" spans="1:20" x14ac:dyDescent="0.45">
      <c r="B74">
        <f t="shared" si="33"/>
        <v>37958.9375</v>
      </c>
      <c r="C74">
        <f t="shared" si="33"/>
        <v>34762.9375</v>
      </c>
      <c r="D74">
        <f t="shared" si="33"/>
        <v>23161.9375</v>
      </c>
      <c r="E74">
        <f t="shared" si="33"/>
        <v>14649.9375</v>
      </c>
      <c r="F74">
        <f t="shared" si="33"/>
        <v>62256.9375</v>
      </c>
      <c r="G74">
        <f t="shared" si="33"/>
        <v>3718.9375</v>
      </c>
      <c r="H74">
        <f t="shared" si="33"/>
        <v>14577.9375</v>
      </c>
      <c r="I74">
        <f t="shared" si="33"/>
        <v>5551.9375</v>
      </c>
      <c r="J74">
        <f t="shared" si="33"/>
        <v>7600.9375</v>
      </c>
      <c r="K74">
        <f t="shared" si="32"/>
        <v>-4.0625</v>
      </c>
    </row>
    <row r="75" spans="1:20" x14ac:dyDescent="0.45">
      <c r="B75">
        <f t="shared" si="33"/>
        <v>11498.9375</v>
      </c>
      <c r="C75">
        <f t="shared" si="33"/>
        <v>10314.9375</v>
      </c>
      <c r="D75">
        <f t="shared" si="33"/>
        <v>240510.9375</v>
      </c>
      <c r="E75">
        <f t="shared" si="33"/>
        <v>5599.9375</v>
      </c>
      <c r="F75">
        <f t="shared" si="33"/>
        <v>104698.9375</v>
      </c>
      <c r="G75">
        <f t="shared" si="33"/>
        <v>3732.9375</v>
      </c>
      <c r="H75">
        <f t="shared" si="33"/>
        <v>13726.9375</v>
      </c>
      <c r="I75">
        <f t="shared" si="33"/>
        <v>11330.9375</v>
      </c>
      <c r="J75">
        <f t="shared" si="33"/>
        <v>3892.9375</v>
      </c>
      <c r="K75">
        <f t="shared" si="32"/>
        <v>-6.0625</v>
      </c>
    </row>
    <row r="76" spans="1:20" x14ac:dyDescent="0.45">
      <c r="B76">
        <f t="shared" si="33"/>
        <v>2221.9375</v>
      </c>
      <c r="C76">
        <f t="shared" si="33"/>
        <v>2804.9375</v>
      </c>
      <c r="D76">
        <f t="shared" si="33"/>
        <v>58283.9375</v>
      </c>
      <c r="E76">
        <f t="shared" si="33"/>
        <v>2470.9375</v>
      </c>
      <c r="F76">
        <f t="shared" si="33"/>
        <v>29166.9375</v>
      </c>
      <c r="G76">
        <f t="shared" si="33"/>
        <v>31878.9375</v>
      </c>
      <c r="H76">
        <f t="shared" si="33"/>
        <v>10981.9375</v>
      </c>
      <c r="I76">
        <f t="shared" si="33"/>
        <v>9383.9375</v>
      </c>
      <c r="J76">
        <f t="shared" si="33"/>
        <v>14817.9375</v>
      </c>
      <c r="K76">
        <f t="shared" si="32"/>
        <v>-4.0625</v>
      </c>
    </row>
    <row r="77" spans="1:20" x14ac:dyDescent="0.45">
      <c r="B77">
        <f t="shared" si="33"/>
        <v>585.9375</v>
      </c>
      <c r="C77">
        <f t="shared" si="33"/>
        <v>916.9375</v>
      </c>
      <c r="D77">
        <f t="shared" si="33"/>
        <v>-5.0625</v>
      </c>
      <c r="E77">
        <f t="shared" si="33"/>
        <v>3025.9375</v>
      </c>
      <c r="F77">
        <f t="shared" si="33"/>
        <v>19715.9375</v>
      </c>
      <c r="G77">
        <f t="shared" si="33"/>
        <v>110461.9375</v>
      </c>
      <c r="H77">
        <f t="shared" si="33"/>
        <v>28204.9375</v>
      </c>
      <c r="I77">
        <f t="shared" si="33"/>
        <v>7907.9375</v>
      </c>
      <c r="J77">
        <f t="shared" si="33"/>
        <v>12016.9375</v>
      </c>
      <c r="K77">
        <f t="shared" si="32"/>
        <v>-5.0625</v>
      </c>
    </row>
    <row r="78" spans="1:20" x14ac:dyDescent="0.45">
      <c r="B78">
        <f t="shared" si="33"/>
        <v>202.9375</v>
      </c>
      <c r="C78">
        <f t="shared" si="33"/>
        <v>1500.9375</v>
      </c>
      <c r="D78">
        <f t="shared" si="33"/>
        <v>-4.0625</v>
      </c>
      <c r="E78">
        <f t="shared" si="33"/>
        <v>4041.9375</v>
      </c>
      <c r="F78">
        <f t="shared" si="33"/>
        <v>10907.9375</v>
      </c>
      <c r="G78">
        <f t="shared" si="33"/>
        <v>38193.9375</v>
      </c>
      <c r="H78">
        <f t="shared" si="33"/>
        <v>105249.9375</v>
      </c>
      <c r="I78">
        <f t="shared" si="33"/>
        <v>46154.9375</v>
      </c>
      <c r="J78">
        <f t="shared" si="33"/>
        <v>6818.9375</v>
      </c>
      <c r="K78">
        <f t="shared" si="32"/>
        <v>-6.0625</v>
      </c>
    </row>
    <row r="79" spans="1:20" x14ac:dyDescent="0.45">
      <c r="B79"/>
      <c r="C79"/>
      <c r="D79"/>
      <c r="E79"/>
      <c r="F79"/>
      <c r="G79"/>
      <c r="H79"/>
      <c r="I79"/>
      <c r="J79"/>
      <c r="K79"/>
    </row>
    <row r="80" spans="1:20" x14ac:dyDescent="0.45">
      <c r="A80" s="30" t="s">
        <v>78</v>
      </c>
      <c r="B80" s="30" t="s">
        <v>79</v>
      </c>
      <c r="C80"/>
      <c r="D80"/>
      <c r="E80"/>
      <c r="F80"/>
      <c r="G80"/>
      <c r="H80"/>
      <c r="I80"/>
      <c r="J80"/>
      <c r="K80"/>
    </row>
    <row r="81" spans="1:11" x14ac:dyDescent="0.45">
      <c r="A81">
        <v>50</v>
      </c>
      <c r="B81">
        <f>AVERAGE(B71:C71)</f>
        <v>543178.4375</v>
      </c>
    </row>
    <row r="82" spans="1:11" x14ac:dyDescent="0.45">
      <c r="A82">
        <f>A81/5</f>
        <v>10</v>
      </c>
      <c r="B82">
        <f t="shared" ref="B82:B88" si="34">AVERAGE(B72:C72)</f>
        <v>459922.4375</v>
      </c>
    </row>
    <row r="83" spans="1:11" x14ac:dyDescent="0.45">
      <c r="A83" s="36">
        <f t="shared" ref="A83:A88" si="35">A82/5</f>
        <v>2</v>
      </c>
      <c r="B83" s="36">
        <f t="shared" si="34"/>
        <v>166070.9375</v>
      </c>
    </row>
    <row r="84" spans="1:11" x14ac:dyDescent="0.45">
      <c r="A84" s="36">
        <f t="shared" si="35"/>
        <v>0.4</v>
      </c>
      <c r="B84" s="36">
        <f t="shared" si="34"/>
        <v>36360.9375</v>
      </c>
    </row>
    <row r="85" spans="1:11" x14ac:dyDescent="0.45">
      <c r="A85" s="36">
        <f t="shared" si="35"/>
        <v>0.08</v>
      </c>
      <c r="B85" s="36">
        <f t="shared" si="34"/>
        <v>10906.9375</v>
      </c>
    </row>
    <row r="86" spans="1:11" x14ac:dyDescent="0.45">
      <c r="A86" s="36">
        <f t="shared" si="35"/>
        <v>1.6E-2</v>
      </c>
      <c r="B86" s="36">
        <f t="shared" si="34"/>
        <v>2513.4375</v>
      </c>
    </row>
    <row r="87" spans="1:11" x14ac:dyDescent="0.45">
      <c r="A87" s="36">
        <f t="shared" si="35"/>
        <v>3.2000000000000002E-3</v>
      </c>
      <c r="B87" s="36">
        <f t="shared" si="34"/>
        <v>751.4375</v>
      </c>
    </row>
    <row r="88" spans="1:11" x14ac:dyDescent="0.45">
      <c r="A88" s="36">
        <f t="shared" si="35"/>
        <v>6.4000000000000005E-4</v>
      </c>
      <c r="B88" s="36">
        <f t="shared" si="34"/>
        <v>851.9375</v>
      </c>
    </row>
    <row r="89" spans="1:11" x14ac:dyDescent="0.45">
      <c r="A89"/>
      <c r="B89"/>
    </row>
    <row r="90" spans="1:11" x14ac:dyDescent="0.45">
      <c r="A90" s="30" t="s">
        <v>80</v>
      </c>
      <c r="B90">
        <v>79783</v>
      </c>
    </row>
    <row r="93" spans="1:11" x14ac:dyDescent="0.45">
      <c r="D93" s="15">
        <f>D71/$B$90</f>
        <v>2.3248804569895842</v>
      </c>
      <c r="E93" s="15">
        <f t="shared" ref="E93:K96" si="36">E71/$B$90</f>
        <v>2.2778403607284758</v>
      </c>
      <c r="F93" s="15">
        <f t="shared" si="36"/>
        <v>0.10186302219771129</v>
      </c>
      <c r="G93" s="15">
        <f t="shared" si="36"/>
        <v>2.0542440118822305E-2</v>
      </c>
      <c r="H93" s="15">
        <f t="shared" si="36"/>
        <v>0.4024283055287467</v>
      </c>
      <c r="I93" s="15">
        <f t="shared" si="36"/>
        <v>0.35781980497098381</v>
      </c>
      <c r="J93" s="15">
        <f t="shared" si="36"/>
        <v>1.1144722246593886</v>
      </c>
      <c r="K93" s="15">
        <f t="shared" si="36"/>
        <v>-7.5987365729541381E-5</v>
      </c>
    </row>
    <row r="94" spans="1:11" x14ac:dyDescent="0.45">
      <c r="D94" s="15">
        <f t="shared" ref="D94:J100" si="37">D72/$B$90</f>
        <v>3.321609083388692</v>
      </c>
      <c r="E94" s="15">
        <f t="shared" si="37"/>
        <v>2.6853958550067056</v>
      </c>
      <c r="F94" s="15">
        <f t="shared" si="37"/>
        <v>3.5432830302194705E-2</v>
      </c>
      <c r="G94" s="15">
        <f t="shared" si="37"/>
        <v>3.5119480340423399E-2</v>
      </c>
      <c r="H94" s="15">
        <f t="shared" si="37"/>
        <v>6.4774920722459675E-2</v>
      </c>
      <c r="I94" s="15">
        <f t="shared" si="37"/>
        <v>0.21163578080543474</v>
      </c>
      <c r="J94" s="15">
        <f t="shared" si="37"/>
        <v>0.46725414561999423</v>
      </c>
      <c r="K94" s="15">
        <f t="shared" si="36"/>
        <v>-5.0919368787837011E-5</v>
      </c>
    </row>
    <row r="95" spans="1:11" x14ac:dyDescent="0.45">
      <c r="D95" s="15">
        <f t="shared" si="37"/>
        <v>1.8807131531779953</v>
      </c>
      <c r="E95" s="15">
        <f t="shared" si="37"/>
        <v>1.8382103643633356</v>
      </c>
      <c r="F95" s="15">
        <f t="shared" si="37"/>
        <v>4.4519979193562535E-2</v>
      </c>
      <c r="G95" s="15">
        <f t="shared" si="37"/>
        <v>7.398740959853603E-2</v>
      </c>
      <c r="H95" s="15">
        <f t="shared" si="37"/>
        <v>8.6345932090796287E-2</v>
      </c>
      <c r="I95" s="15">
        <f t="shared" si="37"/>
        <v>4.2589743429051301E-2</v>
      </c>
      <c r="J95" s="15">
        <f t="shared" si="37"/>
        <v>0.37779899853352217</v>
      </c>
      <c r="K95" s="15">
        <f t="shared" si="36"/>
        <v>-3.8385370316984819E-5</v>
      </c>
    </row>
    <row r="96" spans="1:11" x14ac:dyDescent="0.45">
      <c r="D96" s="15">
        <f t="shared" si="37"/>
        <v>0.29031168920697392</v>
      </c>
      <c r="E96" s="15">
        <f t="shared" si="37"/>
        <v>0.1836222942230801</v>
      </c>
      <c r="F96" s="15">
        <f t="shared" si="37"/>
        <v>0.78032835942494017</v>
      </c>
      <c r="G96" s="15">
        <f t="shared" si="37"/>
        <v>4.6613156938194851E-2</v>
      </c>
      <c r="H96" s="15">
        <f t="shared" si="37"/>
        <v>0.18271984633317875</v>
      </c>
      <c r="I96" s="15">
        <f t="shared" si="37"/>
        <v>6.9587976135266905E-2</v>
      </c>
      <c r="J96" s="15">
        <f t="shared" si="37"/>
        <v>9.5270139002043036E-2</v>
      </c>
      <c r="K96" s="15">
        <f t="shared" si="36"/>
        <v>-5.0919368787837011E-5</v>
      </c>
    </row>
    <row r="97" spans="1:15" x14ac:dyDescent="0.45">
      <c r="D97" s="15">
        <f t="shared" si="37"/>
        <v>3.0145637228482256</v>
      </c>
      <c r="E97" s="15">
        <f t="shared" si="37"/>
        <v>7.0189608061867817E-2</v>
      </c>
      <c r="F97" s="15">
        <f t="shared" si="37"/>
        <v>1.3122963225248487</v>
      </c>
      <c r="G97" s="15">
        <f t="shared" si="37"/>
        <v>4.6788632916786782E-2</v>
      </c>
      <c r="H97" s="15">
        <f t="shared" si="37"/>
        <v>0.17205341363448354</v>
      </c>
      <c r="I97" s="15">
        <f t="shared" si="37"/>
        <v>0.14202195329832171</v>
      </c>
      <c r="J97" s="15">
        <f t="shared" si="37"/>
        <v>4.8794072672123136E-2</v>
      </c>
    </row>
    <row r="98" spans="1:15" x14ac:dyDescent="0.45">
      <c r="D98" s="15">
        <f t="shared" si="37"/>
        <v>0.73053078350024436</v>
      </c>
      <c r="E98" s="15">
        <f t="shared" si="37"/>
        <v>3.0970726846571324E-2</v>
      </c>
      <c r="F98" s="15">
        <f t="shared" si="37"/>
        <v>0.36557835002444128</v>
      </c>
      <c r="G98" s="15">
        <f t="shared" si="37"/>
        <v>0.39957055387739243</v>
      </c>
      <c r="H98" s="15">
        <f t="shared" si="37"/>
        <v>0.13764758783199429</v>
      </c>
      <c r="I98" s="15">
        <f t="shared" si="37"/>
        <v>0.11761825827557248</v>
      </c>
      <c r="J98" s="15">
        <f t="shared" si="37"/>
        <v>0.18572800596618327</v>
      </c>
    </row>
    <row r="99" spans="1:15" x14ac:dyDescent="0.45">
      <c r="D99" s="15">
        <f t="shared" si="37"/>
        <v>-6.3453367258689189E-5</v>
      </c>
      <c r="E99" s="15">
        <f t="shared" si="37"/>
        <v>3.7927095997894289E-2</v>
      </c>
      <c r="F99" s="15">
        <f t="shared" si="37"/>
        <v>0.24711953047641727</v>
      </c>
      <c r="G99" s="15">
        <f t="shared" si="37"/>
        <v>1.3845297557123699</v>
      </c>
      <c r="H99" s="15">
        <f t="shared" si="37"/>
        <v>0.35352064349548151</v>
      </c>
      <c r="I99" s="15">
        <f t="shared" si="37"/>
        <v>9.9118076532594662E-2</v>
      </c>
      <c r="J99" s="15">
        <f t="shared" si="37"/>
        <v>0.15062027624932631</v>
      </c>
    </row>
    <row r="100" spans="1:15" x14ac:dyDescent="0.45">
      <c r="D100" s="15">
        <f t="shared" si="37"/>
        <v>-5.0919368787837011E-5</v>
      </c>
      <c r="E100" s="15">
        <f t="shared" si="37"/>
        <v>5.0661638444280108E-2</v>
      </c>
      <c r="F100" s="15">
        <f t="shared" si="37"/>
        <v>0.13672007194515123</v>
      </c>
      <c r="G100" s="15">
        <f t="shared" si="37"/>
        <v>0.478722754220824</v>
      </c>
      <c r="H100" s="15">
        <f t="shared" si="37"/>
        <v>1.3192025556822882</v>
      </c>
      <c r="I100" s="15">
        <f t="shared" si="37"/>
        <v>0.57850591604727819</v>
      </c>
      <c r="J100" s="15">
        <f t="shared" si="37"/>
        <v>8.5468552197836625E-2</v>
      </c>
    </row>
    <row r="105" spans="1:15" x14ac:dyDescent="0.45">
      <c r="A105" s="15" t="s">
        <v>84</v>
      </c>
    </row>
    <row r="106" spans="1:15" x14ac:dyDescent="0.45">
      <c r="A106" s="1"/>
      <c r="B106" s="2">
        <v>1</v>
      </c>
      <c r="C106" s="2">
        <v>2</v>
      </c>
      <c r="D106" s="2">
        <v>3</v>
      </c>
      <c r="E106" s="2">
        <v>4</v>
      </c>
      <c r="F106" s="2">
        <v>5</v>
      </c>
      <c r="G106" s="2">
        <v>6</v>
      </c>
      <c r="H106" s="2">
        <v>7</v>
      </c>
      <c r="I106" s="2">
        <v>8</v>
      </c>
      <c r="J106" s="2">
        <v>9</v>
      </c>
      <c r="K106" s="2">
        <v>10</v>
      </c>
      <c r="L106" s="2">
        <v>11</v>
      </c>
      <c r="M106" s="2">
        <v>12</v>
      </c>
    </row>
    <row r="107" spans="1:15" x14ac:dyDescent="0.45">
      <c r="A107" s="2" t="s">
        <v>0</v>
      </c>
      <c r="B107" s="3">
        <v>549759</v>
      </c>
      <c r="C107" s="3">
        <v>552024</v>
      </c>
      <c r="D107" s="10">
        <v>215701</v>
      </c>
      <c r="E107" s="4">
        <v>181408</v>
      </c>
      <c r="F107" s="5">
        <v>7675</v>
      </c>
      <c r="G107" s="5">
        <v>1630</v>
      </c>
      <c r="H107" s="5">
        <v>31431</v>
      </c>
      <c r="I107" s="5">
        <v>28636</v>
      </c>
      <c r="J107" s="6">
        <v>87493</v>
      </c>
      <c r="K107" s="5">
        <v>3</v>
      </c>
      <c r="L107" s="5">
        <v>4</v>
      </c>
      <c r="M107" s="5">
        <v>11</v>
      </c>
      <c r="N107" s="30" t="s">
        <v>63</v>
      </c>
      <c r="O107">
        <f>AVERAGE(L107:M114)</f>
        <v>8.9375</v>
      </c>
    </row>
    <row r="108" spans="1:15" x14ac:dyDescent="0.45">
      <c r="A108" s="2" t="s">
        <v>1</v>
      </c>
      <c r="B108" s="8">
        <v>437476</v>
      </c>
      <c r="C108" s="13">
        <v>490583</v>
      </c>
      <c r="D108" s="14">
        <v>297566</v>
      </c>
      <c r="E108" s="10">
        <v>209138</v>
      </c>
      <c r="F108" s="5">
        <v>2788</v>
      </c>
      <c r="G108" s="5">
        <v>2938</v>
      </c>
      <c r="H108" s="5">
        <v>4965</v>
      </c>
      <c r="I108" s="5">
        <v>16514</v>
      </c>
      <c r="J108" s="5">
        <v>37371</v>
      </c>
      <c r="K108" s="5">
        <v>6</v>
      </c>
      <c r="L108" s="5">
        <v>5</v>
      </c>
      <c r="M108" s="5">
        <v>12</v>
      </c>
    </row>
    <row r="109" spans="1:15" x14ac:dyDescent="0.45">
      <c r="A109" s="2" t="s">
        <v>2</v>
      </c>
      <c r="B109" s="4">
        <v>189712</v>
      </c>
      <c r="C109" s="4">
        <v>196750</v>
      </c>
      <c r="D109" s="4">
        <v>164161</v>
      </c>
      <c r="E109" s="11">
        <v>139631</v>
      </c>
      <c r="F109" s="5">
        <v>3423</v>
      </c>
      <c r="G109" s="5">
        <v>5551</v>
      </c>
      <c r="H109" s="5">
        <v>6943</v>
      </c>
      <c r="I109" s="5">
        <v>3299</v>
      </c>
      <c r="J109" s="5">
        <v>29970</v>
      </c>
      <c r="K109" s="5">
        <v>6</v>
      </c>
      <c r="L109" s="5">
        <v>4</v>
      </c>
      <c r="M109" s="5">
        <v>12</v>
      </c>
    </row>
    <row r="110" spans="1:15" x14ac:dyDescent="0.45">
      <c r="A110" s="2" t="s">
        <v>3</v>
      </c>
      <c r="B110" s="5">
        <v>27065</v>
      </c>
      <c r="C110" s="12">
        <v>42267</v>
      </c>
      <c r="D110" s="5">
        <v>33800</v>
      </c>
      <c r="E110" s="5">
        <v>14399</v>
      </c>
      <c r="F110" s="12">
        <v>59068</v>
      </c>
      <c r="G110" s="5">
        <v>3762</v>
      </c>
      <c r="H110" s="5">
        <v>15699</v>
      </c>
      <c r="I110" s="5">
        <v>5240</v>
      </c>
      <c r="J110" s="5">
        <v>7618</v>
      </c>
      <c r="K110" s="5">
        <v>6</v>
      </c>
      <c r="L110" s="5">
        <v>4</v>
      </c>
      <c r="M110" s="5">
        <v>14</v>
      </c>
    </row>
    <row r="111" spans="1:15" x14ac:dyDescent="0.45">
      <c r="A111" s="2" t="s">
        <v>4</v>
      </c>
      <c r="B111" s="5">
        <v>22365</v>
      </c>
      <c r="C111" s="5">
        <v>13335</v>
      </c>
      <c r="D111" s="9">
        <v>257158</v>
      </c>
      <c r="E111" s="5">
        <v>5576</v>
      </c>
      <c r="F111" s="6">
        <v>101787</v>
      </c>
      <c r="G111" s="5">
        <v>3700</v>
      </c>
      <c r="H111" s="5">
        <v>13675</v>
      </c>
      <c r="I111" s="5">
        <v>11066</v>
      </c>
      <c r="J111" s="5">
        <v>3999</v>
      </c>
      <c r="K111" s="5">
        <v>7</v>
      </c>
      <c r="L111" s="5">
        <v>7</v>
      </c>
      <c r="M111" s="5">
        <v>11</v>
      </c>
    </row>
    <row r="112" spans="1:15" x14ac:dyDescent="0.45">
      <c r="A112" s="2" t="s">
        <v>5</v>
      </c>
      <c r="B112" s="5">
        <v>6015</v>
      </c>
      <c r="C112" s="5">
        <v>5846</v>
      </c>
      <c r="D112" s="12">
        <v>70899</v>
      </c>
      <c r="E112" s="5">
        <v>2496</v>
      </c>
      <c r="F112" s="5">
        <v>28560</v>
      </c>
      <c r="G112" s="5">
        <v>30321</v>
      </c>
      <c r="H112" s="5">
        <v>10717</v>
      </c>
      <c r="I112" s="5">
        <v>9181</v>
      </c>
      <c r="J112" s="5">
        <v>13934</v>
      </c>
      <c r="K112" s="5">
        <v>4</v>
      </c>
      <c r="L112" s="5">
        <v>5</v>
      </c>
      <c r="M112" s="5">
        <v>12</v>
      </c>
    </row>
    <row r="113" spans="1:13" x14ac:dyDescent="0.45">
      <c r="A113" s="2" t="s">
        <v>6</v>
      </c>
      <c r="B113" s="5">
        <v>2892</v>
      </c>
      <c r="C113" s="5">
        <v>1791</v>
      </c>
      <c r="D113" s="5">
        <v>4</v>
      </c>
      <c r="E113" s="5">
        <v>2854</v>
      </c>
      <c r="F113" s="5">
        <v>18632</v>
      </c>
      <c r="G113" s="6">
        <v>111799</v>
      </c>
      <c r="H113" s="5">
        <v>27743</v>
      </c>
      <c r="I113" s="5">
        <v>7542</v>
      </c>
      <c r="J113" s="5">
        <v>11887</v>
      </c>
      <c r="K113" s="5">
        <v>7</v>
      </c>
      <c r="L113" s="5">
        <v>8</v>
      </c>
      <c r="M113" s="5">
        <v>17</v>
      </c>
    </row>
    <row r="114" spans="1:13" x14ac:dyDescent="0.45">
      <c r="A114" s="2" t="s">
        <v>7</v>
      </c>
      <c r="B114" s="5">
        <v>1626</v>
      </c>
      <c r="C114" s="5">
        <v>1953</v>
      </c>
      <c r="D114" s="5">
        <v>2</v>
      </c>
      <c r="E114" s="5">
        <v>3959</v>
      </c>
      <c r="F114" s="5">
        <v>11214</v>
      </c>
      <c r="G114" s="5">
        <v>38476</v>
      </c>
      <c r="H114" s="6">
        <v>104241</v>
      </c>
      <c r="I114" s="12">
        <v>45034</v>
      </c>
      <c r="J114" s="5">
        <v>7022</v>
      </c>
      <c r="K114" s="5">
        <v>7</v>
      </c>
      <c r="L114" s="5">
        <v>5</v>
      </c>
      <c r="M114" s="5">
        <v>12</v>
      </c>
    </row>
    <row r="116" spans="1:13" x14ac:dyDescent="0.45">
      <c r="B116">
        <f>B107-$O$62</f>
        <v>549749.9375</v>
      </c>
      <c r="C116">
        <f t="shared" ref="C116:K123" si="38">C107-$O$62</f>
        <v>552014.9375</v>
      </c>
      <c r="D116">
        <f t="shared" si="38"/>
        <v>215691.9375</v>
      </c>
      <c r="E116">
        <f t="shared" si="38"/>
        <v>181398.9375</v>
      </c>
      <c r="F116">
        <f t="shared" si="38"/>
        <v>7665.9375</v>
      </c>
      <c r="G116">
        <f t="shared" si="38"/>
        <v>1620.9375</v>
      </c>
      <c r="H116">
        <f t="shared" si="38"/>
        <v>31421.9375</v>
      </c>
      <c r="I116">
        <f t="shared" si="38"/>
        <v>28626.9375</v>
      </c>
      <c r="J116">
        <f t="shared" si="38"/>
        <v>87483.9375</v>
      </c>
      <c r="K116">
        <f t="shared" si="38"/>
        <v>-6.0625</v>
      </c>
    </row>
    <row r="117" spans="1:13" x14ac:dyDescent="0.45">
      <c r="B117">
        <f t="shared" ref="B117:J123" si="39">B108-$O$62</f>
        <v>437466.9375</v>
      </c>
      <c r="C117">
        <f t="shared" si="39"/>
        <v>490573.9375</v>
      </c>
      <c r="D117">
        <f t="shared" si="39"/>
        <v>297556.9375</v>
      </c>
      <c r="E117">
        <f t="shared" si="39"/>
        <v>209128.9375</v>
      </c>
      <c r="F117">
        <f t="shared" si="39"/>
        <v>2778.9375</v>
      </c>
      <c r="G117">
        <f t="shared" si="39"/>
        <v>2928.9375</v>
      </c>
      <c r="H117">
        <f t="shared" si="39"/>
        <v>4955.9375</v>
      </c>
      <c r="I117">
        <f t="shared" si="39"/>
        <v>16504.9375</v>
      </c>
      <c r="J117">
        <f t="shared" si="39"/>
        <v>37361.9375</v>
      </c>
      <c r="K117">
        <f t="shared" si="38"/>
        <v>-3.0625</v>
      </c>
    </row>
    <row r="118" spans="1:13" x14ac:dyDescent="0.45">
      <c r="B118">
        <f t="shared" si="39"/>
        <v>189702.9375</v>
      </c>
      <c r="C118">
        <f t="shared" si="39"/>
        <v>196740.9375</v>
      </c>
      <c r="D118">
        <f t="shared" si="39"/>
        <v>164151.9375</v>
      </c>
      <c r="E118">
        <f t="shared" si="39"/>
        <v>139621.9375</v>
      </c>
      <c r="F118">
        <f t="shared" si="39"/>
        <v>3413.9375</v>
      </c>
      <c r="G118">
        <f t="shared" si="39"/>
        <v>5541.9375</v>
      </c>
      <c r="H118">
        <f t="shared" si="39"/>
        <v>6933.9375</v>
      </c>
      <c r="I118">
        <f t="shared" si="39"/>
        <v>3289.9375</v>
      </c>
      <c r="J118">
        <f t="shared" si="39"/>
        <v>29960.9375</v>
      </c>
      <c r="K118">
        <f t="shared" si="38"/>
        <v>-3.0625</v>
      </c>
    </row>
    <row r="119" spans="1:13" x14ac:dyDescent="0.45">
      <c r="B119">
        <f t="shared" si="39"/>
        <v>27055.9375</v>
      </c>
      <c r="C119">
        <f t="shared" si="39"/>
        <v>42257.9375</v>
      </c>
      <c r="D119">
        <f t="shared" si="39"/>
        <v>33790.9375</v>
      </c>
      <c r="E119">
        <f t="shared" si="39"/>
        <v>14389.9375</v>
      </c>
      <c r="F119">
        <f t="shared" si="39"/>
        <v>59058.9375</v>
      </c>
      <c r="G119">
        <f t="shared" si="39"/>
        <v>3752.9375</v>
      </c>
      <c r="H119">
        <f t="shared" si="39"/>
        <v>15689.9375</v>
      </c>
      <c r="I119">
        <f t="shared" si="39"/>
        <v>5230.9375</v>
      </c>
      <c r="J119">
        <f t="shared" si="39"/>
        <v>7608.9375</v>
      </c>
      <c r="K119">
        <f t="shared" si="38"/>
        <v>-3.0625</v>
      </c>
    </row>
    <row r="120" spans="1:13" x14ac:dyDescent="0.45">
      <c r="B120">
        <f t="shared" si="39"/>
        <v>22355.9375</v>
      </c>
      <c r="C120">
        <f t="shared" si="39"/>
        <v>13325.9375</v>
      </c>
      <c r="D120">
        <f t="shared" si="39"/>
        <v>257148.9375</v>
      </c>
      <c r="E120">
        <f t="shared" si="39"/>
        <v>5566.9375</v>
      </c>
      <c r="F120">
        <f t="shared" si="39"/>
        <v>101777.9375</v>
      </c>
      <c r="G120">
        <f t="shared" si="39"/>
        <v>3690.9375</v>
      </c>
      <c r="H120">
        <f t="shared" si="39"/>
        <v>13665.9375</v>
      </c>
      <c r="I120">
        <f t="shared" si="39"/>
        <v>11056.9375</v>
      </c>
      <c r="J120">
        <f t="shared" si="39"/>
        <v>3989.9375</v>
      </c>
      <c r="K120">
        <f t="shared" si="38"/>
        <v>-2.0625</v>
      </c>
    </row>
    <row r="121" spans="1:13" x14ac:dyDescent="0.45">
      <c r="B121">
        <f t="shared" si="39"/>
        <v>6005.9375</v>
      </c>
      <c r="C121">
        <f t="shared" si="39"/>
        <v>5836.9375</v>
      </c>
      <c r="D121">
        <f t="shared" si="39"/>
        <v>70889.9375</v>
      </c>
      <c r="E121">
        <f t="shared" si="39"/>
        <v>2486.9375</v>
      </c>
      <c r="F121">
        <f t="shared" si="39"/>
        <v>28550.9375</v>
      </c>
      <c r="G121">
        <f t="shared" si="39"/>
        <v>30311.9375</v>
      </c>
      <c r="H121">
        <f t="shared" si="39"/>
        <v>10707.9375</v>
      </c>
      <c r="I121">
        <f t="shared" si="39"/>
        <v>9171.9375</v>
      </c>
      <c r="J121">
        <f t="shared" si="39"/>
        <v>13924.9375</v>
      </c>
      <c r="K121">
        <f t="shared" si="38"/>
        <v>-5.0625</v>
      </c>
    </row>
    <row r="122" spans="1:13" x14ac:dyDescent="0.45">
      <c r="B122">
        <f t="shared" si="39"/>
        <v>2882.9375</v>
      </c>
      <c r="C122">
        <f t="shared" si="39"/>
        <v>1781.9375</v>
      </c>
      <c r="D122">
        <f t="shared" si="39"/>
        <v>-5.0625</v>
      </c>
      <c r="E122">
        <f t="shared" si="39"/>
        <v>2844.9375</v>
      </c>
      <c r="F122">
        <f t="shared" si="39"/>
        <v>18622.9375</v>
      </c>
      <c r="G122">
        <f t="shared" si="39"/>
        <v>111789.9375</v>
      </c>
      <c r="H122">
        <f t="shared" si="39"/>
        <v>27733.9375</v>
      </c>
      <c r="I122">
        <f t="shared" si="39"/>
        <v>7532.9375</v>
      </c>
      <c r="J122">
        <f t="shared" si="39"/>
        <v>11877.9375</v>
      </c>
      <c r="K122">
        <f t="shared" si="38"/>
        <v>-2.0625</v>
      </c>
    </row>
    <row r="123" spans="1:13" x14ac:dyDescent="0.45">
      <c r="B123">
        <f t="shared" si="39"/>
        <v>1616.9375</v>
      </c>
      <c r="C123">
        <f t="shared" si="39"/>
        <v>1943.9375</v>
      </c>
      <c r="D123">
        <f t="shared" si="39"/>
        <v>-7.0625</v>
      </c>
      <c r="E123">
        <f t="shared" si="39"/>
        <v>3949.9375</v>
      </c>
      <c r="F123">
        <f t="shared" si="39"/>
        <v>11204.9375</v>
      </c>
      <c r="G123">
        <f t="shared" si="39"/>
        <v>38466.9375</v>
      </c>
      <c r="H123">
        <f t="shared" si="39"/>
        <v>104231.9375</v>
      </c>
      <c r="I123">
        <f t="shared" si="39"/>
        <v>45024.9375</v>
      </c>
      <c r="J123">
        <f t="shared" si="39"/>
        <v>7012.9375</v>
      </c>
      <c r="K123">
        <f t="shared" si="38"/>
        <v>-2.0625</v>
      </c>
    </row>
    <row r="124" spans="1:13" x14ac:dyDescent="0.45">
      <c r="B124"/>
      <c r="C124"/>
      <c r="D124"/>
      <c r="E124"/>
      <c r="F124"/>
      <c r="G124"/>
      <c r="H124"/>
      <c r="I124"/>
      <c r="J124"/>
      <c r="K124"/>
    </row>
    <row r="125" spans="1:13" x14ac:dyDescent="0.45">
      <c r="A125" s="30" t="s">
        <v>78</v>
      </c>
      <c r="B125" s="30" t="s">
        <v>79</v>
      </c>
      <c r="C125"/>
      <c r="D125"/>
      <c r="E125"/>
      <c r="F125"/>
      <c r="G125"/>
      <c r="H125"/>
      <c r="I125"/>
      <c r="J125"/>
      <c r="K125"/>
    </row>
    <row r="126" spans="1:13" x14ac:dyDescent="0.45">
      <c r="A126">
        <v>50</v>
      </c>
      <c r="B126">
        <f>AVERAGE(B116:C116)</f>
        <v>550882.4375</v>
      </c>
    </row>
    <row r="127" spans="1:13" x14ac:dyDescent="0.45">
      <c r="A127">
        <f>A126/5</f>
        <v>10</v>
      </c>
      <c r="B127">
        <f t="shared" ref="B127:B133" si="40">AVERAGE(B117:C117)</f>
        <v>464020.4375</v>
      </c>
    </row>
    <row r="128" spans="1:13" x14ac:dyDescent="0.45">
      <c r="A128" s="36">
        <f t="shared" ref="A128:A133" si="41">A127/5</f>
        <v>2</v>
      </c>
      <c r="B128" s="36">
        <f t="shared" si="40"/>
        <v>193221.9375</v>
      </c>
    </row>
    <row r="129" spans="1:11" x14ac:dyDescent="0.45">
      <c r="A129" s="36">
        <f t="shared" si="41"/>
        <v>0.4</v>
      </c>
      <c r="B129" s="36">
        <f t="shared" si="40"/>
        <v>34656.9375</v>
      </c>
    </row>
    <row r="130" spans="1:11" x14ac:dyDescent="0.45">
      <c r="A130" s="36">
        <f t="shared" si="41"/>
        <v>0.08</v>
      </c>
      <c r="B130" s="36">
        <f t="shared" si="40"/>
        <v>17840.9375</v>
      </c>
    </row>
    <row r="131" spans="1:11" x14ac:dyDescent="0.45">
      <c r="A131" s="36">
        <f t="shared" si="41"/>
        <v>1.6E-2</v>
      </c>
      <c r="B131" s="36">
        <f t="shared" si="40"/>
        <v>5921.4375</v>
      </c>
    </row>
    <row r="132" spans="1:11" x14ac:dyDescent="0.45">
      <c r="A132" s="36">
        <f t="shared" si="41"/>
        <v>3.2000000000000002E-3</v>
      </c>
      <c r="B132" s="36">
        <f t="shared" si="40"/>
        <v>2332.4375</v>
      </c>
    </row>
    <row r="133" spans="1:11" x14ac:dyDescent="0.45">
      <c r="A133" s="36">
        <f t="shared" si="41"/>
        <v>6.4000000000000005E-4</v>
      </c>
      <c r="B133" s="36">
        <f t="shared" si="40"/>
        <v>1780.4375</v>
      </c>
    </row>
    <row r="134" spans="1:11" x14ac:dyDescent="0.45">
      <c r="A134"/>
      <c r="B134"/>
    </row>
    <row r="135" spans="1:11" x14ac:dyDescent="0.45">
      <c r="A135" s="30" t="s">
        <v>80</v>
      </c>
      <c r="B135">
        <v>84014</v>
      </c>
    </row>
    <row r="138" spans="1:11" x14ac:dyDescent="0.45">
      <c r="D138" s="15">
        <f>D116/$B$90</f>
        <v>2.7034824148001455</v>
      </c>
      <c r="E138" s="15">
        <f t="shared" ref="E138:K141" si="42">E116/$B$90</f>
        <v>2.2736540052392114</v>
      </c>
      <c r="F138" s="15">
        <f t="shared" si="42"/>
        <v>9.6084848902648429E-2</v>
      </c>
      <c r="G138" s="15">
        <f t="shared" si="42"/>
        <v>2.0316828146346968E-2</v>
      </c>
      <c r="H138" s="15">
        <f t="shared" si="42"/>
        <v>0.393842516576213</v>
      </c>
      <c r="I138" s="15">
        <f t="shared" si="42"/>
        <v>0.35880999085018112</v>
      </c>
      <c r="J138" s="15">
        <f t="shared" si="42"/>
        <v>1.0965235388491283</v>
      </c>
      <c r="K138" s="15">
        <f t="shared" si="42"/>
        <v>-7.5987365729541381E-5</v>
      </c>
    </row>
    <row r="139" spans="1:11" x14ac:dyDescent="0.45">
      <c r="D139" s="15">
        <f t="shared" ref="D139:J145" si="43">D117/$B$90</f>
        <v>3.7295781996164599</v>
      </c>
      <c r="E139" s="15">
        <f t="shared" si="43"/>
        <v>2.6212217828359425</v>
      </c>
      <c r="F139" s="15">
        <f t="shared" si="43"/>
        <v>3.48311983755938E-2</v>
      </c>
      <c r="G139" s="15">
        <f t="shared" si="43"/>
        <v>3.6711298146221628E-2</v>
      </c>
      <c r="H139" s="15">
        <f t="shared" si="43"/>
        <v>6.211771304663901E-2</v>
      </c>
      <c r="I139" s="15">
        <f t="shared" si="43"/>
        <v>0.2068728613865109</v>
      </c>
      <c r="J139" s="15">
        <f t="shared" si="43"/>
        <v>0.46829446749307496</v>
      </c>
      <c r="K139" s="15">
        <f t="shared" si="42"/>
        <v>-3.8385370316984819E-5</v>
      </c>
    </row>
    <row r="140" spans="1:11" x14ac:dyDescent="0.45">
      <c r="D140" s="15">
        <f t="shared" si="43"/>
        <v>2.0574801336124238</v>
      </c>
      <c r="E140" s="15">
        <f t="shared" si="43"/>
        <v>1.7500211511224195</v>
      </c>
      <c r="F140" s="15">
        <f t="shared" si="43"/>
        <v>4.2790287404584938E-2</v>
      </c>
      <c r="G140" s="15">
        <f t="shared" si="43"/>
        <v>6.9462636150558393E-2</v>
      </c>
      <c r="H140" s="15">
        <f t="shared" si="43"/>
        <v>8.690996202198463E-2</v>
      </c>
      <c r="I140" s="15">
        <f t="shared" si="43"/>
        <v>4.1236071594199265E-2</v>
      </c>
      <c r="J140" s="15">
        <f t="shared" si="43"/>
        <v>0.37553034481029796</v>
      </c>
      <c r="K140" s="15">
        <f t="shared" si="42"/>
        <v>-3.8385370316984819E-5</v>
      </c>
    </row>
    <row r="141" spans="1:11" x14ac:dyDescent="0.45">
      <c r="D141" s="15">
        <f t="shared" si="43"/>
        <v>0.42353555895366179</v>
      </c>
      <c r="E141" s="15">
        <f t="shared" si="43"/>
        <v>0.18036345462065853</v>
      </c>
      <c r="F141" s="15">
        <f t="shared" si="43"/>
        <v>0.7402446323151548</v>
      </c>
      <c r="G141" s="15">
        <f t="shared" si="43"/>
        <v>4.7039312886203825E-2</v>
      </c>
      <c r="H141" s="15">
        <f t="shared" si="43"/>
        <v>0.19665765263276638</v>
      </c>
      <c r="I141" s="15">
        <f t="shared" si="43"/>
        <v>6.5564562626123354E-2</v>
      </c>
      <c r="J141" s="15">
        <f t="shared" si="43"/>
        <v>9.5370410989809862E-2</v>
      </c>
      <c r="K141" s="15">
        <f t="shared" si="42"/>
        <v>-3.8385370316984819E-5</v>
      </c>
    </row>
    <row r="142" spans="1:11" x14ac:dyDescent="0.45">
      <c r="D142" s="15">
        <f t="shared" si="43"/>
        <v>3.2231043894062643</v>
      </c>
      <c r="E142" s="15">
        <f t="shared" si="43"/>
        <v>6.9775986112329699E-2</v>
      </c>
      <c r="F142" s="15">
        <f t="shared" si="43"/>
        <v>1.2756845129914893</v>
      </c>
      <c r="G142" s="15">
        <f t="shared" si="43"/>
        <v>4.6262204981010989E-2</v>
      </c>
      <c r="H142" s="15">
        <f t="shared" si="43"/>
        <v>0.17128883972776154</v>
      </c>
      <c r="I142" s="15">
        <f t="shared" si="43"/>
        <v>0.1385876377173082</v>
      </c>
      <c r="J142" s="15">
        <f t="shared" si="43"/>
        <v>5.0009870523795796E-2</v>
      </c>
    </row>
    <row r="143" spans="1:11" x14ac:dyDescent="0.45">
      <c r="D143" s="15">
        <f t="shared" si="43"/>
        <v>0.88853436822380705</v>
      </c>
      <c r="E143" s="15">
        <f t="shared" si="43"/>
        <v>3.1171270822104961E-2</v>
      </c>
      <c r="F143" s="15">
        <f t="shared" si="43"/>
        <v>0.35785740696639634</v>
      </c>
      <c r="G143" s="15">
        <f t="shared" si="43"/>
        <v>0.37992977827356705</v>
      </c>
      <c r="H143" s="15">
        <f t="shared" si="43"/>
        <v>0.13421327225098079</v>
      </c>
      <c r="I143" s="15">
        <f t="shared" si="43"/>
        <v>0.11496105059975183</v>
      </c>
      <c r="J143" s="15">
        <f t="shared" si="43"/>
        <v>0.17453514533171227</v>
      </c>
    </row>
    <row r="144" spans="1:11" x14ac:dyDescent="0.45">
      <c r="D144" s="15">
        <f t="shared" si="43"/>
        <v>-6.3453367258689189E-5</v>
      </c>
      <c r="E144" s="15">
        <f t="shared" si="43"/>
        <v>3.5658442274670042E-2</v>
      </c>
      <c r="F144" s="15">
        <f t="shared" si="43"/>
        <v>0.23341987014777585</v>
      </c>
      <c r="G144" s="15">
        <f t="shared" si="43"/>
        <v>1.4011749056816616</v>
      </c>
      <c r="H144" s="15">
        <f t="shared" si="43"/>
        <v>0.34761713021571011</v>
      </c>
      <c r="I144" s="15">
        <f t="shared" si="43"/>
        <v>9.4417827106025087E-2</v>
      </c>
      <c r="J144" s="15">
        <f t="shared" si="43"/>
        <v>0.14887805046187785</v>
      </c>
    </row>
    <row r="145" spans="4:10" x14ac:dyDescent="0.45">
      <c r="D145" s="15">
        <f t="shared" si="43"/>
        <v>-8.8521364200393573E-5</v>
      </c>
      <c r="E145" s="15">
        <f t="shared" si="43"/>
        <v>4.950851058496171E-2</v>
      </c>
      <c r="F145" s="15">
        <f t="shared" si="43"/>
        <v>0.14044266949099432</v>
      </c>
      <c r="G145" s="15">
        <f t="shared" si="43"/>
        <v>0.48214453580336664</v>
      </c>
      <c r="H145" s="15">
        <f t="shared" si="43"/>
        <v>1.3064429452389608</v>
      </c>
      <c r="I145" s="15">
        <f t="shared" si="43"/>
        <v>0.56434249777521528</v>
      </c>
      <c r="J145" s="15">
        <f t="shared" si="43"/>
        <v>8.790014790118196E-2</v>
      </c>
    </row>
  </sheetData>
  <pageMargins left="0.2" right="0.2" top="0.25" bottom="0.25" header="0.05" footer="0.3"/>
  <pageSetup scale="5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abArchives xmlns:xsi="http://www.w3.org/2001/XMLSchema-instance" xmlns:xsd="http://www.w3.org/2001/XMLSchema">
  <BaseUri>https://mynotebook.labarchives.com</BaseUri>
  <eid>NzE3OC42fDgzNDk5NC81NTIyL0VudHJ5UGFydC8yMzc1MjI0MDAzfDE4MjIyLjY=</eid>
  <version>1</version>
  <updated-at>2024-02-22T17:02:53Z</updated-at>
</LabArchiv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E54C66DB639344A5195DAAF4A960DA" ma:contentTypeVersion="10" ma:contentTypeDescription="Create a new document." ma:contentTypeScope="" ma:versionID="8707195b69df15c19ec8f49576d4f7b1">
  <xsd:schema xmlns:xsd="http://www.w3.org/2001/XMLSchema" xmlns:xs="http://www.w3.org/2001/XMLSchema" xmlns:p="http://schemas.microsoft.com/office/2006/metadata/properties" xmlns:ns2="e9b7b26c-4119-437b-9cf1-bbb97b1d9fe9" targetNamespace="http://schemas.microsoft.com/office/2006/metadata/properties" ma:root="true" ma:fieldsID="8a3fd751362b826a33cac0fda39f5a57" ns2:_="">
    <xsd:import namespace="e9b7b26c-4119-437b-9cf1-bbb97b1d9f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7b26c-4119-437b-9cf1-bbb97b1d9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2112047-8702-4ac9-aeff-28ab65cc26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39C69F-2CEF-4F4C-AC20-75E3F72D5336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ACFA4EC0-4A89-486E-B91D-40F017558471}"/>
</file>

<file path=customXml/itemProps3.xml><?xml version="1.0" encoding="utf-8"?>
<ds:datastoreItem xmlns:ds="http://schemas.openxmlformats.org/officeDocument/2006/customXml" ds:itemID="{B2E81732-0702-413E-AF87-45D72BAD7B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Woodward, Ian</cp:lastModifiedBy>
  <dcterms:created xsi:type="dcterms:W3CDTF">2024-02-22T16:53:37Z</dcterms:created>
  <dcterms:modified xsi:type="dcterms:W3CDTF">2024-03-08T16:44:48Z</dcterms:modified>
</cp:coreProperties>
</file>