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mc:AlternateContent xmlns:mc="http://schemas.openxmlformats.org/markup-compatibility/2006">
    <mc:Choice Requires="x15">
      <x15ac:absPath xmlns:x15ac="http://schemas.microsoft.com/office/spreadsheetml/2010/11/ac" url="C:\Users\fronchettl\Documents\GitHub\TOCHI-2023\data\students\"/>
    </mc:Choice>
  </mc:AlternateContent>
  <xr:revisionPtr revIDLastSave="0" documentId="13_ncr:1_{864C510F-36F4-4D90-9C1C-168C3DF75AAC}" xr6:coauthVersionLast="36" xr6:coauthVersionMax="36" xr10:uidLastSave="{00000000-0000-0000-0000-000000000000}"/>
  <bookViews>
    <workbookView xWindow="0" yWindow="0" windowWidth="19200" windowHeight="7913" firstSheet="4" activeTab="9" xr2:uid="{00000000-000D-0000-FFFF-FFFF00000000}"/>
  </bookViews>
  <sheets>
    <sheet name="Raw Data (Bounding Box)" sheetId="1" r:id="rId1"/>
    <sheet name="Raw Data (Object Manipulator)" sheetId="3" r:id="rId2"/>
    <sheet name="Raw Data (Slider)" sheetId="4" r:id="rId3"/>
    <sheet name="Raw Data (Button)" sheetId="5" r:id="rId4"/>
    <sheet name="Raw Data (Joystick)" sheetId="6" r:id="rId5"/>
    <sheet name="Demographics" sheetId="11" r:id="rId6"/>
    <sheet name="SUS Responses (Data)" sheetId="8" r:id="rId7"/>
    <sheet name="SUS Scores (Plot)" sheetId="9" r:id="rId8"/>
    <sheet name="SUS Percentile (Plot)" sheetId="10" r:id="rId9"/>
    <sheet name="Completion Times" sheetId="2" r:id="rId10"/>
    <sheet name="Completion Analysis" sheetId="7" r:id="rId11"/>
  </sheets>
  <definedNames>
    <definedName name="_xlcn.WorksheetConnection_data_analysis.xlsxTable4Whatjogginginterfacedidtheparticipantuse?1" hidden="1">Table4[What jogging interface did the participant use? ]</definedName>
    <definedName name="BB_outlier1">'Completion Analysis'!#REF!</definedName>
    <definedName name="boundingbox_email">'Raw Data (Bounding Box)'!#REF!</definedName>
    <definedName name="objectman_email">'Raw Data (Object Manipulator)'!#REF!</definedName>
  </definedNames>
  <calcPr calcId="191029"/>
  <pivotCaches>
    <pivotCache cacheId="0" r:id="rId12"/>
    <pivotCache cacheId="1" r:id="rId13"/>
    <pivotCache cacheId="2" r:id="rId14"/>
    <pivotCache cacheId="3" r:id="rId15"/>
    <pivotCache cacheId="4" r:id="rId16"/>
    <pivotCache cacheId="5" r:id="rId17"/>
  </pivotCaches>
  <extLst>
    <ext xmlns:x15="http://schemas.microsoft.com/office/spreadsheetml/2010/11/main" uri="{FCE2AD5D-F65C-4FA6-A056-5C36A1767C68}">
      <x15:dataModel>
        <x15:modelTables>
          <x15:modelTable id="Table4 What jogging interface did the participant use" name="Table4 What jogging interface did the participant use" connection="WorksheetConnection_data_analysis.xlsx!Table4[What jogging interface did the participant use? ]"/>
        </x15:modelTables>
      </x15:dataModel>
    </ext>
  </extLst>
</workbook>
</file>

<file path=xl/calcChain.xml><?xml version="1.0" encoding="utf-8"?>
<calcChain xmlns="http://schemas.openxmlformats.org/spreadsheetml/2006/main">
  <c r="D53" i="7" l="1"/>
  <c r="D4" i="7"/>
  <c r="D37" i="7" l="1"/>
  <c r="D36" i="7"/>
  <c r="D35" i="7"/>
  <c r="D34" i="7"/>
  <c r="D33" i="7"/>
  <c r="D32" i="7"/>
  <c r="D31" i="7"/>
  <c r="D16" i="7"/>
  <c r="D11" i="7"/>
  <c r="D10" i="7"/>
  <c r="D9" i="7"/>
  <c r="D8" i="7"/>
  <c r="D7" i="7"/>
  <c r="D6" i="7"/>
  <c r="D5" i="7"/>
  <c r="G15" i="10" l="1"/>
  <c r="G16" i="10" l="1"/>
  <c r="G33" i="10"/>
  <c r="G34" i="10" s="1"/>
  <c r="C33" i="10"/>
  <c r="C34" i="10" s="1"/>
  <c r="K15" i="10"/>
  <c r="K16" i="10" s="1"/>
  <c r="C15" i="10"/>
  <c r="C16" i="10" s="1"/>
  <c r="E63" i="9"/>
  <c r="E62" i="9"/>
  <c r="E61" i="9"/>
  <c r="E60" i="9"/>
  <c r="E59" i="9"/>
  <c r="E58" i="9"/>
  <c r="E57" i="9"/>
  <c r="E56" i="9"/>
  <c r="E55" i="9"/>
  <c r="E54" i="9"/>
  <c r="E49" i="9"/>
  <c r="E48" i="9"/>
  <c r="E47" i="9"/>
  <c r="E46" i="9"/>
  <c r="E45" i="9"/>
  <c r="E44" i="9"/>
  <c r="E43" i="9"/>
  <c r="E42" i="9"/>
  <c r="E41" i="9"/>
  <c r="E40" i="9"/>
  <c r="E37" i="9"/>
  <c r="E36" i="9"/>
  <c r="E35" i="9"/>
  <c r="E34" i="9"/>
  <c r="E33" i="9"/>
  <c r="E32" i="9"/>
  <c r="E31" i="9"/>
  <c r="E30" i="9"/>
  <c r="E29" i="9"/>
  <c r="E28" i="9"/>
  <c r="E24" i="9"/>
  <c r="E23" i="9"/>
  <c r="E22" i="9"/>
  <c r="E21" i="9"/>
  <c r="E20" i="9"/>
  <c r="E19" i="9"/>
  <c r="E18" i="9"/>
  <c r="E17" i="9"/>
  <c r="E16" i="9"/>
  <c r="E15" i="9"/>
  <c r="E12" i="9"/>
  <c r="E11" i="9"/>
  <c r="E10" i="9"/>
  <c r="E9" i="9"/>
  <c r="E8" i="9"/>
  <c r="E7" i="9"/>
  <c r="E6" i="9"/>
  <c r="E5" i="9"/>
  <c r="E3" i="9"/>
  <c r="E4" i="9"/>
  <c r="V59" i="8"/>
  <c r="V43" i="8"/>
  <c r="V51" i="8"/>
  <c r="L56" i="8"/>
  <c r="M56" i="8"/>
  <c r="V56" i="8" s="1"/>
  <c r="N56" i="8"/>
  <c r="O56" i="8"/>
  <c r="P56" i="8"/>
  <c r="Q56" i="8"/>
  <c r="R56" i="8"/>
  <c r="S56" i="8"/>
  <c r="T56" i="8"/>
  <c r="U56" i="8"/>
  <c r="L57" i="8"/>
  <c r="V57" i="8" s="1"/>
  <c r="M57" i="8"/>
  <c r="N57" i="8"/>
  <c r="O57" i="8"/>
  <c r="P57" i="8"/>
  <c r="Q57" i="8"/>
  <c r="R57" i="8"/>
  <c r="S57" i="8"/>
  <c r="T57" i="8"/>
  <c r="U57" i="8"/>
  <c r="L58" i="8"/>
  <c r="M58" i="8"/>
  <c r="N58" i="8"/>
  <c r="O58" i="8"/>
  <c r="P58" i="8"/>
  <c r="V58" i="8" s="1"/>
  <c r="Q58" i="8"/>
  <c r="R58" i="8"/>
  <c r="S58" i="8"/>
  <c r="T58" i="8"/>
  <c r="U58" i="8"/>
  <c r="L59" i="8"/>
  <c r="M59" i="8"/>
  <c r="N59" i="8"/>
  <c r="O59" i="8"/>
  <c r="P59" i="8"/>
  <c r="Q59" i="8"/>
  <c r="R59" i="8"/>
  <c r="S59" i="8"/>
  <c r="T59" i="8"/>
  <c r="U59" i="8"/>
  <c r="L60" i="8"/>
  <c r="V60" i="8" s="1"/>
  <c r="M60" i="8"/>
  <c r="N60" i="8"/>
  <c r="O60" i="8"/>
  <c r="P60" i="8"/>
  <c r="Q60" i="8"/>
  <c r="R60" i="8"/>
  <c r="S60" i="8"/>
  <c r="T60" i="8"/>
  <c r="U60" i="8"/>
  <c r="L61" i="8"/>
  <c r="V61" i="8" s="1"/>
  <c r="M61" i="8"/>
  <c r="N61" i="8"/>
  <c r="O61" i="8"/>
  <c r="P61" i="8"/>
  <c r="Q61" i="8"/>
  <c r="R61" i="8"/>
  <c r="S61" i="8"/>
  <c r="T61" i="8"/>
  <c r="U61" i="8"/>
  <c r="L62" i="8"/>
  <c r="V62" i="8" s="1"/>
  <c r="M62" i="8"/>
  <c r="N62" i="8"/>
  <c r="O62" i="8"/>
  <c r="P62" i="8"/>
  <c r="Q62" i="8"/>
  <c r="R62" i="8"/>
  <c r="S62" i="8"/>
  <c r="T62" i="8"/>
  <c r="U62" i="8"/>
  <c r="L63" i="8"/>
  <c r="M63" i="8"/>
  <c r="V63" i="8" s="1"/>
  <c r="N63" i="8"/>
  <c r="O63" i="8"/>
  <c r="P63" i="8"/>
  <c r="Q63" i="8"/>
  <c r="R63" i="8"/>
  <c r="S63" i="8"/>
  <c r="T63" i="8"/>
  <c r="U63" i="8"/>
  <c r="U55" i="8"/>
  <c r="T55" i="8"/>
  <c r="S55" i="8"/>
  <c r="R55" i="8"/>
  <c r="Q55" i="8"/>
  <c r="P55" i="8"/>
  <c r="O55" i="8"/>
  <c r="N55" i="8"/>
  <c r="M55" i="8"/>
  <c r="L55" i="8"/>
  <c r="V55" i="8" s="1"/>
  <c r="L41" i="8"/>
  <c r="V41" i="8" s="1"/>
  <c r="M41" i="8"/>
  <c r="N41" i="8"/>
  <c r="O41" i="8"/>
  <c r="P41" i="8"/>
  <c r="Q41" i="8"/>
  <c r="R41" i="8"/>
  <c r="S41" i="8"/>
  <c r="T41" i="8"/>
  <c r="U41" i="8"/>
  <c r="L42" i="8"/>
  <c r="M42" i="8"/>
  <c r="N42" i="8"/>
  <c r="O42" i="8"/>
  <c r="V42" i="8" s="1"/>
  <c r="P42" i="8"/>
  <c r="Q42" i="8"/>
  <c r="R42" i="8"/>
  <c r="S42" i="8"/>
  <c r="T42" i="8"/>
  <c r="U42" i="8"/>
  <c r="L43" i="8"/>
  <c r="M43" i="8"/>
  <c r="N43" i="8"/>
  <c r="O43" i="8"/>
  <c r="P43" i="8"/>
  <c r="Q43" i="8"/>
  <c r="R43" i="8"/>
  <c r="S43" i="8"/>
  <c r="T43" i="8"/>
  <c r="U43" i="8"/>
  <c r="L44" i="8"/>
  <c r="V44" i="8" s="1"/>
  <c r="M44" i="8"/>
  <c r="N44" i="8"/>
  <c r="O44" i="8"/>
  <c r="P44" i="8"/>
  <c r="Q44" i="8"/>
  <c r="R44" i="8"/>
  <c r="S44" i="8"/>
  <c r="T44" i="8"/>
  <c r="U44" i="8"/>
  <c r="L45" i="8"/>
  <c r="V45" i="8" s="1"/>
  <c r="M45" i="8"/>
  <c r="N45" i="8"/>
  <c r="O45" i="8"/>
  <c r="P45" i="8"/>
  <c r="Q45" i="8"/>
  <c r="R45" i="8"/>
  <c r="S45" i="8"/>
  <c r="T45" i="8"/>
  <c r="U45" i="8"/>
  <c r="L46" i="8"/>
  <c r="V46" i="8" s="1"/>
  <c r="M46" i="8"/>
  <c r="N46" i="8"/>
  <c r="O46" i="8"/>
  <c r="P46" i="8"/>
  <c r="Q46" i="8"/>
  <c r="R46" i="8"/>
  <c r="S46" i="8"/>
  <c r="T46" i="8"/>
  <c r="U46" i="8"/>
  <c r="L47" i="8"/>
  <c r="V47" i="8" s="1"/>
  <c r="M47" i="8"/>
  <c r="N47" i="8"/>
  <c r="O47" i="8"/>
  <c r="P47" i="8"/>
  <c r="Q47" i="8"/>
  <c r="R47" i="8"/>
  <c r="S47" i="8"/>
  <c r="T47" i="8"/>
  <c r="U47" i="8"/>
  <c r="L48" i="8"/>
  <c r="M48" i="8"/>
  <c r="V48" i="8" s="1"/>
  <c r="N48" i="8"/>
  <c r="O48" i="8"/>
  <c r="P48" i="8"/>
  <c r="Q48" i="8"/>
  <c r="R48" i="8"/>
  <c r="S48" i="8"/>
  <c r="T48" i="8"/>
  <c r="U48" i="8"/>
  <c r="L49" i="8"/>
  <c r="V49" i="8" s="1"/>
  <c r="M49" i="8"/>
  <c r="N49" i="8"/>
  <c r="O49" i="8"/>
  <c r="P49" i="8"/>
  <c r="Q49" i="8"/>
  <c r="R49" i="8"/>
  <c r="S49" i="8"/>
  <c r="T49" i="8"/>
  <c r="U49" i="8"/>
  <c r="L50" i="8"/>
  <c r="M50" i="8"/>
  <c r="N50" i="8"/>
  <c r="O50" i="8"/>
  <c r="P50" i="8"/>
  <c r="V50" i="8" s="1"/>
  <c r="Q50" i="8"/>
  <c r="R50" i="8"/>
  <c r="S50" i="8"/>
  <c r="T50" i="8"/>
  <c r="U50" i="8"/>
  <c r="L51" i="8"/>
  <c r="M51" i="8"/>
  <c r="N51" i="8"/>
  <c r="O51" i="8"/>
  <c r="P51" i="8"/>
  <c r="Q51" i="8"/>
  <c r="R51" i="8"/>
  <c r="S51" i="8"/>
  <c r="T51" i="8"/>
  <c r="U51" i="8"/>
  <c r="U40" i="8"/>
  <c r="T40" i="8"/>
  <c r="S40" i="8"/>
  <c r="R40" i="8"/>
  <c r="Q40" i="8"/>
  <c r="P40" i="8"/>
  <c r="O40" i="8"/>
  <c r="N40" i="8"/>
  <c r="M40" i="8"/>
  <c r="L40" i="8"/>
  <c r="V40" i="8" s="1"/>
  <c r="L31" i="8"/>
  <c r="V31" i="8" s="1"/>
  <c r="M31" i="8"/>
  <c r="N31" i="8"/>
  <c r="O31" i="8"/>
  <c r="P31" i="8"/>
  <c r="Q31" i="8"/>
  <c r="R31" i="8"/>
  <c r="S31" i="8"/>
  <c r="T31" i="8"/>
  <c r="U31" i="8"/>
  <c r="L32" i="8"/>
  <c r="V32" i="8" s="1"/>
  <c r="M32" i="8"/>
  <c r="N32" i="8"/>
  <c r="O32" i="8"/>
  <c r="P32" i="8"/>
  <c r="Q32" i="8"/>
  <c r="R32" i="8"/>
  <c r="S32" i="8"/>
  <c r="T32" i="8"/>
  <c r="U32" i="8"/>
  <c r="L33" i="8"/>
  <c r="V33" i="8" s="1"/>
  <c r="M33" i="8"/>
  <c r="N33" i="8"/>
  <c r="O33" i="8"/>
  <c r="P33" i="8"/>
  <c r="Q33" i="8"/>
  <c r="R33" i="8"/>
  <c r="S33" i="8"/>
  <c r="T33" i="8"/>
  <c r="U33" i="8"/>
  <c r="L34" i="8"/>
  <c r="V34" i="8" s="1"/>
  <c r="M34" i="8"/>
  <c r="N34" i="8"/>
  <c r="O34" i="8"/>
  <c r="P34" i="8"/>
  <c r="Q34" i="8"/>
  <c r="R34" i="8"/>
  <c r="S34" i="8"/>
  <c r="T34" i="8"/>
  <c r="U34" i="8"/>
  <c r="L35" i="8"/>
  <c r="V35" i="8" s="1"/>
  <c r="M35" i="8"/>
  <c r="N35" i="8"/>
  <c r="O35" i="8"/>
  <c r="P35" i="8"/>
  <c r="Q35" i="8"/>
  <c r="R35" i="8"/>
  <c r="S35" i="8"/>
  <c r="T35" i="8"/>
  <c r="U35" i="8"/>
  <c r="L36" i="8"/>
  <c r="M36" i="8"/>
  <c r="N36" i="8"/>
  <c r="O36" i="8"/>
  <c r="P36" i="8"/>
  <c r="V36" i="8" s="1"/>
  <c r="Q36" i="8"/>
  <c r="R36" i="8"/>
  <c r="S36" i="8"/>
  <c r="T36" i="8"/>
  <c r="U36" i="8"/>
  <c r="U30" i="8"/>
  <c r="T30" i="8"/>
  <c r="S30" i="8"/>
  <c r="R30" i="8"/>
  <c r="Q30" i="8"/>
  <c r="P30" i="8"/>
  <c r="O30" i="8"/>
  <c r="N30" i="8"/>
  <c r="M30" i="8"/>
  <c r="L30" i="8"/>
  <c r="V30" i="8" s="1"/>
  <c r="Y36" i="8" s="1"/>
  <c r="L17" i="8"/>
  <c r="V17" i="8" s="1"/>
  <c r="M17" i="8"/>
  <c r="N17" i="8"/>
  <c r="O17" i="8"/>
  <c r="P17" i="8"/>
  <c r="Q17" i="8"/>
  <c r="R17" i="8"/>
  <c r="S17" i="8"/>
  <c r="T17" i="8"/>
  <c r="U17" i="8"/>
  <c r="L18" i="8"/>
  <c r="V18" i="8" s="1"/>
  <c r="M18" i="8"/>
  <c r="N18" i="8"/>
  <c r="O18" i="8"/>
  <c r="P18" i="8"/>
  <c r="Q18" i="8"/>
  <c r="R18" i="8"/>
  <c r="S18" i="8"/>
  <c r="T18" i="8"/>
  <c r="U18" i="8"/>
  <c r="L19" i="8"/>
  <c r="V19" i="8" s="1"/>
  <c r="M19" i="8"/>
  <c r="N19" i="8"/>
  <c r="O19" i="8"/>
  <c r="P19" i="8"/>
  <c r="Q19" i="8"/>
  <c r="R19" i="8"/>
  <c r="S19" i="8"/>
  <c r="T19" i="8"/>
  <c r="U19" i="8"/>
  <c r="L20" i="8"/>
  <c r="M20" i="8"/>
  <c r="V20" i="8" s="1"/>
  <c r="N20" i="8"/>
  <c r="O20" i="8"/>
  <c r="P20" i="8"/>
  <c r="Q20" i="8"/>
  <c r="R20" i="8"/>
  <c r="S20" i="8"/>
  <c r="T20" i="8"/>
  <c r="U20" i="8"/>
  <c r="L21" i="8"/>
  <c r="M21" i="8"/>
  <c r="N21" i="8"/>
  <c r="V21" i="8" s="1"/>
  <c r="O21" i="8"/>
  <c r="P21" i="8"/>
  <c r="Q21" i="8"/>
  <c r="R21" i="8"/>
  <c r="S21" i="8"/>
  <c r="T21" i="8"/>
  <c r="U21" i="8"/>
  <c r="L22" i="8"/>
  <c r="V22" i="8" s="1"/>
  <c r="M22" i="8"/>
  <c r="N22" i="8"/>
  <c r="O22" i="8"/>
  <c r="P22" i="8"/>
  <c r="Q22" i="8"/>
  <c r="R22" i="8"/>
  <c r="S22" i="8"/>
  <c r="T22" i="8"/>
  <c r="U22" i="8"/>
  <c r="L23" i="8"/>
  <c r="M23" i="8"/>
  <c r="N23" i="8"/>
  <c r="O23" i="8"/>
  <c r="P23" i="8"/>
  <c r="Q23" i="8"/>
  <c r="V23" i="8" s="1"/>
  <c r="R23" i="8"/>
  <c r="S23" i="8"/>
  <c r="T23" i="8"/>
  <c r="U23" i="8"/>
  <c r="L24" i="8"/>
  <c r="V24" i="8" s="1"/>
  <c r="M24" i="8"/>
  <c r="N24" i="8"/>
  <c r="O24" i="8"/>
  <c r="P24" i="8"/>
  <c r="Q24" i="8"/>
  <c r="R24" i="8"/>
  <c r="S24" i="8"/>
  <c r="T24" i="8"/>
  <c r="U24" i="8"/>
  <c r="L25" i="8"/>
  <c r="V25" i="8" s="1"/>
  <c r="M25" i="8"/>
  <c r="N25" i="8"/>
  <c r="O25" i="8"/>
  <c r="P25" i="8"/>
  <c r="Q25" i="8"/>
  <c r="R25" i="8"/>
  <c r="S25" i="8"/>
  <c r="T25" i="8"/>
  <c r="U25" i="8"/>
  <c r="L26" i="8"/>
  <c r="V26" i="8" s="1"/>
  <c r="M26" i="8"/>
  <c r="N26" i="8"/>
  <c r="O26" i="8"/>
  <c r="P26" i="8"/>
  <c r="Q26" i="8"/>
  <c r="R26" i="8"/>
  <c r="S26" i="8"/>
  <c r="T26" i="8"/>
  <c r="U26" i="8"/>
  <c r="U16" i="8"/>
  <c r="T16" i="8"/>
  <c r="S16" i="8"/>
  <c r="R16" i="8"/>
  <c r="Q16" i="8"/>
  <c r="P16" i="8"/>
  <c r="O16" i="8"/>
  <c r="V16" i="8" s="1"/>
  <c r="N16" i="8"/>
  <c r="M16" i="8"/>
  <c r="L16" i="8"/>
  <c r="L3" i="8"/>
  <c r="V3" i="8" s="1"/>
  <c r="L4" i="8"/>
  <c r="V4" i="8" s="1"/>
  <c r="M4" i="8"/>
  <c r="N4" i="8"/>
  <c r="O4" i="8"/>
  <c r="P4" i="8"/>
  <c r="Q4" i="8"/>
  <c r="R4" i="8"/>
  <c r="S4" i="8"/>
  <c r="T4" i="8"/>
  <c r="U4" i="8"/>
  <c r="L5" i="8"/>
  <c r="V5" i="8" s="1"/>
  <c r="M5" i="8"/>
  <c r="N5" i="8"/>
  <c r="O5" i="8"/>
  <c r="P5" i="8"/>
  <c r="Q5" i="8"/>
  <c r="R5" i="8"/>
  <c r="S5" i="8"/>
  <c r="T5" i="8"/>
  <c r="U5" i="8"/>
  <c r="L6" i="8"/>
  <c r="V6" i="8" s="1"/>
  <c r="M6" i="8"/>
  <c r="N6" i="8"/>
  <c r="O6" i="8"/>
  <c r="P6" i="8"/>
  <c r="Q6" i="8"/>
  <c r="R6" i="8"/>
  <c r="S6" i="8"/>
  <c r="T6" i="8"/>
  <c r="U6" i="8"/>
  <c r="L7" i="8"/>
  <c r="M7" i="8"/>
  <c r="V7" i="8" s="1"/>
  <c r="N7" i="8"/>
  <c r="O7" i="8"/>
  <c r="P7" i="8"/>
  <c r="Q7" i="8"/>
  <c r="R7" i="8"/>
  <c r="S7" i="8"/>
  <c r="T7" i="8"/>
  <c r="U7" i="8"/>
  <c r="L8" i="8"/>
  <c r="M8" i="8"/>
  <c r="N8" i="8"/>
  <c r="V8" i="8" s="1"/>
  <c r="O8" i="8"/>
  <c r="P8" i="8"/>
  <c r="Q8" i="8"/>
  <c r="R8" i="8"/>
  <c r="S8" i="8"/>
  <c r="T8" i="8"/>
  <c r="U8" i="8"/>
  <c r="L9" i="8"/>
  <c r="V9" i="8" s="1"/>
  <c r="M9" i="8"/>
  <c r="N9" i="8"/>
  <c r="O9" i="8"/>
  <c r="P9" i="8"/>
  <c r="Q9" i="8"/>
  <c r="R9" i="8"/>
  <c r="S9" i="8"/>
  <c r="T9" i="8"/>
  <c r="U9" i="8"/>
  <c r="L10" i="8"/>
  <c r="V10" i="8" s="1"/>
  <c r="M10" i="8"/>
  <c r="N10" i="8"/>
  <c r="O10" i="8"/>
  <c r="P10" i="8"/>
  <c r="Q10" i="8"/>
  <c r="R10" i="8"/>
  <c r="S10" i="8"/>
  <c r="T10" i="8"/>
  <c r="U10" i="8"/>
  <c r="L11" i="8"/>
  <c r="V11" i="8" s="1"/>
  <c r="M11" i="8"/>
  <c r="N11" i="8"/>
  <c r="O11" i="8"/>
  <c r="P11" i="8"/>
  <c r="Q11" i="8"/>
  <c r="R11" i="8"/>
  <c r="S11" i="8"/>
  <c r="T11" i="8"/>
  <c r="U11" i="8"/>
  <c r="L12" i="8"/>
  <c r="V12" i="8" s="1"/>
  <c r="M12" i="8"/>
  <c r="N12" i="8"/>
  <c r="O12" i="8"/>
  <c r="P12" i="8"/>
  <c r="Q12" i="8"/>
  <c r="R12" i="8"/>
  <c r="S12" i="8"/>
  <c r="T12" i="8"/>
  <c r="U12" i="8"/>
  <c r="U3" i="8"/>
  <c r="S3" i="8"/>
  <c r="Q3" i="8"/>
  <c r="O3" i="8"/>
  <c r="M3" i="8"/>
  <c r="T3" i="8"/>
  <c r="R3" i="8"/>
  <c r="P3" i="8"/>
  <c r="N3" i="8"/>
  <c r="Y51" i="8" l="1"/>
  <c r="Y26" i="8"/>
  <c r="Y12" i="8"/>
  <c r="Y63" i="8"/>
  <c r="D61" i="7" l="1"/>
  <c r="D60" i="7"/>
  <c r="D59" i="7"/>
  <c r="D58" i="7"/>
  <c r="D57" i="7"/>
  <c r="D52" i="7"/>
  <c r="D51" i="7"/>
  <c r="D50" i="7"/>
  <c r="D49" i="7"/>
  <c r="D48" i="7"/>
  <c r="D47" i="7"/>
  <c r="D46" i="7"/>
  <c r="D45" i="7"/>
  <c r="D44" i="7"/>
  <c r="D43" i="7"/>
  <c r="D42" i="7"/>
  <c r="G59" i="7"/>
  <c r="G58" i="7"/>
  <c r="G57" i="7"/>
  <c r="G44" i="7"/>
  <c r="G43" i="7"/>
  <c r="G42" i="7"/>
  <c r="G33" i="7"/>
  <c r="G32" i="7"/>
  <c r="G31" i="7"/>
  <c r="G17" i="7"/>
  <c r="G16" i="7"/>
  <c r="G18" i="7"/>
  <c r="G6" i="7"/>
  <c r="G5" i="7"/>
  <c r="G4" i="7"/>
  <c r="G21" i="7" l="1"/>
  <c r="N5" i="7" s="1"/>
  <c r="G61" i="7"/>
  <c r="M4" i="7" s="1"/>
  <c r="G62" i="7"/>
  <c r="M5" i="7" s="1"/>
  <c r="G46" i="7"/>
  <c r="K4" i="7" s="1"/>
  <c r="G47" i="7"/>
  <c r="K5" i="7" s="1"/>
  <c r="G35" i="7"/>
  <c r="J4" i="7" s="1"/>
  <c r="G36" i="7"/>
  <c r="J5" i="7" s="1"/>
  <c r="G20" i="7"/>
  <c r="N4" i="7" s="1"/>
  <c r="G8" i="7"/>
  <c r="L4" i="7" s="1"/>
  <c r="G9" i="7"/>
  <c r="L5"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01C32D-4365-4BF4-A904-133610505D8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B3B0CAA-BDC5-4C79-A189-677C3F2B3039}" name="WorksheetConnection_data_analysis.xlsx!Table4[What jogging interface did the participant use? ]" type="102" refreshedVersion="6" minRefreshableVersion="5">
    <extLst>
      <ext xmlns:x15="http://schemas.microsoft.com/office/spreadsheetml/2010/11/main" uri="{DE250136-89BD-433C-8126-D09CA5730AF9}">
        <x15:connection id="Table4 What jogging interface did the participant use" autoDelete="1">
          <x15:rangePr sourceName="_xlcn.WorksheetConnection_data_analysis.xlsxTable4Whatjogginginterfacedidtheparticipantuse?1"/>
        </x15:connection>
      </ext>
    </extLst>
  </connection>
</connections>
</file>

<file path=xl/sharedStrings.xml><?xml version="1.0" encoding="utf-8"?>
<sst xmlns="http://schemas.openxmlformats.org/spreadsheetml/2006/main" count="1238" uniqueCount="331">
  <si>
    <t xml:space="preserve">What jogging interface did the participant use? </t>
  </si>
  <si>
    <t>Was the participant able to complete the task?</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</si>
  <si>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</si>
  <si>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</si>
  <si>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</si>
  <si>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</si>
  <si>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</si>
  <si>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</si>
  <si>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</si>
  <si>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</si>
  <si>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</si>
  <si>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</si>
  <si>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</si>
  <si>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</si>
  <si>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</si>
  <si>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</si>
  <si>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</si>
  <si>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</si>
  <si>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</si>
  <si>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</si>
  <si>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</si>
  <si>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Computer Science</t>
  </si>
  <si>
    <t>Senior</t>
  </si>
  <si>
    <t>No</t>
  </si>
  <si>
    <t>Understanding the layout and moving the mesh</t>
  </si>
  <si>
    <t>Accurately stopping the object</t>
  </si>
  <si>
    <t>N/A</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</si>
  <si>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</si>
  <si>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</si>
  <si>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</si>
  <si>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</si>
  <si>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</si>
  <si>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</si>
  <si>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</si>
  <si>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</si>
  <si>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</si>
  <si>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</si>
  <si>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</si>
  <si>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</si>
  <si>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</si>
  <si>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</si>
  <si>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I thought moving it around was easy</t>
  </si>
  <si>
    <t>letting go once it was grabbed was a little tricky</t>
  </si>
  <si>
    <t>overall it was good but sometimes if i were to rotate on the axis one of the other axis values would change</t>
  </si>
  <si>
    <t>moving the sides/handles of the box</t>
  </si>
  <si>
    <t>figuring out which handle moved it in which direction</t>
  </si>
  <si>
    <t>nope</t>
  </si>
  <si>
    <t>using x,y,z axis and rotation interface</t>
  </si>
  <si>
    <t>getting the exact axis points and rotation points</t>
  </si>
  <si>
    <t>it was overall good experience. i would suggest to make when user grabs the points,it's hard to grab that points.</t>
  </si>
  <si>
    <t>Moving the rotation</t>
  </si>
  <si>
    <t>Trying to move the transformation was a bit annoying</t>
  </si>
  <si>
    <t xml:space="preserve">It was annoying to move at first but once I got familiar with it, then it became easier  </t>
  </si>
  <si>
    <t>Virtual reality fun</t>
  </si>
  <si>
    <t>rotating</t>
  </si>
  <si>
    <t>Bounding Box</t>
  </si>
  <si>
    <t>Object Manipulator</t>
  </si>
  <si>
    <t>Sliders</t>
  </si>
  <si>
    <t>Buttons</t>
  </si>
  <si>
    <t>Joystick</t>
  </si>
  <si>
    <t>Time</t>
  </si>
  <si>
    <t>Participant 1</t>
  </si>
  <si>
    <t>Participant 2</t>
  </si>
  <si>
    <t>Participant 3</t>
  </si>
  <si>
    <t>Participant 4</t>
  </si>
  <si>
    <t>Participant 5</t>
  </si>
  <si>
    <t>Participant 6</t>
  </si>
  <si>
    <t>Participant 7</t>
  </si>
  <si>
    <t>Participant 8</t>
  </si>
  <si>
    <t>Participant 9</t>
  </si>
  <si>
    <t>Participant 10</t>
  </si>
  <si>
    <t>Participant 11</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</si>
  <si>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</si>
  <si>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</si>
  <si>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</si>
  <si>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</si>
  <si>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</si>
  <si>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</si>
  <si>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</si>
  <si>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</si>
  <si>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</si>
  <si>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</si>
  <si>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</si>
  <si>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</si>
  <si>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</si>
  <si>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Moving the object manipulator was relatively easy</t>
  </si>
  <si>
    <t>Getting fine details about translation and rotation were a little difficult</t>
  </si>
  <si>
    <t>It would be nice to have a sensitivity adjustment on the movement</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</si>
  <si>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</si>
  <si>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</si>
  <si>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</si>
  <si>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</si>
  <si>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</si>
  <si>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</si>
  <si>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</si>
  <si>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</si>
  <si>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</si>
  <si>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</si>
  <si>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</si>
  <si>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</si>
  <si>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</si>
  <si>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</si>
  <si>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</si>
  <si>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</si>
  <si>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</si>
  <si>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</si>
  <si>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</si>
  <si>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</si>
  <si>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</si>
  <si>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</si>
  <si>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grabbing the object</t>
  </si>
  <si>
    <t>letting go without changing the translation and rotation slightly</t>
  </si>
  <si>
    <t>even if you have the exact specifications the window for the correct dimensions is too small so when letting go it will change from green</t>
  </si>
  <si>
    <t>Grabbing an object</t>
  </si>
  <si>
    <t>It was very sensitive to movement that it was hard to focus on one movement at a time.</t>
  </si>
  <si>
    <t>nah</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</si>
  <si>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</si>
  <si>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</si>
  <si>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</si>
  <si>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</si>
  <si>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</si>
  <si>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</si>
  <si>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</si>
  <si>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</si>
  <si>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</si>
  <si>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</si>
  <si>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</si>
  <si>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</si>
  <si>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</si>
  <si>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</si>
  <si>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</si>
  <si>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</si>
  <si>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Moving forwards and backwards</t>
  </si>
  <si>
    <t>Gripping the slider and being precise</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</si>
  <si>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</si>
  <si>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</si>
  <si>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</si>
  <si>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targeting and moving the interface to desired location was easy</t>
  </si>
  <si>
    <t>getting right angle to be able to grip the interface took some time</t>
  </si>
  <si>
    <t>the slider could be more efficient if it didn't reset to origin after every move</t>
  </si>
  <si>
    <t>Its intuitive</t>
  </si>
  <si>
    <t>Minute changes are difficult</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</si>
  <si>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</si>
  <si>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</si>
  <si>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</si>
  <si>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The gestures to control it.</t>
  </si>
  <si>
    <t>Having my gesture register in the interface.</t>
  </si>
  <si>
    <t>It was very easy, but the gestures registering can be improved for the interface.</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</si>
  <si>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</si>
  <si>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</si>
  <si>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</si>
  <si>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</si>
  <si>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</si>
  <si>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</si>
  <si>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</si>
  <si>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</si>
  <si>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</si>
  <si>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</si>
  <si>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</si>
  <si>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</si>
  <si>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</si>
  <si>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</si>
  <si>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</si>
  <si>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</si>
  <si>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Pretty straightforward task</t>
  </si>
  <si>
    <t>Trying to not pinch and move the menu</t>
  </si>
  <si>
    <t>It was a great experience and I'm glad I was able to participate.</t>
  </si>
  <si>
    <t>The pressing mainly</t>
  </si>
  <si>
    <t>having the pressing be registered</t>
  </si>
  <si>
    <t>It was fun but also tiring on the shoulders</t>
  </si>
  <si>
    <t>Hovering to the buttons</t>
  </si>
  <si>
    <t>Actually pressing the buttons</t>
  </si>
  <si>
    <t>I wasn't sure how much increment the translation and rotation decreases/increases</t>
  </si>
  <si>
    <t>natural movement</t>
  </si>
  <si>
    <t xml:space="preserve">nothing difficult, just maybe a little sensitive </t>
  </si>
  <si>
    <t>very fun! nice experience</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</si>
  <si>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</si>
  <si>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</si>
  <si>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</si>
  <si>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The intuition to click a button.</t>
  </si>
  <si>
    <t>When I tried to get the number to 0, it would skip from 360 to 3. Changing the X also changed the Y Z.</t>
  </si>
  <si>
    <t>It was fun, but I was a little worried about changing one axis, which changed two other axis's.</t>
  </si>
  <si>
    <t xml:space="preserve">moving the menu panel around, x,y,z values updated quickly after button was pressed </t>
  </si>
  <si>
    <t>pressing the button itself and accuracy for pressing the button</t>
  </si>
  <si>
    <t>nope! great job everyone this is very cool!</t>
  </si>
  <si>
    <t>BME</t>
  </si>
  <si>
    <t>The UI for the controls were easy to understand</t>
  </si>
  <si>
    <t>Actually pressing the buttons themselves</t>
  </si>
  <si>
    <t>I wish there was more of a auditory cues for when I pressed the buttons</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</si>
  <si>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</si>
  <si>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</si>
  <si>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</si>
  <si>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BM Vocal Performance</t>
  </si>
  <si>
    <t>Getting used to the system was easy.</t>
  </si>
  <si>
    <t>The amount of times I clicked the buttons, didn't correspond with the number that showed.</t>
  </si>
  <si>
    <t>This was cool to interact with!</t>
  </si>
  <si>
    <t>It was easy to press the buttons once I got the hang of it.</t>
  </si>
  <si>
    <t>I had difficulty with the buttons recognizing my finger when I pushed on it.</t>
  </si>
  <si>
    <t>No, my experience was good.</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</si>
  <si>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</si>
  <si>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</si>
  <si>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</si>
  <si>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</si>
  <si>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</si>
  <si>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</si>
  <si>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</si>
  <si>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</si>
  <si>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</si>
  <si>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</si>
  <si>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</si>
  <si>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</si>
  <si>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</si>
  <si>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</si>
  <si>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</si>
  <si>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</si>
  <si>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To quickly bring the grabber near you</t>
  </si>
  <si>
    <t>A little difficult to grab the sphere, maybe user error</t>
  </si>
  <si>
    <t>Really cool to use the hololens and pretty cool what the team put together!</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</si>
  <si>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</si>
  <si>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</si>
  <si>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</si>
  <si>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x and y direction are easy to use</t>
  </si>
  <si>
    <t xml:space="preserve">getting the z axis right </t>
  </si>
  <si>
    <t xml:space="preserve">it was a fun experience, since is the first time using the holo lens </t>
  </si>
  <si>
    <t>The translation joystick was more straight forward to use.</t>
  </si>
  <si>
    <t xml:space="preserve">the rotational joystick was slower and harder to use. for both joysticks, it was hard to grip the joystick. </t>
  </si>
  <si>
    <t>n/a</t>
  </si>
  <si>
    <t>The translation joystick aspect of it was the easier part of it.</t>
  </si>
  <si>
    <t>It was hard to grip the sphere.</t>
  </si>
  <si>
    <t>Nothing:)</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</si>
  <si>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</si>
  <si>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</si>
  <si>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</si>
  <si>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the pinch</t>
  </si>
  <si>
    <t>other letters moving at the same time as the one i m trying to move</t>
  </si>
  <si>
    <t xml:space="preserve">be able to move one at a time easily </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</si>
  <si>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</si>
  <si>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</si>
  <si>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</si>
  <si>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</si>
  <si>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</si>
  <si>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</si>
  <si>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Completion</t>
  </si>
  <si>
    <t>Completion Time</t>
  </si>
  <si>
    <t xml:space="preserve">Total Incomplete: </t>
  </si>
  <si>
    <t xml:space="preserve">Total Complete: </t>
  </si>
  <si>
    <t>Participant</t>
  </si>
  <si>
    <t xml:space="preserve">Total Participants: </t>
  </si>
  <si>
    <t xml:space="preserve">Percent Complete: </t>
  </si>
  <si>
    <t xml:space="preserve">Percent Incomplete: </t>
  </si>
  <si>
    <t>Bounding Box Completion Table</t>
  </si>
  <si>
    <t>Object Manipulator Completion Table</t>
  </si>
  <si>
    <t>Slider Completion Table</t>
  </si>
  <si>
    <t>Button Completion Table</t>
  </si>
  <si>
    <t>Joystick Completion Table</t>
  </si>
  <si>
    <t>Total Completion Table</t>
  </si>
  <si>
    <t>Button</t>
  </si>
  <si>
    <t>Q1</t>
  </si>
  <si>
    <t>Q2</t>
  </si>
  <si>
    <t>Q3</t>
  </si>
  <si>
    <t>Q4</t>
  </si>
  <si>
    <t>Q5</t>
  </si>
  <si>
    <t>Q6</t>
  </si>
  <si>
    <t>Q7</t>
  </si>
  <si>
    <t>Q8</t>
  </si>
  <si>
    <t>Q9</t>
  </si>
  <si>
    <t>Q10</t>
  </si>
  <si>
    <t>Q1 - 1</t>
  </si>
  <si>
    <t>5 - Q2</t>
  </si>
  <si>
    <t xml:space="preserve">Q3 - 1 </t>
  </si>
  <si>
    <t>5 - Q4</t>
  </si>
  <si>
    <t>Q5 - 1</t>
  </si>
  <si>
    <t>5 - Q6</t>
  </si>
  <si>
    <t>Q7 - 1</t>
  </si>
  <si>
    <t>5 - Q8</t>
  </si>
  <si>
    <t>Q9 - 1</t>
  </si>
  <si>
    <t>5 - Q10</t>
  </si>
  <si>
    <t>SUS Score</t>
  </si>
  <si>
    <t>Bounding Box Scores</t>
  </si>
  <si>
    <t>Object Manipulator Scores</t>
  </si>
  <si>
    <t>Slider Scores</t>
  </si>
  <si>
    <t>Button Scores</t>
  </si>
  <si>
    <t>Joystick Scores</t>
  </si>
  <si>
    <t>Interval</t>
  </si>
  <si>
    <t>Frequency</t>
  </si>
  <si>
    <t>&lt;=10</t>
  </si>
  <si>
    <t>11-20</t>
  </si>
  <si>
    <t>21-30</t>
  </si>
  <si>
    <t>31-40</t>
  </si>
  <si>
    <t>41-50</t>
  </si>
  <si>
    <t>51 - 60</t>
  </si>
  <si>
    <t>61-70</t>
  </si>
  <si>
    <t>71-80</t>
  </si>
  <si>
    <t>81-90</t>
  </si>
  <si>
    <t>91-100</t>
  </si>
  <si>
    <t xml:space="preserve">Average </t>
  </si>
  <si>
    <t>Average</t>
  </si>
  <si>
    <t xml:space="preserve">Average: </t>
  </si>
  <si>
    <t>Average:</t>
  </si>
  <si>
    <t>Raw Data</t>
  </si>
  <si>
    <t>SUS Percentile</t>
  </si>
  <si>
    <t xml:space="preserve">Joystick </t>
  </si>
  <si>
    <t>Comments</t>
  </si>
  <si>
    <t>Participant #</t>
  </si>
  <si>
    <t>(Min/Max)</t>
  </si>
  <si>
    <t>a</t>
  </si>
  <si>
    <t>SUS Percentile Curve</t>
  </si>
  <si>
    <t>Didn't complete the task.</t>
  </si>
  <si>
    <t>Didn't complete the task. Rotation would change other varibles other than the one specified, when pressing decrease for x y would change.</t>
  </si>
  <si>
    <t>Didn't complete the task. This participant manuvered the gripper to be upside-down and became confused when his rotation values would not reach the goal.</t>
  </si>
  <si>
    <t xml:space="preserve">When proctor checked the participant's values,  
the proctor noticed that not all numbers were green. The participant said they were, but that they must have moved a little bit by the proctor. </t>
  </si>
  <si>
    <t>N</t>
  </si>
  <si>
    <t>R</t>
  </si>
  <si>
    <t>Row Labels</t>
  </si>
  <si>
    <t>(blank)</t>
  </si>
  <si>
    <t>Grand Total</t>
  </si>
  <si>
    <t>Grad Student</t>
  </si>
  <si>
    <t>What jogging interface did the participant use?</t>
  </si>
  <si>
    <t xml:space="preserve">Was the participant able to complete the task? </t>
  </si>
  <si>
    <t xml:space="preserve">What is your major? </t>
  </si>
  <si>
    <t xml:space="preserve">What is your current year in college?  </t>
  </si>
  <si>
    <t xml:space="preserve">Have you had any prior experience with mixed reality? </t>
  </si>
  <si>
    <t>Have you ever worked with robotics before?</t>
  </si>
  <si>
    <t>Completed (%)</t>
  </si>
  <si>
    <t>Average time (Minutes)</t>
  </si>
  <si>
    <t>Did not complete (%)</t>
  </si>
  <si>
    <t>ok</t>
  </si>
  <si>
    <t>1 miss</t>
  </si>
  <si>
    <t>Removed from analysis. Participant started about 5 min later than other participants.</t>
  </si>
  <si>
    <t>Removed from analysis. This participant accidentally removed his console and had to restart. Upon restart, he achieved this time.</t>
  </si>
  <si>
    <r>
      <rPr>
        <b/>
        <sz val="10"/>
        <color rgb="FF000000"/>
        <rFont val="Arial"/>
        <family val="2"/>
        <scheme val="minor"/>
      </rPr>
      <t xml:space="preserve">Comments about this worksheet:
</t>
    </r>
    <r>
      <rPr>
        <sz val="10"/>
        <color rgb="FF000000"/>
        <rFont val="Arial"/>
        <family val="2"/>
        <scheme val="minor"/>
      </rPr>
      <t>Time is in minutes:seconds.
One participant (Number 5, in red) was removed from the bounding box counting, and another (Number 2, in red) from the joystick counting due to reasons stated in the comments below.
One participant from the buttons section responded to the survey but his completion time was not recorded (proctor missed to record his completion time). 
If time equals N, it means that the participant didn't complete the task in 15 minutes.
If time equals R, means that for some reason (specified in comments), the participantion wasn't included in our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</si>
</sst>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amily val="2"/>
      <scheme val="minor"/>
    </font>
    <font>
      <sz val="10"/>
      <color theme="1"/>
      <name val="Arial"/>
      <family val="2"/>
    </font>
    <font>
      <i/>
      <sz val="10"/>
      <color theme="1"/>
      <name val="Arial"/>
      <family val="2"/>
    </font>
    <font>
      <sz val="10"/>
      <color rgb="FF000000"/>
      <name val="Arial"/>
      <family val="2"/>
      <scheme val="minor"/>
    </font>
    <font>
      <sz val="10"/>
      <color theme="1"/>
      <name val="Arial"/>
      <family val="2"/>
    </font>
    <font>
      <b/>
      <sz val="10"/>
      <color rgb="FF000000"/>
      <name val="Arial"/>
      <family val="2"/>
      <scheme val="minor"/>
    </font>
    <font>
      <sz val="10"/>
      <color rgb="FF000000"/>
      <name val="Arial"/>
      <family val="2"/>
      <scheme val="minor"/>
    </font>
    <font>
      <sz val="10"/>
      <name val="Arial"/>
      <family val="2"/>
    </font>
    <font>
      <b/>
      <sz val="11"/>
      <color rgb="FF000000"/>
      <name val="Arial"/>
      <family val="2"/>
      <scheme val="minor"/>
    </font>
    <font>
      <b/>
      <sz val="10"/>
      <color theme="0"/>
      <name val="Arial"/>
      <family val="2"/>
    </font>
    <font>
      <sz val="10"/>
      <name val="Arial"/>
      <family val="2"/>
      <scheme val="minor"/>
    </font>
    <font>
      <b/>
      <sz val="11"/>
      <color theme="1"/>
      <name val="Arial"/>
      <family val="2"/>
    </font>
    <font>
      <sz val="11"/>
      <color rgb="FF000000"/>
      <name val="Arial"/>
      <family val="2"/>
      <scheme val="minor"/>
    </font>
    <font>
      <b/>
      <sz val="14"/>
      <color rgb="FF000000"/>
      <name val="Arial"/>
      <family val="2"/>
      <scheme val="minor"/>
    </font>
    <font>
      <sz val="14"/>
      <color rgb="FF000000"/>
      <name val="Arial"/>
      <family val="2"/>
      <scheme val="minor"/>
    </font>
    <font>
      <sz val="14"/>
      <color theme="1"/>
      <name val="Arial"/>
      <family val="2"/>
      <scheme val="minor"/>
    </font>
    <font>
      <sz val="14"/>
      <color theme="1"/>
      <name val="Arial"/>
      <family val="2"/>
    </font>
    <font>
      <sz val="14"/>
      <name val="Arial"/>
      <family val="2"/>
    </font>
    <font>
      <b/>
      <sz val="10"/>
      <color theme="1"/>
      <name val="Arial"/>
      <family val="2"/>
    </font>
    <font>
      <b/>
      <sz val="10"/>
      <color rgb="FFFF0000"/>
      <name val="Arial"/>
      <family val="2"/>
    </font>
    <font>
      <b/>
      <sz val="10"/>
      <name val="Arial"/>
      <family val="2"/>
    </font>
  </fonts>
  <fills count="1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rgb="FFE6B8AF"/>
      </patternFill>
    </fill>
    <fill>
      <patternFill patternType="solid">
        <fgColor theme="7" tint="0.39997558519241921"/>
        <bgColor rgb="FFE6B8AF"/>
      </patternFill>
    </fill>
    <fill>
      <patternFill patternType="solid">
        <fgColor theme="6" tint="0.79998168889431442"/>
        <bgColor indexed="64"/>
      </patternFill>
    </fill>
    <fill>
      <patternFill patternType="solid">
        <fgColor theme="7" tint="-0.249977111117893"/>
        <bgColor rgb="FFE6B8AF"/>
      </patternFill>
    </fill>
    <fill>
      <patternFill patternType="solid">
        <fgColor theme="2"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rgb="FFFFFFFF"/>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s>
  <borders count="5">
    <border>
      <left/>
      <right/>
      <top/>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2">
    <xf numFmtId="0" fontId="0" fillId="0" borderId="0"/>
    <xf numFmtId="9" fontId="4" fillId="0" borderId="0" applyFont="0" applyFill="0" applyBorder="0" applyAlignment="0" applyProtection="0"/>
  </cellStyleXfs>
  <cellXfs count="112">
    <xf numFmtId="0" fontId="0" fillId="0" borderId="0" xfId="0" applyFont="1" applyAlignment="1"/>
    <xf numFmtId="0" fontId="2" fillId="0" borderId="0" xfId="0" applyFont="1" applyAlignment="1"/>
    <xf numFmtId="0" fontId="2" fillId="0" borderId="0" xfId="0" applyFont="1" applyBorder="1" applyAlignment="1"/>
    <xf numFmtId="9" fontId="0" fillId="0" borderId="0" xfId="1" applyFont="1" applyAlignment="1"/>
    <xf numFmtId="0" fontId="8" fillId="4" borderId="0" xfId="0" applyFont="1" applyFill="1" applyAlignment="1">
      <alignment horizontal="center" vertical="center" wrapText="1"/>
    </xf>
    <xf numFmtId="0" fontId="8" fillId="5" borderId="0" xfId="0" applyFont="1" applyFill="1" applyAlignment="1">
      <alignment horizontal="center" vertical="center" wrapText="1"/>
    </xf>
    <xf numFmtId="0" fontId="7" fillId="6" borderId="0" xfId="0" applyFont="1" applyFill="1" applyAlignment="1"/>
    <xf numFmtId="0" fontId="10" fillId="7" borderId="0" xfId="0" applyFont="1" applyFill="1" applyAlignment="1">
      <alignment horizontal="center" vertical="center" wrapText="1"/>
    </xf>
    <xf numFmtId="0" fontId="0" fillId="0" borderId="0" xfId="0" applyFont="1" applyFill="1" applyAlignment="1"/>
    <xf numFmtId="0" fontId="7" fillId="0" borderId="0" xfId="0" applyFont="1" applyFill="1" applyAlignment="1"/>
    <xf numFmtId="9" fontId="0" fillId="0" borderId="0" xfId="0" applyNumberFormat="1" applyFont="1" applyFill="1" applyAlignment="1"/>
    <xf numFmtId="164" fontId="0" fillId="0" borderId="0" xfId="0" applyNumberFormat="1" applyFont="1" applyFill="1" applyAlignment="1"/>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horizontal="center" vertical="center" wrapText="1"/>
    </xf>
    <xf numFmtId="20" fontId="2" fillId="0" borderId="0"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6" fillId="9"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xf numFmtId="2" fontId="7" fillId="0" borderId="0" xfId="0" applyNumberFormat="1" applyFont="1" applyAlignment="1"/>
    <xf numFmtId="0" fontId="6" fillId="9" borderId="0" xfId="0" applyFont="1" applyFill="1" applyAlignment="1"/>
    <xf numFmtId="2" fontId="7" fillId="9" borderId="0" xfId="0" applyNumberFormat="1" applyFont="1" applyFill="1" applyAlignment="1"/>
    <xf numFmtId="2" fontId="0" fillId="0" borderId="0" xfId="0" applyNumberFormat="1" applyFont="1" applyAlignment="1"/>
    <xf numFmtId="2" fontId="0" fillId="0" borderId="0" xfId="0" applyNumberFormat="1" applyFont="1" applyFill="1" applyAlignment="1"/>
    <xf numFmtId="0" fontId="6" fillId="0" borderId="0" xfId="0" applyFont="1" applyAlignment="1">
      <alignment horizontal="center"/>
    </xf>
    <xf numFmtId="0" fontId="6" fillId="9" borderId="0" xfId="0" applyFont="1" applyFill="1" applyAlignment="1">
      <alignment horizontal="center"/>
    </xf>
    <xf numFmtId="0" fontId="7" fillId="9" borderId="0" xfId="0" applyFont="1" applyFill="1" applyAlignment="1">
      <alignment horizontal="center"/>
    </xf>
    <xf numFmtId="0" fontId="11" fillId="12" borderId="0" xfId="0" applyFont="1" applyFill="1" applyAlignment="1"/>
    <xf numFmtId="0" fontId="0" fillId="12" borderId="0" xfId="0" applyFont="1" applyFill="1" applyAlignment="1"/>
    <xf numFmtId="164" fontId="0" fillId="9" borderId="0" xfId="0" applyNumberFormat="1" applyFont="1" applyFill="1" applyAlignment="1"/>
    <xf numFmtId="1" fontId="0" fillId="9" borderId="0" xfId="1" applyNumberFormat="1" applyFont="1" applyFill="1" applyAlignment="1"/>
    <xf numFmtId="0" fontId="0" fillId="9" borderId="0" xfId="0" applyFont="1" applyFill="1" applyAlignment="1"/>
    <xf numFmtId="9" fontId="0" fillId="12" borderId="0" xfId="1" applyFont="1" applyFill="1" applyAlignment="1"/>
    <xf numFmtId="0" fontId="0" fillId="0" borderId="0" xfId="0" applyFont="1" applyAlignment="1">
      <alignment horizontal="center"/>
    </xf>
    <xf numFmtId="0" fontId="15" fillId="0" borderId="0" xfId="0" applyFont="1" applyAlignment="1"/>
    <xf numFmtId="0" fontId="15" fillId="2" borderId="0" xfId="0" applyFont="1" applyFill="1" applyAlignment="1"/>
    <xf numFmtId="9" fontId="15" fillId="2" borderId="0" xfId="0" applyNumberFormat="1" applyFont="1" applyFill="1" applyAlignment="1"/>
    <xf numFmtId="20" fontId="15" fillId="0" borderId="0" xfId="0" applyNumberFormat="1" applyFont="1" applyAlignment="1"/>
    <xf numFmtId="0" fontId="15" fillId="0" borderId="0" xfId="0" applyFont="1" applyAlignment="1">
      <alignment horizontal="center"/>
    </xf>
    <xf numFmtId="0" fontId="16" fillId="0" borderId="0" xfId="0" applyFont="1" applyAlignment="1">
      <alignment horizontal="center"/>
    </xf>
    <xf numFmtId="20" fontId="17" fillId="0" borderId="0" xfId="0" applyNumberFormat="1" applyFont="1" applyAlignment="1">
      <alignment horizontal="center" wrapText="1"/>
    </xf>
    <xf numFmtId="0" fontId="2" fillId="0" borderId="0" xfId="0" applyFont="1" applyAlignment="1">
      <alignment horizontal="center"/>
    </xf>
    <xf numFmtId="20" fontId="2" fillId="0" borderId="0" xfId="0" applyNumberFormat="1" applyFont="1" applyAlignment="1">
      <alignment horizontal="center"/>
    </xf>
    <xf numFmtId="0" fontId="14" fillId="0" borderId="0" xfId="0" applyFont="1" applyAlignment="1"/>
    <xf numFmtId="0" fontId="14" fillId="9" borderId="3" xfId="0" applyFont="1" applyFill="1" applyBorder="1" applyAlignment="1">
      <alignment horizontal="center"/>
    </xf>
    <xf numFmtId="0" fontId="15" fillId="9" borderId="0" xfId="0" applyFont="1" applyFill="1" applyAlignment="1"/>
    <xf numFmtId="0" fontId="14" fillId="9" borderId="0" xfId="0" applyFont="1" applyFill="1" applyAlignment="1"/>
    <xf numFmtId="0" fontId="15" fillId="9" borderId="0" xfId="0" applyFont="1" applyFill="1" applyAlignment="1">
      <alignment horizontal="center"/>
    </xf>
    <xf numFmtId="0" fontId="16" fillId="9" borderId="0" xfId="0" applyFont="1" applyFill="1" applyAlignment="1">
      <alignment horizontal="center"/>
    </xf>
    <xf numFmtId="20" fontId="17" fillId="9" borderId="0" xfId="0" applyNumberFormat="1" applyFont="1" applyFill="1" applyAlignment="1">
      <alignment horizontal="right" wrapText="1"/>
    </xf>
    <xf numFmtId="2" fontId="15" fillId="9" borderId="0" xfId="0" applyNumberFormat="1" applyFont="1" applyFill="1" applyAlignment="1"/>
    <xf numFmtId="9" fontId="15" fillId="9" borderId="0" xfId="1" applyFont="1" applyFill="1" applyAlignment="1"/>
    <xf numFmtId="20" fontId="15" fillId="9" borderId="0" xfId="0" applyNumberFormat="1" applyFont="1" applyFill="1" applyAlignment="1"/>
    <xf numFmtId="20" fontId="18" fillId="9" borderId="0" xfId="0" applyNumberFormat="1" applyFont="1" applyFill="1" applyAlignment="1">
      <alignment horizontal="right" wrapText="1"/>
    </xf>
    <xf numFmtId="20" fontId="14" fillId="9" borderId="0" xfId="0" applyNumberFormat="1" applyFont="1" applyFill="1" applyAlignment="1"/>
    <xf numFmtId="0" fontId="17" fillId="9" borderId="0" xfId="0" applyFont="1" applyFill="1" applyAlignment="1">
      <alignment horizontal="center"/>
    </xf>
    <xf numFmtId="20" fontId="17" fillId="9" borderId="0" xfId="0" applyNumberFormat="1" applyFont="1" applyFill="1" applyAlignment="1"/>
    <xf numFmtId="0" fontId="1" fillId="9" borderId="0" xfId="0" applyFont="1" applyFill="1" applyAlignment="1"/>
    <xf numFmtId="2" fontId="0" fillId="9" borderId="0" xfId="0" applyNumberFormat="1" applyFont="1" applyFill="1" applyAlignment="1"/>
    <xf numFmtId="0" fontId="2" fillId="9" borderId="0" xfId="0" applyFont="1" applyFill="1" applyAlignment="1">
      <alignment horizontal="right"/>
    </xf>
    <xf numFmtId="0" fontId="2" fillId="9" borderId="0" xfId="0" applyFont="1" applyFill="1" applyAlignment="1"/>
    <xf numFmtId="0" fontId="0" fillId="9" borderId="4" xfId="0" applyFont="1" applyFill="1" applyBorder="1" applyAlignment="1"/>
    <xf numFmtId="20" fontId="20" fillId="10" borderId="0" xfId="0" applyNumberFormat="1" applyFont="1" applyFill="1" applyAlignment="1">
      <alignment horizontal="center" vertical="center" wrapText="1"/>
    </xf>
    <xf numFmtId="0" fontId="20" fillId="10" borderId="0" xfId="0" applyFont="1" applyFill="1" applyAlignment="1">
      <alignment horizontal="center" vertical="center" wrapText="1"/>
    </xf>
    <xf numFmtId="0" fontId="2" fillId="2" borderId="0" xfId="0" applyFont="1" applyFill="1" applyAlignment="1">
      <alignment horizontal="center" vertical="center" wrapText="1"/>
    </xf>
    <xf numFmtId="20" fontId="19" fillId="2" borderId="0" xfId="0" applyNumberFormat="1" applyFont="1" applyFill="1" applyAlignment="1">
      <alignment horizontal="center" vertical="center" wrapText="1"/>
    </xf>
    <xf numFmtId="0" fontId="19" fillId="2" borderId="0" xfId="0" applyFont="1" applyFill="1" applyAlignment="1">
      <alignment horizontal="center" vertical="center" wrapText="1"/>
    </xf>
    <xf numFmtId="0" fontId="5" fillId="2" borderId="0" xfId="0" applyFont="1" applyFill="1" applyAlignment="1">
      <alignment horizontal="center" vertical="center" wrapText="1"/>
    </xf>
    <xf numFmtId="0" fontId="2" fillId="13" borderId="0" xfId="0" applyFont="1" applyFill="1" applyAlignment="1">
      <alignment horizontal="center" vertical="center" wrapText="1"/>
    </xf>
    <xf numFmtId="0" fontId="19" fillId="10" borderId="0" xfId="0" applyFont="1" applyFill="1" applyAlignment="1">
      <alignment horizontal="center" vertical="center" wrapText="1"/>
    </xf>
    <xf numFmtId="0" fontId="2" fillId="10" borderId="0" xfId="0" applyFont="1" applyFill="1" applyAlignment="1">
      <alignment horizontal="center" vertical="center" wrapText="1"/>
    </xf>
    <xf numFmtId="0" fontId="3" fillId="9" borderId="0" xfId="0" applyFont="1" applyFill="1" applyAlignment="1">
      <alignment horizontal="center" vertical="center" wrapText="1"/>
    </xf>
    <xf numFmtId="0" fontId="2" fillId="9" borderId="0" xfId="0" applyFont="1" applyFill="1" applyAlignment="1">
      <alignment horizontal="center" vertical="center" wrapText="1"/>
    </xf>
    <xf numFmtId="20" fontId="2" fillId="9" borderId="0" xfId="0" applyNumberFormat="1" applyFont="1" applyFill="1" applyAlignment="1">
      <alignment horizontal="center" vertical="center" wrapText="1"/>
    </xf>
    <xf numFmtId="9" fontId="0" fillId="0" borderId="0" xfId="1" applyFont="1" applyAlignment="1">
      <alignment vertical="center"/>
    </xf>
    <xf numFmtId="0" fontId="0" fillId="0" borderId="0" xfId="0" applyFont="1" applyAlignment="1">
      <alignment vertical="center"/>
    </xf>
    <xf numFmtId="164" fontId="7" fillId="9" borderId="0" xfId="0" applyNumberFormat="1" applyFont="1" applyFill="1" applyAlignment="1">
      <alignment horizontal="center"/>
    </xf>
    <xf numFmtId="1" fontId="7" fillId="9" borderId="0" xfId="1" applyNumberFormat="1" applyFont="1" applyFill="1" applyAlignment="1">
      <alignment horizontal="center"/>
    </xf>
    <xf numFmtId="0" fontId="0" fillId="0" borderId="0" xfId="0" pivotButton="1" applyFont="1" applyAlignment="1"/>
    <xf numFmtId="0" fontId="0" fillId="0" borderId="0" xfId="0" applyFont="1" applyAlignment="1">
      <alignment horizontal="left"/>
    </xf>
    <xf numFmtId="0" fontId="1" fillId="9" borderId="0" xfId="0" applyFont="1" applyFill="1" applyAlignment="1">
      <alignment horizontal="center" vertical="center" wrapText="1"/>
    </xf>
    <xf numFmtId="49" fontId="0" fillId="0" borderId="0" xfId="0" applyNumberFormat="1" applyFont="1" applyAlignment="1"/>
    <xf numFmtId="49" fontId="4" fillId="0" borderId="0" xfId="0" applyNumberFormat="1" applyFont="1" applyAlignment="1"/>
    <xf numFmtId="9" fontId="0" fillId="0" borderId="0" xfId="0" applyNumberFormat="1" applyFont="1" applyAlignment="1"/>
    <xf numFmtId="45" fontId="21" fillId="2" borderId="0" xfId="0" applyNumberFormat="1" applyFont="1" applyFill="1" applyAlignment="1">
      <alignment horizontal="center" vertical="center" wrapText="1"/>
    </xf>
    <xf numFmtId="45" fontId="19" fillId="2" borderId="0" xfId="0" applyNumberFormat="1" applyFont="1" applyFill="1" applyAlignment="1">
      <alignment horizontal="center" vertical="center" wrapText="1"/>
    </xf>
    <xf numFmtId="1" fontId="17" fillId="9" borderId="0" xfId="0" applyNumberFormat="1" applyFont="1" applyFill="1" applyAlignment="1">
      <alignment horizontal="center" wrapText="1"/>
    </xf>
    <xf numFmtId="1" fontId="18" fillId="9" borderId="0" xfId="0" applyNumberFormat="1" applyFont="1" applyFill="1" applyAlignment="1">
      <alignment horizontal="center" wrapText="1"/>
    </xf>
    <xf numFmtId="1" fontId="17" fillId="0" borderId="0" xfId="0" applyNumberFormat="1" applyFont="1" applyAlignment="1">
      <alignment horizontal="center" wrapText="1"/>
    </xf>
    <xf numFmtId="1" fontId="15" fillId="0" borderId="0" xfId="0" applyNumberFormat="1" applyFont="1" applyAlignment="1">
      <alignment horizontal="center"/>
    </xf>
    <xf numFmtId="0" fontId="9" fillId="9" borderId="4" xfId="0" applyFont="1" applyFill="1" applyBorder="1" applyAlignment="1">
      <alignment horizontal="center"/>
    </xf>
    <xf numFmtId="0" fontId="6" fillId="8" borderId="0" xfId="0" applyFont="1" applyFill="1" applyAlignment="1">
      <alignment horizontal="center"/>
    </xf>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15" borderId="0" xfId="0" applyFont="1" applyFill="1" applyAlignment="1">
      <alignment horizontal="center" vertical="center"/>
    </xf>
    <xf numFmtId="0" fontId="6" fillId="14" borderId="0" xfId="0" applyFont="1" applyFill="1" applyAlignment="1">
      <alignment horizontal="center" vertical="center"/>
    </xf>
    <xf numFmtId="0" fontId="6" fillId="16" borderId="0" xfId="0" applyFont="1" applyFill="1" applyAlignment="1">
      <alignment horizontal="center" vertical="center"/>
    </xf>
    <xf numFmtId="0" fontId="4" fillId="9" borderId="0" xfId="0" applyFont="1" applyFill="1" applyAlignment="1">
      <alignment horizontal="center" vertical="center" wrapText="1"/>
    </xf>
    <xf numFmtId="0" fontId="0" fillId="9" borderId="0" xfId="0" applyFont="1" applyFill="1" applyAlignment="1">
      <alignment horizontal="center" vertical="center"/>
    </xf>
    <xf numFmtId="0" fontId="12" fillId="3"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2" fillId="10" borderId="0"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2" fillId="11" borderId="0"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4" fillId="9" borderId="1" xfId="0" applyFont="1" applyFill="1" applyBorder="1" applyAlignment="1">
      <alignment horizontal="center"/>
    </xf>
    <xf numFmtId="0" fontId="14" fillId="2" borderId="4" xfId="0" applyFont="1" applyFill="1" applyBorder="1" applyAlignment="1">
      <alignment horizontal="center"/>
    </xf>
  </cellXfs>
  <cellStyles count="2">
    <cellStyle name="Normal" xfId="0" builtinId="0"/>
    <cellStyle name="Percent" xfId="1" builtinId="5"/>
  </cellStyles>
  <dxfs count="26">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Bounding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(Plot)'!$D$3:$D$12</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(Plot)'!$E$3:$E$12</c:f>
              <c:numCache>
                <c:formatCode>General</c:formatCode>
                <c:ptCount val="10"/>
                <c:pt idx="0">
                  <c:v>0</c:v>
                </c:pt>
                <c:pt idx="1">
                  <c:v>0</c:v>
                </c:pt>
                <c:pt idx="2">
                  <c:v>0</c:v>
                </c:pt>
                <c:pt idx="3">
                  <c:v>0</c:v>
                </c:pt>
                <c:pt idx="4">
                  <c:v>0</c:v>
                </c:pt>
                <c:pt idx="5">
                  <c:v>0</c:v>
                </c:pt>
                <c:pt idx="6">
                  <c:v>2</c:v>
                </c:pt>
                <c:pt idx="7">
                  <c:v>5</c:v>
                </c:pt>
                <c:pt idx="8">
                  <c:v>2</c:v>
                </c:pt>
                <c:pt idx="9">
                  <c:v>1</c:v>
                </c:pt>
              </c:numCache>
            </c:numRef>
          </c:val>
          <c:extLst>
            <c:ext xmlns:c16="http://schemas.microsoft.com/office/drawing/2014/chart" uri="{C3380CC4-5D6E-409C-BE32-E72D297353CC}">
              <c16:uniqueId val="{00000000-24E9-4E19-8D15-3F174FE54BC9}"/>
            </c:ext>
          </c:extLst>
        </c:ser>
        <c:dLbls>
          <c:showLegendKey val="0"/>
          <c:showVal val="0"/>
          <c:showCatName val="0"/>
          <c:showSerName val="0"/>
          <c:showPercent val="0"/>
          <c:showBubbleSize val="0"/>
        </c:dLbls>
        <c:gapWidth val="219"/>
        <c:overlap val="-27"/>
        <c:axId val="615675248"/>
        <c:axId val="388883824"/>
      </c:barChart>
      <c:catAx>
        <c:axId val="6156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824"/>
        <c:crosses val="autoZero"/>
        <c:auto val="1"/>
        <c:lblAlgn val="ctr"/>
        <c:lblOffset val="100"/>
        <c:noMultiLvlLbl val="0"/>
      </c:catAx>
      <c:valAx>
        <c:axId val="3888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7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Object Manipulator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(Plot)'!$D$15:$D$24</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(Plot)'!$E$15:$E$24</c:f>
              <c:numCache>
                <c:formatCode>General</c:formatCode>
                <c:ptCount val="10"/>
                <c:pt idx="0">
                  <c:v>0</c:v>
                </c:pt>
                <c:pt idx="1">
                  <c:v>1</c:v>
                </c:pt>
                <c:pt idx="2">
                  <c:v>2</c:v>
                </c:pt>
                <c:pt idx="3">
                  <c:v>1</c:v>
                </c:pt>
                <c:pt idx="4">
                  <c:v>4</c:v>
                </c:pt>
                <c:pt idx="5">
                  <c:v>2</c:v>
                </c:pt>
                <c:pt idx="6">
                  <c:v>1</c:v>
                </c:pt>
                <c:pt idx="7">
                  <c:v>0</c:v>
                </c:pt>
                <c:pt idx="8">
                  <c:v>0</c:v>
                </c:pt>
                <c:pt idx="9">
                  <c:v>0</c:v>
                </c:pt>
              </c:numCache>
            </c:numRef>
          </c:val>
          <c:extLst>
            <c:ext xmlns:c16="http://schemas.microsoft.com/office/drawing/2014/chart" uri="{C3380CC4-5D6E-409C-BE32-E72D297353CC}">
              <c16:uniqueId val="{00000000-4A8A-4145-8715-3D2B2012C0EB}"/>
            </c:ext>
          </c:extLst>
        </c:ser>
        <c:dLbls>
          <c:showLegendKey val="0"/>
          <c:showVal val="0"/>
          <c:showCatName val="0"/>
          <c:showSerName val="0"/>
          <c:showPercent val="0"/>
          <c:showBubbleSize val="0"/>
        </c:dLbls>
        <c:gapWidth val="219"/>
        <c:overlap val="-27"/>
        <c:axId val="785254912"/>
        <c:axId val="45088768"/>
      </c:barChart>
      <c:catAx>
        <c:axId val="7852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8768"/>
        <c:crosses val="autoZero"/>
        <c:auto val="1"/>
        <c:lblAlgn val="ctr"/>
        <c:lblOffset val="100"/>
        <c:noMultiLvlLbl val="0"/>
      </c:catAx>
      <c:valAx>
        <c:axId val="450887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5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(Plot)'!$D$28:$D$37</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(Plot)'!$E$28:$E$37</c:f>
              <c:numCache>
                <c:formatCode>General</c:formatCode>
                <c:ptCount val="10"/>
                <c:pt idx="0">
                  <c:v>0</c:v>
                </c:pt>
                <c:pt idx="1">
                  <c:v>0</c:v>
                </c:pt>
                <c:pt idx="2">
                  <c:v>0</c:v>
                </c:pt>
                <c:pt idx="3">
                  <c:v>1</c:v>
                </c:pt>
                <c:pt idx="4">
                  <c:v>0</c:v>
                </c:pt>
                <c:pt idx="5">
                  <c:v>4</c:v>
                </c:pt>
                <c:pt idx="6">
                  <c:v>1</c:v>
                </c:pt>
                <c:pt idx="7">
                  <c:v>1</c:v>
                </c:pt>
                <c:pt idx="8">
                  <c:v>0</c:v>
                </c:pt>
                <c:pt idx="9">
                  <c:v>0</c:v>
                </c:pt>
              </c:numCache>
            </c:numRef>
          </c:val>
          <c:extLst>
            <c:ext xmlns:c16="http://schemas.microsoft.com/office/drawing/2014/chart" uri="{C3380CC4-5D6E-409C-BE32-E72D297353CC}">
              <c16:uniqueId val="{00000000-64E5-4124-BDBF-08B1F4128CC4}"/>
            </c:ext>
          </c:extLst>
        </c:ser>
        <c:dLbls>
          <c:showLegendKey val="0"/>
          <c:showVal val="0"/>
          <c:showCatName val="0"/>
          <c:showSerName val="0"/>
          <c:showPercent val="0"/>
          <c:showBubbleSize val="0"/>
        </c:dLbls>
        <c:gapWidth val="219"/>
        <c:overlap val="-27"/>
        <c:axId val="104354080"/>
        <c:axId val="49929168"/>
      </c:barChart>
      <c:catAx>
        <c:axId val="1043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9168"/>
        <c:crosses val="autoZero"/>
        <c:auto val="1"/>
        <c:lblAlgn val="ctr"/>
        <c:lblOffset val="100"/>
        <c:noMultiLvlLbl val="0"/>
      </c:catAx>
      <c:valAx>
        <c:axId val="499291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(Plot)'!$D$40:$D$49</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(Plot)'!$E$40:$E$49</c:f>
              <c:numCache>
                <c:formatCode>General</c:formatCode>
                <c:ptCount val="10"/>
                <c:pt idx="0">
                  <c:v>0</c:v>
                </c:pt>
                <c:pt idx="1">
                  <c:v>0</c:v>
                </c:pt>
                <c:pt idx="2">
                  <c:v>0</c:v>
                </c:pt>
                <c:pt idx="3">
                  <c:v>0</c:v>
                </c:pt>
                <c:pt idx="4">
                  <c:v>2</c:v>
                </c:pt>
                <c:pt idx="5">
                  <c:v>0</c:v>
                </c:pt>
                <c:pt idx="6">
                  <c:v>4</c:v>
                </c:pt>
                <c:pt idx="7">
                  <c:v>5</c:v>
                </c:pt>
                <c:pt idx="8">
                  <c:v>1</c:v>
                </c:pt>
                <c:pt idx="9">
                  <c:v>0</c:v>
                </c:pt>
              </c:numCache>
            </c:numRef>
          </c:val>
          <c:extLst>
            <c:ext xmlns:c16="http://schemas.microsoft.com/office/drawing/2014/chart" uri="{C3380CC4-5D6E-409C-BE32-E72D297353CC}">
              <c16:uniqueId val="{00000000-7D3E-43C2-A223-8E3F373E9698}"/>
            </c:ext>
          </c:extLst>
        </c:ser>
        <c:dLbls>
          <c:showLegendKey val="0"/>
          <c:showVal val="0"/>
          <c:showCatName val="0"/>
          <c:showSerName val="0"/>
          <c:showPercent val="0"/>
          <c:showBubbleSize val="0"/>
        </c:dLbls>
        <c:gapWidth val="219"/>
        <c:overlap val="-27"/>
        <c:axId val="778227600"/>
        <c:axId val="612916944"/>
      </c:barChart>
      <c:catAx>
        <c:axId val="7782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16944"/>
        <c:crosses val="autoZero"/>
        <c:auto val="1"/>
        <c:lblAlgn val="ctr"/>
        <c:lblOffset val="100"/>
        <c:noMultiLvlLbl val="0"/>
      </c:catAx>
      <c:valAx>
        <c:axId val="612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Joystick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(Plot)'!$D$54:$D$63</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(Plot)'!$E$54:$E$63</c:f>
              <c:numCache>
                <c:formatCode>General</c:formatCode>
                <c:ptCount val="10"/>
                <c:pt idx="0">
                  <c:v>0</c:v>
                </c:pt>
                <c:pt idx="1">
                  <c:v>0</c:v>
                </c:pt>
                <c:pt idx="2">
                  <c:v>2</c:v>
                </c:pt>
                <c:pt idx="3">
                  <c:v>3</c:v>
                </c:pt>
                <c:pt idx="4">
                  <c:v>2</c:v>
                </c:pt>
                <c:pt idx="5">
                  <c:v>1</c:v>
                </c:pt>
                <c:pt idx="6">
                  <c:v>1</c:v>
                </c:pt>
                <c:pt idx="7">
                  <c:v>0</c:v>
                </c:pt>
                <c:pt idx="8">
                  <c:v>0</c:v>
                </c:pt>
                <c:pt idx="9">
                  <c:v>0</c:v>
                </c:pt>
              </c:numCache>
            </c:numRef>
          </c:val>
          <c:extLst>
            <c:ext xmlns:c16="http://schemas.microsoft.com/office/drawing/2014/chart" uri="{C3380CC4-5D6E-409C-BE32-E72D297353CC}">
              <c16:uniqueId val="{00000000-BA2A-468F-9EEF-644873D2B1BA}"/>
            </c:ext>
          </c:extLst>
        </c:ser>
        <c:dLbls>
          <c:showLegendKey val="0"/>
          <c:showVal val="0"/>
          <c:showCatName val="0"/>
          <c:showSerName val="0"/>
          <c:showPercent val="0"/>
          <c:showBubbleSize val="0"/>
        </c:dLbls>
        <c:gapWidth val="219"/>
        <c:overlap val="-27"/>
        <c:axId val="619746064"/>
        <c:axId val="790293856"/>
      </c:barChart>
      <c:catAx>
        <c:axId val="6197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3856"/>
        <c:crosses val="autoZero"/>
        <c:auto val="1"/>
        <c:lblAlgn val="ctr"/>
        <c:lblOffset val="100"/>
        <c:noMultiLvlLbl val="0"/>
      </c:catAx>
      <c:valAx>
        <c:axId val="79029385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8686585409703"/>
          <c:y val="7.1355965750182881E-2"/>
          <c:w val="0.87525177563667167"/>
          <c:h val="0.76863353556215308"/>
        </c:manualLayout>
      </c:layout>
      <c:scatterChart>
        <c:scatterStyle val="smoothMarker"/>
        <c:varyColors val="0"/>
        <c:ser>
          <c:idx val="0"/>
          <c:order val="0"/>
          <c:tx>
            <c:strRef>
              <c:f>'SUS Percentile (Plot)'!$V$2:$W$2</c:f>
              <c:strCache>
                <c:ptCount val="1"/>
                <c:pt idx="0">
                  <c:v>SUS Percentile Curve</c:v>
                </c:pt>
              </c:strCache>
            </c:strRef>
          </c:tx>
          <c:spPr>
            <a:ln w="50800" cap="rnd">
              <a:solidFill>
                <a:schemeClr val="tx1"/>
              </a:solidFill>
              <a:prstDash val="dash"/>
              <a:round/>
            </a:ln>
            <a:effectLst/>
          </c:spPr>
          <c:marker>
            <c:symbol val="none"/>
          </c:marker>
          <c:xVal>
            <c:numRef>
              <c:f>'SUS Percentile (Plot)'!$V$4:$V$17</c:f>
              <c:numCache>
                <c:formatCode>General</c:formatCode>
                <c:ptCount val="14"/>
                <c:pt idx="0">
                  <c:v>5</c:v>
                </c:pt>
                <c:pt idx="1">
                  <c:v>10</c:v>
                </c:pt>
                <c:pt idx="2">
                  <c:v>20</c:v>
                </c:pt>
                <c:pt idx="3">
                  <c:v>30</c:v>
                </c:pt>
                <c:pt idx="4">
                  <c:v>40</c:v>
                </c:pt>
                <c:pt idx="5">
                  <c:v>50</c:v>
                </c:pt>
                <c:pt idx="6">
                  <c:v>60</c:v>
                </c:pt>
                <c:pt idx="7">
                  <c:v>65</c:v>
                </c:pt>
                <c:pt idx="8">
                  <c:v>70</c:v>
                </c:pt>
                <c:pt idx="9">
                  <c:v>75</c:v>
                </c:pt>
                <c:pt idx="10">
                  <c:v>80</c:v>
                </c:pt>
                <c:pt idx="11">
                  <c:v>85</c:v>
                </c:pt>
                <c:pt idx="12">
                  <c:v>90</c:v>
                </c:pt>
                <c:pt idx="13">
                  <c:v>95</c:v>
                </c:pt>
              </c:numCache>
            </c:numRef>
          </c:xVal>
          <c:yVal>
            <c:numRef>
              <c:f>'SUS Percentile (Plot)'!$W$4:$W$17</c:f>
              <c:numCache>
                <c:formatCode>General</c:formatCode>
                <c:ptCount val="14"/>
                <c:pt idx="0">
                  <c:v>0</c:v>
                </c:pt>
                <c:pt idx="1">
                  <c:v>0</c:v>
                </c:pt>
                <c:pt idx="2">
                  <c:v>1</c:v>
                </c:pt>
                <c:pt idx="3">
                  <c:v>3</c:v>
                </c:pt>
                <c:pt idx="4">
                  <c:v>6</c:v>
                </c:pt>
                <c:pt idx="5">
                  <c:v>14</c:v>
                </c:pt>
                <c:pt idx="6">
                  <c:v>32</c:v>
                </c:pt>
                <c:pt idx="7">
                  <c:v>45</c:v>
                </c:pt>
                <c:pt idx="8">
                  <c:v>58</c:v>
                </c:pt>
                <c:pt idx="9">
                  <c:v>72</c:v>
                </c:pt>
                <c:pt idx="10">
                  <c:v>85</c:v>
                </c:pt>
                <c:pt idx="11">
                  <c:v>94</c:v>
                </c:pt>
                <c:pt idx="12">
                  <c:v>99</c:v>
                </c:pt>
                <c:pt idx="13">
                  <c:v>100</c:v>
                </c:pt>
              </c:numCache>
            </c:numRef>
          </c:yVal>
          <c:smooth val="1"/>
          <c:extLst>
            <c:ext xmlns:c16="http://schemas.microsoft.com/office/drawing/2014/chart" uri="{C3380CC4-5D6E-409C-BE32-E72D297353CC}">
              <c16:uniqueId val="{00000000-3094-4777-92DE-9E43E23A4440}"/>
            </c:ext>
          </c:extLst>
        </c:ser>
        <c:ser>
          <c:idx val="1"/>
          <c:order val="1"/>
          <c:tx>
            <c:v>Bounding Box (Average: 77.8)</c:v>
          </c:tx>
          <c:spPr>
            <a:ln w="50800" cap="rnd">
              <a:solidFill>
                <a:schemeClr val="accent2"/>
              </a:solidFill>
              <a:round/>
            </a:ln>
            <a:effectLst/>
          </c:spPr>
          <c:marker>
            <c:symbol val="none"/>
          </c:marker>
          <c:xVal>
            <c:numRef>
              <c:f>'SUS Percentile (Plot)'!$C$15:$C$16</c:f>
              <c:numCache>
                <c:formatCode>0.0</c:formatCode>
                <c:ptCount val="2"/>
                <c:pt idx="0">
                  <c:v>77.75</c:v>
                </c:pt>
                <c:pt idx="1">
                  <c:v>77.75</c:v>
                </c:pt>
              </c:numCache>
            </c:numRef>
          </c:xVal>
          <c:yVal>
            <c:numRef>
              <c:f>'SUS Percentile (Plot)'!$D$15:$D$16</c:f>
              <c:numCache>
                <c:formatCode>General</c:formatCode>
                <c:ptCount val="2"/>
                <c:pt idx="0" formatCode="0">
                  <c:v>0</c:v>
                </c:pt>
                <c:pt idx="1">
                  <c:v>100</c:v>
                </c:pt>
              </c:numCache>
            </c:numRef>
          </c:yVal>
          <c:smooth val="1"/>
          <c:extLst>
            <c:ext xmlns:c16="http://schemas.microsoft.com/office/drawing/2014/chart" uri="{C3380CC4-5D6E-409C-BE32-E72D297353CC}">
              <c16:uniqueId val="{00000001-3094-4777-92DE-9E43E23A4440}"/>
            </c:ext>
          </c:extLst>
        </c:ser>
        <c:ser>
          <c:idx val="4"/>
          <c:order val="2"/>
          <c:tx>
            <c:v>Buttons (Average: 69.4)</c:v>
          </c:tx>
          <c:spPr>
            <a:ln w="50800" cap="rnd">
              <a:solidFill>
                <a:schemeClr val="accent5"/>
              </a:solidFill>
              <a:round/>
            </a:ln>
            <a:effectLst/>
          </c:spPr>
          <c:marker>
            <c:symbol val="none"/>
          </c:marker>
          <c:xVal>
            <c:numRef>
              <c:f>'SUS Percentile (Plot)'!$C$33:$C$34</c:f>
              <c:numCache>
                <c:formatCode>0.0</c:formatCode>
                <c:ptCount val="2"/>
                <c:pt idx="0">
                  <c:v>69.375</c:v>
                </c:pt>
                <c:pt idx="1">
                  <c:v>69.375</c:v>
                </c:pt>
              </c:numCache>
            </c:numRef>
          </c:xVal>
          <c:yVal>
            <c:numRef>
              <c:f>'SUS Percentile (Plot)'!$D$33:$D$34</c:f>
              <c:numCache>
                <c:formatCode>0</c:formatCode>
                <c:ptCount val="2"/>
                <c:pt idx="0">
                  <c:v>0</c:v>
                </c:pt>
                <c:pt idx="1">
                  <c:v>100</c:v>
                </c:pt>
              </c:numCache>
            </c:numRef>
          </c:yVal>
          <c:smooth val="1"/>
          <c:extLst>
            <c:ext xmlns:c16="http://schemas.microsoft.com/office/drawing/2014/chart" uri="{C3380CC4-5D6E-409C-BE32-E72D297353CC}">
              <c16:uniqueId val="{00000004-3094-4777-92DE-9E43E23A4440}"/>
            </c:ext>
          </c:extLst>
        </c:ser>
        <c:ser>
          <c:idx val="3"/>
          <c:order val="3"/>
          <c:tx>
            <c:v>Sliders (Average: 57.5)</c:v>
          </c:tx>
          <c:spPr>
            <a:ln w="50800" cap="rnd">
              <a:solidFill>
                <a:schemeClr val="accent4"/>
              </a:solidFill>
              <a:round/>
            </a:ln>
            <a:effectLst/>
          </c:spPr>
          <c:marker>
            <c:symbol val="none"/>
          </c:marker>
          <c:xVal>
            <c:numRef>
              <c:f>'SUS Percentile (Plot)'!$K$15:$K$16</c:f>
              <c:numCache>
                <c:formatCode>General</c:formatCode>
                <c:ptCount val="2"/>
                <c:pt idx="0">
                  <c:v>57.5</c:v>
                </c:pt>
                <c:pt idx="1">
                  <c:v>57.5</c:v>
                </c:pt>
              </c:numCache>
            </c:numRef>
          </c:xVal>
          <c:yVal>
            <c:numRef>
              <c:f>'SUS Percentile (Plot)'!$L$15:$L$16</c:f>
              <c:numCache>
                <c:formatCode>General</c:formatCode>
                <c:ptCount val="2"/>
                <c:pt idx="0">
                  <c:v>0</c:v>
                </c:pt>
                <c:pt idx="1">
                  <c:v>100</c:v>
                </c:pt>
              </c:numCache>
            </c:numRef>
          </c:yVal>
          <c:smooth val="1"/>
          <c:extLst>
            <c:ext xmlns:c16="http://schemas.microsoft.com/office/drawing/2014/chart" uri="{C3380CC4-5D6E-409C-BE32-E72D297353CC}">
              <c16:uniqueId val="{00000003-3094-4777-92DE-9E43E23A4440}"/>
            </c:ext>
          </c:extLst>
        </c:ser>
        <c:ser>
          <c:idx val="2"/>
          <c:order val="4"/>
          <c:tx>
            <c:v>Object Manipulator (Average: 42.5)</c:v>
          </c:tx>
          <c:spPr>
            <a:ln w="50800" cap="rnd">
              <a:solidFill>
                <a:schemeClr val="accent3"/>
              </a:solidFill>
              <a:round/>
            </a:ln>
            <a:effectLst/>
          </c:spPr>
          <c:marker>
            <c:symbol val="none"/>
          </c:marker>
          <c:xVal>
            <c:numRef>
              <c:f>'SUS Percentile (Plot)'!$G$15:$G$16</c:f>
              <c:numCache>
                <c:formatCode>General</c:formatCode>
                <c:ptCount val="2"/>
                <c:pt idx="0">
                  <c:v>42.5</c:v>
                </c:pt>
                <c:pt idx="1">
                  <c:v>42.5</c:v>
                </c:pt>
              </c:numCache>
            </c:numRef>
          </c:xVal>
          <c:yVal>
            <c:numRef>
              <c:f>'SUS Percentile (Plot)'!$H$15:$H$16</c:f>
              <c:numCache>
                <c:formatCode>General</c:formatCode>
                <c:ptCount val="2"/>
                <c:pt idx="0">
                  <c:v>0</c:v>
                </c:pt>
                <c:pt idx="1">
                  <c:v>100</c:v>
                </c:pt>
              </c:numCache>
            </c:numRef>
          </c:yVal>
          <c:smooth val="1"/>
          <c:extLst>
            <c:ext xmlns:c16="http://schemas.microsoft.com/office/drawing/2014/chart" uri="{C3380CC4-5D6E-409C-BE32-E72D297353CC}">
              <c16:uniqueId val="{00000002-3094-4777-92DE-9E43E23A4440}"/>
            </c:ext>
          </c:extLst>
        </c:ser>
        <c:ser>
          <c:idx val="5"/>
          <c:order val="5"/>
          <c:tx>
            <c:v>Joystick (Average: 41.4)</c:v>
          </c:tx>
          <c:spPr>
            <a:ln w="50800" cap="rnd">
              <a:solidFill>
                <a:schemeClr val="accent6"/>
              </a:solidFill>
              <a:round/>
            </a:ln>
            <a:effectLst/>
          </c:spPr>
          <c:marker>
            <c:symbol val="none"/>
          </c:marker>
          <c:xVal>
            <c:numRef>
              <c:f>'SUS Percentile (Plot)'!$G$33:$G$34</c:f>
              <c:numCache>
                <c:formatCode>0.0</c:formatCode>
                <c:ptCount val="2"/>
                <c:pt idx="0">
                  <c:v>41.388888888888886</c:v>
                </c:pt>
                <c:pt idx="1">
                  <c:v>41.388888888888886</c:v>
                </c:pt>
              </c:numCache>
            </c:numRef>
          </c:xVal>
          <c:yVal>
            <c:numRef>
              <c:f>'SUS Percentile (Plot)'!$H$33:$H$34</c:f>
              <c:numCache>
                <c:formatCode>General</c:formatCode>
                <c:ptCount val="2"/>
                <c:pt idx="0">
                  <c:v>0</c:v>
                </c:pt>
                <c:pt idx="1">
                  <c:v>100</c:v>
                </c:pt>
              </c:numCache>
            </c:numRef>
          </c:yVal>
          <c:smooth val="1"/>
          <c:extLst>
            <c:ext xmlns:c16="http://schemas.microsoft.com/office/drawing/2014/chart" uri="{C3380CC4-5D6E-409C-BE32-E72D297353CC}">
              <c16:uniqueId val="{00000005-3094-4777-92DE-9E43E23A4440}"/>
            </c:ext>
          </c:extLst>
        </c:ser>
        <c:dLbls>
          <c:showLegendKey val="0"/>
          <c:showVal val="0"/>
          <c:showCatName val="0"/>
          <c:showSerName val="0"/>
          <c:showPercent val="0"/>
          <c:showBubbleSize val="0"/>
        </c:dLbls>
        <c:axId val="104067536"/>
        <c:axId val="632389360"/>
      </c:scatterChart>
      <c:valAx>
        <c:axId val="104067536"/>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Score (Average)</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632389360"/>
        <c:crosses val="autoZero"/>
        <c:crossBetween val="midCat"/>
      </c:valAx>
      <c:valAx>
        <c:axId val="6323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Percentile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104067536"/>
        <c:crosses val="autoZero"/>
        <c:crossBetween val="midCat"/>
        <c:majorUnit val="20"/>
      </c:valAx>
      <c:spPr>
        <a:solidFill>
          <a:schemeClr val="bg1">
            <a:lumMod val="95000"/>
          </a:schemeClr>
        </a:solidFill>
        <a:ln>
          <a:noFill/>
        </a:ln>
        <a:effectLst/>
      </c:spPr>
    </c:plotArea>
    <c:legend>
      <c:legendPos val="t"/>
      <c:layout>
        <c:manualLayout>
          <c:xMode val="edge"/>
          <c:yMode val="edge"/>
          <c:x val="0.11039302994473933"/>
          <c:y val="8.7846932638731237E-2"/>
          <c:w val="0.32412475996410989"/>
          <c:h val="0.48317056724236007"/>
        </c:manualLayout>
      </c:layout>
      <c:overlay val="0"/>
      <c:spPr>
        <a:solidFill>
          <a:schemeClr val="bg1"/>
        </a:solidFill>
        <a:ln w="19050">
          <a:solidFill>
            <a:schemeClr val="tx1"/>
          </a:solidFill>
        </a:ln>
        <a:effectLst/>
      </c:spPr>
      <c:txPr>
        <a:bodyPr rot="0" spcFirstLastPara="1" vertOverflow="ellipsis" vert="horz" wrap="square" anchor="ctr" anchorCtr="1"/>
        <a:lstStyle/>
        <a:p>
          <a:pPr>
            <a:defRPr sz="1600" b="0" i="0" u="none" strike="noStrike" kern="1200" baseline="0">
              <a:solidFill>
                <a:schemeClr val="tx1"/>
              </a:solidFill>
              <a:latin typeface="Rockwell" panose="020606030202050204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latin typeface="Rockwell" panose="02060603020205020403"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'Completion Analysis'!$I$4</c:f>
              <c:strCache>
                <c:ptCount val="1"/>
                <c:pt idx="0">
                  <c:v>Completed (%)</c:v>
                </c:pt>
              </c:strCache>
            </c:strRef>
          </c:tx>
          <c:spPr>
            <a:solidFill>
              <a:schemeClr val="accent1"/>
            </a:solidFill>
            <a:ln>
              <a:noFill/>
            </a:ln>
            <a:effectLst/>
          </c:spPr>
          <c:invertIfNegative val="0"/>
          <c:cat>
            <c:strRef>
              <c:f>'Completion Analysis'!$J$3:$N$3</c:f>
              <c:strCache>
                <c:ptCount val="5"/>
                <c:pt idx="0">
                  <c:v>Sliders</c:v>
                </c:pt>
                <c:pt idx="1">
                  <c:v>Buttons</c:v>
                </c:pt>
                <c:pt idx="2">
                  <c:v>Bounding Box</c:v>
                </c:pt>
                <c:pt idx="3">
                  <c:v>Joystick</c:v>
                </c:pt>
                <c:pt idx="4">
                  <c:v>Object Manipulator</c:v>
                </c:pt>
              </c:strCache>
            </c:strRef>
          </c:cat>
          <c:val>
            <c:numRef>
              <c:f>'Completion Analysis'!$J$4:$N$4</c:f>
              <c:numCache>
                <c:formatCode>0%</c:formatCode>
                <c:ptCount val="5"/>
                <c:pt idx="0">
                  <c:v>1</c:v>
                </c:pt>
                <c:pt idx="1">
                  <c:v>0.90909090909090906</c:v>
                </c:pt>
                <c:pt idx="2">
                  <c:v>0.88888888888888884</c:v>
                </c:pt>
                <c:pt idx="3">
                  <c:v>0.125</c:v>
                </c:pt>
                <c:pt idx="4">
                  <c:v>9.0909090909090912E-2</c:v>
                </c:pt>
              </c:numCache>
            </c:numRef>
          </c:val>
          <c:extLst>
            <c:ext xmlns:c16="http://schemas.microsoft.com/office/drawing/2014/chart" uri="{C3380CC4-5D6E-409C-BE32-E72D297353CC}">
              <c16:uniqueId val="{00000000-4F4F-4D60-B6F3-3568B7362439}"/>
            </c:ext>
          </c:extLst>
        </c:ser>
        <c:ser>
          <c:idx val="1"/>
          <c:order val="1"/>
          <c:tx>
            <c:strRef>
              <c:f>'Completion Analysis'!$I$5</c:f>
              <c:strCache>
                <c:ptCount val="1"/>
                <c:pt idx="0">
                  <c:v>Did not complete (%)</c:v>
                </c:pt>
              </c:strCache>
            </c:strRef>
          </c:tx>
          <c:spPr>
            <a:solidFill>
              <a:schemeClr val="accent2"/>
            </a:solidFill>
            <a:ln>
              <a:noFill/>
            </a:ln>
            <a:effectLst/>
          </c:spPr>
          <c:invertIfNegative val="0"/>
          <c:cat>
            <c:strRef>
              <c:f>'Completion Analysis'!$J$3:$N$3</c:f>
              <c:strCache>
                <c:ptCount val="5"/>
                <c:pt idx="0">
                  <c:v>Sliders</c:v>
                </c:pt>
                <c:pt idx="1">
                  <c:v>Buttons</c:v>
                </c:pt>
                <c:pt idx="2">
                  <c:v>Bounding Box</c:v>
                </c:pt>
                <c:pt idx="3">
                  <c:v>Joystick</c:v>
                </c:pt>
                <c:pt idx="4">
                  <c:v>Object Manipulator</c:v>
                </c:pt>
              </c:strCache>
            </c:strRef>
          </c:cat>
          <c:val>
            <c:numRef>
              <c:f>'Completion Analysis'!$J$5:$N$5</c:f>
              <c:numCache>
                <c:formatCode>0%</c:formatCode>
                <c:ptCount val="5"/>
                <c:pt idx="0">
                  <c:v>0</c:v>
                </c:pt>
                <c:pt idx="1">
                  <c:v>9.0909090909090912E-2</c:v>
                </c:pt>
                <c:pt idx="2">
                  <c:v>0.1111111111111111</c:v>
                </c:pt>
                <c:pt idx="3">
                  <c:v>0.875</c:v>
                </c:pt>
                <c:pt idx="4">
                  <c:v>0.90909090909090906</c:v>
                </c:pt>
              </c:numCache>
            </c:numRef>
          </c:val>
          <c:extLst>
            <c:ext xmlns:c16="http://schemas.microsoft.com/office/drawing/2014/chart" uri="{C3380CC4-5D6E-409C-BE32-E72D297353CC}">
              <c16:uniqueId val="{00000001-4F4F-4D60-B6F3-3568B7362439}"/>
            </c:ext>
          </c:extLst>
        </c:ser>
        <c:dLbls>
          <c:showLegendKey val="0"/>
          <c:showVal val="0"/>
          <c:showCatName val="0"/>
          <c:showSerName val="0"/>
          <c:showPercent val="0"/>
          <c:showBubbleSize val="0"/>
        </c:dLbls>
        <c:gapWidth val="219"/>
        <c:overlap val="100"/>
        <c:axId val="779121360"/>
        <c:axId val="778980096"/>
      </c:barChart>
      <c:lineChart>
        <c:grouping val="standard"/>
        <c:varyColors val="0"/>
        <c:ser>
          <c:idx val="2"/>
          <c:order val="2"/>
          <c:tx>
            <c:strRef>
              <c:f>'Completion Analysis'!$I$6</c:f>
              <c:strCache>
                <c:ptCount val="1"/>
                <c:pt idx="0">
                  <c:v>Average time (Minutes)</c:v>
                </c:pt>
              </c:strCache>
            </c:strRef>
          </c:tx>
          <c:spPr>
            <a:ln w="63500" cap="rnd">
              <a:solidFill>
                <a:schemeClr val="accent3"/>
              </a:solidFill>
              <a:round/>
            </a:ln>
            <a:effectLst/>
          </c:spPr>
          <c:marker>
            <c:symbol val="circle"/>
            <c:size val="20"/>
            <c:spPr>
              <a:solidFill>
                <a:schemeClr val="accent3"/>
              </a:solidFill>
              <a:ln w="12700">
                <a:noFill/>
              </a:ln>
              <a:effectLst/>
            </c:spPr>
          </c:marker>
          <c:cat>
            <c:strRef>
              <c:f>'Completion Analysis'!$J$3:$N$3</c:f>
              <c:strCache>
                <c:ptCount val="5"/>
                <c:pt idx="0">
                  <c:v>Sliders</c:v>
                </c:pt>
                <c:pt idx="1">
                  <c:v>Buttons</c:v>
                </c:pt>
                <c:pt idx="2">
                  <c:v>Bounding Box</c:v>
                </c:pt>
                <c:pt idx="3">
                  <c:v>Joystick</c:v>
                </c:pt>
                <c:pt idx="4">
                  <c:v>Object Manipulator</c:v>
                </c:pt>
              </c:strCache>
            </c:strRef>
          </c:cat>
          <c:val>
            <c:numRef>
              <c:f>'Completion Analysis'!$J$6:$N$6</c:f>
              <c:numCache>
                <c:formatCode>General</c:formatCode>
                <c:ptCount val="5"/>
                <c:pt idx="0">
                  <c:v>6</c:v>
                </c:pt>
                <c:pt idx="1">
                  <c:v>7</c:v>
                </c:pt>
                <c:pt idx="2">
                  <c:v>6</c:v>
                </c:pt>
                <c:pt idx="3">
                  <c:v>10</c:v>
                </c:pt>
                <c:pt idx="4">
                  <c:v>3</c:v>
                </c:pt>
              </c:numCache>
            </c:numRef>
          </c:val>
          <c:smooth val="0"/>
          <c:extLst>
            <c:ext xmlns:c16="http://schemas.microsoft.com/office/drawing/2014/chart" uri="{C3380CC4-5D6E-409C-BE32-E72D297353CC}">
              <c16:uniqueId val="{00000002-4F4F-4D60-B6F3-3568B7362439}"/>
            </c:ext>
          </c:extLst>
        </c:ser>
        <c:dLbls>
          <c:showLegendKey val="0"/>
          <c:showVal val="0"/>
          <c:showCatName val="0"/>
          <c:showSerName val="0"/>
          <c:showPercent val="0"/>
          <c:showBubbleSize val="0"/>
        </c:dLbls>
        <c:marker val="1"/>
        <c:smooth val="0"/>
        <c:axId val="779122560"/>
        <c:axId val="778980928"/>
      </c:lineChart>
      <c:catAx>
        <c:axId val="77912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crossAx val="778980096"/>
        <c:crosses val="autoZero"/>
        <c:auto val="1"/>
        <c:lblAlgn val="ctr"/>
        <c:lblOffset val="100"/>
        <c:noMultiLvlLbl val="0"/>
      </c:catAx>
      <c:valAx>
        <c:axId val="778980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crossAx val="779121360"/>
        <c:crosses val="autoZero"/>
        <c:crossBetween val="between"/>
        <c:majorUnit val="0.25"/>
      </c:valAx>
      <c:valAx>
        <c:axId val="778980928"/>
        <c:scaling>
          <c:orientation val="minMax"/>
          <c:max val="12"/>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crossAx val="779122560"/>
        <c:crosses val="max"/>
        <c:crossBetween val="between"/>
        <c:majorUnit val="3"/>
      </c:valAx>
      <c:catAx>
        <c:axId val="779122560"/>
        <c:scaling>
          <c:orientation val="minMax"/>
        </c:scaling>
        <c:delete val="1"/>
        <c:axPos val="b"/>
        <c:numFmt formatCode="General" sourceLinked="1"/>
        <c:majorTickMark val="out"/>
        <c:minorTickMark val="none"/>
        <c:tickLblPos val="nextTo"/>
        <c:crossAx val="778980928"/>
        <c:crosses val="autoZero"/>
        <c:auto val="1"/>
        <c:lblAlgn val="ctr"/>
        <c:lblOffset val="100"/>
        <c:noMultiLvlLbl val="0"/>
      </c:cat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93345</xdr:colOff>
      <xdr:row>0</xdr:row>
      <xdr:rowOff>114300</xdr:rowOff>
    </xdr:from>
    <xdr:to>
      <xdr:col>10</xdr:col>
      <xdr:colOff>474662</xdr:colOff>
      <xdr:row>11</xdr:row>
      <xdr:rowOff>131762</xdr:rowOff>
    </xdr:to>
    <xdr:graphicFrame macro="">
      <xdr:nvGraphicFramePr>
        <xdr:cNvPr id="2" name="Chart 1">
          <a:extLst>
            <a:ext uri="{FF2B5EF4-FFF2-40B4-BE49-F238E27FC236}">
              <a16:creationId xmlns:a16="http://schemas.microsoft.com/office/drawing/2014/main" id="{867ECC6C-2323-41BD-B225-A855BAF00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94297</xdr:colOff>
      <xdr:row>12</xdr:row>
      <xdr:rowOff>160020</xdr:rowOff>
    </xdr:from>
    <xdr:to>
      <xdr:col>10</xdr:col>
      <xdr:colOff>541020</xdr:colOff>
      <xdr:row>24</xdr:row>
      <xdr:rowOff>46037</xdr:rowOff>
    </xdr:to>
    <xdr:graphicFrame macro="">
      <xdr:nvGraphicFramePr>
        <xdr:cNvPr id="3" name="Chart 2">
          <a:extLst>
            <a:ext uri="{FF2B5EF4-FFF2-40B4-BE49-F238E27FC236}">
              <a16:creationId xmlns:a16="http://schemas.microsoft.com/office/drawing/2014/main" id="{4FAA2585-27A3-470F-85C5-54F7ABA4A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105727</xdr:colOff>
      <xdr:row>25</xdr:row>
      <xdr:rowOff>20636</xdr:rowOff>
    </xdr:from>
    <xdr:to>
      <xdr:col>10</xdr:col>
      <xdr:colOff>449580</xdr:colOff>
      <xdr:row>35</xdr:row>
      <xdr:rowOff>132080</xdr:rowOff>
    </xdr:to>
    <xdr:graphicFrame macro="">
      <xdr:nvGraphicFramePr>
        <xdr:cNvPr id="4" name="Chart 3">
          <a:extLst>
            <a:ext uri="{FF2B5EF4-FFF2-40B4-BE49-F238E27FC236}">
              <a16:creationId xmlns:a16="http://schemas.microsoft.com/office/drawing/2014/main" id="{590247DA-C1E2-4D70-8031-8AADB38F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133985</xdr:colOff>
      <xdr:row>36</xdr:row>
      <xdr:rowOff>66675</xdr:rowOff>
    </xdr:from>
    <xdr:to>
      <xdr:col>11</xdr:col>
      <xdr:colOff>180975</xdr:colOff>
      <xdr:row>47</xdr:row>
      <xdr:rowOff>142875</xdr:rowOff>
    </xdr:to>
    <xdr:graphicFrame macro="">
      <xdr:nvGraphicFramePr>
        <xdr:cNvPr id="5" name="Chart 4">
          <a:extLst>
            <a:ext uri="{FF2B5EF4-FFF2-40B4-BE49-F238E27FC236}">
              <a16:creationId xmlns:a16="http://schemas.microsoft.com/office/drawing/2014/main" id="{2688824C-0F50-4D99-8DE7-41789555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123190</xdr:colOff>
      <xdr:row>48</xdr:row>
      <xdr:rowOff>36513</xdr:rowOff>
    </xdr:from>
    <xdr:to>
      <xdr:col>11</xdr:col>
      <xdr:colOff>219075</xdr:colOff>
      <xdr:row>60</xdr:row>
      <xdr:rowOff>38417</xdr:rowOff>
    </xdr:to>
    <xdr:graphicFrame macro="">
      <xdr:nvGraphicFramePr>
        <xdr:cNvPr id="6" name="Chart 5">
          <a:extLst>
            <a:ext uri="{FF2B5EF4-FFF2-40B4-BE49-F238E27FC236}">
              <a16:creationId xmlns:a16="http://schemas.microsoft.com/office/drawing/2014/main" id="{9CFDE299-93C5-48CB-8A99-765E3D209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409575</xdr:colOff>
      <xdr:row>20</xdr:row>
      <xdr:rowOff>76200</xdr:rowOff>
    </xdr:from>
    <xdr:to>
      <xdr:col>25</xdr:col>
      <xdr:colOff>228600</xdr:colOff>
      <xdr:row>59</xdr:row>
      <xdr:rowOff>19050</xdr:rowOff>
    </xdr:to>
    <xdr:graphicFrame macro="">
      <xdr:nvGraphicFramePr>
        <xdr:cNvPr id="3" name="Chart 2">
          <a:extLst>
            <a:ext uri="{FF2B5EF4-FFF2-40B4-BE49-F238E27FC236}">
              <a16:creationId xmlns:a16="http://schemas.microsoft.com/office/drawing/2014/main" id="{E457291B-8F3F-4DA6-A3D0-1F3837E96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15967</xdr:colOff>
      <xdr:row>8</xdr:row>
      <xdr:rowOff>201984</xdr:rowOff>
    </xdr:from>
    <xdr:to>
      <xdr:col>16</xdr:col>
      <xdr:colOff>560295</xdr:colOff>
      <xdr:row>36</xdr:row>
      <xdr:rowOff>190500</xdr:rowOff>
    </xdr:to>
    <xdr:graphicFrame macro="">
      <xdr:nvGraphicFramePr>
        <xdr:cNvPr id="2" name="Chart 1">
          <a:extLst>
            <a:ext uri="{FF2B5EF4-FFF2-40B4-BE49-F238E27FC236}">
              <a16:creationId xmlns:a16="http://schemas.microsoft.com/office/drawing/2014/main" id="{0B407708-700E-4821-8FEF-1F199DC2B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2371990738" createdVersion="6" refreshedVersion="6" minRefreshableVersion="3" recordCount="49" xr:uid="{A29E5A23-D33B-45F3-AF03-278C4D64B7D5}">
  <cacheSource type="worksheet">
    <worksheetSource name="Table3"/>
  </cacheSource>
  <cacheFields count="1">
    <cacheField name="Was the participant able to complete the task?" numFmtId="49">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3745717591" createdVersion="6" refreshedVersion="6" minRefreshableVersion="3" recordCount="49" xr:uid="{20ACB6E6-B437-4DEF-8E5F-69B278235CAD}">
  <cacheSource type="worksheet">
    <worksheetSource name="Table5"/>
  </cacheSource>
  <cacheFields count="1">
    <cacheField name="What is your major? (If you do not have a major, are you undeclared or a part of a technical program?)" numFmtId="49">
      <sharedItems containsBlank="1" count="4">
        <s v="Computer Science"/>
        <m/>
        <s v="BME"/>
        <s v="BM Vocal Performanc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4552430558" createdVersion="6" refreshedVersion="6" minRefreshableVersion="3" recordCount="49" xr:uid="{F3B7C6C3-FF9C-4E5B-A1A3-D80C19A83581}">
  <cacheSource type="worksheet">
    <worksheetSource name="Table6"/>
  </cacheSource>
  <cacheFields count="1">
    <cacheField name="What is your current year in college? " numFmtId="49">
      <sharedItems count="4">
        <s v="Senior"/>
        <s v="Junior"/>
        <s v="Sophomore"/>
        <s v="Grad Student"/>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5282291667" createdVersion="6" refreshedVersion="6" minRefreshableVersion="3" recordCount="49" xr:uid="{78059633-2056-4919-9CC4-458B27E30C1D}">
  <cacheSource type="worksheet">
    <worksheetSource name="Table7"/>
  </cacheSource>
  <cacheFields count="1">
    <cacheField name="Excluding the practice session from the previous week, have you had any prior experience with mixed reality? " numFmtId="49">
      <sharedItems count="2">
        <s v="No"/>
        <s v="Ye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5654861108" createdVersion="6" refreshedVersion="6" minRefreshableVersion="3" recordCount="49" xr:uid="{61F309C5-A5F9-47CD-9773-4F7F5914CE3E}">
  <cacheSource type="worksheet">
    <worksheetSource name="Table8"/>
  </cacheSource>
  <cacheFields count="1">
    <cacheField name="Have you ever worked with robotics before? " numFmtId="49">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iz Felipe Fronchetti Dias" refreshedDate="45027.567560185184" backgroundQuery="1" createdVersion="6" refreshedVersion="6" minRefreshableVersion="3" recordCount="0" supportSubquery="1" supportAdvancedDrill="1" xr:uid="{2CF74528-0061-4BDF-A947-72BC266E3D03}">
  <cacheSource type="external" connectionId="1"/>
  <cacheFields count="2">
    <cacheField name="[Table4 What jogging interface did the participant use].[What jogging interface did the participant use?].[What jogging interface did the participant use?]" caption="What jogging interface did the participant use?" numFmtId="0" level="1">
      <sharedItems count="5">
        <s v="Bounding Box Interface"/>
        <s v="Button Interface"/>
        <s v="Joystick Interface"/>
        <s v="Object Manipulation Interface"/>
        <s v="Slider Interface"/>
      </sharedItems>
    </cacheField>
    <cacheField name="[Measures].[Count of What jogging interface did the participant use?]" caption="Count of What jogging interface did the participant use?" numFmtId="0" hierarchy="3" level="32767"/>
  </cacheFields>
  <cacheHierarchies count="4">
    <cacheHierarchy uniqueName="[Table4 What jogging interface did the participant use].[What jogging interface did the participant use?]" caption="What jogging interface did the participant use?" attribute="1" defaultMemberUniqueName="[Table4 What jogging interface did the participant use].[What jogging interface did the participant use?].[All]" allUniqueName="[Table4 What jogging interface did the participant use].[What jogging interface did the participant use?].[All]" dimensionUniqueName="[Table4 What jogging interface did the participant use]" displayFolder="" count="2" memberValueDatatype="130" unbalanced="0">
      <fieldsUsage count="2">
        <fieldUsage x="-1"/>
        <fieldUsage x="0"/>
      </fieldsUsage>
    </cacheHierarchy>
    <cacheHierarchy uniqueName="[Measures].[__XL_Count Table4 What jogging interface did the participant use]" caption="__XL_Count Table4 What jogging interface did the participant use" measure="1" displayFolder="" measureGroup="Table4 What jogging interface did the participant use" count="0" hidden="1"/>
    <cacheHierarchy uniqueName="[Measures].[__No measures defined]" caption="__No measures defined" measure="1" displayFolder="" count="0" hidden="1"/>
    <cacheHierarchy uniqueName="[Measures].[Count of What jogging interface did the participant use?]" caption="Count of What jogging interface did the participant use?" measure="1" displayFolder="" measureGroup="Table4 What jogging interface did the participant us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4 What jogging interface did the participant use" uniqueName="[Table4 What jogging interface did the participant use]" caption="Table4 What jogging interface did the participant use"/>
  </dimensions>
  <measureGroups count="1">
    <measureGroup name="Table4 What jogging interface did the participant use" caption="Table4 What jogging interface did the participant us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0"/>
  </r>
  <r>
    <x v="0"/>
  </r>
  <r>
    <x v="0"/>
  </r>
  <r>
    <x v="0"/>
  </r>
  <r>
    <x v="0"/>
  </r>
  <r>
    <x v="0"/>
  </r>
  <r>
    <x v="0"/>
  </r>
  <r>
    <x v="0"/>
  </r>
  <r>
    <x v="1"/>
  </r>
  <r>
    <x v="0"/>
  </r>
  <r>
    <x v="1"/>
  </r>
  <r>
    <x v="1"/>
  </r>
  <r>
    <x v="1"/>
  </r>
  <r>
    <x v="1"/>
  </r>
  <r>
    <x v="1"/>
  </r>
  <r>
    <x v="1"/>
  </r>
  <r>
    <x v="1"/>
  </r>
  <r>
    <x v="1"/>
  </r>
  <r>
    <x v="1"/>
  </r>
  <r>
    <x v="1"/>
  </r>
  <r>
    <x v="0"/>
  </r>
  <r>
    <x v="0"/>
  </r>
  <r>
    <x v="0"/>
  </r>
  <r>
    <x v="0"/>
  </r>
  <r>
    <x v="0"/>
  </r>
  <r>
    <x v="0"/>
  </r>
  <r>
    <x v="0"/>
  </r>
  <r>
    <x v="0"/>
  </r>
  <r>
    <x v="0"/>
  </r>
  <r>
    <x v="0"/>
  </r>
  <r>
    <x v="0"/>
  </r>
  <r>
    <x v="0"/>
  </r>
  <r>
    <x v="1"/>
  </r>
  <r>
    <x v="0"/>
  </r>
  <r>
    <x v="0"/>
  </r>
  <r>
    <x v="0"/>
  </r>
  <r>
    <x v="0"/>
  </r>
  <r>
    <x v="0"/>
  </r>
  <r>
    <x v="0"/>
  </r>
  <r>
    <x v="1"/>
  </r>
  <r>
    <x v="1"/>
  </r>
  <r>
    <x v="1"/>
  </r>
  <r>
    <x v="1"/>
  </r>
  <r>
    <x v="1"/>
  </r>
  <r>
    <x v="0"/>
  </r>
  <r>
    <x v="1"/>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3"/>
  </r>
  <r>
    <x v="0"/>
  </r>
  <r>
    <x v="0"/>
  </r>
  <r>
    <x v="0"/>
  </r>
  <r>
    <x v="0"/>
  </r>
  <r>
    <x v="0"/>
  </r>
  <r>
    <x v="0"/>
  </r>
  <r>
    <x v="0"/>
  </r>
  <r>
    <x v="0"/>
  </r>
  <r>
    <x v="0"/>
  </r>
  <r>
    <x v="0"/>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1"/>
  </r>
  <r>
    <x v="2"/>
  </r>
  <r>
    <x v="0"/>
  </r>
  <r>
    <x v="0"/>
  </r>
  <r>
    <x v="0"/>
  </r>
  <r>
    <x v="1"/>
  </r>
  <r>
    <x v="0"/>
  </r>
  <r>
    <x v="1"/>
  </r>
  <r>
    <x v="0"/>
  </r>
  <r>
    <x v="0"/>
  </r>
  <r>
    <x v="0"/>
  </r>
  <r>
    <x v="1"/>
  </r>
  <r>
    <x v="1"/>
  </r>
  <r>
    <x v="1"/>
  </r>
  <r>
    <x v="0"/>
  </r>
  <r>
    <x v="3"/>
  </r>
  <r>
    <x v="1"/>
  </r>
  <r>
    <x v="0"/>
  </r>
  <r>
    <x v="0"/>
  </r>
  <r>
    <x v="1"/>
  </r>
  <r>
    <x v="0"/>
  </r>
  <r>
    <x v="1"/>
  </r>
  <r>
    <x v="0"/>
  </r>
  <r>
    <x v="0"/>
  </r>
  <r>
    <x v="1"/>
  </r>
  <r>
    <x v="0"/>
  </r>
  <r>
    <x v="0"/>
  </r>
  <r>
    <x v="1"/>
  </r>
  <r>
    <x v="0"/>
  </r>
  <r>
    <x v="0"/>
  </r>
  <r>
    <x v="0"/>
  </r>
  <r>
    <x v="0"/>
  </r>
  <r>
    <x v="0"/>
  </r>
  <r>
    <x v="0"/>
  </r>
  <r>
    <x v="0"/>
  </r>
  <r>
    <x v="0"/>
  </r>
  <r>
    <x v="0"/>
  </r>
  <r>
    <x v="1"/>
  </r>
  <r>
    <x v="0"/>
  </r>
  <r>
    <x v="0"/>
  </r>
  <r>
    <x v="0"/>
  </r>
  <r>
    <x v="0"/>
  </r>
  <r>
    <x v="0"/>
  </r>
  <r>
    <x v="0"/>
  </r>
  <r>
    <x v="1"/>
  </r>
  <r>
    <x v="1"/>
  </r>
  <r>
    <x v="0"/>
  </r>
  <r>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0"/>
  </r>
  <r>
    <x v="1"/>
  </r>
  <r>
    <x v="1"/>
  </r>
  <r>
    <x v="0"/>
  </r>
  <r>
    <x v="0"/>
  </r>
  <r>
    <x v="0"/>
  </r>
  <r>
    <x v="1"/>
  </r>
  <r>
    <x v="0"/>
  </r>
  <r>
    <x v="0"/>
  </r>
  <r>
    <x v="1"/>
  </r>
  <r>
    <x v="0"/>
  </r>
  <r>
    <x v="0"/>
  </r>
  <r>
    <x v="0"/>
  </r>
  <r>
    <x v="0"/>
  </r>
  <r>
    <x v="0"/>
  </r>
  <r>
    <x v="1"/>
  </r>
  <r>
    <x v="0"/>
  </r>
  <r>
    <x v="0"/>
  </r>
  <r>
    <x v="1"/>
  </r>
  <r>
    <x v="0"/>
  </r>
  <r>
    <x v="0"/>
  </r>
  <r>
    <x v="1"/>
  </r>
  <r>
    <x v="0"/>
  </r>
  <r>
    <x v="0"/>
  </r>
  <r>
    <x v="0"/>
  </r>
  <r>
    <x v="0"/>
  </r>
  <r>
    <x v="0"/>
  </r>
  <r>
    <x v="0"/>
  </r>
  <r>
    <x v="0"/>
  </r>
  <r>
    <x v="0"/>
  </r>
  <r>
    <x v="0"/>
  </r>
  <r>
    <x v="1"/>
  </r>
  <r>
    <x v="0"/>
  </r>
  <r>
    <x v="0"/>
  </r>
  <r>
    <x v="0"/>
  </r>
  <r>
    <x v="0"/>
  </r>
  <r>
    <x v="1"/>
  </r>
  <r>
    <x v="0"/>
  </r>
  <r>
    <x v="0"/>
  </r>
  <r>
    <x v="0"/>
  </r>
  <r>
    <x v="1"/>
  </r>
  <r>
    <x v="0"/>
  </r>
  <r>
    <x v="0"/>
  </r>
  <r>
    <x v="1"/>
  </r>
  <r>
    <x v="0"/>
  </r>
  <r>
    <x v="1"/>
  </r>
  <r>
    <x v="0"/>
  </r>
  <r>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0"/>
  </r>
  <r>
    <x v="0"/>
  </r>
  <r>
    <x v="0"/>
  </r>
  <r>
    <x v="0"/>
  </r>
  <r>
    <x v="0"/>
  </r>
  <r>
    <x v="0"/>
  </r>
  <r>
    <x v="0"/>
  </r>
  <r>
    <x v="0"/>
  </r>
  <r>
    <x v="0"/>
  </r>
  <r>
    <x v="1"/>
  </r>
  <r>
    <x v="0"/>
  </r>
  <r>
    <x v="1"/>
  </r>
  <r>
    <x v="0"/>
  </r>
  <r>
    <x v="0"/>
  </r>
  <r>
    <x v="1"/>
  </r>
  <r>
    <x v="0"/>
  </r>
  <r>
    <x v="1"/>
  </r>
  <r>
    <x v="0"/>
  </r>
  <r>
    <x v="0"/>
  </r>
  <r>
    <x v="0"/>
  </r>
  <r>
    <x v="1"/>
  </r>
  <r>
    <x v="1"/>
  </r>
  <r>
    <x v="1"/>
  </r>
  <r>
    <x v="0"/>
  </r>
  <r>
    <x v="0"/>
  </r>
  <r>
    <x v="0"/>
  </r>
  <r>
    <x v="0"/>
  </r>
  <r>
    <x v="0"/>
  </r>
  <r>
    <x v="0"/>
  </r>
  <r>
    <x v="0"/>
  </r>
  <r>
    <x v="0"/>
  </r>
  <r>
    <x v="0"/>
  </r>
  <r>
    <x v="0"/>
  </r>
  <r>
    <x v="0"/>
  </r>
  <r>
    <x v="0"/>
  </r>
  <r>
    <x v="1"/>
  </r>
  <r>
    <x v="0"/>
  </r>
  <r>
    <x v="0"/>
  </r>
  <r>
    <x v="0"/>
  </r>
  <r>
    <x v="0"/>
  </r>
  <r>
    <x v="0"/>
  </r>
  <r>
    <x v="0"/>
  </r>
  <r>
    <x v="0"/>
  </r>
  <r>
    <x v="0"/>
  </r>
  <r>
    <x v="2"/>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78D64-F69C-4566-80BA-16EF4898C7EE}" name="PivotTable4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6:C90"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Have you ever worked with robotics before?" fld="0" subtotal="count" showDataAs="percentOfTotal" baseField="0" baseItem="0" numFmtId="9"/>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5AAEA-C538-46A8-8D04-142193DF25BF}" name="PivotTable4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1:C84"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Have you had any prior experience with mixed reality? " fld="0" subtotal="count" showDataAs="percentOfTotal" baseField="0" baseItem="0" numFmtId="9"/>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7F063-C37B-42E2-A6A8-EF59B7A509AC}" name="PivotTable4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4:C79" firstHeaderRow="1" firstDataRow="1" firstDataCol="1"/>
  <pivotFields count="1">
    <pivotField axis="axisRow" dataField="1" showAll="0">
      <items count="5">
        <item x="3"/>
        <item x="1"/>
        <item x="0"/>
        <item x="2"/>
        <item t="default"/>
      </items>
    </pivotField>
  </pivotFields>
  <rowFields count="1">
    <field x="0"/>
  </rowFields>
  <rowItems count="5">
    <i>
      <x/>
    </i>
    <i>
      <x v="1"/>
    </i>
    <i>
      <x v="2"/>
    </i>
    <i>
      <x v="3"/>
    </i>
    <i t="grand">
      <x/>
    </i>
  </rowItems>
  <colItems count="1">
    <i/>
  </colItems>
  <dataFields count="1">
    <dataField name="What is your current year in college?  " fld="0" subtotal="count" showDataAs="percentOfTotal" baseField="0" baseItem="0" numFmtId="9"/>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706BDB-811E-4686-A63D-2771B64D3BC6}" name="PivotTable4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7:C72" firstHeaderRow="1" firstDataRow="1" firstDataCol="1"/>
  <pivotFields count="1">
    <pivotField axis="axisRow" dataField="1" showAll="0">
      <items count="5">
        <item x="3"/>
        <item x="2"/>
        <item x="0"/>
        <item x="1"/>
        <item t="default"/>
      </items>
    </pivotField>
  </pivotFields>
  <rowFields count="1">
    <field x="0"/>
  </rowFields>
  <rowItems count="5">
    <i>
      <x/>
    </i>
    <i>
      <x v="1"/>
    </i>
    <i>
      <x v="2"/>
    </i>
    <i>
      <x v="3"/>
    </i>
    <i t="grand">
      <x/>
    </i>
  </rowItems>
  <colItems count="1">
    <i/>
  </colItems>
  <dataFields count="1">
    <dataField name="What is your major? " fld="0" subtotal="count" showDataAs="percentOfTotal" baseField="0" baseItem="0" numFmtId="9"/>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B3C71C-9087-4FA3-806B-D4A6DF2C4653}" name="PivotTable4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2:C65"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Was the participant able to complete the task? " fld="0" subtotal="count" showDataAs="percentOfTotal" baseField="0" baseItem="0" numFmtId="10"/>
  </dataFields>
  <formats count="2">
    <format dxfId="23">
      <pivotArea collapsedLevelsAreSubtotals="1" fieldPosition="0">
        <references count="1">
          <reference field="0" count="0"/>
        </references>
      </pivotArea>
    </format>
    <format dxfId="2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C1A294-2D06-4B38-AC30-2E86C7F3C310}" name="PivotTable4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4:C60"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What jogging interface did the participant use?" fld="1" subtotal="count" showDataAs="percentOfTotal" baseField="0" baseItem="0" numFmtId="10"/>
  </dataFields>
  <formats count="2">
    <format dxfId="25">
      <pivotArea collapsedLevelsAreSubtotals="1" fieldPosition="0">
        <references count="1">
          <reference field="0" count="0"/>
        </references>
      </pivotArea>
    </format>
    <format dxfId="24">
      <pivotArea grandRow="1" outline="0" collapsedLevelsAreSubtotals="1" fieldPosition="0"/>
    </format>
  </formats>
  <pivotHierarchies count="4">
    <pivotHierarchy dragToData="1"/>
    <pivotHierarchy dragToRow="0" dragToCol="0" dragToPage="0" dragToData="1"/>
    <pivotHierarchy dragToRow="0" dragToCol="0" dragToPage="0" dragToData="1"/>
    <pivotHierarchy dragToData="1" caption="What jogging interface did the participant use?"/>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analysis.xlsx!Table4[What jogging interface did the participant use? ]">
        <x15:activeTabTopLevelEntity name="[Table4 What jogging interface did the participant us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EC51F-D8F4-4F9F-9D1E-6F03836552CC}" name="Table3" displayName="Table3" ref="C3:C52" totalsRowShown="0" headerRowDxfId="17" dataDxfId="16">
  <autoFilter ref="C3:C52" xr:uid="{F5E8161A-EFFB-4F78-BEBE-E542A0B44268}"/>
  <tableColumns count="1">
    <tableColumn id="1" xr3:uid="{39560837-16C0-44E2-9447-63D677500592}" name="Was the participant able to complete the task?"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4A4701-A8A6-4869-A05D-59386708BB43}" name="Table4" displayName="Table4" ref="B3:B52" totalsRowShown="0" headerRowDxfId="14" dataDxfId="13">
  <autoFilter ref="B3:B52" xr:uid="{9F3E6482-F373-43D2-87A5-B8B55F03332C}"/>
  <tableColumns count="1">
    <tableColumn id="1" xr3:uid="{62607B50-C48E-48B7-B28A-C8CBBF495618}" name="What jogging interface did the participant use? "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51492E-B82D-420E-BC25-A20C7D7FDE6E}" name="Table5" displayName="Table5" ref="D3:D52" totalsRowShown="0" headerRowDxfId="11" dataDxfId="10">
  <autoFilter ref="D3:D52" xr:uid="{22BA11F7-094F-4BC5-AAE9-8E93AD8F7AC7}"/>
  <tableColumns count="1">
    <tableColumn id="1" xr3:uid="{5FB3068D-6369-4DC4-ACE0-E4983432D00A}" name="What is your major? (If you do not have a major, are you undeclared or a part of a technical program?)"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DC258D5-5350-4295-B26E-EFB827B8510D}" name="Table6" displayName="Table6" ref="E3:E52" totalsRowShown="0" headerRowDxfId="8" dataDxfId="7">
  <autoFilter ref="E3:E52" xr:uid="{62349E37-F5DB-4DD8-A4BD-BE2049E7FC87}"/>
  <tableColumns count="1">
    <tableColumn id="1" xr3:uid="{82719B22-C706-4F17-8FEC-D6E8EFB01A33}" name="What is your current year in college? "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4C687D-F3F6-4647-A3F9-397E80DB0394}" name="Table7" displayName="Table7" ref="F3:F52" totalsRowShown="0" headerRowDxfId="5" dataDxfId="4">
  <autoFilter ref="F3:F52" xr:uid="{67E397F4-F449-4573-BC00-634233D0F764}"/>
  <tableColumns count="1">
    <tableColumn id="1" xr3:uid="{0F0F7C85-194C-4614-8F31-7D42F8EF60BD}" name="Excluding the practice session from the previous week, have you had any prior experience with mixed reality? " dataDxf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DDB4C4-2CD0-49B6-8B33-0900E9B7FEDA}" name="Table8" displayName="Table8" ref="G3:G52" totalsRowShown="0" headerRowDxfId="2" dataDxfId="1">
  <autoFilter ref="G3:G52" xr:uid="{262EED67-3BD1-4067-9E6C-6B61070515FE}"/>
  <tableColumns count="1">
    <tableColumn id="1" xr3:uid="{0EF58EE1-6929-499D-BCB3-E6BFD82D1229}" name="Have you ever worked with robotics before? "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1.xml"/><Relationship Id="rId13" Type="http://schemas.openxmlformats.org/officeDocument/2006/relationships/table" Target="../tables/table6.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12"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4.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outlinePr summaryBelow="0" summaryRight="0"/>
  </sheetPr>
  <dimension ref="A1:S11"/>
  <sheetViews>
    <sheetView workbookViewId="0">
      <pane ySplit="1" topLeftCell="A2" activePane="bottomLeft" state="frozen"/>
      <selection pane="bottomLeft" activeCell="B41" sqref="B41"/>
    </sheetView>
  </sheetViews>
  <sheetFormatPr defaultColWidth="12.59765625" defaultRowHeight="15.75" customHeight="1" x14ac:dyDescent="0.35"/>
  <cols>
    <col min="1" max="16" width="18.796875" customWidth="1"/>
    <col min="17" max="17" width="113.19921875" bestFit="1" customWidth="1"/>
    <col min="18" max="25" width="18.796875" customWidth="1"/>
  </cols>
  <sheetData>
    <row r="1" spans="1:19" ht="15.75" customHeight="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ht="15.75" customHeight="1" x14ac:dyDescent="0.35">
      <c r="A2" t="s">
        <v>19</v>
      </c>
      <c r="B2" t="s">
        <v>20</v>
      </c>
      <c r="C2" t="s">
        <v>21</v>
      </c>
      <c r="D2" t="s">
        <v>22</v>
      </c>
      <c r="E2" t="s">
        <v>23</v>
      </c>
      <c r="F2" t="s">
        <v>23</v>
      </c>
      <c r="G2">
        <v>5</v>
      </c>
      <c r="H2">
        <v>3</v>
      </c>
      <c r="I2">
        <v>5</v>
      </c>
      <c r="J2">
        <v>3</v>
      </c>
      <c r="K2">
        <v>5</v>
      </c>
      <c r="L2">
        <v>2</v>
      </c>
      <c r="M2">
        <v>4</v>
      </c>
      <c r="N2">
        <v>2</v>
      </c>
      <c r="O2">
        <v>5</v>
      </c>
      <c r="P2">
        <v>1</v>
      </c>
      <c r="Q2" t="s">
        <v>24</v>
      </c>
      <c r="R2" t="s">
        <v>25</v>
      </c>
      <c r="S2" t="s">
        <v>26</v>
      </c>
    </row>
    <row r="3" spans="1:19" ht="15.75" customHeight="1" x14ac:dyDescent="0.35">
      <c r="A3" t="s">
        <v>19</v>
      </c>
      <c r="B3" t="s">
        <v>20</v>
      </c>
      <c r="C3" t="s">
        <v>21</v>
      </c>
      <c r="D3" t="s">
        <v>27</v>
      </c>
      <c r="E3" t="s">
        <v>23</v>
      </c>
      <c r="F3" t="s">
        <v>23</v>
      </c>
      <c r="G3">
        <v>3</v>
      </c>
      <c r="H3">
        <v>2</v>
      </c>
      <c r="I3">
        <v>4</v>
      </c>
      <c r="J3">
        <v>1</v>
      </c>
      <c r="K3">
        <v>4</v>
      </c>
      <c r="L3">
        <v>1</v>
      </c>
      <c r="M3">
        <v>3</v>
      </c>
      <c r="N3">
        <v>3</v>
      </c>
      <c r="O3">
        <v>3</v>
      </c>
      <c r="P3">
        <v>1</v>
      </c>
      <c r="Q3" t="s">
        <v>28</v>
      </c>
      <c r="R3" t="s">
        <v>29</v>
      </c>
      <c r="S3" t="s">
        <v>30</v>
      </c>
    </row>
    <row r="4" spans="1:19" ht="15.75" customHeight="1" x14ac:dyDescent="0.35">
      <c r="A4" t="s">
        <v>19</v>
      </c>
      <c r="B4" t="s">
        <v>20</v>
      </c>
      <c r="C4" t="s">
        <v>21</v>
      </c>
      <c r="D4" t="s">
        <v>31</v>
      </c>
      <c r="E4" t="s">
        <v>20</v>
      </c>
      <c r="F4" t="s">
        <v>23</v>
      </c>
      <c r="G4">
        <v>3</v>
      </c>
      <c r="H4">
        <v>1</v>
      </c>
      <c r="I4">
        <v>4</v>
      </c>
      <c r="J4">
        <v>1</v>
      </c>
      <c r="K4">
        <v>4</v>
      </c>
      <c r="L4">
        <v>1</v>
      </c>
      <c r="M4">
        <v>5</v>
      </c>
      <c r="N4">
        <v>3</v>
      </c>
      <c r="O4">
        <v>4</v>
      </c>
      <c r="P4">
        <v>2</v>
      </c>
      <c r="Q4" t="s">
        <v>32</v>
      </c>
      <c r="R4" t="s">
        <v>33</v>
      </c>
      <c r="S4" t="s">
        <v>34</v>
      </c>
    </row>
    <row r="5" spans="1:19" ht="15.75" customHeight="1" x14ac:dyDescent="0.35">
      <c r="A5" t="s">
        <v>19</v>
      </c>
      <c r="B5" t="s">
        <v>20</v>
      </c>
      <c r="D5" t="s">
        <v>22</v>
      </c>
      <c r="E5" t="s">
        <v>20</v>
      </c>
      <c r="F5" t="s">
        <v>23</v>
      </c>
      <c r="G5">
        <v>5</v>
      </c>
      <c r="H5">
        <v>2</v>
      </c>
      <c r="I5">
        <v>5</v>
      </c>
      <c r="J5">
        <v>1</v>
      </c>
      <c r="K5">
        <v>4</v>
      </c>
      <c r="L5">
        <v>1</v>
      </c>
      <c r="M5">
        <v>5</v>
      </c>
      <c r="N5">
        <v>2</v>
      </c>
      <c r="O5">
        <v>5</v>
      </c>
      <c r="P5">
        <v>1</v>
      </c>
      <c r="Q5" t="s">
        <v>35</v>
      </c>
      <c r="R5" t="s">
        <v>36</v>
      </c>
      <c r="S5" t="s">
        <v>37</v>
      </c>
    </row>
    <row r="6" spans="1:19" ht="15.75" customHeight="1" x14ac:dyDescent="0.35">
      <c r="A6" t="s">
        <v>19</v>
      </c>
      <c r="B6" t="s">
        <v>20</v>
      </c>
      <c r="C6" t="s">
        <v>21</v>
      </c>
      <c r="D6" t="s">
        <v>22</v>
      </c>
      <c r="E6" t="s">
        <v>23</v>
      </c>
      <c r="F6" t="s">
        <v>23</v>
      </c>
      <c r="G6">
        <v>3</v>
      </c>
      <c r="H6">
        <v>1</v>
      </c>
      <c r="I6">
        <v>2</v>
      </c>
      <c r="J6">
        <v>1</v>
      </c>
      <c r="K6">
        <v>3</v>
      </c>
      <c r="L6">
        <v>2</v>
      </c>
      <c r="M6">
        <v>5</v>
      </c>
      <c r="N6">
        <v>4</v>
      </c>
      <c r="O6">
        <v>4</v>
      </c>
      <c r="P6">
        <v>1</v>
      </c>
      <c r="Q6" t="s">
        <v>38</v>
      </c>
      <c r="R6" t="s">
        <v>39</v>
      </c>
      <c r="S6" t="s">
        <v>40</v>
      </c>
    </row>
    <row r="7" spans="1:19" ht="15.75" customHeight="1" x14ac:dyDescent="0.35">
      <c r="A7" t="s">
        <v>19</v>
      </c>
      <c r="B7" t="s">
        <v>20</v>
      </c>
      <c r="C7" t="s">
        <v>21</v>
      </c>
      <c r="D7" t="s">
        <v>22</v>
      </c>
      <c r="E7" t="s">
        <v>23</v>
      </c>
      <c r="F7" t="s">
        <v>23</v>
      </c>
      <c r="G7">
        <v>3</v>
      </c>
      <c r="H7">
        <v>1</v>
      </c>
      <c r="I7">
        <v>5</v>
      </c>
      <c r="J7">
        <v>1</v>
      </c>
      <c r="K7">
        <v>4</v>
      </c>
      <c r="L7">
        <v>2</v>
      </c>
      <c r="M7">
        <v>5</v>
      </c>
      <c r="N7">
        <v>3</v>
      </c>
      <c r="O7">
        <v>5</v>
      </c>
      <c r="P7">
        <v>1</v>
      </c>
      <c r="Q7" t="s">
        <v>41</v>
      </c>
      <c r="R7" t="s">
        <v>42</v>
      </c>
      <c r="S7" t="s">
        <v>43</v>
      </c>
    </row>
    <row r="8" spans="1:19" ht="15.75" customHeight="1" x14ac:dyDescent="0.35">
      <c r="A8" t="s">
        <v>19</v>
      </c>
      <c r="B8" t="s">
        <v>20</v>
      </c>
      <c r="C8" t="s">
        <v>21</v>
      </c>
      <c r="D8" t="s">
        <v>27</v>
      </c>
      <c r="E8" t="s">
        <v>23</v>
      </c>
      <c r="F8" t="s">
        <v>23</v>
      </c>
      <c r="G8">
        <v>5</v>
      </c>
      <c r="H8">
        <v>1</v>
      </c>
      <c r="I8">
        <v>5</v>
      </c>
      <c r="J8">
        <v>1</v>
      </c>
      <c r="K8">
        <v>5</v>
      </c>
      <c r="L8">
        <v>5</v>
      </c>
      <c r="M8">
        <v>4</v>
      </c>
      <c r="N8">
        <v>5</v>
      </c>
      <c r="O8">
        <v>5</v>
      </c>
      <c r="P8">
        <v>2</v>
      </c>
      <c r="Q8" t="s">
        <v>44</v>
      </c>
      <c r="R8" t="s">
        <v>45</v>
      </c>
      <c r="S8" t="s">
        <v>46</v>
      </c>
    </row>
    <row r="9" spans="1:19" ht="15.75" customHeight="1" x14ac:dyDescent="0.35">
      <c r="A9" t="s">
        <v>19</v>
      </c>
      <c r="B9" t="s">
        <v>20</v>
      </c>
      <c r="C9" t="s">
        <v>21</v>
      </c>
      <c r="D9" t="s">
        <v>22</v>
      </c>
      <c r="E9" t="s">
        <v>20</v>
      </c>
      <c r="F9" t="s">
        <v>23</v>
      </c>
      <c r="G9">
        <v>4</v>
      </c>
      <c r="H9">
        <v>2</v>
      </c>
      <c r="I9">
        <v>5</v>
      </c>
      <c r="J9">
        <v>2</v>
      </c>
      <c r="K9">
        <v>4</v>
      </c>
      <c r="L9">
        <v>2</v>
      </c>
      <c r="M9">
        <v>4</v>
      </c>
      <c r="N9">
        <v>1</v>
      </c>
      <c r="O9">
        <v>4</v>
      </c>
      <c r="P9">
        <v>3</v>
      </c>
      <c r="Q9" t="s">
        <v>47</v>
      </c>
      <c r="R9" t="s">
        <v>48</v>
      </c>
      <c r="S9" t="s">
        <v>49</v>
      </c>
    </row>
    <row r="10" spans="1:19" ht="15.75" customHeight="1" x14ac:dyDescent="0.35">
      <c r="A10" t="s">
        <v>19</v>
      </c>
      <c r="B10" t="s">
        <v>20</v>
      </c>
      <c r="C10" t="s">
        <v>21</v>
      </c>
      <c r="D10" t="s">
        <v>27</v>
      </c>
      <c r="E10" t="s">
        <v>23</v>
      </c>
      <c r="F10" t="s">
        <v>23</v>
      </c>
      <c r="G10">
        <v>5</v>
      </c>
      <c r="H10">
        <v>2</v>
      </c>
      <c r="I10">
        <v>4</v>
      </c>
      <c r="J10">
        <v>1</v>
      </c>
      <c r="K10">
        <v>4</v>
      </c>
      <c r="L10">
        <v>3</v>
      </c>
      <c r="M10">
        <v>2</v>
      </c>
      <c r="N10">
        <v>5</v>
      </c>
      <c r="O10">
        <v>5</v>
      </c>
      <c r="P10">
        <v>1</v>
      </c>
      <c r="Q10" t="s">
        <v>50</v>
      </c>
      <c r="R10" t="s">
        <v>51</v>
      </c>
      <c r="S10" t="s">
        <v>52</v>
      </c>
    </row>
    <row r="11" spans="1:19" ht="15.75" customHeight="1" x14ac:dyDescent="0.35">
      <c r="A11" t="s">
        <v>19</v>
      </c>
      <c r="B11" t="s">
        <v>23</v>
      </c>
      <c r="C11" t="s">
        <v>21</v>
      </c>
      <c r="D11" t="s">
        <v>22</v>
      </c>
      <c r="E11" t="s">
        <v>23</v>
      </c>
      <c r="F11" t="s">
        <v>23</v>
      </c>
      <c r="G11">
        <v>4</v>
      </c>
      <c r="H11">
        <v>2</v>
      </c>
      <c r="I11">
        <v>3</v>
      </c>
      <c r="J11">
        <v>3</v>
      </c>
      <c r="K11">
        <v>4</v>
      </c>
      <c r="L11">
        <v>2</v>
      </c>
      <c r="M11">
        <v>5</v>
      </c>
      <c r="N11">
        <v>1</v>
      </c>
      <c r="O11">
        <v>3</v>
      </c>
      <c r="P11">
        <v>2</v>
      </c>
      <c r="Q11" t="s">
        <v>53</v>
      </c>
      <c r="R11" t="s">
        <v>54</v>
      </c>
      <c r="S11" t="s">
        <v>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2:Z1000"/>
  <sheetViews>
    <sheetView tabSelected="1" zoomScale="70" zoomScaleNormal="70" workbookViewId="0">
      <selection activeCell="B2" sqref="B2:K2"/>
    </sheetView>
  </sheetViews>
  <sheetFormatPr defaultColWidth="12.59765625" defaultRowHeight="15.75" customHeight="1" x14ac:dyDescent="0.35"/>
  <cols>
    <col min="1" max="1" width="15.59765625" customWidth="1"/>
    <col min="2" max="2" width="12.59765625" customWidth="1"/>
    <col min="3" max="3" width="48.59765625" customWidth="1"/>
    <col min="4" max="4" width="12.59765625" customWidth="1"/>
    <col min="5" max="5" width="48.59765625" customWidth="1"/>
    <col min="6" max="6" width="12.59765625" customWidth="1"/>
    <col min="7" max="7" width="48.59765625" customWidth="1"/>
    <col min="8" max="8" width="12.59765625" customWidth="1"/>
    <col min="9" max="9" width="48.59765625" customWidth="1"/>
    <col min="10" max="10" width="12.59765625" customWidth="1"/>
    <col min="11" max="11" width="48.59765625" customWidth="1"/>
  </cols>
  <sheetData>
    <row r="2" spans="1:26" ht="87" customHeight="1" x14ac:dyDescent="0.35">
      <c r="B2" s="98" t="s">
        <v>330</v>
      </c>
      <c r="C2" s="99"/>
      <c r="D2" s="99"/>
      <c r="E2" s="99"/>
      <c r="F2" s="99"/>
      <c r="G2" s="99"/>
      <c r="H2" s="99"/>
      <c r="I2" s="99"/>
      <c r="J2" s="99"/>
      <c r="K2" s="99"/>
    </row>
    <row r="4" spans="1:26" ht="45.75" customHeight="1" x14ac:dyDescent="0.35">
      <c r="A4" s="14"/>
      <c r="B4" s="100" t="s">
        <v>55</v>
      </c>
      <c r="C4" s="101"/>
      <c r="D4" s="102" t="s">
        <v>56</v>
      </c>
      <c r="E4" s="103"/>
      <c r="F4" s="106" t="s">
        <v>57</v>
      </c>
      <c r="G4" s="107"/>
      <c r="H4" s="108" t="s">
        <v>58</v>
      </c>
      <c r="I4" s="109"/>
      <c r="J4" s="104" t="s">
        <v>59</v>
      </c>
      <c r="K4" s="105"/>
      <c r="L4" s="1"/>
      <c r="M4" s="1"/>
      <c r="N4" s="1"/>
      <c r="O4" s="1"/>
      <c r="P4" s="1"/>
      <c r="Q4" s="1"/>
      <c r="R4" s="1"/>
      <c r="S4" s="1"/>
      <c r="T4" s="1"/>
      <c r="U4" s="1"/>
      <c r="V4" s="1"/>
      <c r="W4" s="1"/>
      <c r="X4" s="1"/>
      <c r="Y4" s="1"/>
      <c r="Z4" s="1"/>
    </row>
    <row r="5" spans="1:26" ht="30" customHeight="1" x14ac:dyDescent="0.35">
      <c r="A5" s="18" t="s">
        <v>303</v>
      </c>
      <c r="B5" s="17" t="s">
        <v>60</v>
      </c>
      <c r="C5" s="17" t="s">
        <v>302</v>
      </c>
      <c r="D5" s="17" t="s">
        <v>60</v>
      </c>
      <c r="E5" s="17" t="s">
        <v>302</v>
      </c>
      <c r="F5" s="17" t="s">
        <v>60</v>
      </c>
      <c r="G5" s="17" t="s">
        <v>302</v>
      </c>
      <c r="H5" s="17" t="s">
        <v>60</v>
      </c>
      <c r="I5" s="17" t="s">
        <v>302</v>
      </c>
      <c r="J5" s="17" t="s">
        <v>60</v>
      </c>
      <c r="K5" s="17" t="s">
        <v>302</v>
      </c>
      <c r="L5" s="1"/>
      <c r="M5" s="1"/>
      <c r="N5" s="1"/>
      <c r="O5" s="1"/>
      <c r="P5" s="1"/>
      <c r="Q5" s="1"/>
      <c r="R5" s="1"/>
      <c r="S5" s="1"/>
      <c r="T5" s="1"/>
      <c r="U5" s="1"/>
      <c r="V5" s="1"/>
      <c r="W5" s="1"/>
      <c r="X5" s="1"/>
      <c r="Y5" s="1"/>
      <c r="Z5" s="1"/>
    </row>
    <row r="6" spans="1:26" ht="72.75" customHeight="1" x14ac:dyDescent="0.35">
      <c r="A6" s="12" t="s">
        <v>61</v>
      </c>
      <c r="B6" s="86">
        <v>2.4074074074074076E-3</v>
      </c>
      <c r="C6" s="67"/>
      <c r="D6" s="85">
        <v>2.3148148148148151E-3</v>
      </c>
      <c r="E6" s="68" t="s">
        <v>310</v>
      </c>
      <c r="F6" s="66">
        <v>0.3263888888888889</v>
      </c>
      <c r="G6" s="65"/>
      <c r="H6" s="66">
        <v>0.19722222222222222</v>
      </c>
      <c r="I6" s="65"/>
      <c r="J6" s="63" t="s">
        <v>311</v>
      </c>
      <c r="K6" s="70"/>
      <c r="L6" s="1"/>
      <c r="M6" s="1"/>
      <c r="N6" s="1"/>
      <c r="O6" s="1"/>
      <c r="P6" s="1"/>
      <c r="Q6" s="1"/>
      <c r="R6" s="1"/>
      <c r="S6" s="1"/>
      <c r="T6" s="1"/>
      <c r="U6" s="1"/>
      <c r="V6" s="1"/>
      <c r="W6" s="1"/>
      <c r="X6" s="1"/>
      <c r="Y6" s="1"/>
      <c r="Z6" s="1"/>
    </row>
    <row r="7" spans="1:26" ht="39" customHeight="1" x14ac:dyDescent="0.35">
      <c r="A7" s="12" t="s">
        <v>62</v>
      </c>
      <c r="B7" s="86">
        <v>4.2361111111111106E-3</v>
      </c>
      <c r="C7" s="67"/>
      <c r="D7" s="63" t="s">
        <v>311</v>
      </c>
      <c r="E7" s="64" t="s">
        <v>307</v>
      </c>
      <c r="F7" s="66">
        <v>0.24027777777777778</v>
      </c>
      <c r="G7" s="65"/>
      <c r="H7" s="66">
        <v>0.23194444444444445</v>
      </c>
      <c r="I7" s="65"/>
      <c r="J7" s="63" t="s">
        <v>312</v>
      </c>
      <c r="K7" s="64" t="s">
        <v>328</v>
      </c>
      <c r="L7" s="1"/>
      <c r="M7" s="1"/>
      <c r="N7" s="1"/>
      <c r="O7" s="1"/>
      <c r="P7" s="1"/>
      <c r="Q7" s="1"/>
      <c r="R7" s="1"/>
      <c r="S7" s="1"/>
      <c r="T7" s="1"/>
      <c r="U7" s="1"/>
      <c r="V7" s="1"/>
      <c r="W7" s="1"/>
      <c r="X7" s="1"/>
      <c r="Y7" s="1"/>
      <c r="Z7" s="1"/>
    </row>
    <row r="8" spans="1:26" ht="74.25" customHeight="1" x14ac:dyDescent="0.35">
      <c r="A8" s="12" t="s">
        <v>63</v>
      </c>
      <c r="B8" s="86">
        <v>2.3495370370370371E-3</v>
      </c>
      <c r="C8" s="67"/>
      <c r="D8" s="63" t="s">
        <v>311</v>
      </c>
      <c r="E8" s="64" t="s">
        <v>307</v>
      </c>
      <c r="F8" s="66">
        <v>0.61111111111111116</v>
      </c>
      <c r="G8" s="65"/>
      <c r="H8" s="66">
        <v>0.25972222222222224</v>
      </c>
      <c r="I8" s="68"/>
      <c r="J8" s="63" t="s">
        <v>311</v>
      </c>
      <c r="K8" s="70"/>
      <c r="L8" s="1"/>
      <c r="M8" s="1"/>
      <c r="N8" s="1"/>
      <c r="O8" s="1"/>
      <c r="P8" s="1"/>
      <c r="Q8" s="1"/>
      <c r="R8" s="1"/>
      <c r="S8" s="1"/>
      <c r="T8" s="1"/>
      <c r="U8" s="1"/>
      <c r="V8" s="1"/>
      <c r="W8" s="1"/>
      <c r="X8" s="1"/>
      <c r="Y8" s="1"/>
      <c r="Z8" s="1"/>
    </row>
    <row r="9" spans="1:26" ht="39" customHeight="1" x14ac:dyDescent="0.35">
      <c r="A9" s="12" t="s">
        <v>64</v>
      </c>
      <c r="B9" s="86">
        <v>2.8124999999999995E-3</v>
      </c>
      <c r="C9" s="67"/>
      <c r="D9" s="63" t="s">
        <v>311</v>
      </c>
      <c r="E9" s="64" t="s">
        <v>307</v>
      </c>
      <c r="F9" s="66">
        <v>0.16250000000000001</v>
      </c>
      <c r="G9" s="65"/>
      <c r="H9" s="66">
        <v>0.20069444444444445</v>
      </c>
      <c r="I9" s="65"/>
      <c r="J9" s="63" t="s">
        <v>311</v>
      </c>
      <c r="K9" s="70"/>
      <c r="L9" s="1"/>
      <c r="M9" s="1"/>
      <c r="N9" s="1"/>
      <c r="O9" s="1"/>
      <c r="P9" s="1"/>
      <c r="Q9" s="1"/>
      <c r="R9" s="1"/>
      <c r="S9" s="1"/>
      <c r="T9" s="1"/>
      <c r="U9" s="1"/>
      <c r="V9" s="1"/>
      <c r="W9" s="1"/>
      <c r="X9" s="1"/>
      <c r="Y9" s="1"/>
      <c r="Z9" s="1"/>
    </row>
    <row r="10" spans="1:26" ht="49.5" customHeight="1" x14ac:dyDescent="0.35">
      <c r="A10" s="12" t="s">
        <v>65</v>
      </c>
      <c r="B10" s="63" t="s">
        <v>312</v>
      </c>
      <c r="C10" s="64" t="s">
        <v>329</v>
      </c>
      <c r="D10" s="63" t="s">
        <v>311</v>
      </c>
      <c r="E10" s="64" t="s">
        <v>307</v>
      </c>
      <c r="F10" s="66">
        <v>0.21944444444444444</v>
      </c>
      <c r="G10" s="65"/>
      <c r="H10" s="66">
        <v>0.38472222222222224</v>
      </c>
      <c r="I10" s="65"/>
      <c r="J10" s="63" t="s">
        <v>311</v>
      </c>
      <c r="K10" s="70"/>
      <c r="L10" s="1"/>
      <c r="M10" s="1"/>
      <c r="N10" s="1"/>
      <c r="O10" s="1"/>
      <c r="P10" s="1"/>
      <c r="Q10" s="1"/>
      <c r="R10" s="1"/>
      <c r="S10" s="1"/>
      <c r="T10" s="1"/>
      <c r="U10" s="1"/>
      <c r="V10" s="1"/>
      <c r="W10" s="1"/>
      <c r="X10" s="1"/>
      <c r="Y10" s="1"/>
      <c r="Z10" s="1"/>
    </row>
    <row r="11" spans="1:26" ht="60.75" customHeight="1" x14ac:dyDescent="0.35">
      <c r="A11" s="12" t="s">
        <v>66</v>
      </c>
      <c r="B11" s="86">
        <v>2.3032407407407407E-3</v>
      </c>
      <c r="C11" s="65"/>
      <c r="D11" s="63" t="s">
        <v>311</v>
      </c>
      <c r="E11" s="64" t="s">
        <v>307</v>
      </c>
      <c r="F11" s="66">
        <v>0.13750000000000001</v>
      </c>
      <c r="G11" s="65"/>
      <c r="H11" s="63" t="s">
        <v>311</v>
      </c>
      <c r="I11" s="64" t="s">
        <v>308</v>
      </c>
      <c r="J11" s="66">
        <v>0.38472222222222224</v>
      </c>
      <c r="K11" s="67"/>
      <c r="L11" s="1"/>
      <c r="M11" s="1"/>
      <c r="N11" s="1"/>
      <c r="O11" s="1"/>
      <c r="P11" s="1"/>
      <c r="Q11" s="1"/>
      <c r="R11" s="1"/>
      <c r="S11" s="1"/>
      <c r="T11" s="1"/>
      <c r="U11" s="1"/>
      <c r="V11" s="1"/>
      <c r="W11" s="1"/>
      <c r="X11" s="1"/>
      <c r="Y11" s="1"/>
      <c r="Z11" s="1"/>
    </row>
    <row r="12" spans="1:26" ht="39" customHeight="1" x14ac:dyDescent="0.35">
      <c r="A12" s="12" t="s">
        <v>67</v>
      </c>
      <c r="B12" s="86">
        <v>2.6041666666666665E-3</v>
      </c>
      <c r="C12" s="65"/>
      <c r="D12" s="63" t="s">
        <v>311</v>
      </c>
      <c r="E12" s="64" t="s">
        <v>307</v>
      </c>
      <c r="F12" s="66">
        <v>0.17916666666666667</v>
      </c>
      <c r="G12" s="65"/>
      <c r="H12" s="66">
        <v>0.32291666666666669</v>
      </c>
      <c r="I12" s="65"/>
      <c r="J12" s="63" t="s">
        <v>311</v>
      </c>
      <c r="K12" s="71"/>
      <c r="L12" s="1"/>
      <c r="M12" s="1"/>
      <c r="N12" s="1"/>
      <c r="O12" s="1"/>
      <c r="P12" s="1"/>
      <c r="Q12" s="1"/>
      <c r="R12" s="1"/>
      <c r="S12" s="1"/>
      <c r="T12" s="1"/>
      <c r="U12" s="1"/>
      <c r="V12" s="1"/>
      <c r="W12" s="1"/>
      <c r="X12" s="1"/>
      <c r="Y12" s="1"/>
      <c r="Z12" s="1"/>
    </row>
    <row r="13" spans="1:26" ht="39" customHeight="1" x14ac:dyDescent="0.35">
      <c r="A13" s="12" t="s">
        <v>68</v>
      </c>
      <c r="B13" s="86">
        <v>3.6342592592592594E-3</v>
      </c>
      <c r="C13" s="65"/>
      <c r="D13" s="63" t="s">
        <v>311</v>
      </c>
      <c r="E13" s="64" t="s">
        <v>307</v>
      </c>
      <c r="F13" s="73"/>
      <c r="G13" s="73"/>
      <c r="H13" s="66">
        <v>0.38541666666666669</v>
      </c>
      <c r="I13" s="69"/>
      <c r="J13" s="63" t="s">
        <v>311</v>
      </c>
      <c r="K13" s="71"/>
      <c r="L13" s="1"/>
      <c r="M13" s="1"/>
      <c r="N13" s="1"/>
      <c r="O13" s="1"/>
      <c r="P13" s="1"/>
      <c r="Q13" s="1"/>
      <c r="R13" s="1"/>
      <c r="S13" s="1"/>
      <c r="T13" s="1"/>
      <c r="U13" s="1"/>
      <c r="V13" s="1"/>
      <c r="W13" s="1"/>
      <c r="X13" s="1"/>
      <c r="Y13" s="1"/>
      <c r="Z13" s="1"/>
    </row>
    <row r="14" spans="1:26" ht="39" customHeight="1" x14ac:dyDescent="0.35">
      <c r="A14" s="12" t="s">
        <v>69</v>
      </c>
      <c r="B14" s="86">
        <v>0.51039351851851855</v>
      </c>
      <c r="C14" s="65"/>
      <c r="D14" s="63" t="s">
        <v>311</v>
      </c>
      <c r="E14" s="64" t="s">
        <v>307</v>
      </c>
      <c r="F14" s="73"/>
      <c r="G14" s="73"/>
      <c r="H14" s="66">
        <v>0.38819444444444445</v>
      </c>
      <c r="I14" s="65"/>
      <c r="J14" s="63" t="s">
        <v>311</v>
      </c>
      <c r="K14" s="71"/>
      <c r="L14" s="1"/>
      <c r="M14" s="1"/>
      <c r="N14" s="1"/>
      <c r="O14" s="1"/>
      <c r="P14" s="1"/>
      <c r="Q14" s="1"/>
      <c r="R14" s="1"/>
      <c r="S14" s="1"/>
      <c r="T14" s="1"/>
      <c r="U14" s="1"/>
      <c r="V14" s="1"/>
      <c r="W14" s="1"/>
      <c r="X14" s="1"/>
      <c r="Y14" s="1"/>
      <c r="Z14" s="1"/>
    </row>
    <row r="15" spans="1:26" ht="53.25" customHeight="1" x14ac:dyDescent="0.35">
      <c r="A15" s="12" t="s">
        <v>70</v>
      </c>
      <c r="B15" s="63" t="s">
        <v>311</v>
      </c>
      <c r="C15" s="64" t="s">
        <v>309</v>
      </c>
      <c r="D15" s="63" t="s">
        <v>311</v>
      </c>
      <c r="E15" s="64" t="s">
        <v>307</v>
      </c>
      <c r="F15" s="73"/>
      <c r="G15" s="73"/>
      <c r="H15" s="66">
        <v>0.16180555555555556</v>
      </c>
      <c r="I15" s="65"/>
      <c r="J15" s="74"/>
      <c r="K15" s="73"/>
      <c r="L15" s="1"/>
      <c r="M15" s="1"/>
      <c r="N15" s="1"/>
      <c r="O15" s="1"/>
      <c r="P15" s="1"/>
      <c r="Q15" s="1"/>
      <c r="R15" s="1"/>
      <c r="S15" s="1"/>
      <c r="T15" s="1"/>
      <c r="U15" s="1"/>
      <c r="V15" s="1"/>
      <c r="W15" s="1"/>
      <c r="X15" s="1"/>
      <c r="Y15" s="1"/>
      <c r="Z15" s="1"/>
    </row>
    <row r="16" spans="1:26" ht="39" customHeight="1" x14ac:dyDescent="0.35">
      <c r="A16" s="12" t="s">
        <v>71</v>
      </c>
      <c r="B16" s="72"/>
      <c r="C16" s="73"/>
      <c r="D16" s="63" t="s">
        <v>311</v>
      </c>
      <c r="E16" s="64" t="s">
        <v>307</v>
      </c>
      <c r="F16" s="73"/>
      <c r="G16" s="73"/>
      <c r="H16" s="66">
        <v>0.25694444444444442</v>
      </c>
      <c r="I16" s="65"/>
      <c r="J16" s="74"/>
      <c r="K16" s="73"/>
      <c r="L16" s="1"/>
      <c r="M16" s="1"/>
      <c r="N16" s="1"/>
      <c r="O16" s="1"/>
      <c r="P16" s="1"/>
      <c r="Q16" s="1"/>
      <c r="R16" s="1"/>
      <c r="S16" s="1"/>
      <c r="T16" s="1"/>
      <c r="U16" s="1"/>
      <c r="V16" s="1"/>
      <c r="W16" s="1"/>
      <c r="X16" s="1"/>
      <c r="Y16" s="1"/>
      <c r="Z16" s="1"/>
    </row>
    <row r="17" spans="1:26" ht="12.75" x14ac:dyDescent="0.35">
      <c r="A17" s="13"/>
      <c r="B17" s="16" t="s">
        <v>326</v>
      </c>
      <c r="C17" s="16"/>
      <c r="D17" s="16" t="s">
        <v>326</v>
      </c>
      <c r="E17" s="16"/>
      <c r="F17" s="16" t="s">
        <v>326</v>
      </c>
      <c r="G17" s="16"/>
      <c r="H17" s="16" t="s">
        <v>327</v>
      </c>
      <c r="I17" s="16"/>
      <c r="J17" s="16" t="s">
        <v>326</v>
      </c>
      <c r="K17" s="16"/>
      <c r="M17" s="1"/>
      <c r="N17" s="1"/>
      <c r="O17" s="1"/>
      <c r="P17" s="1"/>
      <c r="Q17" s="1"/>
      <c r="R17" s="1"/>
      <c r="S17" s="1"/>
      <c r="T17" s="1"/>
      <c r="U17" s="1"/>
      <c r="V17" s="1"/>
      <c r="W17" s="1"/>
      <c r="X17" s="1"/>
      <c r="Y17" s="1"/>
      <c r="Z17" s="1"/>
    </row>
    <row r="18" spans="1:26" ht="12.75" x14ac:dyDescent="0.35">
      <c r="A18" s="14"/>
      <c r="B18" s="14">
        <v>10</v>
      </c>
      <c r="C18" s="15"/>
      <c r="D18" s="14">
        <v>11</v>
      </c>
      <c r="E18" s="15"/>
      <c r="F18" s="14">
        <v>7</v>
      </c>
      <c r="G18" s="15"/>
      <c r="H18" s="14">
        <v>12</v>
      </c>
      <c r="I18" s="15"/>
      <c r="J18" s="14">
        <v>9</v>
      </c>
      <c r="K18" s="15"/>
      <c r="M18" s="1"/>
      <c r="N18" s="1"/>
      <c r="O18" s="1"/>
      <c r="P18" s="1"/>
      <c r="Q18" s="1"/>
      <c r="R18" s="1"/>
      <c r="S18" s="1"/>
      <c r="T18" s="1"/>
      <c r="U18" s="1"/>
      <c r="V18" s="1"/>
      <c r="W18" s="1"/>
      <c r="X18" s="1"/>
      <c r="Y18" s="1"/>
      <c r="Z18" s="1"/>
    </row>
    <row r="19" spans="1:26" ht="12.75" x14ac:dyDescent="0.35">
      <c r="A19" s="14"/>
      <c r="B19" s="14"/>
      <c r="C19" s="15"/>
      <c r="D19" s="14"/>
      <c r="E19" s="14"/>
      <c r="F19" s="14"/>
      <c r="G19" s="14"/>
      <c r="H19" s="14"/>
      <c r="I19" s="14"/>
      <c r="J19" s="14"/>
      <c r="K19" s="14"/>
      <c r="L19" s="2"/>
      <c r="M19" s="1"/>
      <c r="N19" s="1"/>
      <c r="O19" s="1"/>
      <c r="P19" s="1"/>
      <c r="Q19" s="1"/>
      <c r="R19" s="1"/>
      <c r="S19" s="1"/>
      <c r="T19" s="1"/>
      <c r="U19" s="1"/>
      <c r="V19" s="1"/>
      <c r="W19" s="1"/>
      <c r="X19" s="1"/>
      <c r="Y19" s="1"/>
      <c r="Z19" s="1"/>
    </row>
    <row r="20" spans="1:26" ht="12.75" x14ac:dyDescent="0.35">
      <c r="A20" s="2"/>
      <c r="B20" s="2"/>
      <c r="C20" s="2"/>
      <c r="D20" s="2"/>
      <c r="E20" s="2"/>
      <c r="F20" s="2"/>
      <c r="G20" s="2"/>
      <c r="H20" s="2"/>
      <c r="I20" s="2"/>
      <c r="J20" s="2"/>
      <c r="K20" s="2"/>
      <c r="L20" s="2"/>
      <c r="M20" s="1"/>
      <c r="N20" s="1"/>
      <c r="O20" s="1"/>
      <c r="P20" s="1"/>
      <c r="Q20" s="1"/>
      <c r="R20" s="1"/>
      <c r="S20" s="1"/>
      <c r="T20" s="1"/>
      <c r="U20" s="1"/>
      <c r="V20" s="1"/>
      <c r="W20" s="1"/>
      <c r="X20" s="1"/>
      <c r="Y20" s="1"/>
      <c r="Z20" s="1"/>
    </row>
    <row r="21" spans="1:26" ht="12.7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K2"/>
    <mergeCell ref="B4:C4"/>
    <mergeCell ref="D4:E4"/>
    <mergeCell ref="J4:K4"/>
    <mergeCell ref="F4:G4"/>
    <mergeCell ref="H4:I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135A-02E8-449B-9EF9-0F3C97F553FA}">
  <sheetPr>
    <tabColor theme="6" tint="0.79998168889431442"/>
  </sheetPr>
  <dimension ref="B2:U67"/>
  <sheetViews>
    <sheetView topLeftCell="A40" zoomScale="85" zoomScaleNormal="85" workbookViewId="0">
      <selection activeCell="D57" sqref="D57:D64"/>
    </sheetView>
  </sheetViews>
  <sheetFormatPr defaultRowHeight="13.15" x14ac:dyDescent="0.4"/>
  <cols>
    <col min="2" max="4" width="20.59765625" style="34" customWidth="1"/>
    <col min="5" max="5" width="20.59765625" customWidth="1"/>
    <col min="6" max="6" width="33.9296875" style="19" customWidth="1"/>
    <col min="7" max="7" width="20.59765625" customWidth="1"/>
    <col min="9" max="9" width="30.06640625" customWidth="1"/>
    <col min="10" max="14" width="20.59765625" customWidth="1"/>
  </cols>
  <sheetData>
    <row r="2" spans="2:21" ht="18" thickBot="1" x14ac:dyDescent="0.55000000000000004">
      <c r="B2" s="110" t="s">
        <v>250</v>
      </c>
      <c r="C2" s="110"/>
      <c r="D2" s="110"/>
      <c r="E2" s="110"/>
      <c r="F2" s="110"/>
      <c r="G2" s="110"/>
      <c r="H2" s="35"/>
      <c r="I2" s="111" t="s">
        <v>255</v>
      </c>
      <c r="J2" s="111"/>
      <c r="K2" s="111"/>
      <c r="L2" s="111"/>
      <c r="M2" s="111"/>
      <c r="N2" s="111"/>
    </row>
    <row r="3" spans="2:21" ht="18" thickTop="1" x14ac:dyDescent="0.5">
      <c r="B3" s="45" t="s">
        <v>246</v>
      </c>
      <c r="C3" s="45" t="s">
        <v>242</v>
      </c>
      <c r="D3" s="45" t="s">
        <v>243</v>
      </c>
      <c r="E3" s="46"/>
      <c r="F3" s="47"/>
      <c r="G3" s="46"/>
      <c r="H3" s="35"/>
      <c r="I3" s="36"/>
      <c r="J3" s="36" t="s">
        <v>57</v>
      </c>
      <c r="K3" s="36" t="s">
        <v>58</v>
      </c>
      <c r="L3" s="36" t="s">
        <v>55</v>
      </c>
      <c r="M3" s="36" t="s">
        <v>59</v>
      </c>
      <c r="N3" s="36" t="s">
        <v>56</v>
      </c>
      <c r="Q3" s="9"/>
      <c r="R3" s="9"/>
      <c r="S3" s="9"/>
      <c r="T3" s="9"/>
      <c r="U3" s="9"/>
    </row>
    <row r="4" spans="2:21" ht="17.649999999999999" x14ac:dyDescent="0.5">
      <c r="B4" s="48">
        <v>1</v>
      </c>
      <c r="C4" s="49" t="s">
        <v>20</v>
      </c>
      <c r="D4" s="87">
        <f>3+(28/60)</f>
        <v>3.4666666666666668</v>
      </c>
      <c r="E4" s="50"/>
      <c r="F4" s="47" t="s">
        <v>245</v>
      </c>
      <c r="G4" s="46">
        <f>COUNTIF(C4:C12,"Yes")</f>
        <v>8</v>
      </c>
      <c r="H4" s="35"/>
      <c r="I4" s="36" t="s">
        <v>323</v>
      </c>
      <c r="J4" s="37">
        <f>G35</f>
        <v>1</v>
      </c>
      <c r="K4" s="37">
        <f>G46</f>
        <v>0.90909090909090906</v>
      </c>
      <c r="L4" s="37">
        <f>G8</f>
        <v>0.88888888888888884</v>
      </c>
      <c r="M4" s="37">
        <f>G61</f>
        <v>0.125</v>
      </c>
      <c r="N4" s="37">
        <f>G20</f>
        <v>9.0909090909090912E-2</v>
      </c>
      <c r="Q4" s="10"/>
      <c r="R4" s="10"/>
      <c r="S4" s="10"/>
      <c r="T4" s="10"/>
      <c r="U4" s="10"/>
    </row>
    <row r="5" spans="2:21" ht="17.649999999999999" x14ac:dyDescent="0.5">
      <c r="B5" s="48">
        <v>2</v>
      </c>
      <c r="C5" s="49" t="s">
        <v>20</v>
      </c>
      <c r="D5" s="87">
        <f>6+(6/60)</f>
        <v>6.1</v>
      </c>
      <c r="E5" s="50"/>
      <c r="F5" s="47" t="s">
        <v>244</v>
      </c>
      <c r="G5" s="46">
        <f>COUNTIF(C4:C12,"No")</f>
        <v>1</v>
      </c>
      <c r="H5" s="35"/>
      <c r="I5" s="36" t="s">
        <v>325</v>
      </c>
      <c r="J5" s="37">
        <f>G36</f>
        <v>0</v>
      </c>
      <c r="K5" s="37">
        <f>G47</f>
        <v>9.0909090909090912E-2</v>
      </c>
      <c r="L5" s="37">
        <f>G9</f>
        <v>0.1111111111111111</v>
      </c>
      <c r="M5" s="37">
        <f>G62</f>
        <v>0.875</v>
      </c>
      <c r="N5" s="37">
        <f>G21</f>
        <v>0.90909090909090906</v>
      </c>
      <c r="Q5" s="10"/>
      <c r="R5" s="10"/>
      <c r="S5" s="10"/>
      <c r="T5" s="10"/>
      <c r="U5" s="10"/>
    </row>
    <row r="6" spans="2:21" ht="17.649999999999999" x14ac:dyDescent="0.5">
      <c r="B6" s="48">
        <v>3</v>
      </c>
      <c r="C6" s="49" t="s">
        <v>20</v>
      </c>
      <c r="D6" s="87">
        <f>3+(23/60)</f>
        <v>3.3833333333333333</v>
      </c>
      <c r="E6" s="50"/>
      <c r="F6" s="47" t="s">
        <v>247</v>
      </c>
      <c r="G6" s="46">
        <f>COUNT(B4:B12)</f>
        <v>9</v>
      </c>
      <c r="H6" s="35"/>
      <c r="I6" s="35" t="s">
        <v>324</v>
      </c>
      <c r="J6" s="35">
        <v>6</v>
      </c>
      <c r="K6" s="35">
        <v>7</v>
      </c>
      <c r="L6" s="35">
        <v>6</v>
      </c>
      <c r="M6" s="35">
        <v>10</v>
      </c>
      <c r="N6" s="35">
        <v>3</v>
      </c>
    </row>
    <row r="7" spans="2:21" ht="17.649999999999999" x14ac:dyDescent="0.5">
      <c r="B7" s="48">
        <v>4</v>
      </c>
      <c r="C7" s="49" t="s">
        <v>20</v>
      </c>
      <c r="D7" s="87">
        <f>4+(3/60)</f>
        <v>4.05</v>
      </c>
      <c r="E7" s="50"/>
      <c r="F7" s="47"/>
      <c r="G7" s="51"/>
      <c r="H7" s="35"/>
      <c r="I7" s="35"/>
      <c r="J7" s="35"/>
      <c r="K7" s="35"/>
      <c r="L7" s="35"/>
      <c r="M7" s="35"/>
      <c r="N7" s="35"/>
    </row>
    <row r="8" spans="2:21" ht="17.649999999999999" x14ac:dyDescent="0.5">
      <c r="B8" s="48">
        <v>5</v>
      </c>
      <c r="C8" s="49" t="s">
        <v>20</v>
      </c>
      <c r="D8" s="87">
        <f>3+(19/60)</f>
        <v>3.3166666666666664</v>
      </c>
      <c r="E8" s="50"/>
      <c r="F8" s="47" t="s">
        <v>248</v>
      </c>
      <c r="G8" s="52">
        <f>G4/G6</f>
        <v>0.88888888888888884</v>
      </c>
      <c r="L8" s="35"/>
      <c r="M8" s="35"/>
      <c r="N8" s="35"/>
    </row>
    <row r="9" spans="2:21" ht="17.649999999999999" x14ac:dyDescent="0.5">
      <c r="B9" s="48">
        <v>6</v>
      </c>
      <c r="C9" s="49" t="s">
        <v>20</v>
      </c>
      <c r="D9" s="87">
        <f>3+(45/60)</f>
        <v>3.75</v>
      </c>
      <c r="E9" s="50"/>
      <c r="F9" s="47" t="s">
        <v>249</v>
      </c>
      <c r="G9" s="52">
        <f>G5/G6</f>
        <v>0.1111111111111111</v>
      </c>
      <c r="L9" s="35"/>
      <c r="M9" s="35"/>
      <c r="N9" s="35"/>
    </row>
    <row r="10" spans="2:21" ht="17.25" x14ac:dyDescent="0.45">
      <c r="B10" s="48">
        <v>7</v>
      </c>
      <c r="C10" s="49" t="s">
        <v>20</v>
      </c>
      <c r="D10" s="87">
        <f>5+(14/60)</f>
        <v>5.2333333333333334</v>
      </c>
      <c r="E10" s="50"/>
      <c r="F10" s="21"/>
      <c r="G10" s="32"/>
      <c r="L10" s="35"/>
      <c r="M10" s="35"/>
      <c r="N10" s="35"/>
    </row>
    <row r="11" spans="2:21" ht="17.649999999999999" x14ac:dyDescent="0.5">
      <c r="B11" s="48">
        <v>8</v>
      </c>
      <c r="C11" s="49" t="s">
        <v>20</v>
      </c>
      <c r="D11" s="87">
        <f>14+(58/60)</f>
        <v>14.966666666666667</v>
      </c>
      <c r="E11" s="50"/>
      <c r="F11" s="47"/>
      <c r="G11" s="51"/>
      <c r="L11" s="35"/>
      <c r="M11" s="35"/>
      <c r="N11" s="35"/>
    </row>
    <row r="12" spans="2:21" ht="17.649999999999999" x14ac:dyDescent="0.5">
      <c r="B12" s="48">
        <v>9</v>
      </c>
      <c r="C12" s="49" t="s">
        <v>23</v>
      </c>
      <c r="D12" s="87">
        <v>15</v>
      </c>
      <c r="E12" s="50"/>
      <c r="F12" s="47"/>
      <c r="G12" s="53"/>
      <c r="L12" s="35"/>
      <c r="M12" s="35"/>
      <c r="N12" s="35"/>
    </row>
    <row r="13" spans="2:21" ht="17.649999999999999" x14ac:dyDescent="0.5">
      <c r="B13" s="39"/>
      <c r="C13" s="39"/>
      <c r="D13" s="90"/>
      <c r="E13" s="35"/>
      <c r="F13" s="44"/>
      <c r="G13" s="35"/>
      <c r="L13" s="35"/>
      <c r="M13" s="35"/>
      <c r="N13" s="35"/>
    </row>
    <row r="14" spans="2:21" ht="18" thickBot="1" x14ac:dyDescent="0.55000000000000004">
      <c r="B14" s="110" t="s">
        <v>251</v>
      </c>
      <c r="C14" s="110"/>
      <c r="D14" s="110"/>
      <c r="E14" s="110"/>
      <c r="F14" s="110"/>
      <c r="G14" s="110"/>
      <c r="L14" s="35"/>
      <c r="M14" s="35"/>
      <c r="N14" s="35"/>
    </row>
    <row r="15" spans="2:21" ht="18" thickTop="1" x14ac:dyDescent="0.5">
      <c r="B15" s="45" t="s">
        <v>246</v>
      </c>
      <c r="C15" s="45" t="s">
        <v>242</v>
      </c>
      <c r="D15" s="45" t="s">
        <v>243</v>
      </c>
      <c r="E15" s="46"/>
      <c r="F15" s="47"/>
      <c r="G15" s="46"/>
      <c r="L15" s="35"/>
      <c r="M15" s="35"/>
      <c r="N15" s="35"/>
    </row>
    <row r="16" spans="2:21" ht="17.649999999999999" x14ac:dyDescent="0.5">
      <c r="B16" s="48">
        <v>1</v>
      </c>
      <c r="C16" s="49" t="s">
        <v>20</v>
      </c>
      <c r="D16" s="88">
        <f>3+(20/60)</f>
        <v>3.3333333333333335</v>
      </c>
      <c r="E16" s="54"/>
      <c r="F16" s="47" t="s">
        <v>245</v>
      </c>
      <c r="G16" s="46">
        <f>COUNTIF(C16:C26,"Yes")</f>
        <v>1</v>
      </c>
      <c r="H16" s="35"/>
      <c r="I16" s="35"/>
      <c r="J16" s="35"/>
      <c r="K16" s="35"/>
      <c r="L16" s="35"/>
      <c r="M16" s="35"/>
      <c r="N16" s="35"/>
    </row>
    <row r="17" spans="2:14" ht="17.649999999999999" x14ac:dyDescent="0.5">
      <c r="B17" s="48">
        <v>2</v>
      </c>
      <c r="C17" s="49" t="s">
        <v>23</v>
      </c>
      <c r="D17" s="87">
        <v>15</v>
      </c>
      <c r="E17" s="50"/>
      <c r="F17" s="47" t="s">
        <v>244</v>
      </c>
      <c r="G17" s="46">
        <f>COUNTIF(C16:C26,"No")</f>
        <v>10</v>
      </c>
      <c r="H17" s="35"/>
      <c r="I17" s="35"/>
      <c r="J17" s="35"/>
      <c r="K17" s="35"/>
      <c r="L17" s="35"/>
      <c r="M17" s="35"/>
      <c r="N17" s="35"/>
    </row>
    <row r="18" spans="2:14" ht="17.649999999999999" x14ac:dyDescent="0.5">
      <c r="B18" s="48">
        <v>3</v>
      </c>
      <c r="C18" s="49" t="s">
        <v>23</v>
      </c>
      <c r="D18" s="87">
        <v>15</v>
      </c>
      <c r="E18" s="50"/>
      <c r="F18" s="47" t="s">
        <v>247</v>
      </c>
      <c r="G18" s="46">
        <f>COUNT(B16:B26)</f>
        <v>11</v>
      </c>
      <c r="H18" s="35"/>
      <c r="I18" s="35"/>
      <c r="J18" s="35"/>
      <c r="K18" s="35"/>
      <c r="L18" s="35"/>
      <c r="M18" s="35"/>
      <c r="N18" s="35"/>
    </row>
    <row r="19" spans="2:14" ht="17.649999999999999" x14ac:dyDescent="0.5">
      <c r="B19" s="48">
        <v>4</v>
      </c>
      <c r="C19" s="49" t="s">
        <v>23</v>
      </c>
      <c r="D19" s="87">
        <v>15</v>
      </c>
      <c r="E19" s="50"/>
      <c r="F19" s="47"/>
      <c r="G19" s="51"/>
      <c r="H19" s="35"/>
      <c r="I19" s="35"/>
      <c r="J19" s="35"/>
      <c r="K19" s="35"/>
      <c r="L19" s="35"/>
      <c r="M19" s="35"/>
      <c r="N19" s="35"/>
    </row>
    <row r="20" spans="2:14" ht="17.649999999999999" x14ac:dyDescent="0.5">
      <c r="B20" s="48">
        <v>5</v>
      </c>
      <c r="C20" s="49" t="s">
        <v>23</v>
      </c>
      <c r="D20" s="87">
        <v>15</v>
      </c>
      <c r="E20" s="50"/>
      <c r="F20" s="47" t="s">
        <v>248</v>
      </c>
      <c r="G20" s="52">
        <f>G16/G18</f>
        <v>9.0909090909090912E-2</v>
      </c>
      <c r="H20" s="35"/>
      <c r="I20" s="35"/>
      <c r="J20" s="35"/>
      <c r="K20" s="35"/>
      <c r="L20" s="35"/>
      <c r="M20" s="35"/>
      <c r="N20" s="35"/>
    </row>
    <row r="21" spans="2:14" ht="17.649999999999999" x14ac:dyDescent="0.5">
      <c r="B21" s="48">
        <v>6</v>
      </c>
      <c r="C21" s="49" t="s">
        <v>23</v>
      </c>
      <c r="D21" s="87">
        <v>15</v>
      </c>
      <c r="E21" s="50"/>
      <c r="F21" s="47" t="s">
        <v>249</v>
      </c>
      <c r="G21" s="52">
        <f>G17/G18</f>
        <v>0.90909090909090906</v>
      </c>
      <c r="H21" s="35"/>
      <c r="I21" s="35"/>
      <c r="J21" s="35"/>
      <c r="K21" s="35"/>
      <c r="L21" s="35"/>
      <c r="M21" s="35"/>
      <c r="N21" s="35"/>
    </row>
    <row r="22" spans="2:14" ht="17.25" x14ac:dyDescent="0.45">
      <c r="B22" s="48">
        <v>7</v>
      </c>
      <c r="C22" s="49" t="s">
        <v>23</v>
      </c>
      <c r="D22" s="87">
        <v>15</v>
      </c>
      <c r="E22" s="50"/>
      <c r="F22" s="21"/>
      <c r="G22" s="32"/>
      <c r="H22" s="35"/>
      <c r="I22" s="35"/>
      <c r="J22" s="35"/>
      <c r="K22" s="35"/>
      <c r="L22" s="35"/>
      <c r="M22" s="35"/>
      <c r="N22" s="35"/>
    </row>
    <row r="23" spans="2:14" ht="17.649999999999999" x14ac:dyDescent="0.5">
      <c r="B23" s="48">
        <v>8</v>
      </c>
      <c r="C23" s="49" t="s">
        <v>23</v>
      </c>
      <c r="D23" s="87">
        <v>15</v>
      </c>
      <c r="E23" s="50"/>
      <c r="F23" s="47"/>
      <c r="G23" s="46"/>
      <c r="H23" s="35"/>
      <c r="I23" s="35"/>
      <c r="J23" s="35"/>
      <c r="K23" s="35"/>
      <c r="L23" s="35"/>
      <c r="M23" s="35"/>
      <c r="N23" s="35"/>
    </row>
    <row r="24" spans="2:14" ht="17.649999999999999" x14ac:dyDescent="0.5">
      <c r="B24" s="48">
        <v>9</v>
      </c>
      <c r="C24" s="49" t="s">
        <v>23</v>
      </c>
      <c r="D24" s="87">
        <v>15</v>
      </c>
      <c r="E24" s="50"/>
      <c r="F24" s="47"/>
      <c r="G24" s="53"/>
      <c r="H24" s="35"/>
      <c r="I24" s="35"/>
      <c r="J24" s="35"/>
      <c r="K24" s="35"/>
      <c r="L24" s="35"/>
      <c r="M24" s="35"/>
      <c r="N24" s="35"/>
    </row>
    <row r="25" spans="2:14" ht="17.649999999999999" x14ac:dyDescent="0.5">
      <c r="B25" s="48">
        <v>10</v>
      </c>
      <c r="C25" s="49" t="s">
        <v>23</v>
      </c>
      <c r="D25" s="87">
        <v>15</v>
      </c>
      <c r="E25" s="50"/>
      <c r="F25" s="55"/>
      <c r="G25" s="46"/>
      <c r="H25" s="35"/>
      <c r="I25" s="35"/>
      <c r="J25" s="35"/>
      <c r="K25" s="35"/>
      <c r="L25" s="35"/>
      <c r="M25" s="35"/>
      <c r="N25" s="35"/>
    </row>
    <row r="26" spans="2:14" ht="17.649999999999999" x14ac:dyDescent="0.5">
      <c r="B26" s="48">
        <v>11</v>
      </c>
      <c r="C26" s="49" t="s">
        <v>23</v>
      </c>
      <c r="D26" s="87">
        <v>15</v>
      </c>
      <c r="E26" s="50"/>
      <c r="F26" s="47"/>
      <c r="G26" s="46"/>
      <c r="H26" s="35"/>
      <c r="I26" s="35"/>
      <c r="J26" s="35"/>
      <c r="K26" s="35"/>
      <c r="L26" s="35"/>
      <c r="M26" s="35"/>
      <c r="N26" s="35"/>
    </row>
    <row r="27" spans="2:14" ht="17.649999999999999" x14ac:dyDescent="0.5">
      <c r="B27" s="39"/>
      <c r="C27" s="39"/>
      <c r="D27" s="39"/>
      <c r="E27" s="35"/>
      <c r="F27" s="44"/>
      <c r="G27" s="35"/>
      <c r="H27" s="35"/>
      <c r="I27" s="35"/>
      <c r="J27" s="35"/>
      <c r="K27" s="35"/>
      <c r="L27" s="35"/>
      <c r="M27" s="35"/>
      <c r="N27" s="35"/>
    </row>
    <row r="28" spans="2:14" ht="17.649999999999999" x14ac:dyDescent="0.5">
      <c r="B28" s="39"/>
      <c r="C28" s="39"/>
      <c r="D28" s="39"/>
      <c r="E28" s="35"/>
      <c r="F28" s="44"/>
      <c r="G28" s="35"/>
      <c r="H28" s="35"/>
      <c r="I28" s="35"/>
      <c r="J28" s="35"/>
      <c r="K28" s="35"/>
      <c r="L28" s="35"/>
      <c r="M28" s="35"/>
      <c r="N28" s="35"/>
    </row>
    <row r="29" spans="2:14" ht="18" thickBot="1" x14ac:dyDescent="0.55000000000000004">
      <c r="B29" s="110" t="s">
        <v>252</v>
      </c>
      <c r="C29" s="110"/>
      <c r="D29" s="110"/>
      <c r="E29" s="110"/>
      <c r="F29" s="110"/>
      <c r="G29" s="110"/>
      <c r="H29" s="35"/>
      <c r="I29" s="35"/>
      <c r="J29" s="35"/>
      <c r="K29" s="35"/>
      <c r="L29" s="35"/>
      <c r="M29" s="35"/>
      <c r="N29" s="35"/>
    </row>
    <row r="30" spans="2:14" ht="18" thickTop="1" x14ac:dyDescent="0.5">
      <c r="B30" s="45" t="s">
        <v>246</v>
      </c>
      <c r="C30" s="45" t="s">
        <v>242</v>
      </c>
      <c r="D30" s="45" t="s">
        <v>243</v>
      </c>
      <c r="E30" s="46"/>
      <c r="F30" s="47"/>
      <c r="G30" s="46"/>
      <c r="H30" s="35"/>
      <c r="I30" s="35"/>
      <c r="J30" s="35"/>
      <c r="K30" s="35"/>
      <c r="L30" s="35"/>
      <c r="M30" s="35"/>
      <c r="N30" s="35"/>
    </row>
    <row r="31" spans="2:14" ht="17.649999999999999" x14ac:dyDescent="0.5">
      <c r="B31" s="48">
        <v>1</v>
      </c>
      <c r="C31" s="49" t="s">
        <v>20</v>
      </c>
      <c r="D31" s="87">
        <f>7+(5/60)</f>
        <v>7.083333333333333</v>
      </c>
      <c r="E31" s="50"/>
      <c r="F31" s="47" t="s">
        <v>245</v>
      </c>
      <c r="G31" s="46">
        <f>COUNTIF(C31:C37,"Yes")</f>
        <v>7</v>
      </c>
      <c r="H31" s="35"/>
      <c r="I31" s="35"/>
      <c r="J31" s="35"/>
      <c r="K31" s="35"/>
      <c r="L31" s="35"/>
      <c r="M31" s="35"/>
      <c r="N31" s="35"/>
    </row>
    <row r="32" spans="2:14" ht="17.649999999999999" x14ac:dyDescent="0.5">
      <c r="B32" s="48">
        <v>2</v>
      </c>
      <c r="C32" s="49" t="s">
        <v>20</v>
      </c>
      <c r="D32" s="87">
        <f>5+(46/60)</f>
        <v>5.7666666666666666</v>
      </c>
      <c r="E32" s="50"/>
      <c r="F32" s="47" t="s">
        <v>244</v>
      </c>
      <c r="G32" s="46">
        <f>COUNTIF(C31:C37,"No")</f>
        <v>0</v>
      </c>
      <c r="H32" s="35"/>
      <c r="I32" s="35"/>
      <c r="J32" s="35"/>
      <c r="K32" s="35"/>
      <c r="L32" s="35"/>
      <c r="M32" s="35"/>
      <c r="N32" s="35"/>
    </row>
    <row r="33" spans="2:14" ht="17.649999999999999" x14ac:dyDescent="0.5">
      <c r="B33" s="48">
        <v>3</v>
      </c>
      <c r="C33" s="49" t="s">
        <v>20</v>
      </c>
      <c r="D33" s="87">
        <f>14+(40/60)</f>
        <v>14.666666666666666</v>
      </c>
      <c r="E33" s="50"/>
      <c r="F33" s="47" t="s">
        <v>247</v>
      </c>
      <c r="G33" s="46">
        <f>COUNT(B31:B37)</f>
        <v>7</v>
      </c>
      <c r="H33" s="35"/>
      <c r="I33" s="35"/>
      <c r="J33" s="35"/>
      <c r="K33" s="35"/>
      <c r="L33" s="35"/>
      <c r="M33" s="35"/>
      <c r="N33" s="35"/>
    </row>
    <row r="34" spans="2:14" ht="17.649999999999999" x14ac:dyDescent="0.5">
      <c r="B34" s="48">
        <v>4</v>
      </c>
      <c r="C34" s="49" t="s">
        <v>20</v>
      </c>
      <c r="D34" s="87">
        <f>3+(54/60)</f>
        <v>3.9</v>
      </c>
      <c r="E34" s="50"/>
      <c r="F34" s="47"/>
      <c r="G34" s="51"/>
      <c r="H34" s="35"/>
      <c r="I34" s="35"/>
      <c r="J34" s="35"/>
      <c r="K34" s="35"/>
      <c r="L34" s="35"/>
      <c r="M34" s="35"/>
      <c r="N34" s="35"/>
    </row>
    <row r="35" spans="2:14" ht="17.649999999999999" x14ac:dyDescent="0.5">
      <c r="B35" s="48">
        <v>5</v>
      </c>
      <c r="C35" s="49" t="s">
        <v>20</v>
      </c>
      <c r="D35" s="87">
        <f>5+(16/60)</f>
        <v>5.2666666666666666</v>
      </c>
      <c r="E35" s="50"/>
      <c r="F35" s="47" t="s">
        <v>248</v>
      </c>
      <c r="G35" s="52">
        <f>G31/G33</f>
        <v>1</v>
      </c>
      <c r="H35" s="35"/>
      <c r="I35" s="35"/>
      <c r="J35" s="35"/>
      <c r="K35" s="35"/>
      <c r="L35" s="35"/>
      <c r="M35" s="35"/>
      <c r="N35" s="35"/>
    </row>
    <row r="36" spans="2:14" ht="17.649999999999999" x14ac:dyDescent="0.5">
      <c r="B36" s="48">
        <v>6</v>
      </c>
      <c r="C36" s="49" t="s">
        <v>20</v>
      </c>
      <c r="D36" s="87">
        <f>3+(18/60)</f>
        <v>3.3</v>
      </c>
      <c r="E36" s="50"/>
      <c r="F36" s="47" t="s">
        <v>249</v>
      </c>
      <c r="G36" s="52">
        <f>G32/G33</f>
        <v>0</v>
      </c>
      <c r="H36" s="35"/>
      <c r="I36" s="35"/>
      <c r="J36" s="35"/>
      <c r="K36" s="35"/>
      <c r="L36" s="35"/>
      <c r="M36" s="35"/>
      <c r="N36" s="35"/>
    </row>
    <row r="37" spans="2:14" ht="17.25" x14ac:dyDescent="0.45">
      <c r="B37" s="48">
        <v>7</v>
      </c>
      <c r="C37" s="49" t="s">
        <v>20</v>
      </c>
      <c r="D37" s="87">
        <f>4+(18/60)</f>
        <v>4.3</v>
      </c>
      <c r="E37" s="50"/>
      <c r="F37" s="21"/>
      <c r="G37" s="32"/>
      <c r="H37" s="35"/>
      <c r="I37" s="35"/>
      <c r="J37" s="35"/>
      <c r="K37" s="35"/>
      <c r="L37" s="35"/>
      <c r="M37" s="35"/>
      <c r="N37" s="35"/>
    </row>
    <row r="38" spans="2:14" ht="17.649999999999999" x14ac:dyDescent="0.5">
      <c r="B38" s="39"/>
      <c r="C38" s="40"/>
      <c r="D38" s="89"/>
      <c r="E38" s="35"/>
      <c r="F38" s="44"/>
      <c r="G38" s="35"/>
      <c r="H38" s="35"/>
      <c r="I38" s="35"/>
      <c r="J38" s="35"/>
      <c r="K38" s="35"/>
      <c r="L38" s="35"/>
      <c r="M38" s="35"/>
      <c r="N38" s="35"/>
    </row>
    <row r="39" spans="2:14" ht="17.649999999999999" x14ac:dyDescent="0.5">
      <c r="B39" s="39"/>
      <c r="C39" s="40"/>
      <c r="D39" s="41"/>
      <c r="E39" s="35"/>
      <c r="F39" s="44"/>
      <c r="G39" s="38"/>
      <c r="H39" s="35"/>
      <c r="I39" s="35"/>
      <c r="J39" s="35"/>
      <c r="K39" s="35"/>
      <c r="L39" s="35"/>
      <c r="M39" s="35"/>
      <c r="N39" s="35"/>
    </row>
    <row r="40" spans="2:14" ht="18" thickBot="1" x14ac:dyDescent="0.55000000000000004">
      <c r="B40" s="110" t="s">
        <v>253</v>
      </c>
      <c r="C40" s="110"/>
      <c r="D40" s="110"/>
      <c r="E40" s="110"/>
      <c r="F40" s="110"/>
      <c r="G40" s="110"/>
      <c r="H40" s="35"/>
      <c r="I40" s="35"/>
      <c r="J40" s="35"/>
      <c r="K40" s="35"/>
      <c r="L40" s="35"/>
      <c r="M40" s="35"/>
      <c r="N40" s="35"/>
    </row>
    <row r="41" spans="2:14" ht="18" thickTop="1" x14ac:dyDescent="0.5">
      <c r="B41" s="45" t="s">
        <v>246</v>
      </c>
      <c r="C41" s="45" t="s">
        <v>242</v>
      </c>
      <c r="D41" s="45" t="s">
        <v>243</v>
      </c>
      <c r="E41" s="46"/>
      <c r="F41" s="47"/>
      <c r="G41" s="46"/>
      <c r="H41" s="35"/>
      <c r="I41" s="35"/>
      <c r="J41" s="35"/>
      <c r="K41" s="35"/>
      <c r="L41" s="35"/>
      <c r="M41" s="35"/>
      <c r="N41" s="35"/>
    </row>
    <row r="42" spans="2:14" ht="17.649999999999999" x14ac:dyDescent="0.5">
      <c r="B42" s="48">
        <v>1</v>
      </c>
      <c r="C42" s="56" t="s">
        <v>20</v>
      </c>
      <c r="D42" s="87">
        <f>4+44/60</f>
        <v>4.7333333333333334</v>
      </c>
      <c r="E42" s="50"/>
      <c r="F42" s="47" t="s">
        <v>245</v>
      </c>
      <c r="G42" s="46">
        <f>COUNTIF(C42:C52,"Yes")</f>
        <v>10</v>
      </c>
      <c r="H42" s="35"/>
      <c r="I42" s="35"/>
      <c r="J42" s="35"/>
      <c r="K42" s="35"/>
      <c r="L42" s="35"/>
      <c r="M42" s="35"/>
      <c r="N42" s="35"/>
    </row>
    <row r="43" spans="2:14" ht="17.649999999999999" x14ac:dyDescent="0.5">
      <c r="B43" s="48">
        <v>2</v>
      </c>
      <c r="C43" s="56" t="s">
        <v>20</v>
      </c>
      <c r="D43" s="87">
        <f>5+34/60</f>
        <v>5.5666666666666664</v>
      </c>
      <c r="E43" s="50"/>
      <c r="F43" s="47" t="s">
        <v>244</v>
      </c>
      <c r="G43" s="46">
        <f>COUNTIF(C42:C52,"No")</f>
        <v>1</v>
      </c>
      <c r="H43" s="35"/>
      <c r="I43" s="35"/>
      <c r="J43" s="35"/>
      <c r="K43" s="35"/>
      <c r="L43" s="35"/>
      <c r="M43" s="35"/>
      <c r="N43" s="35"/>
    </row>
    <row r="44" spans="2:14" ht="17.649999999999999" x14ac:dyDescent="0.5">
      <c r="B44" s="48">
        <v>3</v>
      </c>
      <c r="C44" s="56" t="s">
        <v>20</v>
      </c>
      <c r="D44" s="87">
        <f>6+14/60</f>
        <v>6.2333333333333334</v>
      </c>
      <c r="E44" s="50"/>
      <c r="F44" s="47" t="s">
        <v>247</v>
      </c>
      <c r="G44" s="46">
        <f>COUNT(B42:B52)</f>
        <v>11</v>
      </c>
      <c r="H44" s="35"/>
      <c r="I44" s="35"/>
      <c r="J44" s="35"/>
      <c r="K44" s="35"/>
      <c r="L44" s="35"/>
      <c r="M44" s="35"/>
      <c r="N44" s="35"/>
    </row>
    <row r="45" spans="2:14" ht="17.649999999999999" x14ac:dyDescent="0.5">
      <c r="B45" s="48">
        <v>4</v>
      </c>
      <c r="C45" s="56" t="s">
        <v>20</v>
      </c>
      <c r="D45" s="87">
        <f>4+49/60</f>
        <v>4.8166666666666664</v>
      </c>
      <c r="E45" s="50"/>
      <c r="F45" s="47"/>
      <c r="G45" s="51"/>
      <c r="H45" s="35"/>
      <c r="I45" s="35"/>
      <c r="J45" s="35"/>
      <c r="K45" s="35"/>
      <c r="L45" s="35"/>
      <c r="M45" s="35"/>
      <c r="N45" s="35"/>
    </row>
    <row r="46" spans="2:14" ht="17.649999999999999" x14ac:dyDescent="0.5">
      <c r="B46" s="48">
        <v>5</v>
      </c>
      <c r="C46" s="56" t="s">
        <v>20</v>
      </c>
      <c r="D46" s="87">
        <f>9+14/60</f>
        <v>9.2333333333333325</v>
      </c>
      <c r="E46" s="50"/>
      <c r="F46" s="47" t="s">
        <v>248</v>
      </c>
      <c r="G46" s="52">
        <f>G42/G44</f>
        <v>0.90909090909090906</v>
      </c>
      <c r="H46" s="35"/>
      <c r="I46" s="35"/>
      <c r="J46" s="35"/>
      <c r="K46" s="35"/>
      <c r="L46" s="35"/>
      <c r="M46" s="35"/>
      <c r="N46" s="35"/>
    </row>
    <row r="47" spans="2:14" ht="17.649999999999999" x14ac:dyDescent="0.5">
      <c r="B47" s="48">
        <v>6</v>
      </c>
      <c r="C47" s="56" t="s">
        <v>23</v>
      </c>
      <c r="D47" s="87">
        <f>15</f>
        <v>15</v>
      </c>
      <c r="E47" s="50"/>
      <c r="F47" s="47" t="s">
        <v>249</v>
      </c>
      <c r="G47" s="52">
        <f>G43/G44</f>
        <v>9.0909090909090912E-2</v>
      </c>
      <c r="H47" s="35"/>
      <c r="I47" s="35"/>
      <c r="J47" s="35"/>
      <c r="K47" s="35"/>
      <c r="L47" s="35"/>
      <c r="M47" s="35"/>
      <c r="N47" s="35"/>
    </row>
    <row r="48" spans="2:14" ht="17.25" x14ac:dyDescent="0.45">
      <c r="B48" s="48">
        <v>7</v>
      </c>
      <c r="C48" s="56" t="s">
        <v>20</v>
      </c>
      <c r="D48" s="87">
        <f>7+45/60</f>
        <v>7.75</v>
      </c>
      <c r="E48" s="50"/>
      <c r="F48" s="21"/>
      <c r="G48" s="32"/>
      <c r="H48" s="35"/>
      <c r="I48" s="35"/>
      <c r="J48" s="35"/>
      <c r="K48" s="35"/>
      <c r="L48" s="35"/>
      <c r="M48" s="35"/>
      <c r="N48" s="35"/>
    </row>
    <row r="49" spans="2:14" ht="17.649999999999999" x14ac:dyDescent="0.5">
      <c r="B49" s="48">
        <v>8</v>
      </c>
      <c r="C49" s="56" t="s">
        <v>20</v>
      </c>
      <c r="D49" s="87">
        <f>9+15/60</f>
        <v>9.25</v>
      </c>
      <c r="E49" s="50"/>
      <c r="F49" s="47"/>
      <c r="G49" s="46"/>
      <c r="H49" s="35"/>
      <c r="I49" s="35"/>
      <c r="J49" s="35"/>
      <c r="K49" s="35"/>
      <c r="L49" s="35"/>
      <c r="M49" s="35"/>
      <c r="N49" s="35"/>
    </row>
    <row r="50" spans="2:14" ht="17.649999999999999" x14ac:dyDescent="0.5">
      <c r="B50" s="48">
        <v>9</v>
      </c>
      <c r="C50" s="56" t="s">
        <v>20</v>
      </c>
      <c r="D50" s="87">
        <f>9+19/60</f>
        <v>9.3166666666666664</v>
      </c>
      <c r="E50" s="50"/>
      <c r="F50" s="47"/>
      <c r="G50" s="53"/>
      <c r="H50" s="35"/>
      <c r="I50" s="35"/>
      <c r="J50" s="35"/>
      <c r="K50" s="35"/>
      <c r="L50" s="35"/>
      <c r="M50" s="35"/>
      <c r="N50" s="35"/>
    </row>
    <row r="51" spans="2:14" ht="17.649999999999999" x14ac:dyDescent="0.5">
      <c r="B51" s="48">
        <v>10</v>
      </c>
      <c r="C51" s="56" t="s">
        <v>20</v>
      </c>
      <c r="D51" s="87">
        <f>3+53/60</f>
        <v>3.8833333333333333</v>
      </c>
      <c r="E51" s="50"/>
      <c r="F51" s="47"/>
      <c r="G51" s="46"/>
      <c r="H51" s="35"/>
      <c r="I51" s="35"/>
      <c r="J51" s="35"/>
      <c r="K51" s="35"/>
      <c r="L51" s="35"/>
      <c r="M51" s="35"/>
      <c r="N51" s="35"/>
    </row>
    <row r="52" spans="2:14" ht="17.649999999999999" x14ac:dyDescent="0.5">
      <c r="B52" s="48">
        <v>11</v>
      </c>
      <c r="C52" s="56" t="s">
        <v>20</v>
      </c>
      <c r="D52" s="87">
        <f>6+10/60</f>
        <v>6.166666666666667</v>
      </c>
      <c r="E52" s="50"/>
      <c r="F52" s="47"/>
      <c r="G52" s="46"/>
      <c r="H52" s="35"/>
      <c r="I52" s="35"/>
      <c r="J52" s="35"/>
      <c r="K52" s="35"/>
      <c r="L52" s="35"/>
      <c r="M52" s="35"/>
      <c r="N52" s="35"/>
    </row>
    <row r="53" spans="2:14" ht="17.649999999999999" x14ac:dyDescent="0.5">
      <c r="B53" s="39"/>
      <c r="C53" s="39"/>
      <c r="D53" s="90">
        <f>STDEV(D42,D43,D44,D45,D46,D48,D49, D50, D51, D52)</f>
        <v>2.0549255791396583</v>
      </c>
      <c r="E53" s="35"/>
      <c r="F53" s="44"/>
      <c r="G53" s="35"/>
      <c r="H53" s="35"/>
      <c r="I53" s="35"/>
      <c r="J53" s="35"/>
      <c r="K53" s="35"/>
      <c r="L53" s="35"/>
      <c r="M53" s="35"/>
      <c r="N53" s="35"/>
    </row>
    <row r="54" spans="2:14" ht="17.649999999999999" x14ac:dyDescent="0.5">
      <c r="B54" s="39"/>
      <c r="C54" s="39"/>
      <c r="D54" s="39"/>
      <c r="E54" s="35"/>
      <c r="F54" s="44"/>
      <c r="G54" s="35"/>
      <c r="H54" s="35"/>
      <c r="I54" s="35"/>
      <c r="J54" s="35"/>
      <c r="K54" s="35"/>
      <c r="L54" s="35"/>
      <c r="M54" s="35"/>
      <c r="N54" s="35"/>
    </row>
    <row r="55" spans="2:14" ht="18" thickBot="1" x14ac:dyDescent="0.55000000000000004">
      <c r="B55" s="110" t="s">
        <v>254</v>
      </c>
      <c r="C55" s="110"/>
      <c r="D55" s="110"/>
      <c r="E55" s="110"/>
      <c r="F55" s="110"/>
      <c r="G55" s="110"/>
      <c r="H55" s="35"/>
      <c r="I55" s="35"/>
      <c r="J55" s="35"/>
      <c r="K55" s="35"/>
      <c r="L55" s="35"/>
      <c r="M55" s="35"/>
      <c r="N55" s="35"/>
    </row>
    <row r="56" spans="2:14" ht="18" thickTop="1" x14ac:dyDescent="0.5">
      <c r="B56" s="45" t="s">
        <v>246</v>
      </c>
      <c r="C56" s="45" t="s">
        <v>242</v>
      </c>
      <c r="D56" s="45" t="s">
        <v>243</v>
      </c>
      <c r="E56" s="46"/>
      <c r="F56" s="47"/>
      <c r="G56" s="46"/>
      <c r="H56" s="35"/>
      <c r="I56" s="35"/>
      <c r="J56" s="35"/>
      <c r="K56" s="35"/>
      <c r="L56" s="35"/>
      <c r="M56" s="35"/>
      <c r="N56" s="35"/>
    </row>
    <row r="57" spans="2:14" ht="17.649999999999999" x14ac:dyDescent="0.5">
      <c r="B57" s="48">
        <v>1</v>
      </c>
      <c r="C57" s="49" t="s">
        <v>23</v>
      </c>
      <c r="D57" s="87">
        <f>12+27/60</f>
        <v>12.45</v>
      </c>
      <c r="E57" s="50">
        <v>0.51875000000000004</v>
      </c>
      <c r="F57" s="47" t="s">
        <v>245</v>
      </c>
      <c r="G57" s="46">
        <f>COUNTIF(C57:C64,"Yes")</f>
        <v>1</v>
      </c>
      <c r="H57" s="35"/>
      <c r="I57" s="35"/>
      <c r="J57" s="35"/>
      <c r="K57" s="35"/>
      <c r="L57" s="35"/>
      <c r="M57" s="35"/>
      <c r="N57" s="35"/>
    </row>
    <row r="58" spans="2:14" ht="17.649999999999999" x14ac:dyDescent="0.5">
      <c r="B58" s="48">
        <v>3</v>
      </c>
      <c r="C58" s="49" t="s">
        <v>23</v>
      </c>
      <c r="D58" s="87">
        <f>15</f>
        <v>15</v>
      </c>
      <c r="E58" s="50">
        <v>0.625</v>
      </c>
      <c r="F58" s="47" t="s">
        <v>244</v>
      </c>
      <c r="G58" s="46">
        <f>COUNTIF(C57:C64,"No")</f>
        <v>7</v>
      </c>
      <c r="H58" s="35"/>
      <c r="I58" s="35"/>
      <c r="J58" s="35"/>
      <c r="K58" s="35"/>
      <c r="L58" s="35"/>
      <c r="M58" s="35"/>
      <c r="N58" s="35"/>
    </row>
    <row r="59" spans="2:14" ht="17.649999999999999" x14ac:dyDescent="0.5">
      <c r="B59" s="48">
        <v>4</v>
      </c>
      <c r="C59" s="49" t="s">
        <v>23</v>
      </c>
      <c r="D59" s="87">
        <f>15</f>
        <v>15</v>
      </c>
      <c r="E59" s="50">
        <v>0.625</v>
      </c>
      <c r="F59" s="47" t="s">
        <v>247</v>
      </c>
      <c r="G59" s="46">
        <f>COUNT(B57:B64)</f>
        <v>8</v>
      </c>
      <c r="H59" s="35"/>
      <c r="I59" s="35"/>
      <c r="J59" s="35"/>
      <c r="K59" s="35"/>
      <c r="L59" s="35"/>
      <c r="M59" s="35"/>
      <c r="N59" s="35"/>
    </row>
    <row r="60" spans="2:14" ht="17.649999999999999" x14ac:dyDescent="0.5">
      <c r="B60" s="48">
        <v>5</v>
      </c>
      <c r="C60" s="49" t="s">
        <v>23</v>
      </c>
      <c r="D60" s="87">
        <f>15</f>
        <v>15</v>
      </c>
      <c r="E60" s="50">
        <v>0.625</v>
      </c>
      <c r="F60" s="47"/>
      <c r="G60" s="51"/>
      <c r="H60" s="35"/>
      <c r="I60" s="35"/>
      <c r="J60" s="35"/>
      <c r="K60" s="35"/>
      <c r="L60" s="35"/>
      <c r="M60" s="35"/>
      <c r="N60" s="35"/>
    </row>
    <row r="61" spans="2:14" ht="17.649999999999999" x14ac:dyDescent="0.5">
      <c r="B61" s="48">
        <v>6</v>
      </c>
      <c r="C61" s="49" t="s">
        <v>20</v>
      </c>
      <c r="D61" s="87">
        <f>9+14/10</f>
        <v>10.4</v>
      </c>
      <c r="E61" s="50">
        <v>0.38472222222222224</v>
      </c>
      <c r="F61" s="47" t="s">
        <v>248</v>
      </c>
      <c r="G61" s="52">
        <f>G57/G59</f>
        <v>0.125</v>
      </c>
      <c r="H61" s="35"/>
      <c r="I61" s="35"/>
      <c r="J61" s="35"/>
      <c r="K61" s="35"/>
      <c r="L61" s="35"/>
      <c r="M61" s="35"/>
      <c r="N61" s="35"/>
    </row>
    <row r="62" spans="2:14" ht="17.649999999999999" x14ac:dyDescent="0.5">
      <c r="B62" s="48">
        <v>7</v>
      </c>
      <c r="C62" s="49" t="s">
        <v>23</v>
      </c>
      <c r="D62" s="87">
        <v>15</v>
      </c>
      <c r="E62" s="50">
        <v>0.625</v>
      </c>
      <c r="F62" s="47" t="s">
        <v>249</v>
      </c>
      <c r="G62" s="52">
        <f>G58/G59</f>
        <v>0.875</v>
      </c>
      <c r="H62" s="35"/>
      <c r="I62" s="35"/>
      <c r="J62" s="35"/>
      <c r="K62" s="35"/>
      <c r="L62" s="35"/>
      <c r="M62" s="35"/>
      <c r="N62" s="35"/>
    </row>
    <row r="63" spans="2:14" ht="17.25" x14ac:dyDescent="0.45">
      <c r="B63" s="48">
        <v>8</v>
      </c>
      <c r="C63" s="49" t="s">
        <v>23</v>
      </c>
      <c r="D63" s="87">
        <v>15</v>
      </c>
      <c r="E63" s="50">
        <v>0.625</v>
      </c>
      <c r="F63" s="21"/>
      <c r="G63" s="32"/>
      <c r="H63" s="35"/>
      <c r="I63" s="35"/>
      <c r="J63" s="35"/>
      <c r="K63" s="35"/>
      <c r="L63" s="35"/>
      <c r="M63" s="35"/>
      <c r="N63" s="35"/>
    </row>
    <row r="64" spans="2:14" ht="17.649999999999999" x14ac:dyDescent="0.5">
      <c r="B64" s="48">
        <v>9</v>
      </c>
      <c r="C64" s="49" t="s">
        <v>23</v>
      </c>
      <c r="D64" s="87">
        <v>15</v>
      </c>
      <c r="E64" s="57">
        <v>0.625</v>
      </c>
      <c r="F64" s="47"/>
      <c r="G64" s="46"/>
      <c r="H64" s="35"/>
      <c r="I64" s="35"/>
      <c r="J64" s="35"/>
      <c r="K64" s="35"/>
      <c r="L64" s="35"/>
      <c r="M64" s="35"/>
      <c r="N64" s="35"/>
    </row>
    <row r="65" spans="3:4" x14ac:dyDescent="0.4">
      <c r="C65" s="42"/>
      <c r="D65" s="43"/>
    </row>
    <row r="66" spans="3:4" x14ac:dyDescent="0.4">
      <c r="C66" s="42"/>
      <c r="D66" s="43"/>
    </row>
    <row r="67" spans="3:4" x14ac:dyDescent="0.4">
      <c r="C67" s="42"/>
    </row>
  </sheetData>
  <mergeCells count="6">
    <mergeCell ref="B55:G55"/>
    <mergeCell ref="I2:N2"/>
    <mergeCell ref="B2:G2"/>
    <mergeCell ref="B14:G14"/>
    <mergeCell ref="B29:G29"/>
    <mergeCell ref="B40:G4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outlinePr summaryBelow="0" summaryRight="0"/>
  </sheetPr>
  <dimension ref="A1:S12"/>
  <sheetViews>
    <sheetView workbookViewId="0">
      <pane ySplit="1" topLeftCell="A2" activePane="bottomLeft" state="frozen"/>
      <selection pane="bottomLeft" activeCell="A2" sqref="A2:F12"/>
    </sheetView>
  </sheetViews>
  <sheetFormatPr defaultColWidth="12.59765625" defaultRowHeight="15.75" customHeight="1" x14ac:dyDescent="0.35"/>
  <cols>
    <col min="1" max="25" width="18.796875" customWidth="1"/>
  </cols>
  <sheetData>
    <row r="1" spans="1:19" ht="15.75" customHeight="1" x14ac:dyDescent="0.35">
      <c r="A1" t="s">
        <v>0</v>
      </c>
      <c r="B1" t="s">
        <v>1</v>
      </c>
      <c r="C1" t="s">
        <v>2</v>
      </c>
      <c r="D1" t="s">
        <v>3</v>
      </c>
      <c r="E1" t="s">
        <v>4</v>
      </c>
      <c r="F1" t="s">
        <v>5</v>
      </c>
      <c r="G1" t="s">
        <v>72</v>
      </c>
      <c r="H1" t="s">
        <v>73</v>
      </c>
      <c r="I1" t="s">
        <v>74</v>
      </c>
      <c r="J1" t="s">
        <v>75</v>
      </c>
      <c r="K1" t="s">
        <v>76</v>
      </c>
      <c r="L1" t="s">
        <v>77</v>
      </c>
      <c r="M1" t="s">
        <v>78</v>
      </c>
      <c r="N1" t="s">
        <v>79</v>
      </c>
      <c r="O1" t="s">
        <v>80</v>
      </c>
      <c r="P1" t="s">
        <v>81</v>
      </c>
      <c r="Q1" t="s">
        <v>82</v>
      </c>
      <c r="R1" t="s">
        <v>83</v>
      </c>
      <c r="S1" t="s">
        <v>18</v>
      </c>
    </row>
    <row r="2" spans="1:19" ht="15.75" customHeight="1" x14ac:dyDescent="0.35">
      <c r="A2" t="s">
        <v>84</v>
      </c>
      <c r="B2" t="s">
        <v>20</v>
      </c>
      <c r="C2" t="s">
        <v>21</v>
      </c>
      <c r="D2" t="s">
        <v>22</v>
      </c>
      <c r="E2" t="s">
        <v>20</v>
      </c>
      <c r="F2" t="s">
        <v>20</v>
      </c>
      <c r="G2">
        <v>4</v>
      </c>
      <c r="H2">
        <v>3</v>
      </c>
      <c r="I2">
        <v>4</v>
      </c>
      <c r="J2">
        <v>2</v>
      </c>
      <c r="K2">
        <v>4</v>
      </c>
      <c r="L2">
        <v>2</v>
      </c>
      <c r="M2">
        <v>3</v>
      </c>
      <c r="N2">
        <v>2</v>
      </c>
      <c r="O2">
        <v>4</v>
      </c>
      <c r="P2">
        <v>3</v>
      </c>
      <c r="Q2" t="s">
        <v>85</v>
      </c>
      <c r="R2" t="s">
        <v>86</v>
      </c>
      <c r="S2" t="s">
        <v>87</v>
      </c>
    </row>
    <row r="3" spans="1:19" ht="15.75" customHeight="1" x14ac:dyDescent="0.35">
      <c r="A3" t="s">
        <v>84</v>
      </c>
      <c r="B3" t="s">
        <v>23</v>
      </c>
      <c r="C3" t="s">
        <v>21</v>
      </c>
      <c r="D3" t="s">
        <v>22</v>
      </c>
      <c r="E3" t="s">
        <v>23</v>
      </c>
      <c r="F3" t="s">
        <v>23</v>
      </c>
      <c r="G3">
        <v>3</v>
      </c>
      <c r="H3">
        <v>4</v>
      </c>
      <c r="I3">
        <v>4</v>
      </c>
      <c r="J3">
        <v>2</v>
      </c>
      <c r="K3">
        <v>3</v>
      </c>
      <c r="L3">
        <v>4</v>
      </c>
      <c r="M3">
        <v>3</v>
      </c>
      <c r="N3">
        <v>2</v>
      </c>
      <c r="O3">
        <v>3</v>
      </c>
      <c r="P3">
        <v>3</v>
      </c>
      <c r="Q3" t="s">
        <v>88</v>
      </c>
      <c r="R3" t="s">
        <v>89</v>
      </c>
      <c r="S3" t="s">
        <v>90</v>
      </c>
    </row>
    <row r="4" spans="1:19" ht="15.75" customHeight="1" x14ac:dyDescent="0.35">
      <c r="A4" t="s">
        <v>84</v>
      </c>
      <c r="B4" t="s">
        <v>23</v>
      </c>
      <c r="C4" t="s">
        <v>21</v>
      </c>
      <c r="D4" t="s">
        <v>27</v>
      </c>
      <c r="E4" t="s">
        <v>23</v>
      </c>
      <c r="F4" t="s">
        <v>20</v>
      </c>
      <c r="G4">
        <v>1</v>
      </c>
      <c r="H4">
        <v>1</v>
      </c>
      <c r="I4">
        <v>2</v>
      </c>
      <c r="J4">
        <v>2</v>
      </c>
      <c r="K4">
        <v>1</v>
      </c>
      <c r="L4">
        <v>2</v>
      </c>
      <c r="M4">
        <v>3</v>
      </c>
      <c r="N4">
        <v>5</v>
      </c>
      <c r="O4">
        <v>2</v>
      </c>
      <c r="P4">
        <v>1</v>
      </c>
      <c r="Q4" t="s">
        <v>91</v>
      </c>
      <c r="R4" t="s">
        <v>92</v>
      </c>
      <c r="S4" t="s">
        <v>93</v>
      </c>
    </row>
    <row r="5" spans="1:19" ht="15.75" customHeight="1" x14ac:dyDescent="0.35">
      <c r="A5" t="s">
        <v>84</v>
      </c>
      <c r="B5" t="s">
        <v>23</v>
      </c>
      <c r="C5" t="s">
        <v>21</v>
      </c>
      <c r="D5" t="s">
        <v>27</v>
      </c>
      <c r="E5" t="s">
        <v>23</v>
      </c>
      <c r="F5" t="s">
        <v>23</v>
      </c>
      <c r="G5">
        <v>1</v>
      </c>
      <c r="H5">
        <v>4</v>
      </c>
      <c r="I5">
        <v>2</v>
      </c>
      <c r="J5">
        <v>5</v>
      </c>
      <c r="K5">
        <v>2</v>
      </c>
      <c r="L5">
        <v>4</v>
      </c>
      <c r="M5">
        <v>1</v>
      </c>
      <c r="N5">
        <v>5</v>
      </c>
      <c r="O5">
        <v>1</v>
      </c>
      <c r="P5">
        <v>1</v>
      </c>
      <c r="Q5" t="s">
        <v>94</v>
      </c>
      <c r="R5" t="s">
        <v>95</v>
      </c>
      <c r="S5" t="s">
        <v>96</v>
      </c>
    </row>
    <row r="6" spans="1:19" ht="15.75" customHeight="1" x14ac:dyDescent="0.35">
      <c r="A6" t="s">
        <v>84</v>
      </c>
      <c r="B6" t="s">
        <v>23</v>
      </c>
      <c r="C6" t="s">
        <v>21</v>
      </c>
      <c r="D6" t="s">
        <v>27</v>
      </c>
      <c r="E6" t="s">
        <v>23</v>
      </c>
      <c r="F6" t="s">
        <v>23</v>
      </c>
      <c r="G6">
        <v>2</v>
      </c>
      <c r="H6">
        <v>4</v>
      </c>
      <c r="I6">
        <v>1</v>
      </c>
      <c r="J6">
        <v>4</v>
      </c>
      <c r="K6">
        <v>4</v>
      </c>
      <c r="L6">
        <v>5</v>
      </c>
      <c r="M6">
        <v>2</v>
      </c>
      <c r="N6">
        <v>5</v>
      </c>
      <c r="P6">
        <v>2</v>
      </c>
      <c r="Q6" t="s">
        <v>97</v>
      </c>
      <c r="R6" t="s">
        <v>98</v>
      </c>
      <c r="S6" t="s">
        <v>99</v>
      </c>
    </row>
    <row r="7" spans="1:19" ht="15.75" customHeight="1" x14ac:dyDescent="0.35">
      <c r="A7" t="s">
        <v>84</v>
      </c>
      <c r="B7" t="s">
        <v>23</v>
      </c>
      <c r="C7" t="s">
        <v>21</v>
      </c>
      <c r="D7" t="s">
        <v>22</v>
      </c>
      <c r="E7" t="s">
        <v>23</v>
      </c>
      <c r="F7" t="s">
        <v>20</v>
      </c>
      <c r="G7">
        <v>1</v>
      </c>
      <c r="H7">
        <v>5</v>
      </c>
      <c r="I7">
        <v>1</v>
      </c>
      <c r="J7">
        <v>3</v>
      </c>
      <c r="K7">
        <v>3</v>
      </c>
      <c r="L7">
        <v>5</v>
      </c>
      <c r="M7">
        <v>5</v>
      </c>
      <c r="N7">
        <v>5</v>
      </c>
      <c r="O7">
        <v>1</v>
      </c>
      <c r="P7">
        <v>1</v>
      </c>
      <c r="Q7" t="s">
        <v>100</v>
      </c>
      <c r="R7" t="s">
        <v>101</v>
      </c>
      <c r="S7" t="s">
        <v>102</v>
      </c>
    </row>
    <row r="8" spans="1:19" ht="15.75" customHeight="1" x14ac:dyDescent="0.35">
      <c r="A8" t="s">
        <v>84</v>
      </c>
      <c r="B8" t="s">
        <v>23</v>
      </c>
      <c r="C8" t="s">
        <v>21</v>
      </c>
      <c r="D8" t="s">
        <v>103</v>
      </c>
      <c r="E8" t="s">
        <v>20</v>
      </c>
      <c r="F8" t="s">
        <v>23</v>
      </c>
      <c r="G8">
        <v>2</v>
      </c>
      <c r="H8">
        <v>1</v>
      </c>
      <c r="J8">
        <v>3</v>
      </c>
      <c r="L8">
        <v>4</v>
      </c>
      <c r="M8">
        <v>4</v>
      </c>
      <c r="N8">
        <v>3</v>
      </c>
      <c r="P8">
        <v>2</v>
      </c>
      <c r="Q8" t="s">
        <v>104</v>
      </c>
      <c r="R8" t="s">
        <v>105</v>
      </c>
      <c r="S8" t="s">
        <v>106</v>
      </c>
    </row>
    <row r="9" spans="1:19" ht="15.75" customHeight="1" x14ac:dyDescent="0.35">
      <c r="A9" t="s">
        <v>84</v>
      </c>
      <c r="B9" t="s">
        <v>23</v>
      </c>
      <c r="C9" t="s">
        <v>21</v>
      </c>
      <c r="D9" t="s">
        <v>27</v>
      </c>
      <c r="E9" t="s">
        <v>23</v>
      </c>
      <c r="F9" t="s">
        <v>20</v>
      </c>
      <c r="G9">
        <v>2</v>
      </c>
      <c r="H9">
        <v>2</v>
      </c>
      <c r="I9">
        <v>2</v>
      </c>
      <c r="J9">
        <v>2</v>
      </c>
      <c r="K9">
        <v>3</v>
      </c>
      <c r="L9">
        <v>1</v>
      </c>
      <c r="M9">
        <v>2</v>
      </c>
      <c r="N9">
        <v>4</v>
      </c>
      <c r="O9">
        <v>2</v>
      </c>
      <c r="P9">
        <v>2</v>
      </c>
      <c r="Q9" t="s">
        <v>107</v>
      </c>
      <c r="R9" t="s">
        <v>108</v>
      </c>
      <c r="S9" t="s">
        <v>109</v>
      </c>
    </row>
    <row r="10" spans="1:19" ht="15.75" customHeight="1" x14ac:dyDescent="0.35">
      <c r="A10" t="s">
        <v>84</v>
      </c>
      <c r="B10" t="s">
        <v>23</v>
      </c>
      <c r="C10" t="s">
        <v>21</v>
      </c>
      <c r="D10" t="s">
        <v>22</v>
      </c>
      <c r="E10" t="s">
        <v>23</v>
      </c>
      <c r="F10" t="s">
        <v>23</v>
      </c>
      <c r="G10">
        <v>3</v>
      </c>
      <c r="H10">
        <v>3</v>
      </c>
      <c r="I10">
        <v>3</v>
      </c>
      <c r="J10">
        <v>3</v>
      </c>
      <c r="K10">
        <v>3</v>
      </c>
      <c r="L10">
        <v>2</v>
      </c>
      <c r="M10">
        <v>4</v>
      </c>
      <c r="N10">
        <v>1</v>
      </c>
      <c r="O10">
        <v>2</v>
      </c>
      <c r="P10">
        <v>2</v>
      </c>
      <c r="Q10" t="s">
        <v>110</v>
      </c>
      <c r="R10" t="s">
        <v>111</v>
      </c>
      <c r="S10" t="s">
        <v>112</v>
      </c>
    </row>
    <row r="11" spans="1:19" ht="15.75" customHeight="1" x14ac:dyDescent="0.35">
      <c r="A11" t="s">
        <v>84</v>
      </c>
      <c r="B11" t="s">
        <v>23</v>
      </c>
      <c r="C11" t="s">
        <v>21</v>
      </c>
      <c r="D11" t="s">
        <v>22</v>
      </c>
      <c r="E11" t="s">
        <v>20</v>
      </c>
      <c r="F11" t="s">
        <v>23</v>
      </c>
      <c r="G11">
        <v>3</v>
      </c>
      <c r="H11">
        <v>4</v>
      </c>
      <c r="I11">
        <v>2</v>
      </c>
      <c r="J11">
        <v>4</v>
      </c>
      <c r="K11">
        <v>3</v>
      </c>
      <c r="L11">
        <v>4</v>
      </c>
      <c r="M11">
        <v>3</v>
      </c>
      <c r="N11">
        <v>4</v>
      </c>
      <c r="O11">
        <v>4</v>
      </c>
      <c r="P11">
        <v>2</v>
      </c>
      <c r="Q11" t="s">
        <v>113</v>
      </c>
      <c r="R11" t="s">
        <v>114</v>
      </c>
      <c r="S11" t="s">
        <v>115</v>
      </c>
    </row>
    <row r="12" spans="1:19" ht="15.75" customHeight="1" x14ac:dyDescent="0.35">
      <c r="A12" t="s">
        <v>84</v>
      </c>
      <c r="B12" t="s">
        <v>23</v>
      </c>
      <c r="C12" t="s">
        <v>21</v>
      </c>
      <c r="D12" t="s">
        <v>27</v>
      </c>
      <c r="E12" t="s">
        <v>23</v>
      </c>
      <c r="F12" t="s">
        <v>23</v>
      </c>
      <c r="G12">
        <v>2</v>
      </c>
      <c r="H12">
        <v>1</v>
      </c>
      <c r="I12">
        <v>3</v>
      </c>
      <c r="J12">
        <v>3</v>
      </c>
      <c r="K12">
        <v>3</v>
      </c>
      <c r="L12">
        <v>4</v>
      </c>
      <c r="M12">
        <v>2</v>
      </c>
      <c r="N12">
        <v>3</v>
      </c>
      <c r="O12">
        <v>2</v>
      </c>
      <c r="P12">
        <v>3</v>
      </c>
      <c r="Q12" t="s">
        <v>116</v>
      </c>
      <c r="R12" t="s">
        <v>117</v>
      </c>
      <c r="S12"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S8"/>
  <sheetViews>
    <sheetView workbookViewId="0">
      <pane ySplit="1" topLeftCell="A2" activePane="bottomLeft" state="frozen"/>
      <selection pane="bottomLeft" activeCell="F8" sqref="A2:F8"/>
    </sheetView>
  </sheetViews>
  <sheetFormatPr defaultColWidth="12.59765625" defaultRowHeight="15.75" customHeight="1" x14ac:dyDescent="0.35"/>
  <cols>
    <col min="1" max="25" width="18.796875" customWidth="1"/>
  </cols>
  <sheetData>
    <row r="1" spans="1:19" ht="15.75" customHeight="1" x14ac:dyDescent="0.35">
      <c r="A1" t="s">
        <v>0</v>
      </c>
      <c r="B1" t="s">
        <v>1</v>
      </c>
      <c r="C1" t="s">
        <v>2</v>
      </c>
      <c r="D1" t="s">
        <v>3</v>
      </c>
      <c r="E1" t="s">
        <v>4</v>
      </c>
      <c r="F1" t="s">
        <v>5</v>
      </c>
      <c r="G1" t="s">
        <v>119</v>
      </c>
      <c r="H1" t="s">
        <v>120</v>
      </c>
      <c r="I1" t="s">
        <v>121</v>
      </c>
      <c r="J1" t="s">
        <v>122</v>
      </c>
      <c r="K1" t="s">
        <v>123</v>
      </c>
      <c r="L1" t="s">
        <v>124</v>
      </c>
      <c r="M1" t="s">
        <v>125</v>
      </c>
      <c r="N1" t="s">
        <v>126</v>
      </c>
      <c r="O1" t="s">
        <v>127</v>
      </c>
      <c r="P1" t="s">
        <v>128</v>
      </c>
      <c r="Q1" t="s">
        <v>129</v>
      </c>
      <c r="R1" t="s">
        <v>130</v>
      </c>
      <c r="S1" t="s">
        <v>18</v>
      </c>
    </row>
    <row r="2" spans="1:19" ht="15.75" customHeight="1" x14ac:dyDescent="0.35">
      <c r="A2" t="s">
        <v>131</v>
      </c>
      <c r="B2" t="s">
        <v>20</v>
      </c>
      <c r="C2" t="s">
        <v>21</v>
      </c>
      <c r="D2" t="s">
        <v>22</v>
      </c>
      <c r="E2" t="s">
        <v>23</v>
      </c>
      <c r="F2" t="s">
        <v>20</v>
      </c>
      <c r="G2">
        <v>4</v>
      </c>
      <c r="H2">
        <v>1</v>
      </c>
      <c r="I2">
        <v>3</v>
      </c>
      <c r="J2">
        <v>1</v>
      </c>
      <c r="K2">
        <v>4</v>
      </c>
      <c r="L2">
        <v>3</v>
      </c>
      <c r="M2">
        <v>4</v>
      </c>
      <c r="N2">
        <v>3</v>
      </c>
      <c r="O2">
        <v>2</v>
      </c>
      <c r="P2">
        <v>3</v>
      </c>
      <c r="Q2" t="s">
        <v>132</v>
      </c>
      <c r="R2" t="s">
        <v>133</v>
      </c>
      <c r="S2" t="s">
        <v>23</v>
      </c>
    </row>
    <row r="3" spans="1:19" ht="15.75" customHeight="1" x14ac:dyDescent="0.35">
      <c r="A3" t="s">
        <v>131</v>
      </c>
      <c r="B3" t="s">
        <v>20</v>
      </c>
      <c r="C3" t="s">
        <v>21</v>
      </c>
      <c r="D3" t="s">
        <v>27</v>
      </c>
      <c r="E3" t="s">
        <v>20</v>
      </c>
      <c r="F3" t="s">
        <v>20</v>
      </c>
      <c r="G3">
        <v>1</v>
      </c>
      <c r="H3">
        <v>3</v>
      </c>
      <c r="I3">
        <v>1</v>
      </c>
      <c r="J3">
        <v>2</v>
      </c>
      <c r="K3">
        <v>4</v>
      </c>
      <c r="L3">
        <v>1</v>
      </c>
      <c r="M3">
        <v>1</v>
      </c>
      <c r="N3">
        <v>5</v>
      </c>
      <c r="O3">
        <v>3</v>
      </c>
      <c r="P3">
        <v>5</v>
      </c>
      <c r="Q3" t="s">
        <v>134</v>
      </c>
      <c r="R3" t="s">
        <v>135</v>
      </c>
      <c r="S3" t="s">
        <v>136</v>
      </c>
    </row>
    <row r="4" spans="1:19" ht="15.75" customHeight="1" x14ac:dyDescent="0.35">
      <c r="A4" t="s">
        <v>131</v>
      </c>
      <c r="B4" t="s">
        <v>20</v>
      </c>
      <c r="C4" t="s">
        <v>21</v>
      </c>
      <c r="D4" t="s">
        <v>22</v>
      </c>
      <c r="E4" t="s">
        <v>23</v>
      </c>
      <c r="F4" t="s">
        <v>20</v>
      </c>
      <c r="G4">
        <v>4</v>
      </c>
      <c r="H4">
        <v>2</v>
      </c>
      <c r="I4">
        <v>3</v>
      </c>
      <c r="J4">
        <v>2</v>
      </c>
      <c r="K4">
        <v>5</v>
      </c>
      <c r="L4">
        <v>1</v>
      </c>
      <c r="M4">
        <v>3</v>
      </c>
      <c r="N4">
        <v>3</v>
      </c>
      <c r="O4">
        <v>4</v>
      </c>
      <c r="P4">
        <v>1</v>
      </c>
      <c r="Q4" t="s">
        <v>137</v>
      </c>
      <c r="R4" t="s">
        <v>138</v>
      </c>
      <c r="S4" t="s">
        <v>139</v>
      </c>
    </row>
    <row r="5" spans="1:19" ht="15.75" customHeight="1" x14ac:dyDescent="0.35">
      <c r="A5" t="s">
        <v>131</v>
      </c>
      <c r="B5" t="s">
        <v>20</v>
      </c>
      <c r="C5" t="s">
        <v>21</v>
      </c>
      <c r="D5" t="s">
        <v>22</v>
      </c>
      <c r="E5" t="s">
        <v>23</v>
      </c>
      <c r="F5" t="s">
        <v>23</v>
      </c>
      <c r="G5">
        <v>2</v>
      </c>
      <c r="H5">
        <v>2</v>
      </c>
      <c r="I5">
        <v>2</v>
      </c>
      <c r="J5">
        <v>1</v>
      </c>
      <c r="K5">
        <v>4</v>
      </c>
      <c r="L5">
        <v>2</v>
      </c>
      <c r="M5">
        <v>4</v>
      </c>
      <c r="N5">
        <v>5</v>
      </c>
      <c r="O5">
        <v>3</v>
      </c>
      <c r="P5">
        <v>1</v>
      </c>
      <c r="Q5" t="s">
        <v>140</v>
      </c>
      <c r="R5" t="s">
        <v>141</v>
      </c>
      <c r="S5" t="s">
        <v>23</v>
      </c>
    </row>
    <row r="6" spans="1:19" ht="15.75" customHeight="1" x14ac:dyDescent="0.35">
      <c r="A6" t="s">
        <v>131</v>
      </c>
      <c r="B6" t="s">
        <v>20</v>
      </c>
      <c r="C6" t="s">
        <v>21</v>
      </c>
      <c r="D6" t="s">
        <v>27</v>
      </c>
      <c r="E6" t="s">
        <v>23</v>
      </c>
      <c r="F6" t="s">
        <v>23</v>
      </c>
      <c r="G6">
        <v>2</v>
      </c>
      <c r="H6">
        <v>2</v>
      </c>
      <c r="I6">
        <v>1</v>
      </c>
      <c r="J6">
        <v>2</v>
      </c>
      <c r="K6">
        <v>4</v>
      </c>
      <c r="L6">
        <v>2</v>
      </c>
      <c r="M6">
        <v>4</v>
      </c>
      <c r="N6">
        <v>1</v>
      </c>
      <c r="O6">
        <v>1</v>
      </c>
      <c r="P6">
        <v>2</v>
      </c>
      <c r="Q6" t="s">
        <v>142</v>
      </c>
      <c r="R6" t="s">
        <v>143</v>
      </c>
      <c r="S6" t="s">
        <v>144</v>
      </c>
    </row>
    <row r="7" spans="1:19" ht="15.75" customHeight="1" x14ac:dyDescent="0.35">
      <c r="A7" t="s">
        <v>131</v>
      </c>
      <c r="B7" t="s">
        <v>20</v>
      </c>
      <c r="C7" t="s">
        <v>21</v>
      </c>
      <c r="D7" t="s">
        <v>22</v>
      </c>
      <c r="E7" t="s">
        <v>23</v>
      </c>
      <c r="F7" t="s">
        <v>23</v>
      </c>
      <c r="G7">
        <v>3</v>
      </c>
      <c r="H7">
        <v>1</v>
      </c>
      <c r="I7">
        <v>3</v>
      </c>
      <c r="J7">
        <v>4</v>
      </c>
      <c r="K7">
        <v>2</v>
      </c>
      <c r="L7">
        <v>4</v>
      </c>
      <c r="M7">
        <v>5</v>
      </c>
      <c r="N7">
        <v>3</v>
      </c>
      <c r="O7">
        <v>3</v>
      </c>
      <c r="P7">
        <v>1</v>
      </c>
      <c r="Q7" t="s">
        <v>145</v>
      </c>
      <c r="R7" t="s">
        <v>146</v>
      </c>
      <c r="S7" t="s">
        <v>147</v>
      </c>
    </row>
    <row r="8" spans="1:19" ht="15.75" customHeight="1" x14ac:dyDescent="0.35">
      <c r="A8" t="s">
        <v>131</v>
      </c>
      <c r="B8" t="s">
        <v>20</v>
      </c>
      <c r="C8" t="s">
        <v>21</v>
      </c>
      <c r="D8" t="s">
        <v>22</v>
      </c>
      <c r="E8" t="s">
        <v>23</v>
      </c>
      <c r="F8" t="s">
        <v>23</v>
      </c>
      <c r="G8">
        <v>3</v>
      </c>
      <c r="H8">
        <v>2</v>
      </c>
      <c r="I8">
        <v>2</v>
      </c>
      <c r="J8">
        <v>2</v>
      </c>
      <c r="K8">
        <v>3</v>
      </c>
      <c r="L8">
        <v>4</v>
      </c>
      <c r="M8">
        <v>3</v>
      </c>
      <c r="N8">
        <v>4</v>
      </c>
      <c r="O8">
        <v>3</v>
      </c>
      <c r="P8">
        <v>1</v>
      </c>
      <c r="Q8" t="s">
        <v>148</v>
      </c>
      <c r="R8" t="s">
        <v>149</v>
      </c>
      <c r="S8"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outlinePr summaryBelow="0" summaryRight="0"/>
  </sheetPr>
  <dimension ref="A1:S113"/>
  <sheetViews>
    <sheetView topLeftCell="E1" workbookViewId="0">
      <selection activeCell="W3" sqref="W3"/>
    </sheetView>
  </sheetViews>
  <sheetFormatPr defaultColWidth="12.59765625" defaultRowHeight="15.75" customHeight="1" x14ac:dyDescent="0.35"/>
  <sheetData>
    <row r="1" spans="1:19" ht="15.75" customHeight="1" x14ac:dyDescent="0.35">
      <c r="A1" t="s">
        <v>0</v>
      </c>
      <c r="B1" t="s">
        <v>1</v>
      </c>
      <c r="C1" t="s">
        <v>2</v>
      </c>
      <c r="D1" t="s">
        <v>3</v>
      </c>
      <c r="E1" t="s">
        <v>4</v>
      </c>
      <c r="F1" t="s">
        <v>5</v>
      </c>
      <c r="G1" t="s">
        <v>151</v>
      </c>
      <c r="H1" t="s">
        <v>152</v>
      </c>
      <c r="I1" t="s">
        <v>153</v>
      </c>
      <c r="J1" t="s">
        <v>154</v>
      </c>
      <c r="K1" t="s">
        <v>155</v>
      </c>
      <c r="L1" t="s">
        <v>156</v>
      </c>
      <c r="M1" t="s">
        <v>157</v>
      </c>
      <c r="N1" t="s">
        <v>158</v>
      </c>
      <c r="O1" t="s">
        <v>159</v>
      </c>
      <c r="P1" t="s">
        <v>160</v>
      </c>
      <c r="Q1" t="s">
        <v>161</v>
      </c>
      <c r="R1" t="s">
        <v>162</v>
      </c>
      <c r="S1" t="s">
        <v>18</v>
      </c>
    </row>
    <row r="2" spans="1:19" ht="15.75" customHeight="1" x14ac:dyDescent="0.35">
      <c r="A2" t="s">
        <v>163</v>
      </c>
      <c r="B2" t="s">
        <v>20</v>
      </c>
      <c r="C2" t="s">
        <v>21</v>
      </c>
      <c r="D2" t="s">
        <v>27</v>
      </c>
      <c r="E2" t="s">
        <v>23</v>
      </c>
      <c r="F2" t="s">
        <v>23</v>
      </c>
      <c r="G2">
        <v>4</v>
      </c>
      <c r="H2">
        <v>2</v>
      </c>
      <c r="I2">
        <v>4</v>
      </c>
      <c r="J2">
        <v>3</v>
      </c>
      <c r="K2">
        <v>4</v>
      </c>
      <c r="L2">
        <v>2</v>
      </c>
      <c r="M2">
        <v>3</v>
      </c>
      <c r="N2">
        <v>3</v>
      </c>
      <c r="O2">
        <v>4</v>
      </c>
      <c r="P2">
        <v>3</v>
      </c>
      <c r="Q2" t="s">
        <v>164</v>
      </c>
      <c r="R2" t="s">
        <v>165</v>
      </c>
      <c r="S2" t="s">
        <v>166</v>
      </c>
    </row>
    <row r="3" spans="1:19" ht="15.75" customHeight="1" x14ac:dyDescent="0.35">
      <c r="A3" t="s">
        <v>163</v>
      </c>
      <c r="B3" t="s">
        <v>20</v>
      </c>
      <c r="C3" t="s">
        <v>21</v>
      </c>
      <c r="D3" t="s">
        <v>22</v>
      </c>
      <c r="E3" t="s">
        <v>23</v>
      </c>
      <c r="F3" t="s">
        <v>23</v>
      </c>
      <c r="G3">
        <v>3</v>
      </c>
      <c r="H3">
        <v>1</v>
      </c>
      <c r="I3">
        <v>3</v>
      </c>
      <c r="J3">
        <v>4</v>
      </c>
      <c r="K3">
        <v>5</v>
      </c>
      <c r="L3">
        <v>2</v>
      </c>
      <c r="M3">
        <v>3</v>
      </c>
      <c r="N3">
        <v>3</v>
      </c>
      <c r="O3">
        <v>5</v>
      </c>
      <c r="P3">
        <v>3</v>
      </c>
      <c r="Q3" t="s">
        <v>167</v>
      </c>
      <c r="R3" t="s">
        <v>168</v>
      </c>
      <c r="S3" t="s">
        <v>169</v>
      </c>
    </row>
    <row r="4" spans="1:19" ht="15.75" customHeight="1" x14ac:dyDescent="0.35">
      <c r="A4" t="s">
        <v>163</v>
      </c>
      <c r="B4" t="s">
        <v>20</v>
      </c>
      <c r="C4" t="s">
        <v>21</v>
      </c>
      <c r="D4" t="s">
        <v>22</v>
      </c>
      <c r="E4" t="s">
        <v>23</v>
      </c>
      <c r="F4" t="s">
        <v>23</v>
      </c>
      <c r="G4">
        <v>3</v>
      </c>
      <c r="H4">
        <v>4</v>
      </c>
      <c r="I4">
        <v>3</v>
      </c>
      <c r="J4">
        <v>2</v>
      </c>
      <c r="K4">
        <v>4</v>
      </c>
      <c r="L4">
        <v>2</v>
      </c>
      <c r="M4">
        <v>4</v>
      </c>
      <c r="N4">
        <v>3</v>
      </c>
      <c r="O4">
        <v>3</v>
      </c>
      <c r="P4">
        <v>1</v>
      </c>
      <c r="Q4" t="s">
        <v>170</v>
      </c>
      <c r="R4" t="s">
        <v>171</v>
      </c>
      <c r="S4" t="s">
        <v>172</v>
      </c>
    </row>
    <row r="5" spans="1:19" ht="15.75" customHeight="1" x14ac:dyDescent="0.35">
      <c r="A5" t="s">
        <v>163</v>
      </c>
      <c r="B5" t="s">
        <v>20</v>
      </c>
      <c r="C5" t="s">
        <v>21</v>
      </c>
      <c r="D5" t="s">
        <v>22</v>
      </c>
      <c r="E5" t="s">
        <v>23</v>
      </c>
      <c r="F5" t="s">
        <v>23</v>
      </c>
      <c r="G5">
        <v>3</v>
      </c>
      <c r="H5">
        <v>1</v>
      </c>
      <c r="I5">
        <v>5</v>
      </c>
      <c r="J5">
        <v>2</v>
      </c>
      <c r="K5">
        <v>4</v>
      </c>
      <c r="L5">
        <v>2</v>
      </c>
      <c r="M5">
        <v>5</v>
      </c>
      <c r="N5">
        <v>1</v>
      </c>
      <c r="O5">
        <v>5</v>
      </c>
      <c r="P5">
        <v>1</v>
      </c>
      <c r="Q5" t="s">
        <v>173</v>
      </c>
      <c r="R5" t="s">
        <v>174</v>
      </c>
      <c r="S5" t="s">
        <v>175</v>
      </c>
    </row>
    <row r="6" spans="1:19" ht="15.75" customHeight="1" x14ac:dyDescent="0.35">
      <c r="A6" t="s">
        <v>163</v>
      </c>
      <c r="B6" t="s">
        <v>20</v>
      </c>
      <c r="C6" t="s">
        <v>21</v>
      </c>
      <c r="D6" t="s">
        <v>22</v>
      </c>
      <c r="E6" t="s">
        <v>20</v>
      </c>
      <c r="F6" t="s">
        <v>23</v>
      </c>
      <c r="G6">
        <v>3</v>
      </c>
      <c r="H6">
        <v>2</v>
      </c>
      <c r="I6">
        <v>4</v>
      </c>
      <c r="J6">
        <v>3</v>
      </c>
      <c r="K6">
        <v>4</v>
      </c>
      <c r="L6">
        <v>1</v>
      </c>
      <c r="M6">
        <v>5</v>
      </c>
      <c r="N6">
        <v>3</v>
      </c>
      <c r="O6">
        <v>4</v>
      </c>
      <c r="P6">
        <v>1</v>
      </c>
      <c r="Q6" t="s">
        <v>176</v>
      </c>
      <c r="R6" t="s">
        <v>177</v>
      </c>
      <c r="S6" t="s">
        <v>178</v>
      </c>
    </row>
    <row r="7" spans="1:19" ht="15.75" customHeight="1" x14ac:dyDescent="0.35">
      <c r="A7" t="s">
        <v>163</v>
      </c>
      <c r="B7" t="s">
        <v>23</v>
      </c>
      <c r="C7" t="s">
        <v>21</v>
      </c>
      <c r="D7" t="s">
        <v>22</v>
      </c>
      <c r="E7" t="s">
        <v>23</v>
      </c>
      <c r="F7" t="s">
        <v>23</v>
      </c>
      <c r="G7">
        <v>4</v>
      </c>
      <c r="H7">
        <v>4</v>
      </c>
      <c r="I7">
        <v>3</v>
      </c>
      <c r="J7">
        <v>2</v>
      </c>
      <c r="K7">
        <v>2</v>
      </c>
      <c r="L7">
        <v>4</v>
      </c>
      <c r="M7">
        <v>4</v>
      </c>
      <c r="N7">
        <v>4</v>
      </c>
      <c r="O7">
        <v>3</v>
      </c>
      <c r="P7">
        <v>2</v>
      </c>
      <c r="Q7" t="s">
        <v>179</v>
      </c>
      <c r="R7" t="s">
        <v>180</v>
      </c>
      <c r="S7" t="s">
        <v>181</v>
      </c>
    </row>
    <row r="8" spans="1:19" ht="15.75" customHeight="1" x14ac:dyDescent="0.35">
      <c r="A8" t="s">
        <v>163</v>
      </c>
      <c r="B8" t="s">
        <v>20</v>
      </c>
      <c r="C8" t="s">
        <v>21</v>
      </c>
      <c r="D8" t="s">
        <v>22</v>
      </c>
      <c r="E8" t="s">
        <v>23</v>
      </c>
      <c r="F8" t="s">
        <v>23</v>
      </c>
      <c r="G8">
        <v>4</v>
      </c>
      <c r="H8">
        <v>2</v>
      </c>
      <c r="I8">
        <v>4</v>
      </c>
      <c r="J8">
        <v>2</v>
      </c>
      <c r="K8">
        <v>3</v>
      </c>
      <c r="L8">
        <v>1</v>
      </c>
      <c r="M8">
        <v>5</v>
      </c>
      <c r="O8">
        <v>2</v>
      </c>
      <c r="P8">
        <v>1</v>
      </c>
      <c r="Q8" t="s">
        <v>182</v>
      </c>
      <c r="R8" t="s">
        <v>183</v>
      </c>
      <c r="S8" t="s">
        <v>184</v>
      </c>
    </row>
    <row r="9" spans="1:19" ht="15.75" customHeight="1" x14ac:dyDescent="0.35">
      <c r="A9" t="s">
        <v>163</v>
      </c>
      <c r="B9" t="s">
        <v>20</v>
      </c>
      <c r="C9" t="s">
        <v>185</v>
      </c>
      <c r="D9" t="s">
        <v>22</v>
      </c>
      <c r="E9" t="s">
        <v>23</v>
      </c>
      <c r="F9" t="s">
        <v>23</v>
      </c>
      <c r="G9">
        <v>2</v>
      </c>
      <c r="H9">
        <v>2</v>
      </c>
      <c r="I9">
        <v>2</v>
      </c>
      <c r="J9">
        <v>4</v>
      </c>
      <c r="K9">
        <v>3</v>
      </c>
      <c r="L9">
        <v>4</v>
      </c>
      <c r="M9">
        <v>5</v>
      </c>
      <c r="N9">
        <v>3</v>
      </c>
      <c r="O9">
        <v>3</v>
      </c>
      <c r="P9">
        <v>2</v>
      </c>
      <c r="Q9" t="s">
        <v>186</v>
      </c>
      <c r="R9" t="s">
        <v>187</v>
      </c>
      <c r="S9" t="s">
        <v>188</v>
      </c>
    </row>
    <row r="10" spans="1:19" ht="15.75" customHeight="1" x14ac:dyDescent="0.35">
      <c r="A10" t="s">
        <v>163</v>
      </c>
      <c r="B10" t="s">
        <v>20</v>
      </c>
      <c r="C10" t="s">
        <v>21</v>
      </c>
      <c r="D10" t="s">
        <v>22</v>
      </c>
      <c r="E10" t="s">
        <v>23</v>
      </c>
      <c r="F10" t="s">
        <v>20</v>
      </c>
      <c r="G10">
        <v>4</v>
      </c>
      <c r="H10">
        <v>2</v>
      </c>
      <c r="I10">
        <v>4</v>
      </c>
      <c r="J10">
        <v>2</v>
      </c>
      <c r="K10">
        <v>5</v>
      </c>
      <c r="L10">
        <v>5</v>
      </c>
      <c r="M10">
        <v>5</v>
      </c>
      <c r="N10">
        <v>1</v>
      </c>
      <c r="O10">
        <v>5</v>
      </c>
      <c r="P10">
        <v>2</v>
      </c>
      <c r="Q10" t="s">
        <v>189</v>
      </c>
      <c r="R10" t="s">
        <v>190</v>
      </c>
      <c r="S10" t="s">
        <v>191</v>
      </c>
    </row>
    <row r="11" spans="1:19" ht="15.75" customHeight="1" x14ac:dyDescent="0.35">
      <c r="A11" t="s">
        <v>163</v>
      </c>
      <c r="B11" t="s">
        <v>20</v>
      </c>
      <c r="C11" t="s">
        <v>192</v>
      </c>
      <c r="D11" t="s">
        <v>22</v>
      </c>
      <c r="E11" t="s">
        <v>20</v>
      </c>
      <c r="F11" t="s">
        <v>23</v>
      </c>
      <c r="G11">
        <v>3</v>
      </c>
      <c r="H11">
        <v>2</v>
      </c>
      <c r="I11">
        <v>4</v>
      </c>
      <c r="J11">
        <v>2</v>
      </c>
      <c r="K11">
        <v>4</v>
      </c>
      <c r="L11">
        <v>3</v>
      </c>
      <c r="M11">
        <v>4</v>
      </c>
      <c r="N11">
        <v>3</v>
      </c>
      <c r="O11">
        <v>4</v>
      </c>
      <c r="P11">
        <v>2</v>
      </c>
      <c r="Q11" t="s">
        <v>193</v>
      </c>
      <c r="R11" t="s">
        <v>194</v>
      </c>
      <c r="S11" t="s">
        <v>195</v>
      </c>
    </row>
    <row r="12" spans="1:19" ht="15.75" customHeight="1" x14ac:dyDescent="0.35">
      <c r="A12" t="s">
        <v>163</v>
      </c>
      <c r="B12" t="s">
        <v>20</v>
      </c>
      <c r="C12" t="s">
        <v>21</v>
      </c>
      <c r="D12" t="s">
        <v>27</v>
      </c>
      <c r="E12" t="s">
        <v>23</v>
      </c>
      <c r="F12" t="s">
        <v>23</v>
      </c>
      <c r="G12">
        <v>4</v>
      </c>
      <c r="H12">
        <v>2</v>
      </c>
      <c r="I12">
        <v>4</v>
      </c>
      <c r="J12">
        <v>2</v>
      </c>
      <c r="K12">
        <v>5</v>
      </c>
      <c r="L12">
        <v>1</v>
      </c>
      <c r="M12">
        <v>3</v>
      </c>
      <c r="N12">
        <v>4</v>
      </c>
      <c r="O12">
        <v>5</v>
      </c>
      <c r="P12">
        <v>3</v>
      </c>
      <c r="Q12" t="s">
        <v>196</v>
      </c>
      <c r="R12" t="s">
        <v>197</v>
      </c>
      <c r="S12" t="s">
        <v>198</v>
      </c>
    </row>
    <row r="13" spans="1:19" ht="15.75" customHeight="1" x14ac:dyDescent="0.35">
      <c r="A13" t="s">
        <v>163</v>
      </c>
      <c r="B13" t="s">
        <v>20</v>
      </c>
      <c r="C13" t="s">
        <v>21</v>
      </c>
      <c r="D13" t="s">
        <v>22</v>
      </c>
      <c r="E13" t="s">
        <v>23</v>
      </c>
      <c r="F13" t="s">
        <v>23</v>
      </c>
      <c r="G13">
        <v>3</v>
      </c>
      <c r="H13">
        <v>1</v>
      </c>
      <c r="I13">
        <v>3</v>
      </c>
      <c r="J13">
        <v>1</v>
      </c>
      <c r="K13">
        <v>4</v>
      </c>
      <c r="L13">
        <v>1</v>
      </c>
      <c r="M13">
        <v>4</v>
      </c>
      <c r="N13">
        <v>2</v>
      </c>
      <c r="O13">
        <v>4</v>
      </c>
      <c r="P13">
        <v>1</v>
      </c>
      <c r="Q13" t="s">
        <v>199</v>
      </c>
      <c r="R13" t="s">
        <v>200</v>
      </c>
      <c r="S13" t="s">
        <v>201</v>
      </c>
    </row>
    <row r="28" ht="12.75" x14ac:dyDescent="0.35"/>
    <row r="29" ht="12.75" x14ac:dyDescent="0.35"/>
    <row r="30" ht="12.75" x14ac:dyDescent="0.35"/>
    <row r="31" ht="12.75" x14ac:dyDescent="0.35"/>
    <row r="32" ht="12.75" x14ac:dyDescent="0.35"/>
    <row r="33" spans="3:3" ht="12.75" x14ac:dyDescent="0.35"/>
    <row r="34" spans="3:3" ht="12.75" x14ac:dyDescent="0.35"/>
    <row r="35" spans="3:3" ht="12.75" x14ac:dyDescent="0.35"/>
    <row r="36" spans="3:3" ht="12.75" x14ac:dyDescent="0.35"/>
    <row r="37" spans="3:3" ht="12.75" x14ac:dyDescent="0.35"/>
    <row r="38" spans="3:3" ht="12.75" x14ac:dyDescent="0.35"/>
    <row r="39" spans="3:3" ht="12.75" x14ac:dyDescent="0.35"/>
    <row r="40" spans="3:3" ht="12.75" x14ac:dyDescent="0.35"/>
    <row r="41" spans="3:3" ht="12.75" x14ac:dyDescent="0.35"/>
    <row r="42" spans="3:3" ht="12.75" x14ac:dyDescent="0.35"/>
    <row r="43" spans="3:3" ht="12.75" x14ac:dyDescent="0.35"/>
    <row r="44" spans="3:3" ht="12.75" x14ac:dyDescent="0.35"/>
    <row r="45" spans="3:3" ht="12.75" x14ac:dyDescent="0.35"/>
    <row r="46" spans="3:3" ht="12.75" x14ac:dyDescent="0.35"/>
    <row r="47" spans="3:3" ht="12.75" x14ac:dyDescent="0.35">
      <c r="C47" t="s">
        <v>305</v>
      </c>
    </row>
    <row r="48" spans="3:3" ht="12.75" x14ac:dyDescent="0.35"/>
    <row r="49" ht="12.75" x14ac:dyDescent="0.35"/>
    <row r="50" ht="12.75" x14ac:dyDescent="0.35"/>
    <row r="51" ht="12.75" x14ac:dyDescent="0.35"/>
    <row r="52" ht="12.75" x14ac:dyDescent="0.35"/>
    <row r="53" ht="12.75" x14ac:dyDescent="0.35"/>
    <row r="54" ht="12.75" x14ac:dyDescent="0.35"/>
    <row r="55" ht="12.75" x14ac:dyDescent="0.35"/>
    <row r="56" ht="12.75" x14ac:dyDescent="0.35"/>
    <row r="57" ht="12.75" x14ac:dyDescent="0.35"/>
    <row r="58" ht="12.75" x14ac:dyDescent="0.35"/>
    <row r="59" ht="12.75" x14ac:dyDescent="0.35"/>
    <row r="60" ht="12.75" x14ac:dyDescent="0.35"/>
    <row r="61" ht="12.75" x14ac:dyDescent="0.35"/>
    <row r="62" ht="12.75" x14ac:dyDescent="0.35"/>
    <row r="63" ht="12.75" x14ac:dyDescent="0.35"/>
    <row r="64" ht="12.75" x14ac:dyDescent="0.35"/>
    <row r="65" ht="12.75" x14ac:dyDescent="0.35"/>
    <row r="66" ht="12.75" x14ac:dyDescent="0.35"/>
    <row r="67" ht="12.75" x14ac:dyDescent="0.35"/>
    <row r="68" ht="12.75" x14ac:dyDescent="0.35"/>
    <row r="69" ht="12.75" x14ac:dyDescent="0.35"/>
    <row r="70" ht="12.75" x14ac:dyDescent="0.35"/>
    <row r="71" ht="12.75" x14ac:dyDescent="0.35"/>
    <row r="72" ht="12.75" x14ac:dyDescent="0.35"/>
    <row r="73" ht="12.75" x14ac:dyDescent="0.35"/>
    <row r="74" ht="12.75" x14ac:dyDescent="0.35"/>
    <row r="75" ht="12.75" x14ac:dyDescent="0.35"/>
    <row r="76" ht="12.75" x14ac:dyDescent="0.35"/>
    <row r="77" ht="12.75" x14ac:dyDescent="0.35"/>
    <row r="78" ht="12.75" x14ac:dyDescent="0.35"/>
    <row r="79" ht="12.75" x14ac:dyDescent="0.35"/>
    <row r="80" ht="12.75" x14ac:dyDescent="0.35"/>
    <row r="81" ht="12.75" x14ac:dyDescent="0.35"/>
    <row r="82" ht="12.75" x14ac:dyDescent="0.35"/>
    <row r="83" ht="12.75" x14ac:dyDescent="0.35"/>
    <row r="84" ht="12.75" x14ac:dyDescent="0.35"/>
    <row r="85" ht="12.75" x14ac:dyDescent="0.35"/>
    <row r="86" ht="12.75" x14ac:dyDescent="0.35"/>
    <row r="87" ht="12.75" x14ac:dyDescent="0.35"/>
    <row r="88" ht="12.75" x14ac:dyDescent="0.35"/>
    <row r="89" ht="12.75" x14ac:dyDescent="0.35"/>
    <row r="90" ht="12.75" x14ac:dyDescent="0.35"/>
    <row r="91" ht="12.75" x14ac:dyDescent="0.35"/>
    <row r="92" ht="12.75" x14ac:dyDescent="0.35"/>
    <row r="93" ht="12.75" x14ac:dyDescent="0.35"/>
    <row r="94" ht="12.75" x14ac:dyDescent="0.35"/>
    <row r="95" ht="12.75" x14ac:dyDescent="0.35"/>
    <row r="96" ht="12.75" x14ac:dyDescent="0.35"/>
    <row r="97" ht="12.75" x14ac:dyDescent="0.35"/>
    <row r="98" ht="12.75" x14ac:dyDescent="0.35"/>
    <row r="99" ht="12.75" x14ac:dyDescent="0.35"/>
    <row r="100" ht="12.75" x14ac:dyDescent="0.35"/>
    <row r="101" ht="12.75" x14ac:dyDescent="0.35"/>
    <row r="102" ht="12.75" x14ac:dyDescent="0.35"/>
    <row r="103" ht="12.75" x14ac:dyDescent="0.35"/>
    <row r="104" ht="12.75" x14ac:dyDescent="0.35"/>
    <row r="105" ht="12.75" x14ac:dyDescent="0.35"/>
    <row r="106" ht="12.75" x14ac:dyDescent="0.35"/>
    <row r="107" ht="12.75" x14ac:dyDescent="0.35"/>
    <row r="108" ht="12.75" x14ac:dyDescent="0.35"/>
    <row r="109" ht="12.75" x14ac:dyDescent="0.35"/>
    <row r="110" ht="12.75" x14ac:dyDescent="0.35"/>
    <row r="111" ht="12.75" x14ac:dyDescent="0.35"/>
    <row r="112" ht="12.75" x14ac:dyDescent="0.35"/>
    <row r="113" ht="12.7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outlinePr summaryBelow="0" summaryRight="0"/>
  </sheetPr>
  <dimension ref="A1:S10"/>
  <sheetViews>
    <sheetView workbookViewId="0">
      <pane ySplit="1" topLeftCell="A2" activePane="bottomLeft" state="frozen"/>
      <selection pane="bottomLeft" activeCell="A2" sqref="A2:F10"/>
    </sheetView>
  </sheetViews>
  <sheetFormatPr defaultColWidth="12.59765625" defaultRowHeight="15.75" customHeight="1" x14ac:dyDescent="0.35"/>
  <cols>
    <col min="1" max="25" width="18.796875" customWidth="1"/>
  </cols>
  <sheetData>
    <row r="1" spans="1:19" ht="15.75" customHeight="1" x14ac:dyDescent="0.35">
      <c r="A1" t="s">
        <v>0</v>
      </c>
      <c r="B1" t="s">
        <v>1</v>
      </c>
      <c r="C1" t="s">
        <v>2</v>
      </c>
      <c r="D1" t="s">
        <v>3</v>
      </c>
      <c r="E1" t="s">
        <v>4</v>
      </c>
      <c r="F1" t="s">
        <v>5</v>
      </c>
      <c r="G1" t="s">
        <v>202</v>
      </c>
      <c r="H1" t="s">
        <v>203</v>
      </c>
      <c r="I1" t="s">
        <v>204</v>
      </c>
      <c r="J1" t="s">
        <v>205</v>
      </c>
      <c r="K1" t="s">
        <v>206</v>
      </c>
      <c r="L1" t="s">
        <v>207</v>
      </c>
      <c r="M1" t="s">
        <v>208</v>
      </c>
      <c r="N1" t="s">
        <v>209</v>
      </c>
      <c r="O1" t="s">
        <v>210</v>
      </c>
      <c r="P1" t="s">
        <v>211</v>
      </c>
      <c r="Q1" t="s">
        <v>212</v>
      </c>
      <c r="R1" t="s">
        <v>213</v>
      </c>
      <c r="S1" t="s">
        <v>18</v>
      </c>
    </row>
    <row r="2" spans="1:19" ht="15.75" customHeight="1" x14ac:dyDescent="0.35">
      <c r="A2" t="s">
        <v>214</v>
      </c>
      <c r="B2" t="s">
        <v>23</v>
      </c>
      <c r="C2" t="s">
        <v>21</v>
      </c>
      <c r="D2" t="s">
        <v>22</v>
      </c>
      <c r="E2" t="s">
        <v>23</v>
      </c>
      <c r="F2" t="s">
        <v>23</v>
      </c>
      <c r="G2">
        <v>4</v>
      </c>
      <c r="H2">
        <v>2</v>
      </c>
      <c r="I2">
        <v>4</v>
      </c>
      <c r="J2">
        <v>3</v>
      </c>
      <c r="K2">
        <v>4</v>
      </c>
      <c r="L2">
        <v>2</v>
      </c>
      <c r="M2">
        <v>3</v>
      </c>
      <c r="N2">
        <v>2</v>
      </c>
      <c r="O2">
        <v>3</v>
      </c>
      <c r="P2">
        <v>2</v>
      </c>
      <c r="Q2" t="s">
        <v>215</v>
      </c>
      <c r="R2" t="s">
        <v>216</v>
      </c>
      <c r="S2" t="s">
        <v>217</v>
      </c>
    </row>
    <row r="3" spans="1:19" ht="15.75" customHeight="1" x14ac:dyDescent="0.35">
      <c r="A3" t="s">
        <v>214</v>
      </c>
      <c r="B3" t="s">
        <v>23</v>
      </c>
      <c r="C3" t="s">
        <v>21</v>
      </c>
      <c r="D3" t="s">
        <v>22</v>
      </c>
      <c r="E3" t="s">
        <v>20</v>
      </c>
      <c r="F3" t="s">
        <v>23</v>
      </c>
      <c r="G3">
        <v>2</v>
      </c>
      <c r="H3">
        <v>2</v>
      </c>
      <c r="I3">
        <v>2</v>
      </c>
      <c r="J3">
        <v>4</v>
      </c>
      <c r="K3">
        <v>3</v>
      </c>
      <c r="L3">
        <v>4</v>
      </c>
      <c r="M3">
        <v>2</v>
      </c>
      <c r="N3">
        <v>4</v>
      </c>
      <c r="O3">
        <v>2</v>
      </c>
      <c r="P3">
        <v>4</v>
      </c>
      <c r="Q3" t="s">
        <v>218</v>
      </c>
      <c r="R3" t="s">
        <v>219</v>
      </c>
      <c r="S3" t="s">
        <v>220</v>
      </c>
    </row>
    <row r="4" spans="1:19" ht="15.75" customHeight="1" x14ac:dyDescent="0.35">
      <c r="A4" t="s">
        <v>214</v>
      </c>
      <c r="B4" t="s">
        <v>23</v>
      </c>
      <c r="C4" t="s">
        <v>21</v>
      </c>
      <c r="D4" t="s">
        <v>22</v>
      </c>
      <c r="E4" t="s">
        <v>23</v>
      </c>
      <c r="F4" t="s">
        <v>23</v>
      </c>
      <c r="G4">
        <v>3</v>
      </c>
      <c r="H4">
        <v>2</v>
      </c>
      <c r="I4">
        <v>2</v>
      </c>
      <c r="J4">
        <v>5</v>
      </c>
      <c r="K4">
        <v>5</v>
      </c>
      <c r="L4">
        <v>2</v>
      </c>
      <c r="M4">
        <v>2</v>
      </c>
      <c r="N4">
        <v>2</v>
      </c>
      <c r="O4">
        <v>2</v>
      </c>
      <c r="P4">
        <v>5</v>
      </c>
      <c r="Q4" t="s">
        <v>221</v>
      </c>
      <c r="R4" t="s">
        <v>222</v>
      </c>
      <c r="S4" t="s">
        <v>223</v>
      </c>
    </row>
    <row r="5" spans="1:19" ht="15.75" customHeight="1" x14ac:dyDescent="0.35">
      <c r="A5" t="s">
        <v>214</v>
      </c>
      <c r="B5" t="s">
        <v>23</v>
      </c>
      <c r="C5" t="s">
        <v>21</v>
      </c>
      <c r="D5" t="s">
        <v>22</v>
      </c>
      <c r="E5" t="s">
        <v>23</v>
      </c>
      <c r="F5" t="s">
        <v>23</v>
      </c>
      <c r="G5">
        <v>1</v>
      </c>
      <c r="H5">
        <v>4</v>
      </c>
      <c r="I5">
        <v>2</v>
      </c>
      <c r="J5">
        <v>4</v>
      </c>
      <c r="K5">
        <v>3</v>
      </c>
      <c r="L5">
        <v>5</v>
      </c>
      <c r="M5">
        <v>2</v>
      </c>
      <c r="N5">
        <v>4</v>
      </c>
      <c r="O5">
        <v>2</v>
      </c>
      <c r="P5">
        <v>4</v>
      </c>
      <c r="Q5" t="s">
        <v>224</v>
      </c>
      <c r="R5" t="s">
        <v>225</v>
      </c>
      <c r="S5" t="s">
        <v>226</v>
      </c>
    </row>
    <row r="6" spans="1:19" ht="15.75" customHeight="1" x14ac:dyDescent="0.35">
      <c r="A6" t="s">
        <v>214</v>
      </c>
      <c r="B6" t="s">
        <v>23</v>
      </c>
      <c r="C6" t="s">
        <v>21</v>
      </c>
      <c r="D6" t="s">
        <v>22</v>
      </c>
      <c r="E6" t="s">
        <v>20</v>
      </c>
      <c r="F6" t="s">
        <v>23</v>
      </c>
      <c r="G6">
        <v>4</v>
      </c>
      <c r="H6">
        <v>3</v>
      </c>
      <c r="I6">
        <v>3</v>
      </c>
      <c r="J6">
        <v>4</v>
      </c>
      <c r="K6">
        <v>5</v>
      </c>
      <c r="L6">
        <v>3</v>
      </c>
      <c r="M6">
        <v>4</v>
      </c>
      <c r="N6">
        <v>3</v>
      </c>
      <c r="O6">
        <v>4</v>
      </c>
      <c r="P6">
        <v>3</v>
      </c>
      <c r="Q6" t="s">
        <v>227</v>
      </c>
      <c r="R6" t="s">
        <v>228</v>
      </c>
      <c r="S6" t="s">
        <v>229</v>
      </c>
    </row>
    <row r="7" spans="1:19" ht="15.75" customHeight="1" x14ac:dyDescent="0.35">
      <c r="A7" t="s">
        <v>214</v>
      </c>
      <c r="B7" t="s">
        <v>20</v>
      </c>
      <c r="C7" t="s">
        <v>21</v>
      </c>
      <c r="D7" t="s">
        <v>27</v>
      </c>
      <c r="E7" t="s">
        <v>23</v>
      </c>
      <c r="G7">
        <v>1</v>
      </c>
      <c r="H7">
        <v>3</v>
      </c>
      <c r="I7">
        <v>1</v>
      </c>
      <c r="J7">
        <v>2</v>
      </c>
      <c r="K7">
        <v>2</v>
      </c>
      <c r="L7">
        <v>5</v>
      </c>
      <c r="M7">
        <v>2</v>
      </c>
      <c r="N7">
        <v>5</v>
      </c>
      <c r="O7">
        <v>3</v>
      </c>
      <c r="P7">
        <v>1</v>
      </c>
      <c r="Q7" t="s">
        <v>230</v>
      </c>
      <c r="R7" t="s">
        <v>231</v>
      </c>
      <c r="S7" t="s">
        <v>232</v>
      </c>
    </row>
    <row r="8" spans="1:19" ht="15.75" customHeight="1" x14ac:dyDescent="0.35">
      <c r="A8" t="s">
        <v>214</v>
      </c>
      <c r="B8" t="s">
        <v>23</v>
      </c>
      <c r="C8" t="s">
        <v>21</v>
      </c>
      <c r="D8" t="s">
        <v>27</v>
      </c>
      <c r="E8" t="s">
        <v>20</v>
      </c>
      <c r="F8" t="s">
        <v>23</v>
      </c>
      <c r="G8">
        <v>1</v>
      </c>
      <c r="H8">
        <v>3</v>
      </c>
      <c r="I8">
        <v>1</v>
      </c>
      <c r="J8">
        <v>4</v>
      </c>
      <c r="K8">
        <v>3</v>
      </c>
      <c r="L8">
        <v>3</v>
      </c>
      <c r="M8">
        <v>3</v>
      </c>
      <c r="N8">
        <v>4</v>
      </c>
      <c r="O8">
        <v>4</v>
      </c>
      <c r="P8">
        <v>3</v>
      </c>
      <c r="Q8" t="s">
        <v>233</v>
      </c>
      <c r="R8" t="s">
        <v>234</v>
      </c>
      <c r="S8" t="s">
        <v>235</v>
      </c>
    </row>
    <row r="9" spans="1:19" ht="15.75" customHeight="1" x14ac:dyDescent="0.35">
      <c r="A9" t="s">
        <v>214</v>
      </c>
      <c r="B9" t="s">
        <v>23</v>
      </c>
      <c r="C9" t="s">
        <v>21</v>
      </c>
      <c r="D9" t="s">
        <v>22</v>
      </c>
      <c r="E9" t="s">
        <v>23</v>
      </c>
      <c r="F9" t="s">
        <v>23</v>
      </c>
      <c r="G9">
        <v>3</v>
      </c>
      <c r="H9">
        <v>4</v>
      </c>
      <c r="I9">
        <v>2</v>
      </c>
      <c r="J9">
        <v>3</v>
      </c>
      <c r="K9">
        <v>2</v>
      </c>
      <c r="L9">
        <v>2</v>
      </c>
      <c r="M9">
        <v>4</v>
      </c>
      <c r="N9">
        <v>5</v>
      </c>
      <c r="O9">
        <v>3</v>
      </c>
      <c r="P9">
        <v>1</v>
      </c>
      <c r="Q9" t="s">
        <v>236</v>
      </c>
      <c r="R9" t="s">
        <v>237</v>
      </c>
      <c r="S9" t="s">
        <v>238</v>
      </c>
    </row>
    <row r="10" spans="1:19" ht="15.75" customHeight="1" x14ac:dyDescent="0.35">
      <c r="A10" t="s">
        <v>214</v>
      </c>
      <c r="B10" t="s">
        <v>23</v>
      </c>
      <c r="C10" t="s">
        <v>21</v>
      </c>
      <c r="D10" t="s">
        <v>22</v>
      </c>
      <c r="E10" t="s">
        <v>23</v>
      </c>
      <c r="F10" t="s">
        <v>23</v>
      </c>
      <c r="G10">
        <v>2</v>
      </c>
      <c r="H10">
        <v>4</v>
      </c>
      <c r="I10">
        <v>2</v>
      </c>
      <c r="J10">
        <v>5</v>
      </c>
      <c r="K10">
        <v>4</v>
      </c>
      <c r="L10">
        <v>5</v>
      </c>
      <c r="M10">
        <v>4</v>
      </c>
      <c r="N10">
        <v>4</v>
      </c>
      <c r="O10">
        <v>2</v>
      </c>
      <c r="P10">
        <v>5</v>
      </c>
      <c r="Q10" t="s">
        <v>239</v>
      </c>
      <c r="R10" t="s">
        <v>240</v>
      </c>
      <c r="S10" t="s">
        <v>241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B393D-09B9-4077-85A6-E7967116DF30}">
  <sheetPr>
    <tabColor theme="6" tint="0.39997558519241921"/>
  </sheetPr>
  <dimension ref="B3:G90"/>
  <sheetViews>
    <sheetView workbookViewId="0">
      <selection activeCell="C55" sqref="C55"/>
    </sheetView>
  </sheetViews>
  <sheetFormatPr defaultRowHeight="12.75" x14ac:dyDescent="0.35"/>
  <cols>
    <col min="2" max="2" width="13.1328125" bestFit="1" customWidth="1"/>
    <col min="3" max="3" width="39.796875" bestFit="1" customWidth="1"/>
    <col min="4" max="4" width="59.46484375" customWidth="1"/>
    <col min="5" max="5" width="34.6640625" customWidth="1"/>
    <col min="6" max="6" width="68.53125" customWidth="1"/>
    <col min="7" max="7" width="40.6640625" customWidth="1"/>
  </cols>
  <sheetData>
    <row r="3" spans="2:7" ht="51" x14ac:dyDescent="0.35">
      <c r="B3" s="81" t="s">
        <v>0</v>
      </c>
      <c r="C3" s="81" t="s">
        <v>1</v>
      </c>
      <c r="D3" s="81" t="s">
        <v>2</v>
      </c>
      <c r="E3" s="81" t="s">
        <v>3</v>
      </c>
      <c r="F3" s="81" t="s">
        <v>4</v>
      </c>
      <c r="G3" s="81" t="s">
        <v>5</v>
      </c>
    </row>
    <row r="4" spans="2:7" x14ac:dyDescent="0.35">
      <c r="B4" s="82" t="s">
        <v>19</v>
      </c>
      <c r="C4" s="82" t="s">
        <v>20</v>
      </c>
      <c r="D4" s="82" t="s">
        <v>21</v>
      </c>
      <c r="E4" s="82" t="s">
        <v>22</v>
      </c>
      <c r="F4" s="82" t="s">
        <v>23</v>
      </c>
      <c r="G4" s="82" t="s">
        <v>23</v>
      </c>
    </row>
    <row r="5" spans="2:7" x14ac:dyDescent="0.35">
      <c r="B5" s="82" t="s">
        <v>19</v>
      </c>
      <c r="C5" s="82" t="s">
        <v>20</v>
      </c>
      <c r="D5" s="82" t="s">
        <v>21</v>
      </c>
      <c r="E5" s="82" t="s">
        <v>27</v>
      </c>
      <c r="F5" s="82" t="s">
        <v>23</v>
      </c>
      <c r="G5" s="82" t="s">
        <v>23</v>
      </c>
    </row>
    <row r="6" spans="2:7" x14ac:dyDescent="0.35">
      <c r="B6" s="82" t="s">
        <v>19</v>
      </c>
      <c r="C6" s="82" t="s">
        <v>20</v>
      </c>
      <c r="D6" s="82" t="s">
        <v>21</v>
      </c>
      <c r="E6" s="82" t="s">
        <v>31</v>
      </c>
      <c r="F6" s="82" t="s">
        <v>20</v>
      </c>
      <c r="G6" s="82" t="s">
        <v>23</v>
      </c>
    </row>
    <row r="7" spans="2:7" x14ac:dyDescent="0.35">
      <c r="B7" s="82" t="s">
        <v>19</v>
      </c>
      <c r="C7" s="82" t="s">
        <v>20</v>
      </c>
      <c r="D7" s="82"/>
      <c r="E7" s="82" t="s">
        <v>22</v>
      </c>
      <c r="F7" s="82" t="s">
        <v>20</v>
      </c>
      <c r="G7" s="82" t="s">
        <v>23</v>
      </c>
    </row>
    <row r="8" spans="2:7" x14ac:dyDescent="0.35">
      <c r="B8" s="82" t="s">
        <v>19</v>
      </c>
      <c r="C8" s="82" t="s">
        <v>20</v>
      </c>
      <c r="D8" s="82" t="s">
        <v>21</v>
      </c>
      <c r="E8" s="82" t="s">
        <v>22</v>
      </c>
      <c r="F8" s="82" t="s">
        <v>23</v>
      </c>
      <c r="G8" s="82" t="s">
        <v>23</v>
      </c>
    </row>
    <row r="9" spans="2:7" x14ac:dyDescent="0.35">
      <c r="B9" s="82" t="s">
        <v>19</v>
      </c>
      <c r="C9" s="82" t="s">
        <v>20</v>
      </c>
      <c r="D9" s="82" t="s">
        <v>21</v>
      </c>
      <c r="E9" s="82" t="s">
        <v>22</v>
      </c>
      <c r="F9" s="82" t="s">
        <v>23</v>
      </c>
      <c r="G9" s="82" t="s">
        <v>23</v>
      </c>
    </row>
    <row r="10" spans="2:7" x14ac:dyDescent="0.35">
      <c r="B10" s="82" t="s">
        <v>19</v>
      </c>
      <c r="C10" s="82" t="s">
        <v>20</v>
      </c>
      <c r="D10" s="82" t="s">
        <v>21</v>
      </c>
      <c r="E10" s="82" t="s">
        <v>27</v>
      </c>
      <c r="F10" s="82" t="s">
        <v>23</v>
      </c>
      <c r="G10" s="82" t="s">
        <v>23</v>
      </c>
    </row>
    <row r="11" spans="2:7" x14ac:dyDescent="0.35">
      <c r="B11" s="82" t="s">
        <v>19</v>
      </c>
      <c r="C11" s="82" t="s">
        <v>20</v>
      </c>
      <c r="D11" s="82" t="s">
        <v>21</v>
      </c>
      <c r="E11" s="82" t="s">
        <v>22</v>
      </c>
      <c r="F11" s="82" t="s">
        <v>20</v>
      </c>
      <c r="G11" s="82" t="s">
        <v>23</v>
      </c>
    </row>
    <row r="12" spans="2:7" x14ac:dyDescent="0.35">
      <c r="B12" s="82" t="s">
        <v>19</v>
      </c>
      <c r="C12" s="82" t="s">
        <v>20</v>
      </c>
      <c r="D12" s="82" t="s">
        <v>21</v>
      </c>
      <c r="E12" s="82" t="s">
        <v>27</v>
      </c>
      <c r="F12" s="82" t="s">
        <v>23</v>
      </c>
      <c r="G12" s="82" t="s">
        <v>23</v>
      </c>
    </row>
    <row r="13" spans="2:7" x14ac:dyDescent="0.35">
      <c r="B13" s="82" t="s">
        <v>19</v>
      </c>
      <c r="C13" s="82" t="s">
        <v>23</v>
      </c>
      <c r="D13" s="82" t="s">
        <v>21</v>
      </c>
      <c r="E13" s="82" t="s">
        <v>22</v>
      </c>
      <c r="F13" s="82" t="s">
        <v>23</v>
      </c>
      <c r="G13" s="82" t="s">
        <v>23</v>
      </c>
    </row>
    <row r="14" spans="2:7" x14ac:dyDescent="0.35">
      <c r="B14" s="82" t="s">
        <v>84</v>
      </c>
      <c r="C14" s="82" t="s">
        <v>20</v>
      </c>
      <c r="D14" s="82" t="s">
        <v>21</v>
      </c>
      <c r="E14" s="82" t="s">
        <v>22</v>
      </c>
      <c r="F14" s="82" t="s">
        <v>20</v>
      </c>
      <c r="G14" s="82" t="s">
        <v>20</v>
      </c>
    </row>
    <row r="15" spans="2:7" x14ac:dyDescent="0.35">
      <c r="B15" s="82" t="s">
        <v>84</v>
      </c>
      <c r="C15" s="82" t="s">
        <v>23</v>
      </c>
      <c r="D15" s="82" t="s">
        <v>21</v>
      </c>
      <c r="E15" s="82" t="s">
        <v>22</v>
      </c>
      <c r="F15" s="82" t="s">
        <v>23</v>
      </c>
      <c r="G15" s="82" t="s">
        <v>23</v>
      </c>
    </row>
    <row r="16" spans="2:7" x14ac:dyDescent="0.35">
      <c r="B16" s="82" t="s">
        <v>84</v>
      </c>
      <c r="C16" s="82" t="s">
        <v>23</v>
      </c>
      <c r="D16" s="82" t="s">
        <v>21</v>
      </c>
      <c r="E16" s="82" t="s">
        <v>27</v>
      </c>
      <c r="F16" s="82" t="s">
        <v>23</v>
      </c>
      <c r="G16" s="82" t="s">
        <v>20</v>
      </c>
    </row>
    <row r="17" spans="2:7" x14ac:dyDescent="0.35">
      <c r="B17" s="82" t="s">
        <v>84</v>
      </c>
      <c r="C17" s="82" t="s">
        <v>23</v>
      </c>
      <c r="D17" s="82" t="s">
        <v>21</v>
      </c>
      <c r="E17" s="82" t="s">
        <v>27</v>
      </c>
      <c r="F17" s="82" t="s">
        <v>23</v>
      </c>
      <c r="G17" s="82" t="s">
        <v>23</v>
      </c>
    </row>
    <row r="18" spans="2:7" x14ac:dyDescent="0.35">
      <c r="B18" s="82" t="s">
        <v>84</v>
      </c>
      <c r="C18" s="82" t="s">
        <v>23</v>
      </c>
      <c r="D18" s="82" t="s">
        <v>21</v>
      </c>
      <c r="E18" s="82" t="s">
        <v>27</v>
      </c>
      <c r="F18" s="82" t="s">
        <v>23</v>
      </c>
      <c r="G18" s="82" t="s">
        <v>23</v>
      </c>
    </row>
    <row r="19" spans="2:7" x14ac:dyDescent="0.35">
      <c r="B19" s="82" t="s">
        <v>84</v>
      </c>
      <c r="C19" s="82" t="s">
        <v>23</v>
      </c>
      <c r="D19" s="82" t="s">
        <v>21</v>
      </c>
      <c r="E19" s="82" t="s">
        <v>22</v>
      </c>
      <c r="F19" s="82" t="s">
        <v>23</v>
      </c>
      <c r="G19" s="82" t="s">
        <v>20</v>
      </c>
    </row>
    <row r="20" spans="2:7" x14ac:dyDescent="0.35">
      <c r="B20" s="82" t="s">
        <v>84</v>
      </c>
      <c r="C20" s="82" t="s">
        <v>23</v>
      </c>
      <c r="D20" s="82" t="s">
        <v>21</v>
      </c>
      <c r="E20" s="83" t="s">
        <v>316</v>
      </c>
      <c r="F20" s="82" t="s">
        <v>20</v>
      </c>
      <c r="G20" s="82" t="s">
        <v>23</v>
      </c>
    </row>
    <row r="21" spans="2:7" x14ac:dyDescent="0.35">
      <c r="B21" s="82" t="s">
        <v>84</v>
      </c>
      <c r="C21" s="82" t="s">
        <v>23</v>
      </c>
      <c r="D21" s="82" t="s">
        <v>21</v>
      </c>
      <c r="E21" s="82" t="s">
        <v>27</v>
      </c>
      <c r="F21" s="82" t="s">
        <v>23</v>
      </c>
      <c r="G21" s="82" t="s">
        <v>20</v>
      </c>
    </row>
    <row r="22" spans="2:7" x14ac:dyDescent="0.35">
      <c r="B22" s="82" t="s">
        <v>84</v>
      </c>
      <c r="C22" s="82" t="s">
        <v>23</v>
      </c>
      <c r="D22" s="82" t="s">
        <v>21</v>
      </c>
      <c r="E22" s="82" t="s">
        <v>22</v>
      </c>
      <c r="F22" s="82" t="s">
        <v>23</v>
      </c>
      <c r="G22" s="82" t="s">
        <v>23</v>
      </c>
    </row>
    <row r="23" spans="2:7" x14ac:dyDescent="0.35">
      <c r="B23" s="82" t="s">
        <v>84</v>
      </c>
      <c r="C23" s="82" t="s">
        <v>23</v>
      </c>
      <c r="D23" s="82" t="s">
        <v>21</v>
      </c>
      <c r="E23" s="82" t="s">
        <v>22</v>
      </c>
      <c r="F23" s="82" t="s">
        <v>20</v>
      </c>
      <c r="G23" s="82" t="s">
        <v>23</v>
      </c>
    </row>
    <row r="24" spans="2:7" x14ac:dyDescent="0.35">
      <c r="B24" s="82" t="s">
        <v>84</v>
      </c>
      <c r="C24" s="82" t="s">
        <v>23</v>
      </c>
      <c r="D24" s="82" t="s">
        <v>21</v>
      </c>
      <c r="E24" s="82" t="s">
        <v>27</v>
      </c>
      <c r="F24" s="82" t="s">
        <v>23</v>
      </c>
      <c r="G24" s="82" t="s">
        <v>23</v>
      </c>
    </row>
    <row r="25" spans="2:7" x14ac:dyDescent="0.35">
      <c r="B25" s="82" t="s">
        <v>131</v>
      </c>
      <c r="C25" s="82" t="s">
        <v>20</v>
      </c>
      <c r="D25" s="82" t="s">
        <v>21</v>
      </c>
      <c r="E25" s="82" t="s">
        <v>22</v>
      </c>
      <c r="F25" s="82" t="s">
        <v>23</v>
      </c>
      <c r="G25" s="82" t="s">
        <v>20</v>
      </c>
    </row>
    <row r="26" spans="2:7" x14ac:dyDescent="0.35">
      <c r="B26" s="82" t="s">
        <v>131</v>
      </c>
      <c r="C26" s="82" t="s">
        <v>20</v>
      </c>
      <c r="D26" s="82" t="s">
        <v>21</v>
      </c>
      <c r="E26" s="82" t="s">
        <v>27</v>
      </c>
      <c r="F26" s="82" t="s">
        <v>20</v>
      </c>
      <c r="G26" s="82" t="s">
        <v>20</v>
      </c>
    </row>
    <row r="27" spans="2:7" x14ac:dyDescent="0.35">
      <c r="B27" s="82" t="s">
        <v>131</v>
      </c>
      <c r="C27" s="82" t="s">
        <v>20</v>
      </c>
      <c r="D27" s="82" t="s">
        <v>21</v>
      </c>
      <c r="E27" s="82" t="s">
        <v>22</v>
      </c>
      <c r="F27" s="82" t="s">
        <v>23</v>
      </c>
      <c r="G27" s="82" t="s">
        <v>20</v>
      </c>
    </row>
    <row r="28" spans="2:7" x14ac:dyDescent="0.35">
      <c r="B28" s="82" t="s">
        <v>131</v>
      </c>
      <c r="C28" s="82" t="s">
        <v>20</v>
      </c>
      <c r="D28" s="82" t="s">
        <v>21</v>
      </c>
      <c r="E28" s="82" t="s">
        <v>22</v>
      </c>
      <c r="F28" s="82" t="s">
        <v>23</v>
      </c>
      <c r="G28" s="82" t="s">
        <v>23</v>
      </c>
    </row>
    <row r="29" spans="2:7" x14ac:dyDescent="0.35">
      <c r="B29" s="82" t="s">
        <v>131</v>
      </c>
      <c r="C29" s="82" t="s">
        <v>20</v>
      </c>
      <c r="D29" s="82" t="s">
        <v>21</v>
      </c>
      <c r="E29" s="82" t="s">
        <v>27</v>
      </c>
      <c r="F29" s="82" t="s">
        <v>23</v>
      </c>
      <c r="G29" s="82" t="s">
        <v>23</v>
      </c>
    </row>
    <row r="30" spans="2:7" x14ac:dyDescent="0.35">
      <c r="B30" s="82" t="s">
        <v>131</v>
      </c>
      <c r="C30" s="82" t="s">
        <v>20</v>
      </c>
      <c r="D30" s="82" t="s">
        <v>21</v>
      </c>
      <c r="E30" s="82" t="s">
        <v>22</v>
      </c>
      <c r="F30" s="82" t="s">
        <v>23</v>
      </c>
      <c r="G30" s="82" t="s">
        <v>23</v>
      </c>
    </row>
    <row r="31" spans="2:7" x14ac:dyDescent="0.35">
      <c r="B31" s="82" t="s">
        <v>131</v>
      </c>
      <c r="C31" s="82" t="s">
        <v>20</v>
      </c>
      <c r="D31" s="82" t="s">
        <v>21</v>
      </c>
      <c r="E31" s="82" t="s">
        <v>22</v>
      </c>
      <c r="F31" s="82" t="s">
        <v>23</v>
      </c>
      <c r="G31" s="82" t="s">
        <v>23</v>
      </c>
    </row>
    <row r="32" spans="2:7" x14ac:dyDescent="0.35">
      <c r="B32" s="82" t="s">
        <v>163</v>
      </c>
      <c r="C32" s="82" t="s">
        <v>20</v>
      </c>
      <c r="D32" s="82" t="s">
        <v>21</v>
      </c>
      <c r="E32" s="82" t="s">
        <v>27</v>
      </c>
      <c r="F32" s="82" t="s">
        <v>23</v>
      </c>
      <c r="G32" s="82" t="s">
        <v>23</v>
      </c>
    </row>
    <row r="33" spans="2:7" x14ac:dyDescent="0.35">
      <c r="B33" s="82" t="s">
        <v>163</v>
      </c>
      <c r="C33" s="82" t="s">
        <v>20</v>
      </c>
      <c r="D33" s="82" t="s">
        <v>21</v>
      </c>
      <c r="E33" s="82" t="s">
        <v>22</v>
      </c>
      <c r="F33" s="82" t="s">
        <v>23</v>
      </c>
      <c r="G33" s="82" t="s">
        <v>23</v>
      </c>
    </row>
    <row r="34" spans="2:7" x14ac:dyDescent="0.35">
      <c r="B34" s="82" t="s">
        <v>163</v>
      </c>
      <c r="C34" s="82" t="s">
        <v>20</v>
      </c>
      <c r="D34" s="82" t="s">
        <v>21</v>
      </c>
      <c r="E34" s="82" t="s">
        <v>22</v>
      </c>
      <c r="F34" s="82" t="s">
        <v>23</v>
      </c>
      <c r="G34" s="82" t="s">
        <v>23</v>
      </c>
    </row>
    <row r="35" spans="2:7" x14ac:dyDescent="0.35">
      <c r="B35" s="82" t="s">
        <v>163</v>
      </c>
      <c r="C35" s="82" t="s">
        <v>20</v>
      </c>
      <c r="D35" s="82" t="s">
        <v>21</v>
      </c>
      <c r="E35" s="82" t="s">
        <v>22</v>
      </c>
      <c r="F35" s="82" t="s">
        <v>23</v>
      </c>
      <c r="G35" s="82" t="s">
        <v>23</v>
      </c>
    </row>
    <row r="36" spans="2:7" x14ac:dyDescent="0.35">
      <c r="B36" s="82" t="s">
        <v>163</v>
      </c>
      <c r="C36" s="82" t="s">
        <v>20</v>
      </c>
      <c r="D36" s="82" t="s">
        <v>21</v>
      </c>
      <c r="E36" s="82" t="s">
        <v>22</v>
      </c>
      <c r="F36" s="82" t="s">
        <v>20</v>
      </c>
      <c r="G36" s="82" t="s">
        <v>23</v>
      </c>
    </row>
    <row r="37" spans="2:7" x14ac:dyDescent="0.35">
      <c r="B37" s="82" t="s">
        <v>163</v>
      </c>
      <c r="C37" s="82" t="s">
        <v>23</v>
      </c>
      <c r="D37" s="82" t="s">
        <v>21</v>
      </c>
      <c r="E37" s="82" t="s">
        <v>22</v>
      </c>
      <c r="F37" s="82" t="s">
        <v>23</v>
      </c>
      <c r="G37" s="82" t="s">
        <v>23</v>
      </c>
    </row>
    <row r="38" spans="2:7" x14ac:dyDescent="0.35">
      <c r="B38" s="82" t="s">
        <v>163</v>
      </c>
      <c r="C38" s="82" t="s">
        <v>20</v>
      </c>
      <c r="D38" s="82" t="s">
        <v>21</v>
      </c>
      <c r="E38" s="82" t="s">
        <v>22</v>
      </c>
      <c r="F38" s="82" t="s">
        <v>23</v>
      </c>
      <c r="G38" s="82" t="s">
        <v>23</v>
      </c>
    </row>
    <row r="39" spans="2:7" x14ac:dyDescent="0.35">
      <c r="B39" s="82" t="s">
        <v>163</v>
      </c>
      <c r="C39" s="82" t="s">
        <v>20</v>
      </c>
      <c r="D39" s="82" t="s">
        <v>185</v>
      </c>
      <c r="E39" s="82" t="s">
        <v>22</v>
      </c>
      <c r="F39" s="82" t="s">
        <v>23</v>
      </c>
      <c r="G39" s="82" t="s">
        <v>23</v>
      </c>
    </row>
    <row r="40" spans="2:7" x14ac:dyDescent="0.35">
      <c r="B40" s="82" t="s">
        <v>163</v>
      </c>
      <c r="C40" s="82" t="s">
        <v>20</v>
      </c>
      <c r="D40" s="82" t="s">
        <v>21</v>
      </c>
      <c r="E40" s="82" t="s">
        <v>22</v>
      </c>
      <c r="F40" s="82" t="s">
        <v>23</v>
      </c>
      <c r="G40" s="82" t="s">
        <v>20</v>
      </c>
    </row>
    <row r="41" spans="2:7" x14ac:dyDescent="0.35">
      <c r="B41" s="82" t="s">
        <v>163</v>
      </c>
      <c r="C41" s="82" t="s">
        <v>20</v>
      </c>
      <c r="D41" s="82" t="s">
        <v>192</v>
      </c>
      <c r="E41" s="82" t="s">
        <v>22</v>
      </c>
      <c r="F41" s="82" t="s">
        <v>20</v>
      </c>
      <c r="G41" s="82" t="s">
        <v>23</v>
      </c>
    </row>
    <row r="42" spans="2:7" x14ac:dyDescent="0.35">
      <c r="B42" s="82" t="s">
        <v>163</v>
      </c>
      <c r="C42" s="82" t="s">
        <v>20</v>
      </c>
      <c r="D42" s="82" t="s">
        <v>21</v>
      </c>
      <c r="E42" s="82" t="s">
        <v>27</v>
      </c>
      <c r="F42" s="82" t="s">
        <v>23</v>
      </c>
      <c r="G42" s="82" t="s">
        <v>23</v>
      </c>
    </row>
    <row r="43" spans="2:7" x14ac:dyDescent="0.35">
      <c r="B43" s="82" t="s">
        <v>163</v>
      </c>
      <c r="C43" s="82" t="s">
        <v>20</v>
      </c>
      <c r="D43" s="82" t="s">
        <v>21</v>
      </c>
      <c r="E43" s="82" t="s">
        <v>22</v>
      </c>
      <c r="F43" s="82" t="s">
        <v>23</v>
      </c>
      <c r="G43" s="82" t="s">
        <v>23</v>
      </c>
    </row>
    <row r="44" spans="2:7" x14ac:dyDescent="0.35">
      <c r="B44" s="82" t="s">
        <v>214</v>
      </c>
      <c r="C44" s="82" t="s">
        <v>23</v>
      </c>
      <c r="D44" s="82" t="s">
        <v>21</v>
      </c>
      <c r="E44" s="82" t="s">
        <v>22</v>
      </c>
      <c r="F44" s="82" t="s">
        <v>23</v>
      </c>
      <c r="G44" s="82" t="s">
        <v>23</v>
      </c>
    </row>
    <row r="45" spans="2:7" x14ac:dyDescent="0.35">
      <c r="B45" s="82" t="s">
        <v>214</v>
      </c>
      <c r="C45" s="82" t="s">
        <v>23</v>
      </c>
      <c r="D45" s="82" t="s">
        <v>21</v>
      </c>
      <c r="E45" s="82" t="s">
        <v>22</v>
      </c>
      <c r="F45" s="82" t="s">
        <v>20</v>
      </c>
      <c r="G45" s="82" t="s">
        <v>23</v>
      </c>
    </row>
    <row r="46" spans="2:7" x14ac:dyDescent="0.35">
      <c r="B46" s="82" t="s">
        <v>214</v>
      </c>
      <c r="C46" s="82" t="s">
        <v>23</v>
      </c>
      <c r="D46" s="82" t="s">
        <v>21</v>
      </c>
      <c r="E46" s="82" t="s">
        <v>22</v>
      </c>
      <c r="F46" s="82" t="s">
        <v>23</v>
      </c>
      <c r="G46" s="82" t="s">
        <v>23</v>
      </c>
    </row>
    <row r="47" spans="2:7" x14ac:dyDescent="0.35">
      <c r="B47" s="82" t="s">
        <v>214</v>
      </c>
      <c r="C47" s="82" t="s">
        <v>23</v>
      </c>
      <c r="D47" s="82" t="s">
        <v>21</v>
      </c>
      <c r="E47" s="82" t="s">
        <v>22</v>
      </c>
      <c r="F47" s="82" t="s">
        <v>23</v>
      </c>
      <c r="G47" s="82" t="s">
        <v>23</v>
      </c>
    </row>
    <row r="48" spans="2:7" x14ac:dyDescent="0.35">
      <c r="B48" s="82" t="s">
        <v>214</v>
      </c>
      <c r="C48" s="82" t="s">
        <v>23</v>
      </c>
      <c r="D48" s="82" t="s">
        <v>21</v>
      </c>
      <c r="E48" s="82" t="s">
        <v>22</v>
      </c>
      <c r="F48" s="82" t="s">
        <v>20</v>
      </c>
      <c r="G48" s="82" t="s">
        <v>23</v>
      </c>
    </row>
    <row r="49" spans="2:7" x14ac:dyDescent="0.35">
      <c r="B49" s="82" t="s">
        <v>214</v>
      </c>
      <c r="C49" s="82" t="s">
        <v>20</v>
      </c>
      <c r="D49" s="82" t="s">
        <v>21</v>
      </c>
      <c r="E49" s="82" t="s">
        <v>27</v>
      </c>
      <c r="F49" s="82" t="s">
        <v>23</v>
      </c>
      <c r="G49" s="82"/>
    </row>
    <row r="50" spans="2:7" x14ac:dyDescent="0.35">
      <c r="B50" s="82" t="s">
        <v>214</v>
      </c>
      <c r="C50" s="82" t="s">
        <v>23</v>
      </c>
      <c r="D50" s="82" t="s">
        <v>21</v>
      </c>
      <c r="E50" s="82" t="s">
        <v>27</v>
      </c>
      <c r="F50" s="82" t="s">
        <v>20</v>
      </c>
      <c r="G50" s="82" t="s">
        <v>23</v>
      </c>
    </row>
    <row r="51" spans="2:7" x14ac:dyDescent="0.35">
      <c r="B51" s="82" t="s">
        <v>214</v>
      </c>
      <c r="C51" s="82" t="s">
        <v>23</v>
      </c>
      <c r="D51" s="82" t="s">
        <v>21</v>
      </c>
      <c r="E51" s="82" t="s">
        <v>22</v>
      </c>
      <c r="F51" s="82" t="s">
        <v>23</v>
      </c>
      <c r="G51" s="82" t="s">
        <v>23</v>
      </c>
    </row>
    <row r="52" spans="2:7" x14ac:dyDescent="0.35">
      <c r="B52" s="82" t="s">
        <v>214</v>
      </c>
      <c r="C52" s="82" t="s">
        <v>23</v>
      </c>
      <c r="D52" s="82" t="s">
        <v>21</v>
      </c>
      <c r="E52" s="82" t="s">
        <v>22</v>
      </c>
      <c r="F52" s="82" t="s">
        <v>23</v>
      </c>
      <c r="G52" s="82" t="s">
        <v>23</v>
      </c>
    </row>
    <row r="54" spans="2:7" x14ac:dyDescent="0.35">
      <c r="B54" s="79" t="s">
        <v>313</v>
      </c>
      <c r="C54" t="s">
        <v>317</v>
      </c>
    </row>
    <row r="55" spans="2:7" x14ac:dyDescent="0.35">
      <c r="B55" s="80" t="s">
        <v>19</v>
      </c>
      <c r="C55" s="84">
        <v>0.20408163265306123</v>
      </c>
    </row>
    <row r="56" spans="2:7" x14ac:dyDescent="0.35">
      <c r="B56" s="80" t="s">
        <v>163</v>
      </c>
      <c r="C56" s="84">
        <v>0.24489795918367346</v>
      </c>
    </row>
    <row r="57" spans="2:7" x14ac:dyDescent="0.35">
      <c r="B57" s="80" t="s">
        <v>214</v>
      </c>
      <c r="C57" s="84">
        <v>0.18367346938775511</v>
      </c>
    </row>
    <row r="58" spans="2:7" x14ac:dyDescent="0.35">
      <c r="B58" s="80" t="s">
        <v>84</v>
      </c>
      <c r="C58" s="84">
        <v>0.22448979591836735</v>
      </c>
    </row>
    <row r="59" spans="2:7" x14ac:dyDescent="0.35">
      <c r="B59" s="80" t="s">
        <v>131</v>
      </c>
      <c r="C59" s="84">
        <v>0.14285714285714285</v>
      </c>
    </row>
    <row r="60" spans="2:7" x14ac:dyDescent="0.35">
      <c r="B60" s="80" t="s">
        <v>315</v>
      </c>
      <c r="C60" s="84">
        <v>1</v>
      </c>
    </row>
    <row r="62" spans="2:7" x14ac:dyDescent="0.35">
      <c r="B62" s="79" t="s">
        <v>313</v>
      </c>
      <c r="C62" t="s">
        <v>318</v>
      </c>
    </row>
    <row r="63" spans="2:7" x14ac:dyDescent="0.35">
      <c r="B63" s="80" t="s">
        <v>23</v>
      </c>
      <c r="C63" s="84">
        <v>0.40816326530612246</v>
      </c>
    </row>
    <row r="64" spans="2:7" x14ac:dyDescent="0.35">
      <c r="B64" s="80" t="s">
        <v>20</v>
      </c>
      <c r="C64" s="84">
        <v>0.59183673469387754</v>
      </c>
    </row>
    <row r="65" spans="2:3" x14ac:dyDescent="0.35">
      <c r="B65" s="80" t="s">
        <v>315</v>
      </c>
      <c r="C65" s="84">
        <v>1</v>
      </c>
    </row>
    <row r="67" spans="2:3" x14ac:dyDescent="0.35">
      <c r="B67" s="79" t="s">
        <v>313</v>
      </c>
      <c r="C67" t="s">
        <v>319</v>
      </c>
    </row>
    <row r="68" spans="2:3" x14ac:dyDescent="0.35">
      <c r="B68" s="80" t="s">
        <v>192</v>
      </c>
      <c r="C68" s="84">
        <v>2.0833333333333332E-2</v>
      </c>
    </row>
    <row r="69" spans="2:3" x14ac:dyDescent="0.35">
      <c r="B69" s="80" t="s">
        <v>185</v>
      </c>
      <c r="C69" s="84">
        <v>2.0833333333333332E-2</v>
      </c>
    </row>
    <row r="70" spans="2:3" x14ac:dyDescent="0.35">
      <c r="B70" s="80" t="s">
        <v>21</v>
      </c>
      <c r="C70" s="84">
        <v>0.95833333333333337</v>
      </c>
    </row>
    <row r="71" spans="2:3" x14ac:dyDescent="0.35">
      <c r="B71" s="80" t="s">
        <v>314</v>
      </c>
      <c r="C71" s="84">
        <v>0</v>
      </c>
    </row>
    <row r="72" spans="2:3" x14ac:dyDescent="0.35">
      <c r="B72" s="80" t="s">
        <v>315</v>
      </c>
      <c r="C72" s="84">
        <v>1</v>
      </c>
    </row>
    <row r="74" spans="2:3" x14ac:dyDescent="0.35">
      <c r="B74" s="79" t="s">
        <v>313</v>
      </c>
      <c r="C74" t="s">
        <v>320</v>
      </c>
    </row>
    <row r="75" spans="2:3" x14ac:dyDescent="0.35">
      <c r="B75" s="80" t="s">
        <v>316</v>
      </c>
      <c r="C75" s="84">
        <v>2.0408163265306121E-2</v>
      </c>
    </row>
    <row r="76" spans="2:3" x14ac:dyDescent="0.35">
      <c r="B76" s="80" t="s">
        <v>27</v>
      </c>
      <c r="C76" s="84">
        <v>0.2857142857142857</v>
      </c>
    </row>
    <row r="77" spans="2:3" x14ac:dyDescent="0.35">
      <c r="B77" s="80" t="s">
        <v>22</v>
      </c>
      <c r="C77" s="84">
        <v>0.67346938775510201</v>
      </c>
    </row>
    <row r="78" spans="2:3" x14ac:dyDescent="0.35">
      <c r="B78" s="80" t="s">
        <v>31</v>
      </c>
      <c r="C78" s="84">
        <v>2.0408163265306121E-2</v>
      </c>
    </row>
    <row r="79" spans="2:3" x14ac:dyDescent="0.35">
      <c r="B79" s="80" t="s">
        <v>315</v>
      </c>
      <c r="C79" s="84">
        <v>1</v>
      </c>
    </row>
    <row r="81" spans="2:3" x14ac:dyDescent="0.35">
      <c r="B81" s="79" t="s">
        <v>313</v>
      </c>
      <c r="C81" t="s">
        <v>321</v>
      </c>
    </row>
    <row r="82" spans="2:3" x14ac:dyDescent="0.35">
      <c r="B82" s="80" t="s">
        <v>23</v>
      </c>
      <c r="C82" s="84">
        <v>0.75510204081632648</v>
      </c>
    </row>
    <row r="83" spans="2:3" x14ac:dyDescent="0.35">
      <c r="B83" s="80" t="s">
        <v>20</v>
      </c>
      <c r="C83" s="84">
        <v>0.24489795918367346</v>
      </c>
    </row>
    <row r="84" spans="2:3" x14ac:dyDescent="0.35">
      <c r="B84" s="80" t="s">
        <v>315</v>
      </c>
      <c r="C84" s="84">
        <v>1</v>
      </c>
    </row>
    <row r="86" spans="2:3" x14ac:dyDescent="0.35">
      <c r="B86" s="79" t="s">
        <v>313</v>
      </c>
      <c r="C86" t="s">
        <v>322</v>
      </c>
    </row>
    <row r="87" spans="2:3" x14ac:dyDescent="0.35">
      <c r="B87" s="80" t="s">
        <v>23</v>
      </c>
      <c r="C87" s="84">
        <v>0.83333333333333337</v>
      </c>
    </row>
    <row r="88" spans="2:3" x14ac:dyDescent="0.35">
      <c r="B88" s="80" t="s">
        <v>20</v>
      </c>
      <c r="C88" s="84">
        <v>0.16666666666666666</v>
      </c>
    </row>
    <row r="89" spans="2:3" x14ac:dyDescent="0.35">
      <c r="B89" s="80" t="s">
        <v>314</v>
      </c>
      <c r="C89" s="84">
        <v>0</v>
      </c>
    </row>
    <row r="90" spans="2:3" x14ac:dyDescent="0.35">
      <c r="B90" s="80" t="s">
        <v>315</v>
      </c>
      <c r="C90" s="84">
        <v>1</v>
      </c>
    </row>
  </sheetData>
  <pageMargins left="0.7" right="0.7" top="0.75" bottom="0.75" header="0.3" footer="0.3"/>
  <pageSetup orientation="portrait" r:id="rId7"/>
  <tableParts count="6">
    <tablePart r:id="rId8"/>
    <tablePart r:id="rId9"/>
    <tablePart r:id="rId10"/>
    <tablePart r:id="rId11"/>
    <tablePart r:id="rId12"/>
    <tablePart r:id="rId1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D0DE-73F7-4251-A2A6-BDDC6591C029}">
  <sheetPr>
    <tabColor theme="7" tint="0.79998168889431442"/>
  </sheetPr>
  <dimension ref="A1:Y63"/>
  <sheetViews>
    <sheetView topLeftCell="A40" workbookViewId="0">
      <selection activeCell="J55" sqref="J55:J63"/>
    </sheetView>
  </sheetViews>
  <sheetFormatPr defaultRowHeight="12.75" x14ac:dyDescent="0.35"/>
  <cols>
    <col min="11" max="11" width="1.06640625" customWidth="1"/>
    <col min="22" max="22" width="8.796875" customWidth="1"/>
  </cols>
  <sheetData>
    <row r="1" spans="1:25" ht="14.25" thickBot="1" x14ac:dyDescent="0.45">
      <c r="A1" s="91" t="s">
        <v>55</v>
      </c>
      <c r="B1" s="91"/>
      <c r="C1" s="91"/>
      <c r="D1" s="91"/>
      <c r="E1" s="91"/>
      <c r="F1" s="91"/>
      <c r="G1" s="91"/>
      <c r="H1" s="91"/>
      <c r="I1" s="91"/>
      <c r="J1" s="91"/>
      <c r="K1" s="91"/>
      <c r="L1" s="91"/>
      <c r="M1" s="91"/>
      <c r="N1" s="91"/>
      <c r="O1" s="91"/>
      <c r="P1" s="91"/>
      <c r="Q1" s="91"/>
      <c r="R1" s="91"/>
      <c r="S1" s="91"/>
      <c r="T1" s="91"/>
      <c r="U1" s="91"/>
      <c r="V1" s="62"/>
    </row>
    <row r="2" spans="1:25" ht="26.65" thickTop="1" x14ac:dyDescent="0.35">
      <c r="A2" s="6" t="s">
        <v>257</v>
      </c>
      <c r="B2" s="6" t="s">
        <v>258</v>
      </c>
      <c r="C2" s="6" t="s">
        <v>259</v>
      </c>
      <c r="D2" s="6" t="s">
        <v>260</v>
      </c>
      <c r="E2" s="6" t="s">
        <v>261</v>
      </c>
      <c r="F2" s="6" t="s">
        <v>262</v>
      </c>
      <c r="G2" s="6" t="s">
        <v>263</v>
      </c>
      <c r="H2" s="6" t="s">
        <v>264</v>
      </c>
      <c r="I2" s="6" t="s">
        <v>265</v>
      </c>
      <c r="J2" s="6" t="s">
        <v>266</v>
      </c>
      <c r="K2" s="29"/>
      <c r="L2" s="5" t="s">
        <v>267</v>
      </c>
      <c r="M2" s="4" t="s">
        <v>268</v>
      </c>
      <c r="N2" s="5" t="s">
        <v>269</v>
      </c>
      <c r="O2" s="4" t="s">
        <v>270</v>
      </c>
      <c r="P2" s="5" t="s">
        <v>271</v>
      </c>
      <c r="Q2" s="4" t="s">
        <v>272</v>
      </c>
      <c r="R2" s="5" t="s">
        <v>273</v>
      </c>
      <c r="S2" s="4" t="s">
        <v>274</v>
      </c>
      <c r="T2" s="5" t="s">
        <v>275</v>
      </c>
      <c r="U2" s="4" t="s">
        <v>276</v>
      </c>
      <c r="V2" s="7" t="s">
        <v>277</v>
      </c>
    </row>
    <row r="3" spans="1:25" x14ac:dyDescent="0.35">
      <c r="A3" s="58">
        <v>5</v>
      </c>
      <c r="B3" s="58">
        <v>3</v>
      </c>
      <c r="C3" s="58">
        <v>5</v>
      </c>
      <c r="D3" s="58">
        <v>3</v>
      </c>
      <c r="E3" s="58">
        <v>5</v>
      </c>
      <c r="F3" s="58">
        <v>2</v>
      </c>
      <c r="G3" s="58">
        <v>4</v>
      </c>
      <c r="H3" s="58">
        <v>2</v>
      </c>
      <c r="I3" s="58">
        <v>5</v>
      </c>
      <c r="J3" s="58">
        <v>1</v>
      </c>
      <c r="K3" s="29"/>
      <c r="L3" s="32">
        <f>A3-1</f>
        <v>4</v>
      </c>
      <c r="M3" s="32">
        <f>5-B3</f>
        <v>2</v>
      </c>
      <c r="N3" s="32">
        <f>C3-1</f>
        <v>4</v>
      </c>
      <c r="O3" s="32">
        <f>5-D3</f>
        <v>2</v>
      </c>
      <c r="P3" s="32">
        <f>E3-1</f>
        <v>4</v>
      </c>
      <c r="Q3" s="32">
        <f>5-F3</f>
        <v>3</v>
      </c>
      <c r="R3" s="32">
        <f>G3-1</f>
        <v>3</v>
      </c>
      <c r="S3" s="32">
        <f>5-H3</f>
        <v>3</v>
      </c>
      <c r="T3" s="32">
        <f>I3-1</f>
        <v>4</v>
      </c>
      <c r="U3" s="32">
        <f>5-J3</f>
        <v>4</v>
      </c>
      <c r="V3" s="59">
        <f>SUM(L3:U3)*2.5</f>
        <v>82.5</v>
      </c>
    </row>
    <row r="4" spans="1:25" x14ac:dyDescent="0.35">
      <c r="A4" s="58">
        <v>3</v>
      </c>
      <c r="B4" s="58">
        <v>2</v>
      </c>
      <c r="C4" s="58">
        <v>4</v>
      </c>
      <c r="D4" s="58">
        <v>1</v>
      </c>
      <c r="E4" s="58">
        <v>4</v>
      </c>
      <c r="F4" s="58">
        <v>1</v>
      </c>
      <c r="G4" s="58">
        <v>3</v>
      </c>
      <c r="H4" s="58">
        <v>3</v>
      </c>
      <c r="I4" s="58">
        <v>3</v>
      </c>
      <c r="J4" s="58">
        <v>1</v>
      </c>
      <c r="K4" s="29"/>
      <c r="L4" s="32">
        <f t="shared" ref="L4:L12" si="0">A4-1</f>
        <v>2</v>
      </c>
      <c r="M4" s="32">
        <f t="shared" ref="M4:M12" si="1">5-B4</f>
        <v>3</v>
      </c>
      <c r="N4" s="32">
        <f t="shared" ref="N4:N12" si="2">C4-1</f>
        <v>3</v>
      </c>
      <c r="O4" s="32">
        <f t="shared" ref="O4:O12" si="3">5-D4</f>
        <v>4</v>
      </c>
      <c r="P4" s="32">
        <f t="shared" ref="P4:P12" si="4">E4-1</f>
        <v>3</v>
      </c>
      <c r="Q4" s="32">
        <f t="shared" ref="Q4:Q12" si="5">5-F4</f>
        <v>4</v>
      </c>
      <c r="R4" s="32">
        <f t="shared" ref="R4:R12" si="6">G4-1</f>
        <v>2</v>
      </c>
      <c r="S4" s="32">
        <f t="shared" ref="S4:S12" si="7">5-H4</f>
        <v>2</v>
      </c>
      <c r="T4" s="32">
        <f t="shared" ref="T4:T12" si="8">I4-1</f>
        <v>2</v>
      </c>
      <c r="U4" s="32">
        <f t="shared" ref="U4:U12" si="9">5-J4</f>
        <v>4</v>
      </c>
      <c r="V4" s="59">
        <f t="shared" ref="V4:V12" si="10">SUM(L4:U4)*2.5</f>
        <v>72.5</v>
      </c>
    </row>
    <row r="5" spans="1:25" x14ac:dyDescent="0.35">
      <c r="A5" s="58">
        <v>3</v>
      </c>
      <c r="B5" s="58">
        <v>1</v>
      </c>
      <c r="C5" s="58">
        <v>4</v>
      </c>
      <c r="D5" s="58">
        <v>1</v>
      </c>
      <c r="E5" s="58">
        <v>4</v>
      </c>
      <c r="F5" s="58">
        <v>1</v>
      </c>
      <c r="G5" s="58">
        <v>5</v>
      </c>
      <c r="H5" s="58">
        <v>3</v>
      </c>
      <c r="I5" s="58">
        <v>4</v>
      </c>
      <c r="J5" s="58">
        <v>2</v>
      </c>
      <c r="K5" s="29"/>
      <c r="L5" s="32">
        <f t="shared" si="0"/>
        <v>2</v>
      </c>
      <c r="M5" s="32">
        <f t="shared" si="1"/>
        <v>4</v>
      </c>
      <c r="N5" s="32">
        <f t="shared" si="2"/>
        <v>3</v>
      </c>
      <c r="O5" s="32">
        <f t="shared" si="3"/>
        <v>4</v>
      </c>
      <c r="P5" s="32">
        <f t="shared" si="4"/>
        <v>3</v>
      </c>
      <c r="Q5" s="32">
        <f t="shared" si="5"/>
        <v>4</v>
      </c>
      <c r="R5" s="32">
        <f t="shared" si="6"/>
        <v>4</v>
      </c>
      <c r="S5" s="32">
        <f t="shared" si="7"/>
        <v>2</v>
      </c>
      <c r="T5" s="32">
        <f t="shared" si="8"/>
        <v>3</v>
      </c>
      <c r="U5" s="32">
        <f t="shared" si="9"/>
        <v>3</v>
      </c>
      <c r="V5" s="59">
        <f t="shared" si="10"/>
        <v>80</v>
      </c>
    </row>
    <row r="6" spans="1:25" x14ac:dyDescent="0.35">
      <c r="A6" s="58">
        <v>5</v>
      </c>
      <c r="B6" s="58">
        <v>2</v>
      </c>
      <c r="C6" s="58">
        <v>5</v>
      </c>
      <c r="D6" s="58">
        <v>1</v>
      </c>
      <c r="E6" s="58">
        <v>4</v>
      </c>
      <c r="F6" s="58">
        <v>1</v>
      </c>
      <c r="G6" s="58">
        <v>5</v>
      </c>
      <c r="H6" s="58">
        <v>2</v>
      </c>
      <c r="I6" s="58">
        <v>5</v>
      </c>
      <c r="J6" s="58">
        <v>1</v>
      </c>
      <c r="K6" s="29"/>
      <c r="L6" s="32">
        <f t="shared" si="0"/>
        <v>4</v>
      </c>
      <c r="M6" s="32">
        <f t="shared" si="1"/>
        <v>3</v>
      </c>
      <c r="N6" s="32">
        <f t="shared" si="2"/>
        <v>4</v>
      </c>
      <c r="O6" s="32">
        <f t="shared" si="3"/>
        <v>4</v>
      </c>
      <c r="P6" s="32">
        <f t="shared" si="4"/>
        <v>3</v>
      </c>
      <c r="Q6" s="32">
        <f t="shared" si="5"/>
        <v>4</v>
      </c>
      <c r="R6" s="32">
        <f t="shared" si="6"/>
        <v>4</v>
      </c>
      <c r="S6" s="32">
        <f t="shared" si="7"/>
        <v>3</v>
      </c>
      <c r="T6" s="32">
        <f t="shared" si="8"/>
        <v>4</v>
      </c>
      <c r="U6" s="32">
        <f t="shared" si="9"/>
        <v>4</v>
      </c>
      <c r="V6" s="59">
        <f t="shared" si="10"/>
        <v>92.5</v>
      </c>
    </row>
    <row r="7" spans="1:25" x14ac:dyDescent="0.35">
      <c r="A7" s="58">
        <v>3</v>
      </c>
      <c r="B7" s="58">
        <v>1</v>
      </c>
      <c r="C7" s="58">
        <v>2</v>
      </c>
      <c r="D7" s="58">
        <v>1</v>
      </c>
      <c r="E7" s="58">
        <v>3</v>
      </c>
      <c r="F7" s="58">
        <v>2</v>
      </c>
      <c r="G7" s="58">
        <v>5</v>
      </c>
      <c r="H7" s="58">
        <v>4</v>
      </c>
      <c r="I7" s="58">
        <v>4</v>
      </c>
      <c r="J7" s="58">
        <v>1</v>
      </c>
      <c r="K7" s="29"/>
      <c r="L7" s="32">
        <f t="shared" si="0"/>
        <v>2</v>
      </c>
      <c r="M7" s="32">
        <f t="shared" si="1"/>
        <v>4</v>
      </c>
      <c r="N7" s="32">
        <f t="shared" si="2"/>
        <v>1</v>
      </c>
      <c r="O7" s="32">
        <f t="shared" si="3"/>
        <v>4</v>
      </c>
      <c r="P7" s="32">
        <f t="shared" si="4"/>
        <v>2</v>
      </c>
      <c r="Q7" s="32">
        <f t="shared" si="5"/>
        <v>3</v>
      </c>
      <c r="R7" s="32">
        <f t="shared" si="6"/>
        <v>4</v>
      </c>
      <c r="S7" s="32">
        <f t="shared" si="7"/>
        <v>1</v>
      </c>
      <c r="T7" s="32">
        <f t="shared" si="8"/>
        <v>3</v>
      </c>
      <c r="U7" s="32">
        <f t="shared" si="9"/>
        <v>4</v>
      </c>
      <c r="V7" s="59">
        <f t="shared" si="10"/>
        <v>70</v>
      </c>
    </row>
    <row r="8" spans="1:25" x14ac:dyDescent="0.35">
      <c r="A8" s="58">
        <v>3</v>
      </c>
      <c r="B8" s="58">
        <v>1</v>
      </c>
      <c r="C8" s="58">
        <v>5</v>
      </c>
      <c r="D8" s="58">
        <v>1</v>
      </c>
      <c r="E8" s="58">
        <v>4</v>
      </c>
      <c r="F8" s="58">
        <v>2</v>
      </c>
      <c r="G8" s="58">
        <v>5</v>
      </c>
      <c r="H8" s="58">
        <v>3</v>
      </c>
      <c r="I8" s="58">
        <v>5</v>
      </c>
      <c r="J8" s="58">
        <v>1</v>
      </c>
      <c r="K8" s="29"/>
      <c r="L8" s="32">
        <f t="shared" si="0"/>
        <v>2</v>
      </c>
      <c r="M8" s="32">
        <f t="shared" si="1"/>
        <v>4</v>
      </c>
      <c r="N8" s="32">
        <f t="shared" si="2"/>
        <v>4</v>
      </c>
      <c r="O8" s="32">
        <f t="shared" si="3"/>
        <v>4</v>
      </c>
      <c r="P8" s="32">
        <f t="shared" si="4"/>
        <v>3</v>
      </c>
      <c r="Q8" s="32">
        <f t="shared" si="5"/>
        <v>3</v>
      </c>
      <c r="R8" s="32">
        <f t="shared" si="6"/>
        <v>4</v>
      </c>
      <c r="S8" s="32">
        <f t="shared" si="7"/>
        <v>2</v>
      </c>
      <c r="T8" s="32">
        <f t="shared" si="8"/>
        <v>4</v>
      </c>
      <c r="U8" s="32">
        <f t="shared" si="9"/>
        <v>4</v>
      </c>
      <c r="V8" s="59">
        <f t="shared" si="10"/>
        <v>85</v>
      </c>
    </row>
    <row r="9" spans="1:25" x14ac:dyDescent="0.35">
      <c r="A9" s="58">
        <v>5</v>
      </c>
      <c r="B9" s="58">
        <v>1</v>
      </c>
      <c r="C9" s="58">
        <v>5</v>
      </c>
      <c r="D9" s="58">
        <v>1</v>
      </c>
      <c r="E9" s="58">
        <v>5</v>
      </c>
      <c r="F9" s="58">
        <v>5</v>
      </c>
      <c r="G9" s="58">
        <v>4</v>
      </c>
      <c r="H9" s="58">
        <v>5</v>
      </c>
      <c r="I9" s="58">
        <v>5</v>
      </c>
      <c r="J9" s="58">
        <v>2</v>
      </c>
      <c r="K9" s="29"/>
      <c r="L9" s="32">
        <f t="shared" si="0"/>
        <v>4</v>
      </c>
      <c r="M9" s="32">
        <f t="shared" si="1"/>
        <v>4</v>
      </c>
      <c r="N9" s="32">
        <f t="shared" si="2"/>
        <v>4</v>
      </c>
      <c r="O9" s="32">
        <f t="shared" si="3"/>
        <v>4</v>
      </c>
      <c r="P9" s="32">
        <f t="shared" si="4"/>
        <v>4</v>
      </c>
      <c r="Q9" s="32">
        <f t="shared" si="5"/>
        <v>0</v>
      </c>
      <c r="R9" s="32">
        <f t="shared" si="6"/>
        <v>3</v>
      </c>
      <c r="S9" s="32">
        <f t="shared" si="7"/>
        <v>0</v>
      </c>
      <c r="T9" s="32">
        <f t="shared" si="8"/>
        <v>4</v>
      </c>
      <c r="U9" s="32">
        <f t="shared" si="9"/>
        <v>3</v>
      </c>
      <c r="V9" s="59">
        <f t="shared" si="10"/>
        <v>75</v>
      </c>
    </row>
    <row r="10" spans="1:25" x14ac:dyDescent="0.35">
      <c r="A10" s="58">
        <v>4</v>
      </c>
      <c r="B10" s="58">
        <v>2</v>
      </c>
      <c r="C10" s="58">
        <v>5</v>
      </c>
      <c r="D10" s="58">
        <v>2</v>
      </c>
      <c r="E10" s="58">
        <v>4</v>
      </c>
      <c r="F10" s="58">
        <v>2</v>
      </c>
      <c r="G10" s="58">
        <v>4</v>
      </c>
      <c r="H10" s="58">
        <v>1</v>
      </c>
      <c r="I10" s="58">
        <v>4</v>
      </c>
      <c r="J10" s="58">
        <v>3</v>
      </c>
      <c r="K10" s="29"/>
      <c r="L10" s="32">
        <f t="shared" si="0"/>
        <v>3</v>
      </c>
      <c r="M10" s="32">
        <f t="shared" si="1"/>
        <v>3</v>
      </c>
      <c r="N10" s="32">
        <f t="shared" si="2"/>
        <v>4</v>
      </c>
      <c r="O10" s="32">
        <f t="shared" si="3"/>
        <v>3</v>
      </c>
      <c r="P10" s="32">
        <f t="shared" si="4"/>
        <v>3</v>
      </c>
      <c r="Q10" s="32">
        <f t="shared" si="5"/>
        <v>3</v>
      </c>
      <c r="R10" s="32">
        <f t="shared" si="6"/>
        <v>3</v>
      </c>
      <c r="S10" s="32">
        <f t="shared" si="7"/>
        <v>4</v>
      </c>
      <c r="T10" s="32">
        <f t="shared" si="8"/>
        <v>3</v>
      </c>
      <c r="U10" s="32">
        <f t="shared" si="9"/>
        <v>2</v>
      </c>
      <c r="V10" s="59">
        <f t="shared" si="10"/>
        <v>77.5</v>
      </c>
    </row>
    <row r="11" spans="1:25" x14ac:dyDescent="0.35">
      <c r="A11" s="58">
        <v>5</v>
      </c>
      <c r="B11" s="58">
        <v>2</v>
      </c>
      <c r="C11" s="58">
        <v>4</v>
      </c>
      <c r="D11" s="58">
        <v>1</v>
      </c>
      <c r="E11" s="58">
        <v>4</v>
      </c>
      <c r="F11" s="58">
        <v>3</v>
      </c>
      <c r="G11" s="58">
        <v>2</v>
      </c>
      <c r="H11" s="58">
        <v>5</v>
      </c>
      <c r="I11" s="58">
        <v>5</v>
      </c>
      <c r="J11" s="58">
        <v>1</v>
      </c>
      <c r="K11" s="29"/>
      <c r="L11" s="32">
        <f t="shared" si="0"/>
        <v>4</v>
      </c>
      <c r="M11" s="32">
        <f t="shared" si="1"/>
        <v>3</v>
      </c>
      <c r="N11" s="32">
        <f t="shared" si="2"/>
        <v>3</v>
      </c>
      <c r="O11" s="32">
        <f t="shared" si="3"/>
        <v>4</v>
      </c>
      <c r="P11" s="32">
        <f t="shared" si="4"/>
        <v>3</v>
      </c>
      <c r="Q11" s="32">
        <f t="shared" si="5"/>
        <v>2</v>
      </c>
      <c r="R11" s="32">
        <f t="shared" si="6"/>
        <v>1</v>
      </c>
      <c r="S11" s="32">
        <f t="shared" si="7"/>
        <v>0</v>
      </c>
      <c r="T11" s="32">
        <f t="shared" si="8"/>
        <v>4</v>
      </c>
      <c r="U11" s="32">
        <f t="shared" si="9"/>
        <v>4</v>
      </c>
      <c r="V11" s="59">
        <f t="shared" si="10"/>
        <v>70</v>
      </c>
    </row>
    <row r="12" spans="1:25" ht="13.15" x14ac:dyDescent="0.4">
      <c r="A12" s="58">
        <v>4</v>
      </c>
      <c r="B12" s="58">
        <v>2</v>
      </c>
      <c r="C12" s="58">
        <v>3</v>
      </c>
      <c r="D12" s="58">
        <v>3</v>
      </c>
      <c r="E12" s="58">
        <v>4</v>
      </c>
      <c r="F12" s="58">
        <v>2</v>
      </c>
      <c r="G12" s="58">
        <v>5</v>
      </c>
      <c r="H12" s="58">
        <v>1</v>
      </c>
      <c r="I12" s="58">
        <v>3</v>
      </c>
      <c r="J12" s="58">
        <v>2</v>
      </c>
      <c r="K12" s="29"/>
      <c r="L12" s="32">
        <f t="shared" si="0"/>
        <v>3</v>
      </c>
      <c r="M12" s="32">
        <f t="shared" si="1"/>
        <v>3</v>
      </c>
      <c r="N12" s="32">
        <f t="shared" si="2"/>
        <v>2</v>
      </c>
      <c r="O12" s="32">
        <f t="shared" si="3"/>
        <v>2</v>
      </c>
      <c r="P12" s="32">
        <f t="shared" si="4"/>
        <v>3</v>
      </c>
      <c r="Q12" s="32">
        <f t="shared" si="5"/>
        <v>3</v>
      </c>
      <c r="R12" s="32">
        <f t="shared" si="6"/>
        <v>4</v>
      </c>
      <c r="S12" s="32">
        <f t="shared" si="7"/>
        <v>4</v>
      </c>
      <c r="T12" s="32">
        <f t="shared" si="8"/>
        <v>2</v>
      </c>
      <c r="U12" s="32">
        <f t="shared" si="9"/>
        <v>3</v>
      </c>
      <c r="V12" s="59">
        <f t="shared" si="10"/>
        <v>72.5</v>
      </c>
      <c r="X12" s="21" t="s">
        <v>298</v>
      </c>
      <c r="Y12" s="22">
        <f>AVERAGE(V3:V12)</f>
        <v>77.75</v>
      </c>
    </row>
    <row r="13" spans="1:25" ht="13.15" x14ac:dyDescent="0.4">
      <c r="X13" s="19"/>
      <c r="Y13" s="20"/>
    </row>
    <row r="14" spans="1:25" ht="14.25" thickBot="1" x14ac:dyDescent="0.45">
      <c r="A14" s="91" t="s">
        <v>56</v>
      </c>
      <c r="B14" s="91"/>
      <c r="C14" s="91"/>
      <c r="D14" s="91"/>
      <c r="E14" s="91"/>
      <c r="F14" s="91"/>
      <c r="G14" s="91"/>
      <c r="H14" s="91"/>
      <c r="I14" s="91"/>
      <c r="J14" s="91"/>
      <c r="K14" s="91"/>
      <c r="L14" s="91"/>
      <c r="M14" s="91"/>
      <c r="N14" s="91"/>
      <c r="O14" s="91"/>
      <c r="P14" s="91"/>
      <c r="Q14" s="91"/>
      <c r="R14" s="91"/>
      <c r="S14" s="91"/>
      <c r="T14" s="91"/>
      <c r="U14" s="91"/>
      <c r="V14" s="62"/>
      <c r="X14" s="19"/>
      <c r="Y14" s="20"/>
    </row>
    <row r="15" spans="1:25" ht="26.65" thickTop="1" x14ac:dyDescent="0.4">
      <c r="A15" s="6" t="s">
        <v>257</v>
      </c>
      <c r="B15" s="6" t="s">
        <v>258</v>
      </c>
      <c r="C15" s="6" t="s">
        <v>259</v>
      </c>
      <c r="D15" s="6" t="s">
        <v>260</v>
      </c>
      <c r="E15" s="6" t="s">
        <v>261</v>
      </c>
      <c r="F15" s="6" t="s">
        <v>262</v>
      </c>
      <c r="G15" s="6" t="s">
        <v>263</v>
      </c>
      <c r="H15" s="6" t="s">
        <v>264</v>
      </c>
      <c r="I15" s="6" t="s">
        <v>265</v>
      </c>
      <c r="J15" s="6" t="s">
        <v>266</v>
      </c>
      <c r="K15" s="29"/>
      <c r="L15" s="5" t="s">
        <v>267</v>
      </c>
      <c r="M15" s="4" t="s">
        <v>268</v>
      </c>
      <c r="N15" s="5" t="s">
        <v>269</v>
      </c>
      <c r="O15" s="4" t="s">
        <v>270</v>
      </c>
      <c r="P15" s="5" t="s">
        <v>271</v>
      </c>
      <c r="Q15" s="4" t="s">
        <v>272</v>
      </c>
      <c r="R15" s="5" t="s">
        <v>273</v>
      </c>
      <c r="S15" s="4" t="s">
        <v>274</v>
      </c>
      <c r="T15" s="5" t="s">
        <v>275</v>
      </c>
      <c r="U15" s="4" t="s">
        <v>276</v>
      </c>
      <c r="V15" s="7" t="s">
        <v>277</v>
      </c>
      <c r="X15" s="19"/>
      <c r="Y15" s="20"/>
    </row>
    <row r="16" spans="1:25" ht="13.15" x14ac:dyDescent="0.4">
      <c r="A16" s="58">
        <v>4</v>
      </c>
      <c r="B16" s="58">
        <v>3</v>
      </c>
      <c r="C16" s="58">
        <v>4</v>
      </c>
      <c r="D16" s="58">
        <v>2</v>
      </c>
      <c r="E16" s="58">
        <v>4</v>
      </c>
      <c r="F16" s="58">
        <v>2</v>
      </c>
      <c r="G16" s="58">
        <v>3</v>
      </c>
      <c r="H16" s="58">
        <v>2</v>
      </c>
      <c r="I16" s="58">
        <v>4</v>
      </c>
      <c r="J16" s="58">
        <v>3</v>
      </c>
      <c r="K16" s="29"/>
      <c r="L16" s="32">
        <f>A16-1</f>
        <v>3</v>
      </c>
      <c r="M16" s="32">
        <f>5-B16</f>
        <v>2</v>
      </c>
      <c r="N16" s="32">
        <f>C16-1</f>
        <v>3</v>
      </c>
      <c r="O16" s="32">
        <f>5-D16</f>
        <v>3</v>
      </c>
      <c r="P16" s="32">
        <f>E16-1</f>
        <v>3</v>
      </c>
      <c r="Q16" s="32">
        <f>5-F16</f>
        <v>3</v>
      </c>
      <c r="R16" s="32">
        <f>G16-1</f>
        <v>2</v>
      </c>
      <c r="S16" s="32">
        <f>5-H16</f>
        <v>3</v>
      </c>
      <c r="T16" s="32">
        <f>I16-1</f>
        <v>3</v>
      </c>
      <c r="U16" s="32">
        <f>5-J16</f>
        <v>2</v>
      </c>
      <c r="V16" s="59">
        <f>SUM(L16:U16)*2.5</f>
        <v>67.5</v>
      </c>
      <c r="X16" s="19"/>
      <c r="Y16" s="20"/>
    </row>
    <row r="17" spans="1:25" ht="13.15" x14ac:dyDescent="0.4">
      <c r="A17" s="58">
        <v>3</v>
      </c>
      <c r="B17" s="58">
        <v>4</v>
      </c>
      <c r="C17" s="58">
        <v>4</v>
      </c>
      <c r="D17" s="58">
        <v>2</v>
      </c>
      <c r="E17" s="58">
        <v>3</v>
      </c>
      <c r="F17" s="58">
        <v>4</v>
      </c>
      <c r="G17" s="58">
        <v>3</v>
      </c>
      <c r="H17" s="58">
        <v>2</v>
      </c>
      <c r="I17" s="58">
        <v>3</v>
      </c>
      <c r="J17" s="58">
        <v>3</v>
      </c>
      <c r="K17" s="29"/>
      <c r="L17" s="32">
        <f t="shared" ref="L17:L26" si="11">A17-1</f>
        <v>2</v>
      </c>
      <c r="M17" s="32">
        <f t="shared" ref="M17:M26" si="12">5-B17</f>
        <v>1</v>
      </c>
      <c r="N17" s="32">
        <f t="shared" ref="N17:N26" si="13">C17-1</f>
        <v>3</v>
      </c>
      <c r="O17" s="32">
        <f t="shared" ref="O17:O26" si="14">5-D17</f>
        <v>3</v>
      </c>
      <c r="P17" s="32">
        <f t="shared" ref="P17:P26" si="15">E17-1</f>
        <v>2</v>
      </c>
      <c r="Q17" s="32">
        <f t="shared" ref="Q17:Q26" si="16">5-F17</f>
        <v>1</v>
      </c>
      <c r="R17" s="32">
        <f t="shared" ref="R17:R26" si="17">G17-1</f>
        <v>2</v>
      </c>
      <c r="S17" s="32">
        <f t="shared" ref="S17:S26" si="18">5-H17</f>
        <v>3</v>
      </c>
      <c r="T17" s="32">
        <f t="shared" ref="T17:T26" si="19">I17-1</f>
        <v>2</v>
      </c>
      <c r="U17" s="32">
        <f t="shared" ref="U17:U26" si="20">5-J17</f>
        <v>2</v>
      </c>
      <c r="V17" s="59">
        <f t="shared" ref="V17:V26" si="21">SUM(L17:U17)*2.5</f>
        <v>52.5</v>
      </c>
      <c r="X17" s="19"/>
      <c r="Y17" s="20"/>
    </row>
    <row r="18" spans="1:25" ht="13.15" x14ac:dyDescent="0.4">
      <c r="A18" s="58">
        <v>1</v>
      </c>
      <c r="B18" s="58">
        <v>1</v>
      </c>
      <c r="C18" s="58">
        <v>2</v>
      </c>
      <c r="D18" s="58">
        <v>2</v>
      </c>
      <c r="E18" s="58">
        <v>1</v>
      </c>
      <c r="F18" s="58">
        <v>2</v>
      </c>
      <c r="G18" s="58">
        <v>3</v>
      </c>
      <c r="H18" s="58">
        <v>5</v>
      </c>
      <c r="I18" s="58">
        <v>2</v>
      </c>
      <c r="J18" s="58">
        <v>1</v>
      </c>
      <c r="K18" s="29"/>
      <c r="L18" s="32">
        <f t="shared" si="11"/>
        <v>0</v>
      </c>
      <c r="M18" s="32">
        <f t="shared" si="12"/>
        <v>4</v>
      </c>
      <c r="N18" s="32">
        <f t="shared" si="13"/>
        <v>1</v>
      </c>
      <c r="O18" s="32">
        <f t="shared" si="14"/>
        <v>3</v>
      </c>
      <c r="P18" s="32">
        <f t="shared" si="15"/>
        <v>0</v>
      </c>
      <c r="Q18" s="32">
        <f t="shared" si="16"/>
        <v>3</v>
      </c>
      <c r="R18" s="32">
        <f t="shared" si="17"/>
        <v>2</v>
      </c>
      <c r="S18" s="32">
        <f t="shared" si="18"/>
        <v>0</v>
      </c>
      <c r="T18" s="32">
        <f t="shared" si="19"/>
        <v>1</v>
      </c>
      <c r="U18" s="32">
        <f t="shared" si="20"/>
        <v>4</v>
      </c>
      <c r="V18" s="59">
        <f t="shared" si="21"/>
        <v>45</v>
      </c>
      <c r="X18" s="19"/>
      <c r="Y18" s="20"/>
    </row>
    <row r="19" spans="1:25" ht="13.15" x14ac:dyDescent="0.4">
      <c r="A19" s="58">
        <v>1</v>
      </c>
      <c r="B19" s="58">
        <v>4</v>
      </c>
      <c r="C19" s="58">
        <v>2</v>
      </c>
      <c r="D19" s="58">
        <v>5</v>
      </c>
      <c r="E19" s="58">
        <v>2</v>
      </c>
      <c r="F19" s="58">
        <v>4</v>
      </c>
      <c r="G19" s="58">
        <v>1</v>
      </c>
      <c r="H19" s="58">
        <v>5</v>
      </c>
      <c r="I19" s="58">
        <v>1</v>
      </c>
      <c r="J19" s="58">
        <v>1</v>
      </c>
      <c r="K19" s="29"/>
      <c r="L19" s="32">
        <f t="shared" si="11"/>
        <v>0</v>
      </c>
      <c r="M19" s="32">
        <f t="shared" si="12"/>
        <v>1</v>
      </c>
      <c r="N19" s="32">
        <f t="shared" si="13"/>
        <v>1</v>
      </c>
      <c r="O19" s="32">
        <f t="shared" si="14"/>
        <v>0</v>
      </c>
      <c r="P19" s="32">
        <f t="shared" si="15"/>
        <v>1</v>
      </c>
      <c r="Q19" s="32">
        <f t="shared" si="16"/>
        <v>1</v>
      </c>
      <c r="R19" s="32">
        <f t="shared" si="17"/>
        <v>0</v>
      </c>
      <c r="S19" s="32">
        <f t="shared" si="18"/>
        <v>0</v>
      </c>
      <c r="T19" s="32">
        <f t="shared" si="19"/>
        <v>0</v>
      </c>
      <c r="U19" s="32">
        <f t="shared" si="20"/>
        <v>4</v>
      </c>
      <c r="V19" s="59">
        <f t="shared" si="21"/>
        <v>20</v>
      </c>
      <c r="X19" s="19"/>
      <c r="Y19" s="20"/>
    </row>
    <row r="20" spans="1:25" ht="13.15" x14ac:dyDescent="0.4">
      <c r="A20" s="58">
        <v>2</v>
      </c>
      <c r="B20" s="58">
        <v>4</v>
      </c>
      <c r="C20" s="58">
        <v>1</v>
      </c>
      <c r="D20" s="58">
        <v>4</v>
      </c>
      <c r="E20" s="58">
        <v>4</v>
      </c>
      <c r="F20" s="58">
        <v>5</v>
      </c>
      <c r="G20" s="58">
        <v>2</v>
      </c>
      <c r="H20" s="58">
        <v>5</v>
      </c>
      <c r="I20" s="32"/>
      <c r="J20" s="58">
        <v>2</v>
      </c>
      <c r="K20" s="29"/>
      <c r="L20" s="32">
        <f t="shared" si="11"/>
        <v>1</v>
      </c>
      <c r="M20" s="32">
        <f t="shared" si="12"/>
        <v>1</v>
      </c>
      <c r="N20" s="32">
        <f t="shared" si="13"/>
        <v>0</v>
      </c>
      <c r="O20" s="32">
        <f t="shared" si="14"/>
        <v>1</v>
      </c>
      <c r="P20" s="32">
        <f t="shared" si="15"/>
        <v>3</v>
      </c>
      <c r="Q20" s="32">
        <f t="shared" si="16"/>
        <v>0</v>
      </c>
      <c r="R20" s="32">
        <f t="shared" si="17"/>
        <v>1</v>
      </c>
      <c r="S20" s="32">
        <f t="shared" si="18"/>
        <v>0</v>
      </c>
      <c r="T20" s="32">
        <f t="shared" si="19"/>
        <v>-1</v>
      </c>
      <c r="U20" s="32">
        <f t="shared" si="20"/>
        <v>3</v>
      </c>
      <c r="V20" s="59">
        <f t="shared" si="21"/>
        <v>22.5</v>
      </c>
      <c r="X20" s="19"/>
      <c r="Y20" s="20"/>
    </row>
    <row r="21" spans="1:25" ht="13.15" x14ac:dyDescent="0.4">
      <c r="A21" s="58">
        <v>1</v>
      </c>
      <c r="B21" s="58">
        <v>5</v>
      </c>
      <c r="C21" s="58">
        <v>1</v>
      </c>
      <c r="D21" s="58">
        <v>3</v>
      </c>
      <c r="E21" s="58">
        <v>3</v>
      </c>
      <c r="F21" s="58">
        <v>5</v>
      </c>
      <c r="G21" s="58">
        <v>5</v>
      </c>
      <c r="H21" s="58">
        <v>5</v>
      </c>
      <c r="I21" s="58">
        <v>1</v>
      </c>
      <c r="J21" s="58">
        <v>1</v>
      </c>
      <c r="K21" s="29"/>
      <c r="L21" s="32">
        <f t="shared" si="11"/>
        <v>0</v>
      </c>
      <c r="M21" s="32">
        <f t="shared" si="12"/>
        <v>0</v>
      </c>
      <c r="N21" s="32">
        <f t="shared" si="13"/>
        <v>0</v>
      </c>
      <c r="O21" s="32">
        <f t="shared" si="14"/>
        <v>2</v>
      </c>
      <c r="P21" s="32">
        <f t="shared" si="15"/>
        <v>2</v>
      </c>
      <c r="Q21" s="32">
        <f t="shared" si="16"/>
        <v>0</v>
      </c>
      <c r="R21" s="32">
        <f t="shared" si="17"/>
        <v>4</v>
      </c>
      <c r="S21" s="32">
        <f t="shared" si="18"/>
        <v>0</v>
      </c>
      <c r="T21" s="32">
        <f t="shared" si="19"/>
        <v>0</v>
      </c>
      <c r="U21" s="32">
        <f t="shared" si="20"/>
        <v>4</v>
      </c>
      <c r="V21" s="59">
        <f t="shared" si="21"/>
        <v>30</v>
      </c>
      <c r="X21" s="19"/>
      <c r="Y21" s="20"/>
    </row>
    <row r="22" spans="1:25" ht="13.15" x14ac:dyDescent="0.4">
      <c r="A22" s="58">
        <v>2</v>
      </c>
      <c r="B22" s="58">
        <v>1</v>
      </c>
      <c r="C22" s="32"/>
      <c r="D22" s="58">
        <v>3</v>
      </c>
      <c r="E22" s="32"/>
      <c r="F22" s="58">
        <v>4</v>
      </c>
      <c r="G22" s="58">
        <v>4</v>
      </c>
      <c r="H22" s="58">
        <v>3</v>
      </c>
      <c r="I22" s="32"/>
      <c r="J22" s="58">
        <v>2</v>
      </c>
      <c r="K22" s="29"/>
      <c r="L22" s="32">
        <f t="shared" si="11"/>
        <v>1</v>
      </c>
      <c r="M22" s="32">
        <f t="shared" si="12"/>
        <v>4</v>
      </c>
      <c r="N22" s="32">
        <f t="shared" si="13"/>
        <v>-1</v>
      </c>
      <c r="O22" s="32">
        <f t="shared" si="14"/>
        <v>2</v>
      </c>
      <c r="P22" s="32">
        <f t="shared" si="15"/>
        <v>-1</v>
      </c>
      <c r="Q22" s="32">
        <f t="shared" si="16"/>
        <v>1</v>
      </c>
      <c r="R22" s="32">
        <f t="shared" si="17"/>
        <v>3</v>
      </c>
      <c r="S22" s="32">
        <f t="shared" si="18"/>
        <v>2</v>
      </c>
      <c r="T22" s="32">
        <f t="shared" si="19"/>
        <v>-1</v>
      </c>
      <c r="U22" s="32">
        <f t="shared" si="20"/>
        <v>3</v>
      </c>
      <c r="V22" s="59">
        <f t="shared" si="21"/>
        <v>32.5</v>
      </c>
      <c r="X22" s="19"/>
      <c r="Y22" s="20"/>
    </row>
    <row r="23" spans="1:25" ht="13.15" x14ac:dyDescent="0.4">
      <c r="A23" s="58">
        <v>2</v>
      </c>
      <c r="B23" s="58">
        <v>2</v>
      </c>
      <c r="C23" s="58">
        <v>2</v>
      </c>
      <c r="D23" s="58">
        <v>2</v>
      </c>
      <c r="E23" s="58">
        <v>3</v>
      </c>
      <c r="F23" s="58">
        <v>1</v>
      </c>
      <c r="G23" s="58">
        <v>2</v>
      </c>
      <c r="H23" s="58">
        <v>4</v>
      </c>
      <c r="I23" s="58">
        <v>2</v>
      </c>
      <c r="J23" s="58">
        <v>2</v>
      </c>
      <c r="K23" s="29"/>
      <c r="L23" s="32">
        <f t="shared" si="11"/>
        <v>1</v>
      </c>
      <c r="M23" s="32">
        <f t="shared" si="12"/>
        <v>3</v>
      </c>
      <c r="N23" s="32">
        <f t="shared" si="13"/>
        <v>1</v>
      </c>
      <c r="O23" s="32">
        <f t="shared" si="14"/>
        <v>3</v>
      </c>
      <c r="P23" s="32">
        <f t="shared" si="15"/>
        <v>2</v>
      </c>
      <c r="Q23" s="32">
        <f t="shared" si="16"/>
        <v>4</v>
      </c>
      <c r="R23" s="32">
        <f t="shared" si="17"/>
        <v>1</v>
      </c>
      <c r="S23" s="32">
        <f t="shared" si="18"/>
        <v>1</v>
      </c>
      <c r="T23" s="32">
        <f t="shared" si="19"/>
        <v>1</v>
      </c>
      <c r="U23" s="32">
        <f t="shared" si="20"/>
        <v>3</v>
      </c>
      <c r="V23" s="59">
        <f t="shared" si="21"/>
        <v>50</v>
      </c>
      <c r="X23" s="19"/>
      <c r="Y23" s="20"/>
    </row>
    <row r="24" spans="1:25" ht="13.15" x14ac:dyDescent="0.4">
      <c r="A24" s="58">
        <v>3</v>
      </c>
      <c r="B24" s="58">
        <v>3</v>
      </c>
      <c r="C24" s="58">
        <v>3</v>
      </c>
      <c r="D24" s="58">
        <v>3</v>
      </c>
      <c r="E24" s="58">
        <v>3</v>
      </c>
      <c r="F24" s="58">
        <v>2</v>
      </c>
      <c r="G24" s="58">
        <v>4</v>
      </c>
      <c r="H24" s="58">
        <v>1</v>
      </c>
      <c r="I24" s="58">
        <v>2</v>
      </c>
      <c r="J24" s="58">
        <v>2</v>
      </c>
      <c r="K24" s="29"/>
      <c r="L24" s="32">
        <f t="shared" si="11"/>
        <v>2</v>
      </c>
      <c r="M24" s="32">
        <f t="shared" si="12"/>
        <v>2</v>
      </c>
      <c r="N24" s="32">
        <f t="shared" si="13"/>
        <v>2</v>
      </c>
      <c r="O24" s="32">
        <f t="shared" si="14"/>
        <v>2</v>
      </c>
      <c r="P24" s="32">
        <f t="shared" si="15"/>
        <v>2</v>
      </c>
      <c r="Q24" s="32">
        <f t="shared" si="16"/>
        <v>3</v>
      </c>
      <c r="R24" s="32">
        <f t="shared" si="17"/>
        <v>3</v>
      </c>
      <c r="S24" s="32">
        <f t="shared" si="18"/>
        <v>4</v>
      </c>
      <c r="T24" s="32">
        <f t="shared" si="19"/>
        <v>1</v>
      </c>
      <c r="U24" s="32">
        <f t="shared" si="20"/>
        <v>3</v>
      </c>
      <c r="V24" s="59">
        <f t="shared" si="21"/>
        <v>60</v>
      </c>
      <c r="X24" s="19"/>
      <c r="Y24" s="20"/>
    </row>
    <row r="25" spans="1:25" ht="13.15" x14ac:dyDescent="0.4">
      <c r="A25" s="58">
        <v>3</v>
      </c>
      <c r="B25" s="58">
        <v>4</v>
      </c>
      <c r="C25" s="58">
        <v>2</v>
      </c>
      <c r="D25" s="58">
        <v>4</v>
      </c>
      <c r="E25" s="58">
        <v>3</v>
      </c>
      <c r="F25" s="58">
        <v>4</v>
      </c>
      <c r="G25" s="58">
        <v>3</v>
      </c>
      <c r="H25" s="58">
        <v>4</v>
      </c>
      <c r="I25" s="58">
        <v>4</v>
      </c>
      <c r="J25" s="58">
        <v>2</v>
      </c>
      <c r="K25" s="29"/>
      <c r="L25" s="32">
        <f t="shared" si="11"/>
        <v>2</v>
      </c>
      <c r="M25" s="32">
        <f t="shared" si="12"/>
        <v>1</v>
      </c>
      <c r="N25" s="32">
        <f t="shared" si="13"/>
        <v>1</v>
      </c>
      <c r="O25" s="32">
        <f t="shared" si="14"/>
        <v>1</v>
      </c>
      <c r="P25" s="32">
        <f t="shared" si="15"/>
        <v>2</v>
      </c>
      <c r="Q25" s="32">
        <f t="shared" si="16"/>
        <v>1</v>
      </c>
      <c r="R25" s="32">
        <f t="shared" si="17"/>
        <v>2</v>
      </c>
      <c r="S25" s="32">
        <f t="shared" si="18"/>
        <v>1</v>
      </c>
      <c r="T25" s="32">
        <f t="shared" si="19"/>
        <v>3</v>
      </c>
      <c r="U25" s="32">
        <f t="shared" si="20"/>
        <v>3</v>
      </c>
      <c r="V25" s="59">
        <f t="shared" si="21"/>
        <v>42.5</v>
      </c>
      <c r="X25" s="19"/>
      <c r="Y25" s="20"/>
    </row>
    <row r="26" spans="1:25" ht="13.15" x14ac:dyDescent="0.4">
      <c r="A26" s="58">
        <v>2</v>
      </c>
      <c r="B26" s="58">
        <v>1</v>
      </c>
      <c r="C26" s="58">
        <v>3</v>
      </c>
      <c r="D26" s="58">
        <v>3</v>
      </c>
      <c r="E26" s="58">
        <v>3</v>
      </c>
      <c r="F26" s="58">
        <v>4</v>
      </c>
      <c r="G26" s="58">
        <v>2</v>
      </c>
      <c r="H26" s="58">
        <v>3</v>
      </c>
      <c r="I26" s="58">
        <v>2</v>
      </c>
      <c r="J26" s="58">
        <v>3</v>
      </c>
      <c r="K26" s="29"/>
      <c r="L26" s="32">
        <f t="shared" si="11"/>
        <v>1</v>
      </c>
      <c r="M26" s="32">
        <f t="shared" si="12"/>
        <v>4</v>
      </c>
      <c r="N26" s="32">
        <f t="shared" si="13"/>
        <v>2</v>
      </c>
      <c r="O26" s="32">
        <f t="shared" si="14"/>
        <v>2</v>
      </c>
      <c r="P26" s="32">
        <f t="shared" si="15"/>
        <v>2</v>
      </c>
      <c r="Q26" s="32">
        <f t="shared" si="16"/>
        <v>1</v>
      </c>
      <c r="R26" s="32">
        <f t="shared" si="17"/>
        <v>1</v>
      </c>
      <c r="S26" s="32">
        <f t="shared" si="18"/>
        <v>2</v>
      </c>
      <c r="T26" s="32">
        <f t="shared" si="19"/>
        <v>1</v>
      </c>
      <c r="U26" s="32">
        <f t="shared" si="20"/>
        <v>2</v>
      </c>
      <c r="V26" s="59">
        <f t="shared" si="21"/>
        <v>45</v>
      </c>
      <c r="X26" s="21" t="s">
        <v>295</v>
      </c>
      <c r="Y26" s="22">
        <f>AVERAGE(V16:V26)</f>
        <v>42.5</v>
      </c>
    </row>
    <row r="27" spans="1:25" ht="13.15" x14ac:dyDescent="0.4">
      <c r="X27" s="19"/>
      <c r="Y27" s="20"/>
    </row>
    <row r="28" spans="1:25" ht="14.25" thickBot="1" x14ac:dyDescent="0.45">
      <c r="A28" s="91" t="s">
        <v>57</v>
      </c>
      <c r="B28" s="91"/>
      <c r="C28" s="91"/>
      <c r="D28" s="91"/>
      <c r="E28" s="91"/>
      <c r="F28" s="91"/>
      <c r="G28" s="91"/>
      <c r="H28" s="91"/>
      <c r="I28" s="91"/>
      <c r="J28" s="91"/>
      <c r="K28" s="91"/>
      <c r="L28" s="91"/>
      <c r="M28" s="91"/>
      <c r="N28" s="91"/>
      <c r="O28" s="91"/>
      <c r="P28" s="91"/>
      <c r="Q28" s="91"/>
      <c r="R28" s="91"/>
      <c r="S28" s="91"/>
      <c r="T28" s="91"/>
      <c r="U28" s="91"/>
      <c r="V28" s="62"/>
      <c r="X28" s="19"/>
      <c r="Y28" s="20"/>
    </row>
    <row r="29" spans="1:25" ht="26.65" thickTop="1" x14ac:dyDescent="0.4">
      <c r="A29" s="6" t="s">
        <v>257</v>
      </c>
      <c r="B29" s="6" t="s">
        <v>258</v>
      </c>
      <c r="C29" s="6" t="s">
        <v>259</v>
      </c>
      <c r="D29" s="6" t="s">
        <v>260</v>
      </c>
      <c r="E29" s="6" t="s">
        <v>261</v>
      </c>
      <c r="F29" s="6" t="s">
        <v>262</v>
      </c>
      <c r="G29" s="6" t="s">
        <v>263</v>
      </c>
      <c r="H29" s="6" t="s">
        <v>264</v>
      </c>
      <c r="I29" s="6" t="s">
        <v>265</v>
      </c>
      <c r="J29" s="6" t="s">
        <v>266</v>
      </c>
      <c r="K29" s="29"/>
      <c r="L29" s="5" t="s">
        <v>267</v>
      </c>
      <c r="M29" s="4" t="s">
        <v>268</v>
      </c>
      <c r="N29" s="5" t="s">
        <v>269</v>
      </c>
      <c r="O29" s="4" t="s">
        <v>270</v>
      </c>
      <c r="P29" s="5" t="s">
        <v>271</v>
      </c>
      <c r="Q29" s="4" t="s">
        <v>272</v>
      </c>
      <c r="R29" s="5" t="s">
        <v>273</v>
      </c>
      <c r="S29" s="4" t="s">
        <v>274</v>
      </c>
      <c r="T29" s="5" t="s">
        <v>275</v>
      </c>
      <c r="U29" s="4" t="s">
        <v>276</v>
      </c>
      <c r="V29" s="7" t="s">
        <v>277</v>
      </c>
      <c r="X29" s="19"/>
      <c r="Y29" s="20"/>
    </row>
    <row r="30" spans="1:25" ht="13.15" x14ac:dyDescent="0.4">
      <c r="A30" s="58">
        <v>4</v>
      </c>
      <c r="B30" s="58">
        <v>1</v>
      </c>
      <c r="C30" s="58">
        <v>3</v>
      </c>
      <c r="D30" s="58">
        <v>1</v>
      </c>
      <c r="E30" s="58">
        <v>4</v>
      </c>
      <c r="F30" s="58">
        <v>3</v>
      </c>
      <c r="G30" s="58">
        <v>4</v>
      </c>
      <c r="H30" s="58">
        <v>3</v>
      </c>
      <c r="I30" s="58">
        <v>2</v>
      </c>
      <c r="J30" s="58">
        <v>3</v>
      </c>
      <c r="K30" s="29"/>
      <c r="L30" s="32">
        <f>A30-1</f>
        <v>3</v>
      </c>
      <c r="M30" s="32">
        <f>5-B30</f>
        <v>4</v>
      </c>
      <c r="N30" s="32">
        <f>C30-1</f>
        <v>2</v>
      </c>
      <c r="O30" s="32">
        <f>5-D30</f>
        <v>4</v>
      </c>
      <c r="P30" s="32">
        <f>E30-1</f>
        <v>3</v>
      </c>
      <c r="Q30" s="32">
        <f>5-F30</f>
        <v>2</v>
      </c>
      <c r="R30" s="32">
        <f>G30-1</f>
        <v>3</v>
      </c>
      <c r="S30" s="32">
        <f>5-H30</f>
        <v>2</v>
      </c>
      <c r="T30" s="32">
        <f>I30-1</f>
        <v>1</v>
      </c>
      <c r="U30" s="32">
        <f>5-J30</f>
        <v>2</v>
      </c>
      <c r="V30" s="59">
        <f>SUM(L30:U30)*2.5</f>
        <v>65</v>
      </c>
      <c r="X30" s="19"/>
      <c r="Y30" s="20"/>
    </row>
    <row r="31" spans="1:25" ht="13.15" x14ac:dyDescent="0.4">
      <c r="A31" s="58">
        <v>1</v>
      </c>
      <c r="B31" s="58">
        <v>3</v>
      </c>
      <c r="C31" s="58">
        <v>1</v>
      </c>
      <c r="D31" s="58">
        <v>2</v>
      </c>
      <c r="E31" s="58">
        <v>4</v>
      </c>
      <c r="F31" s="58">
        <v>1</v>
      </c>
      <c r="G31" s="58">
        <v>1</v>
      </c>
      <c r="H31" s="58">
        <v>5</v>
      </c>
      <c r="I31" s="58">
        <v>3</v>
      </c>
      <c r="J31" s="58">
        <v>5</v>
      </c>
      <c r="K31" s="29"/>
      <c r="L31" s="32">
        <f t="shared" ref="L31:L36" si="22">A31-1</f>
        <v>0</v>
      </c>
      <c r="M31" s="32">
        <f t="shared" ref="M31:M36" si="23">5-B31</f>
        <v>2</v>
      </c>
      <c r="N31" s="32">
        <f t="shared" ref="N31:N36" si="24">C31-1</f>
        <v>0</v>
      </c>
      <c r="O31" s="32">
        <f t="shared" ref="O31:O36" si="25">5-D31</f>
        <v>3</v>
      </c>
      <c r="P31" s="32">
        <f t="shared" ref="P31:P36" si="26">E31-1</f>
        <v>3</v>
      </c>
      <c r="Q31" s="32">
        <f t="shared" ref="Q31:Q36" si="27">5-F31</f>
        <v>4</v>
      </c>
      <c r="R31" s="32">
        <f t="shared" ref="R31:R36" si="28">G31-1</f>
        <v>0</v>
      </c>
      <c r="S31" s="32">
        <f t="shared" ref="S31:S36" si="29">5-H31</f>
        <v>0</v>
      </c>
      <c r="T31" s="32">
        <f t="shared" ref="T31:T36" si="30">I31-1</f>
        <v>2</v>
      </c>
      <c r="U31" s="32">
        <f t="shared" ref="U31:U36" si="31">5-J31</f>
        <v>0</v>
      </c>
      <c r="V31" s="59">
        <f t="shared" ref="V31:V36" si="32">SUM(L31:U31)*2.5</f>
        <v>35</v>
      </c>
      <c r="X31" s="19"/>
      <c r="Y31" s="20"/>
    </row>
    <row r="32" spans="1:25" ht="13.15" x14ac:dyDescent="0.4">
      <c r="A32" s="58">
        <v>4</v>
      </c>
      <c r="B32" s="58">
        <v>2</v>
      </c>
      <c r="C32" s="58">
        <v>3</v>
      </c>
      <c r="D32" s="58">
        <v>2</v>
      </c>
      <c r="E32" s="58">
        <v>5</v>
      </c>
      <c r="F32" s="58">
        <v>1</v>
      </c>
      <c r="G32" s="58">
        <v>3</v>
      </c>
      <c r="H32" s="58">
        <v>3</v>
      </c>
      <c r="I32" s="58">
        <v>4</v>
      </c>
      <c r="J32" s="58">
        <v>1</v>
      </c>
      <c r="K32" s="29"/>
      <c r="L32" s="32">
        <f t="shared" si="22"/>
        <v>3</v>
      </c>
      <c r="M32" s="32">
        <f t="shared" si="23"/>
        <v>3</v>
      </c>
      <c r="N32" s="32">
        <f t="shared" si="24"/>
        <v>2</v>
      </c>
      <c r="O32" s="32">
        <f t="shared" si="25"/>
        <v>3</v>
      </c>
      <c r="P32" s="32">
        <f t="shared" si="26"/>
        <v>4</v>
      </c>
      <c r="Q32" s="32">
        <f t="shared" si="27"/>
        <v>4</v>
      </c>
      <c r="R32" s="32">
        <f t="shared" si="28"/>
        <v>2</v>
      </c>
      <c r="S32" s="32">
        <f t="shared" si="29"/>
        <v>2</v>
      </c>
      <c r="T32" s="32">
        <f t="shared" si="30"/>
        <v>3</v>
      </c>
      <c r="U32" s="32">
        <f t="shared" si="31"/>
        <v>4</v>
      </c>
      <c r="V32" s="59">
        <f t="shared" si="32"/>
        <v>75</v>
      </c>
      <c r="X32" s="19"/>
      <c r="Y32" s="20"/>
    </row>
    <row r="33" spans="1:25" ht="13.15" x14ac:dyDescent="0.4">
      <c r="A33" s="58">
        <v>2</v>
      </c>
      <c r="B33" s="58">
        <v>2</v>
      </c>
      <c r="C33" s="58">
        <v>2</v>
      </c>
      <c r="D33" s="58">
        <v>1</v>
      </c>
      <c r="E33" s="58">
        <v>4</v>
      </c>
      <c r="F33" s="58">
        <v>2</v>
      </c>
      <c r="G33" s="58">
        <v>4</v>
      </c>
      <c r="H33" s="58">
        <v>5</v>
      </c>
      <c r="I33" s="58">
        <v>3</v>
      </c>
      <c r="J33" s="58">
        <v>1</v>
      </c>
      <c r="K33" s="29"/>
      <c r="L33" s="32">
        <f t="shared" si="22"/>
        <v>1</v>
      </c>
      <c r="M33" s="32">
        <f t="shared" si="23"/>
        <v>3</v>
      </c>
      <c r="N33" s="32">
        <f t="shared" si="24"/>
        <v>1</v>
      </c>
      <c r="O33" s="32">
        <f t="shared" si="25"/>
        <v>4</v>
      </c>
      <c r="P33" s="32">
        <f t="shared" si="26"/>
        <v>3</v>
      </c>
      <c r="Q33" s="32">
        <f t="shared" si="27"/>
        <v>3</v>
      </c>
      <c r="R33" s="32">
        <f t="shared" si="28"/>
        <v>3</v>
      </c>
      <c r="S33" s="32">
        <f t="shared" si="29"/>
        <v>0</v>
      </c>
      <c r="T33" s="32">
        <f t="shared" si="30"/>
        <v>2</v>
      </c>
      <c r="U33" s="32">
        <f t="shared" si="31"/>
        <v>4</v>
      </c>
      <c r="V33" s="59">
        <f t="shared" si="32"/>
        <v>60</v>
      </c>
      <c r="X33" s="19"/>
      <c r="Y33" s="20"/>
    </row>
    <row r="34" spans="1:25" ht="13.15" x14ac:dyDescent="0.4">
      <c r="A34" s="58">
        <v>2</v>
      </c>
      <c r="B34" s="58">
        <v>2</v>
      </c>
      <c r="C34" s="58">
        <v>1</v>
      </c>
      <c r="D34" s="58">
        <v>2</v>
      </c>
      <c r="E34" s="58">
        <v>4</v>
      </c>
      <c r="F34" s="58">
        <v>2</v>
      </c>
      <c r="G34" s="58">
        <v>4</v>
      </c>
      <c r="H34" s="58">
        <v>1</v>
      </c>
      <c r="I34" s="58">
        <v>1</v>
      </c>
      <c r="J34" s="58">
        <v>2</v>
      </c>
      <c r="K34" s="29"/>
      <c r="L34" s="32">
        <f t="shared" si="22"/>
        <v>1</v>
      </c>
      <c r="M34" s="32">
        <f t="shared" si="23"/>
        <v>3</v>
      </c>
      <c r="N34" s="32">
        <f t="shared" si="24"/>
        <v>0</v>
      </c>
      <c r="O34" s="32">
        <f t="shared" si="25"/>
        <v>3</v>
      </c>
      <c r="P34" s="32">
        <f t="shared" si="26"/>
        <v>3</v>
      </c>
      <c r="Q34" s="32">
        <f t="shared" si="27"/>
        <v>3</v>
      </c>
      <c r="R34" s="32">
        <f t="shared" si="28"/>
        <v>3</v>
      </c>
      <c r="S34" s="32">
        <f t="shared" si="29"/>
        <v>4</v>
      </c>
      <c r="T34" s="32">
        <f t="shared" si="30"/>
        <v>0</v>
      </c>
      <c r="U34" s="32">
        <f t="shared" si="31"/>
        <v>3</v>
      </c>
      <c r="V34" s="59">
        <f t="shared" si="32"/>
        <v>57.5</v>
      </c>
      <c r="X34" s="19"/>
      <c r="Y34" s="20"/>
    </row>
    <row r="35" spans="1:25" ht="13.15" x14ac:dyDescent="0.4">
      <c r="A35" s="58">
        <v>3</v>
      </c>
      <c r="B35" s="58">
        <v>1</v>
      </c>
      <c r="C35" s="58">
        <v>3</v>
      </c>
      <c r="D35" s="58">
        <v>4</v>
      </c>
      <c r="E35" s="58">
        <v>2</v>
      </c>
      <c r="F35" s="58">
        <v>4</v>
      </c>
      <c r="G35" s="58">
        <v>5</v>
      </c>
      <c r="H35" s="58">
        <v>3</v>
      </c>
      <c r="I35" s="58">
        <v>3</v>
      </c>
      <c r="J35" s="58">
        <v>1</v>
      </c>
      <c r="K35" s="29"/>
      <c r="L35" s="32">
        <f t="shared" si="22"/>
        <v>2</v>
      </c>
      <c r="M35" s="32">
        <f t="shared" si="23"/>
        <v>4</v>
      </c>
      <c r="N35" s="32">
        <f t="shared" si="24"/>
        <v>2</v>
      </c>
      <c r="O35" s="32">
        <f t="shared" si="25"/>
        <v>1</v>
      </c>
      <c r="P35" s="32">
        <f t="shared" si="26"/>
        <v>1</v>
      </c>
      <c r="Q35" s="32">
        <f t="shared" si="27"/>
        <v>1</v>
      </c>
      <c r="R35" s="32">
        <f t="shared" si="28"/>
        <v>4</v>
      </c>
      <c r="S35" s="32">
        <f t="shared" si="29"/>
        <v>2</v>
      </c>
      <c r="T35" s="32">
        <f t="shared" si="30"/>
        <v>2</v>
      </c>
      <c r="U35" s="32">
        <f t="shared" si="31"/>
        <v>4</v>
      </c>
      <c r="V35" s="59">
        <f t="shared" si="32"/>
        <v>57.5</v>
      </c>
      <c r="X35" s="19"/>
      <c r="Y35" s="20"/>
    </row>
    <row r="36" spans="1:25" ht="13.15" x14ac:dyDescent="0.4">
      <c r="A36" s="58">
        <v>3</v>
      </c>
      <c r="B36" s="58">
        <v>2</v>
      </c>
      <c r="C36" s="58">
        <v>2</v>
      </c>
      <c r="D36" s="58">
        <v>2</v>
      </c>
      <c r="E36" s="58">
        <v>3</v>
      </c>
      <c r="F36" s="58">
        <v>4</v>
      </c>
      <c r="G36" s="58">
        <v>3</v>
      </c>
      <c r="H36" s="58">
        <v>4</v>
      </c>
      <c r="I36" s="58">
        <v>3</v>
      </c>
      <c r="J36" s="58">
        <v>1</v>
      </c>
      <c r="K36" s="29"/>
      <c r="L36" s="32">
        <f t="shared" si="22"/>
        <v>2</v>
      </c>
      <c r="M36" s="32">
        <f t="shared" si="23"/>
        <v>3</v>
      </c>
      <c r="N36" s="32">
        <f t="shared" si="24"/>
        <v>1</v>
      </c>
      <c r="O36" s="32">
        <f t="shared" si="25"/>
        <v>3</v>
      </c>
      <c r="P36" s="32">
        <f t="shared" si="26"/>
        <v>2</v>
      </c>
      <c r="Q36" s="32">
        <f t="shared" si="27"/>
        <v>1</v>
      </c>
      <c r="R36" s="32">
        <f t="shared" si="28"/>
        <v>2</v>
      </c>
      <c r="S36" s="32">
        <f t="shared" si="29"/>
        <v>1</v>
      </c>
      <c r="T36" s="32">
        <f t="shared" si="30"/>
        <v>2</v>
      </c>
      <c r="U36" s="32">
        <f t="shared" si="31"/>
        <v>4</v>
      </c>
      <c r="V36" s="59">
        <f t="shared" si="32"/>
        <v>52.5</v>
      </c>
      <c r="X36" s="21" t="s">
        <v>296</v>
      </c>
      <c r="Y36" s="22">
        <f>AVERAGE(V30:V36)</f>
        <v>57.5</v>
      </c>
    </row>
    <row r="37" spans="1:25" ht="13.15" x14ac:dyDescent="0.4">
      <c r="X37" s="19"/>
      <c r="Y37" s="20"/>
    </row>
    <row r="38" spans="1:25" ht="14.25" thickBot="1" x14ac:dyDescent="0.45">
      <c r="A38" s="91" t="s">
        <v>256</v>
      </c>
      <c r="B38" s="91"/>
      <c r="C38" s="91"/>
      <c r="D38" s="91"/>
      <c r="E38" s="91"/>
      <c r="F38" s="91"/>
      <c r="G38" s="91"/>
      <c r="H38" s="91"/>
      <c r="I38" s="91"/>
      <c r="J38" s="91"/>
      <c r="K38" s="91"/>
      <c r="L38" s="91"/>
      <c r="M38" s="91"/>
      <c r="N38" s="91"/>
      <c r="O38" s="91"/>
      <c r="P38" s="91"/>
      <c r="Q38" s="91"/>
      <c r="R38" s="91"/>
      <c r="S38" s="91"/>
      <c r="T38" s="91"/>
      <c r="U38" s="91"/>
      <c r="V38" s="62"/>
      <c r="X38" s="19"/>
      <c r="Y38" s="20"/>
    </row>
    <row r="39" spans="1:25" ht="26.65" thickTop="1" x14ac:dyDescent="0.4">
      <c r="A39" s="6" t="s">
        <v>257</v>
      </c>
      <c r="B39" s="6" t="s">
        <v>258</v>
      </c>
      <c r="C39" s="6" t="s">
        <v>259</v>
      </c>
      <c r="D39" s="6" t="s">
        <v>260</v>
      </c>
      <c r="E39" s="6" t="s">
        <v>261</v>
      </c>
      <c r="F39" s="6" t="s">
        <v>262</v>
      </c>
      <c r="G39" s="6" t="s">
        <v>263</v>
      </c>
      <c r="H39" s="6" t="s">
        <v>264</v>
      </c>
      <c r="I39" s="6" t="s">
        <v>265</v>
      </c>
      <c r="J39" s="6" t="s">
        <v>266</v>
      </c>
      <c r="K39" s="29"/>
      <c r="L39" s="5" t="s">
        <v>267</v>
      </c>
      <c r="M39" s="4" t="s">
        <v>268</v>
      </c>
      <c r="N39" s="5" t="s">
        <v>269</v>
      </c>
      <c r="O39" s="4" t="s">
        <v>270</v>
      </c>
      <c r="P39" s="5" t="s">
        <v>271</v>
      </c>
      <c r="Q39" s="4" t="s">
        <v>272</v>
      </c>
      <c r="R39" s="5" t="s">
        <v>273</v>
      </c>
      <c r="S39" s="4" t="s">
        <v>274</v>
      </c>
      <c r="T39" s="5" t="s">
        <v>275</v>
      </c>
      <c r="U39" s="4" t="s">
        <v>276</v>
      </c>
      <c r="V39" s="7" t="s">
        <v>277</v>
      </c>
      <c r="X39" s="19"/>
      <c r="Y39" s="20"/>
    </row>
    <row r="40" spans="1:25" ht="13.15" x14ac:dyDescent="0.4">
      <c r="A40" s="60">
        <v>4</v>
      </c>
      <c r="B40" s="60">
        <v>2</v>
      </c>
      <c r="C40" s="60">
        <v>4</v>
      </c>
      <c r="D40" s="60">
        <v>3</v>
      </c>
      <c r="E40" s="60">
        <v>4</v>
      </c>
      <c r="F40" s="60">
        <v>2</v>
      </c>
      <c r="G40" s="60">
        <v>3</v>
      </c>
      <c r="H40" s="60">
        <v>3</v>
      </c>
      <c r="I40" s="60">
        <v>4</v>
      </c>
      <c r="J40" s="60">
        <v>3</v>
      </c>
      <c r="K40" s="29"/>
      <c r="L40" s="32">
        <f>A40-1</f>
        <v>3</v>
      </c>
      <c r="M40" s="32">
        <f>5-B40</f>
        <v>3</v>
      </c>
      <c r="N40" s="32">
        <f>C40-1</f>
        <v>3</v>
      </c>
      <c r="O40" s="32">
        <f>5-D40</f>
        <v>2</v>
      </c>
      <c r="P40" s="32">
        <f>E40-1</f>
        <v>3</v>
      </c>
      <c r="Q40" s="32">
        <f>5-F40</f>
        <v>3</v>
      </c>
      <c r="R40" s="32">
        <f>G40-1</f>
        <v>2</v>
      </c>
      <c r="S40" s="32">
        <f>5-H40</f>
        <v>2</v>
      </c>
      <c r="T40" s="32">
        <f>I40-1</f>
        <v>3</v>
      </c>
      <c r="U40" s="32">
        <f>5-J40</f>
        <v>2</v>
      </c>
      <c r="V40" s="59">
        <f>SUM(L40:U40)*2.5</f>
        <v>65</v>
      </c>
      <c r="X40" s="19"/>
      <c r="Y40" s="20"/>
    </row>
    <row r="41" spans="1:25" ht="13.15" x14ac:dyDescent="0.4">
      <c r="A41" s="60">
        <v>3</v>
      </c>
      <c r="B41" s="60">
        <v>1</v>
      </c>
      <c r="C41" s="60">
        <v>3</v>
      </c>
      <c r="D41" s="60">
        <v>4</v>
      </c>
      <c r="E41" s="60">
        <v>5</v>
      </c>
      <c r="F41" s="60">
        <v>2</v>
      </c>
      <c r="G41" s="60">
        <v>3</v>
      </c>
      <c r="H41" s="60">
        <v>3</v>
      </c>
      <c r="I41" s="60">
        <v>5</v>
      </c>
      <c r="J41" s="60">
        <v>3</v>
      </c>
      <c r="K41" s="29"/>
      <c r="L41" s="32">
        <f t="shared" ref="L41:L51" si="33">A41-1</f>
        <v>2</v>
      </c>
      <c r="M41" s="32">
        <f t="shared" ref="M41:M51" si="34">5-B41</f>
        <v>4</v>
      </c>
      <c r="N41" s="32">
        <f t="shared" ref="N41:N51" si="35">C41-1</f>
        <v>2</v>
      </c>
      <c r="O41" s="32">
        <f t="shared" ref="O41:O51" si="36">5-D41</f>
        <v>1</v>
      </c>
      <c r="P41" s="32">
        <f t="shared" ref="P41:P51" si="37">E41-1</f>
        <v>4</v>
      </c>
      <c r="Q41" s="32">
        <f t="shared" ref="Q41:Q51" si="38">5-F41</f>
        <v>3</v>
      </c>
      <c r="R41" s="32">
        <f t="shared" ref="R41:R51" si="39">G41-1</f>
        <v>2</v>
      </c>
      <c r="S41" s="32">
        <f t="shared" ref="S41:S51" si="40">5-H41</f>
        <v>2</v>
      </c>
      <c r="T41" s="32">
        <f t="shared" ref="T41:T51" si="41">I41-1</f>
        <v>4</v>
      </c>
      <c r="U41" s="32">
        <f t="shared" ref="U41:U51" si="42">5-J41</f>
        <v>2</v>
      </c>
      <c r="V41" s="59">
        <f t="shared" ref="V41:V51" si="43">SUM(L41:U41)*2.5</f>
        <v>65</v>
      </c>
      <c r="X41" s="19"/>
      <c r="Y41" s="20"/>
    </row>
    <row r="42" spans="1:25" ht="13.15" x14ac:dyDescent="0.4">
      <c r="A42" s="60">
        <v>3</v>
      </c>
      <c r="B42" s="60">
        <v>4</v>
      </c>
      <c r="C42" s="60">
        <v>3</v>
      </c>
      <c r="D42" s="60">
        <v>2</v>
      </c>
      <c r="E42" s="60">
        <v>4</v>
      </c>
      <c r="F42" s="60">
        <v>2</v>
      </c>
      <c r="G42" s="60">
        <v>4</v>
      </c>
      <c r="H42" s="60">
        <v>3</v>
      </c>
      <c r="I42" s="60">
        <v>3</v>
      </c>
      <c r="J42" s="60">
        <v>1</v>
      </c>
      <c r="K42" s="29"/>
      <c r="L42" s="32">
        <f t="shared" si="33"/>
        <v>2</v>
      </c>
      <c r="M42" s="32">
        <f t="shared" si="34"/>
        <v>1</v>
      </c>
      <c r="N42" s="32">
        <f t="shared" si="35"/>
        <v>2</v>
      </c>
      <c r="O42" s="32">
        <f t="shared" si="36"/>
        <v>3</v>
      </c>
      <c r="P42" s="32">
        <f t="shared" si="37"/>
        <v>3</v>
      </c>
      <c r="Q42" s="32">
        <f t="shared" si="38"/>
        <v>3</v>
      </c>
      <c r="R42" s="32">
        <f t="shared" si="39"/>
        <v>3</v>
      </c>
      <c r="S42" s="32">
        <f t="shared" si="40"/>
        <v>2</v>
      </c>
      <c r="T42" s="32">
        <f t="shared" si="41"/>
        <v>2</v>
      </c>
      <c r="U42" s="32">
        <f t="shared" si="42"/>
        <v>4</v>
      </c>
      <c r="V42" s="59">
        <f t="shared" si="43"/>
        <v>62.5</v>
      </c>
      <c r="X42" s="19"/>
      <c r="Y42" s="20"/>
    </row>
    <row r="43" spans="1:25" ht="13.15" x14ac:dyDescent="0.4">
      <c r="A43" s="60">
        <v>3</v>
      </c>
      <c r="B43" s="60">
        <v>1</v>
      </c>
      <c r="C43" s="60">
        <v>5</v>
      </c>
      <c r="D43" s="60">
        <v>2</v>
      </c>
      <c r="E43" s="60">
        <v>4</v>
      </c>
      <c r="F43" s="60">
        <v>2</v>
      </c>
      <c r="G43" s="60">
        <v>5</v>
      </c>
      <c r="H43" s="60">
        <v>1</v>
      </c>
      <c r="I43" s="60">
        <v>5</v>
      </c>
      <c r="J43" s="60">
        <v>1</v>
      </c>
      <c r="K43" s="29"/>
      <c r="L43" s="32">
        <f t="shared" si="33"/>
        <v>2</v>
      </c>
      <c r="M43" s="32">
        <f t="shared" si="34"/>
        <v>4</v>
      </c>
      <c r="N43" s="32">
        <f t="shared" si="35"/>
        <v>4</v>
      </c>
      <c r="O43" s="32">
        <f t="shared" si="36"/>
        <v>3</v>
      </c>
      <c r="P43" s="32">
        <f t="shared" si="37"/>
        <v>3</v>
      </c>
      <c r="Q43" s="32">
        <f t="shared" si="38"/>
        <v>3</v>
      </c>
      <c r="R43" s="32">
        <f t="shared" si="39"/>
        <v>4</v>
      </c>
      <c r="S43" s="32">
        <f t="shared" si="40"/>
        <v>4</v>
      </c>
      <c r="T43" s="32">
        <f t="shared" si="41"/>
        <v>4</v>
      </c>
      <c r="U43" s="32">
        <f t="shared" si="42"/>
        <v>4</v>
      </c>
      <c r="V43" s="59">
        <f t="shared" si="43"/>
        <v>87.5</v>
      </c>
      <c r="X43" s="19"/>
      <c r="Y43" s="20"/>
    </row>
    <row r="44" spans="1:25" ht="13.15" x14ac:dyDescent="0.4">
      <c r="A44" s="60">
        <v>3</v>
      </c>
      <c r="B44" s="60">
        <v>2</v>
      </c>
      <c r="C44" s="60">
        <v>4</v>
      </c>
      <c r="D44" s="60">
        <v>3</v>
      </c>
      <c r="E44" s="60">
        <v>4</v>
      </c>
      <c r="F44" s="60">
        <v>1</v>
      </c>
      <c r="G44" s="60">
        <v>5</v>
      </c>
      <c r="H44" s="60">
        <v>3</v>
      </c>
      <c r="I44" s="60">
        <v>4</v>
      </c>
      <c r="J44" s="60">
        <v>1</v>
      </c>
      <c r="K44" s="29"/>
      <c r="L44" s="32">
        <f t="shared" si="33"/>
        <v>2</v>
      </c>
      <c r="M44" s="32">
        <f t="shared" si="34"/>
        <v>3</v>
      </c>
      <c r="N44" s="32">
        <f t="shared" si="35"/>
        <v>3</v>
      </c>
      <c r="O44" s="32">
        <f t="shared" si="36"/>
        <v>2</v>
      </c>
      <c r="P44" s="32">
        <f t="shared" si="37"/>
        <v>3</v>
      </c>
      <c r="Q44" s="32">
        <f t="shared" si="38"/>
        <v>4</v>
      </c>
      <c r="R44" s="32">
        <f t="shared" si="39"/>
        <v>4</v>
      </c>
      <c r="S44" s="32">
        <f t="shared" si="40"/>
        <v>2</v>
      </c>
      <c r="T44" s="32">
        <f t="shared" si="41"/>
        <v>3</v>
      </c>
      <c r="U44" s="32">
        <f t="shared" si="42"/>
        <v>4</v>
      </c>
      <c r="V44" s="59">
        <f t="shared" si="43"/>
        <v>75</v>
      </c>
      <c r="X44" s="19"/>
      <c r="Y44" s="20"/>
    </row>
    <row r="45" spans="1:25" ht="13.15" x14ac:dyDescent="0.4">
      <c r="A45" s="60">
        <v>4</v>
      </c>
      <c r="B45" s="60">
        <v>4</v>
      </c>
      <c r="C45" s="60">
        <v>3</v>
      </c>
      <c r="D45" s="60">
        <v>2</v>
      </c>
      <c r="E45" s="60">
        <v>2</v>
      </c>
      <c r="F45" s="60">
        <v>4</v>
      </c>
      <c r="G45" s="60">
        <v>4</v>
      </c>
      <c r="H45" s="60">
        <v>4</v>
      </c>
      <c r="I45" s="60">
        <v>3</v>
      </c>
      <c r="J45" s="60">
        <v>2</v>
      </c>
      <c r="K45" s="29"/>
      <c r="L45" s="32">
        <f t="shared" si="33"/>
        <v>3</v>
      </c>
      <c r="M45" s="32">
        <f t="shared" si="34"/>
        <v>1</v>
      </c>
      <c r="N45" s="32">
        <f t="shared" si="35"/>
        <v>2</v>
      </c>
      <c r="O45" s="32">
        <f t="shared" si="36"/>
        <v>3</v>
      </c>
      <c r="P45" s="32">
        <f t="shared" si="37"/>
        <v>1</v>
      </c>
      <c r="Q45" s="32">
        <f t="shared" si="38"/>
        <v>1</v>
      </c>
      <c r="R45" s="32">
        <f t="shared" si="39"/>
        <v>3</v>
      </c>
      <c r="S45" s="32">
        <f t="shared" si="40"/>
        <v>1</v>
      </c>
      <c r="T45" s="32">
        <f t="shared" si="41"/>
        <v>2</v>
      </c>
      <c r="U45" s="32">
        <f t="shared" si="42"/>
        <v>3</v>
      </c>
      <c r="V45" s="59">
        <f t="shared" si="43"/>
        <v>50</v>
      </c>
      <c r="X45" s="19"/>
      <c r="Y45" s="20"/>
    </row>
    <row r="46" spans="1:25" ht="13.15" x14ac:dyDescent="0.4">
      <c r="A46" s="60">
        <v>4</v>
      </c>
      <c r="B46" s="60">
        <v>2</v>
      </c>
      <c r="C46" s="60">
        <v>4</v>
      </c>
      <c r="D46" s="60">
        <v>2</v>
      </c>
      <c r="E46" s="60">
        <v>3</v>
      </c>
      <c r="F46" s="60">
        <v>1</v>
      </c>
      <c r="G46" s="60">
        <v>5</v>
      </c>
      <c r="H46" s="61"/>
      <c r="I46" s="60">
        <v>2</v>
      </c>
      <c r="J46" s="60">
        <v>1</v>
      </c>
      <c r="K46" s="29"/>
      <c r="L46" s="32">
        <f t="shared" si="33"/>
        <v>3</v>
      </c>
      <c r="M46" s="32">
        <f t="shared" si="34"/>
        <v>3</v>
      </c>
      <c r="N46" s="32">
        <f t="shared" si="35"/>
        <v>3</v>
      </c>
      <c r="O46" s="32">
        <f t="shared" si="36"/>
        <v>3</v>
      </c>
      <c r="P46" s="32">
        <f t="shared" si="37"/>
        <v>2</v>
      </c>
      <c r="Q46" s="32">
        <f t="shared" si="38"/>
        <v>4</v>
      </c>
      <c r="R46" s="32">
        <f t="shared" si="39"/>
        <v>4</v>
      </c>
      <c r="S46" s="32">
        <f t="shared" si="40"/>
        <v>5</v>
      </c>
      <c r="T46" s="32">
        <f t="shared" si="41"/>
        <v>1</v>
      </c>
      <c r="U46" s="32">
        <f t="shared" si="42"/>
        <v>4</v>
      </c>
      <c r="V46" s="59">
        <f t="shared" si="43"/>
        <v>80</v>
      </c>
      <c r="X46" s="19"/>
      <c r="Y46" s="20"/>
    </row>
    <row r="47" spans="1:25" ht="13.15" x14ac:dyDescent="0.4">
      <c r="A47" s="60">
        <v>2</v>
      </c>
      <c r="B47" s="60">
        <v>2</v>
      </c>
      <c r="C47" s="60">
        <v>2</v>
      </c>
      <c r="D47" s="60">
        <v>4</v>
      </c>
      <c r="E47" s="60">
        <v>3</v>
      </c>
      <c r="F47" s="60">
        <v>4</v>
      </c>
      <c r="G47" s="60">
        <v>5</v>
      </c>
      <c r="H47" s="60">
        <v>3</v>
      </c>
      <c r="I47" s="60">
        <v>3</v>
      </c>
      <c r="J47" s="60">
        <v>2</v>
      </c>
      <c r="K47" s="29"/>
      <c r="L47" s="32">
        <f t="shared" si="33"/>
        <v>1</v>
      </c>
      <c r="M47" s="32">
        <f t="shared" si="34"/>
        <v>3</v>
      </c>
      <c r="N47" s="32">
        <f t="shared" si="35"/>
        <v>1</v>
      </c>
      <c r="O47" s="32">
        <f t="shared" si="36"/>
        <v>1</v>
      </c>
      <c r="P47" s="32">
        <f t="shared" si="37"/>
        <v>2</v>
      </c>
      <c r="Q47" s="32">
        <f t="shared" si="38"/>
        <v>1</v>
      </c>
      <c r="R47" s="32">
        <f t="shared" si="39"/>
        <v>4</v>
      </c>
      <c r="S47" s="32">
        <f t="shared" si="40"/>
        <v>2</v>
      </c>
      <c r="T47" s="32">
        <f t="shared" si="41"/>
        <v>2</v>
      </c>
      <c r="U47" s="32">
        <f t="shared" si="42"/>
        <v>3</v>
      </c>
      <c r="V47" s="59">
        <f t="shared" si="43"/>
        <v>50</v>
      </c>
      <c r="X47" s="19"/>
      <c r="Y47" s="20"/>
    </row>
    <row r="48" spans="1:25" ht="13.15" x14ac:dyDescent="0.4">
      <c r="A48" s="60">
        <v>4</v>
      </c>
      <c r="B48" s="60">
        <v>2</v>
      </c>
      <c r="C48" s="60">
        <v>4</v>
      </c>
      <c r="D48" s="60">
        <v>2</v>
      </c>
      <c r="E48" s="60">
        <v>5</v>
      </c>
      <c r="F48" s="60">
        <v>5</v>
      </c>
      <c r="G48" s="60">
        <v>5</v>
      </c>
      <c r="H48" s="60">
        <v>1</v>
      </c>
      <c r="I48" s="60">
        <v>5</v>
      </c>
      <c r="J48" s="60">
        <v>2</v>
      </c>
      <c r="K48" s="29"/>
      <c r="L48" s="32">
        <f t="shared" si="33"/>
        <v>3</v>
      </c>
      <c r="M48" s="32">
        <f t="shared" si="34"/>
        <v>3</v>
      </c>
      <c r="N48" s="32">
        <f t="shared" si="35"/>
        <v>3</v>
      </c>
      <c r="O48" s="32">
        <f t="shared" si="36"/>
        <v>3</v>
      </c>
      <c r="P48" s="32">
        <f t="shared" si="37"/>
        <v>4</v>
      </c>
      <c r="Q48" s="32">
        <f t="shared" si="38"/>
        <v>0</v>
      </c>
      <c r="R48" s="32">
        <f t="shared" si="39"/>
        <v>4</v>
      </c>
      <c r="S48" s="32">
        <f t="shared" si="40"/>
        <v>4</v>
      </c>
      <c r="T48" s="32">
        <f t="shared" si="41"/>
        <v>4</v>
      </c>
      <c r="U48" s="32">
        <f t="shared" si="42"/>
        <v>3</v>
      </c>
      <c r="V48" s="59">
        <f t="shared" si="43"/>
        <v>77.5</v>
      </c>
      <c r="X48" s="19"/>
      <c r="Y48" s="20"/>
    </row>
    <row r="49" spans="1:25" ht="13.15" x14ac:dyDescent="0.4">
      <c r="A49" s="60">
        <v>3</v>
      </c>
      <c r="B49" s="60">
        <v>2</v>
      </c>
      <c r="C49" s="60">
        <v>4</v>
      </c>
      <c r="D49" s="60">
        <v>2</v>
      </c>
      <c r="E49" s="60">
        <v>4</v>
      </c>
      <c r="F49" s="60">
        <v>3</v>
      </c>
      <c r="G49" s="60">
        <v>4</v>
      </c>
      <c r="H49" s="60">
        <v>3</v>
      </c>
      <c r="I49" s="60">
        <v>4</v>
      </c>
      <c r="J49" s="60">
        <v>2</v>
      </c>
      <c r="K49" s="29"/>
      <c r="L49" s="32">
        <f t="shared" si="33"/>
        <v>2</v>
      </c>
      <c r="M49" s="32">
        <f t="shared" si="34"/>
        <v>3</v>
      </c>
      <c r="N49" s="32">
        <f t="shared" si="35"/>
        <v>3</v>
      </c>
      <c r="O49" s="32">
        <f t="shared" si="36"/>
        <v>3</v>
      </c>
      <c r="P49" s="32">
        <f t="shared" si="37"/>
        <v>3</v>
      </c>
      <c r="Q49" s="32">
        <f t="shared" si="38"/>
        <v>2</v>
      </c>
      <c r="R49" s="32">
        <f t="shared" si="39"/>
        <v>3</v>
      </c>
      <c r="S49" s="32">
        <f t="shared" si="40"/>
        <v>2</v>
      </c>
      <c r="T49" s="32">
        <f t="shared" si="41"/>
        <v>3</v>
      </c>
      <c r="U49" s="32">
        <f t="shared" si="42"/>
        <v>3</v>
      </c>
      <c r="V49" s="59">
        <f t="shared" si="43"/>
        <v>67.5</v>
      </c>
      <c r="X49" s="19"/>
      <c r="Y49" s="20"/>
    </row>
    <row r="50" spans="1:25" ht="13.15" x14ac:dyDescent="0.4">
      <c r="A50" s="60">
        <v>4</v>
      </c>
      <c r="B50" s="60">
        <v>2</v>
      </c>
      <c r="C50" s="60">
        <v>4</v>
      </c>
      <c r="D50" s="60">
        <v>2</v>
      </c>
      <c r="E50" s="60">
        <v>5</v>
      </c>
      <c r="F50" s="60">
        <v>1</v>
      </c>
      <c r="G50" s="60">
        <v>3</v>
      </c>
      <c r="H50" s="60">
        <v>4</v>
      </c>
      <c r="I50" s="60">
        <v>5</v>
      </c>
      <c r="J50" s="60">
        <v>3</v>
      </c>
      <c r="K50" s="29"/>
      <c r="L50" s="32">
        <f t="shared" si="33"/>
        <v>3</v>
      </c>
      <c r="M50" s="32">
        <f t="shared" si="34"/>
        <v>3</v>
      </c>
      <c r="N50" s="32">
        <f t="shared" si="35"/>
        <v>3</v>
      </c>
      <c r="O50" s="32">
        <f t="shared" si="36"/>
        <v>3</v>
      </c>
      <c r="P50" s="32">
        <f t="shared" si="37"/>
        <v>4</v>
      </c>
      <c r="Q50" s="32">
        <f t="shared" si="38"/>
        <v>4</v>
      </c>
      <c r="R50" s="32">
        <f t="shared" si="39"/>
        <v>2</v>
      </c>
      <c r="S50" s="32">
        <f t="shared" si="40"/>
        <v>1</v>
      </c>
      <c r="T50" s="32">
        <f t="shared" si="41"/>
        <v>4</v>
      </c>
      <c r="U50" s="32">
        <f t="shared" si="42"/>
        <v>2</v>
      </c>
      <c r="V50" s="59">
        <f t="shared" si="43"/>
        <v>72.5</v>
      </c>
      <c r="X50" s="19"/>
      <c r="Y50" s="20"/>
    </row>
    <row r="51" spans="1:25" ht="13.15" x14ac:dyDescent="0.4">
      <c r="A51" s="60">
        <v>3</v>
      </c>
      <c r="B51" s="60">
        <v>1</v>
      </c>
      <c r="C51" s="60">
        <v>3</v>
      </c>
      <c r="D51" s="60">
        <v>1</v>
      </c>
      <c r="E51" s="60">
        <v>4</v>
      </c>
      <c r="F51" s="60">
        <v>1</v>
      </c>
      <c r="G51" s="60">
        <v>4</v>
      </c>
      <c r="H51" s="60">
        <v>2</v>
      </c>
      <c r="I51" s="60">
        <v>4</v>
      </c>
      <c r="J51" s="60">
        <v>1</v>
      </c>
      <c r="K51" s="29"/>
      <c r="L51" s="32">
        <f t="shared" si="33"/>
        <v>2</v>
      </c>
      <c r="M51" s="32">
        <f t="shared" si="34"/>
        <v>4</v>
      </c>
      <c r="N51" s="32">
        <f t="shared" si="35"/>
        <v>2</v>
      </c>
      <c r="O51" s="32">
        <f t="shared" si="36"/>
        <v>4</v>
      </c>
      <c r="P51" s="32">
        <f t="shared" si="37"/>
        <v>3</v>
      </c>
      <c r="Q51" s="32">
        <f t="shared" si="38"/>
        <v>4</v>
      </c>
      <c r="R51" s="32">
        <f t="shared" si="39"/>
        <v>3</v>
      </c>
      <c r="S51" s="32">
        <f t="shared" si="40"/>
        <v>3</v>
      </c>
      <c r="T51" s="32">
        <f t="shared" si="41"/>
        <v>3</v>
      </c>
      <c r="U51" s="32">
        <f t="shared" si="42"/>
        <v>4</v>
      </c>
      <c r="V51" s="59">
        <f t="shared" si="43"/>
        <v>80</v>
      </c>
      <c r="X51" s="21" t="s">
        <v>297</v>
      </c>
      <c r="Y51" s="22">
        <f>AVERAGE(V40:V51)</f>
        <v>69.375</v>
      </c>
    </row>
    <row r="52" spans="1:25" ht="13.15" x14ac:dyDescent="0.4">
      <c r="X52" s="19"/>
      <c r="Y52" s="20"/>
    </row>
    <row r="53" spans="1:25" ht="14.25" thickBot="1" x14ac:dyDescent="0.45">
      <c r="A53" s="91" t="s">
        <v>59</v>
      </c>
      <c r="B53" s="91"/>
      <c r="C53" s="91"/>
      <c r="D53" s="91"/>
      <c r="E53" s="91"/>
      <c r="F53" s="91"/>
      <c r="G53" s="91"/>
      <c r="H53" s="91"/>
      <c r="I53" s="91"/>
      <c r="J53" s="91"/>
      <c r="K53" s="91"/>
      <c r="L53" s="91"/>
      <c r="M53" s="91"/>
      <c r="N53" s="91"/>
      <c r="O53" s="91"/>
      <c r="P53" s="91"/>
      <c r="Q53" s="91"/>
      <c r="R53" s="91"/>
      <c r="S53" s="91"/>
      <c r="T53" s="91"/>
      <c r="U53" s="91"/>
      <c r="V53" s="62"/>
      <c r="X53" s="19"/>
      <c r="Y53" s="20"/>
    </row>
    <row r="54" spans="1:25" ht="26.65" thickTop="1" x14ac:dyDescent="0.4">
      <c r="A54" s="6" t="s">
        <v>257</v>
      </c>
      <c r="B54" s="6" t="s">
        <v>258</v>
      </c>
      <c r="C54" s="6" t="s">
        <v>259</v>
      </c>
      <c r="D54" s="6" t="s">
        <v>260</v>
      </c>
      <c r="E54" s="6" t="s">
        <v>261</v>
      </c>
      <c r="F54" s="6" t="s">
        <v>262</v>
      </c>
      <c r="G54" s="6" t="s">
        <v>263</v>
      </c>
      <c r="H54" s="6" t="s">
        <v>264</v>
      </c>
      <c r="I54" s="6" t="s">
        <v>265</v>
      </c>
      <c r="J54" s="6" t="s">
        <v>266</v>
      </c>
      <c r="K54" s="29"/>
      <c r="L54" s="5" t="s">
        <v>267</v>
      </c>
      <c r="M54" s="4" t="s">
        <v>268</v>
      </c>
      <c r="N54" s="5" t="s">
        <v>269</v>
      </c>
      <c r="O54" s="4" t="s">
        <v>270</v>
      </c>
      <c r="P54" s="5" t="s">
        <v>271</v>
      </c>
      <c r="Q54" s="4" t="s">
        <v>272</v>
      </c>
      <c r="R54" s="5" t="s">
        <v>273</v>
      </c>
      <c r="S54" s="4" t="s">
        <v>274</v>
      </c>
      <c r="T54" s="5" t="s">
        <v>275</v>
      </c>
      <c r="U54" s="4" t="s">
        <v>276</v>
      </c>
      <c r="V54" s="7" t="s">
        <v>277</v>
      </c>
      <c r="X54" s="19"/>
      <c r="Y54" s="20"/>
    </row>
    <row r="55" spans="1:25" ht="13.15" x14ac:dyDescent="0.4">
      <c r="A55" s="58">
        <v>4</v>
      </c>
      <c r="B55" s="58">
        <v>2</v>
      </c>
      <c r="C55" s="58">
        <v>4</v>
      </c>
      <c r="D55" s="58">
        <v>3</v>
      </c>
      <c r="E55" s="58">
        <v>4</v>
      </c>
      <c r="F55" s="58">
        <v>2</v>
      </c>
      <c r="G55" s="58">
        <v>3</v>
      </c>
      <c r="H55" s="58">
        <v>2</v>
      </c>
      <c r="I55" s="58">
        <v>3</v>
      </c>
      <c r="J55" s="58">
        <v>2</v>
      </c>
      <c r="K55" s="29"/>
      <c r="L55" s="32">
        <f>A55-1</f>
        <v>3</v>
      </c>
      <c r="M55" s="32">
        <f>5-B55</f>
        <v>3</v>
      </c>
      <c r="N55" s="32">
        <f>C55-1</f>
        <v>3</v>
      </c>
      <c r="O55" s="32">
        <f>5-D55</f>
        <v>2</v>
      </c>
      <c r="P55" s="32">
        <f>E55-1</f>
        <v>3</v>
      </c>
      <c r="Q55" s="32">
        <f>5-F55</f>
        <v>3</v>
      </c>
      <c r="R55" s="32">
        <f>G55-1</f>
        <v>2</v>
      </c>
      <c r="S55" s="32">
        <f>5-H55</f>
        <v>3</v>
      </c>
      <c r="T55" s="32">
        <f>I55-1</f>
        <v>2</v>
      </c>
      <c r="U55" s="32">
        <f>5-J55</f>
        <v>3</v>
      </c>
      <c r="V55" s="59">
        <f>SUM(L55:U55)*2.5</f>
        <v>67.5</v>
      </c>
      <c r="X55" s="19"/>
      <c r="Y55" s="20"/>
    </row>
    <row r="56" spans="1:25" ht="13.15" x14ac:dyDescent="0.4">
      <c r="A56" s="58">
        <v>2</v>
      </c>
      <c r="B56" s="58">
        <v>2</v>
      </c>
      <c r="C56" s="58">
        <v>2</v>
      </c>
      <c r="D56" s="58">
        <v>4</v>
      </c>
      <c r="E56" s="58">
        <v>3</v>
      </c>
      <c r="F56" s="58">
        <v>4</v>
      </c>
      <c r="G56" s="58">
        <v>2</v>
      </c>
      <c r="H56" s="58">
        <v>4</v>
      </c>
      <c r="I56" s="58">
        <v>2</v>
      </c>
      <c r="J56" s="58">
        <v>4</v>
      </c>
      <c r="K56" s="29"/>
      <c r="L56" s="32">
        <f t="shared" ref="L56:L63" si="44">A56-1</f>
        <v>1</v>
      </c>
      <c r="M56" s="32">
        <f t="shared" ref="M56:M63" si="45">5-B56</f>
        <v>3</v>
      </c>
      <c r="N56" s="32">
        <f t="shared" ref="N56:N63" si="46">C56-1</f>
        <v>1</v>
      </c>
      <c r="O56" s="32">
        <f t="shared" ref="O56:O63" si="47">5-D56</f>
        <v>1</v>
      </c>
      <c r="P56" s="32">
        <f t="shared" ref="P56:P63" si="48">E56-1</f>
        <v>2</v>
      </c>
      <c r="Q56" s="32">
        <f t="shared" ref="Q56:Q63" si="49">5-F56</f>
        <v>1</v>
      </c>
      <c r="R56" s="32">
        <f t="shared" ref="R56:R63" si="50">G56-1</f>
        <v>1</v>
      </c>
      <c r="S56" s="32">
        <f t="shared" ref="S56:S63" si="51">5-H56</f>
        <v>1</v>
      </c>
      <c r="T56" s="32">
        <f t="shared" ref="T56:T63" si="52">I56-1</f>
        <v>1</v>
      </c>
      <c r="U56" s="32">
        <f t="shared" ref="U56:U63" si="53">5-J56</f>
        <v>1</v>
      </c>
      <c r="V56" s="59">
        <f t="shared" ref="V56:V63" si="54">SUM(L56:U56)*2.5</f>
        <v>32.5</v>
      </c>
      <c r="X56" s="19"/>
      <c r="Y56" s="20"/>
    </row>
    <row r="57" spans="1:25" ht="13.15" x14ac:dyDescent="0.4">
      <c r="A57" s="58">
        <v>3</v>
      </c>
      <c r="B57" s="58">
        <v>2</v>
      </c>
      <c r="C57" s="58">
        <v>2</v>
      </c>
      <c r="D57" s="58">
        <v>5</v>
      </c>
      <c r="E57" s="58">
        <v>5</v>
      </c>
      <c r="F57" s="58">
        <v>2</v>
      </c>
      <c r="G57" s="58">
        <v>2</v>
      </c>
      <c r="H57" s="58">
        <v>2</v>
      </c>
      <c r="I57" s="58">
        <v>2</v>
      </c>
      <c r="J57" s="58">
        <v>5</v>
      </c>
      <c r="K57" s="29"/>
      <c r="L57" s="32">
        <f t="shared" si="44"/>
        <v>2</v>
      </c>
      <c r="M57" s="32">
        <f t="shared" si="45"/>
        <v>3</v>
      </c>
      <c r="N57" s="32">
        <f t="shared" si="46"/>
        <v>1</v>
      </c>
      <c r="O57" s="32">
        <f t="shared" si="47"/>
        <v>0</v>
      </c>
      <c r="P57" s="32">
        <f t="shared" si="48"/>
        <v>4</v>
      </c>
      <c r="Q57" s="32">
        <f t="shared" si="49"/>
        <v>3</v>
      </c>
      <c r="R57" s="32">
        <f t="shared" si="50"/>
        <v>1</v>
      </c>
      <c r="S57" s="32">
        <f t="shared" si="51"/>
        <v>3</v>
      </c>
      <c r="T57" s="32">
        <f t="shared" si="52"/>
        <v>1</v>
      </c>
      <c r="U57" s="32">
        <f t="shared" si="53"/>
        <v>0</v>
      </c>
      <c r="V57" s="59">
        <f t="shared" si="54"/>
        <v>45</v>
      </c>
      <c r="X57" s="19"/>
      <c r="Y57" s="20"/>
    </row>
    <row r="58" spans="1:25" ht="13.15" x14ac:dyDescent="0.4">
      <c r="A58" s="58">
        <v>1</v>
      </c>
      <c r="B58" s="58">
        <v>4</v>
      </c>
      <c r="C58" s="58">
        <v>2</v>
      </c>
      <c r="D58" s="58">
        <v>4</v>
      </c>
      <c r="E58" s="58">
        <v>3</v>
      </c>
      <c r="F58" s="58">
        <v>5</v>
      </c>
      <c r="G58" s="58">
        <v>2</v>
      </c>
      <c r="H58" s="58">
        <v>4</v>
      </c>
      <c r="I58" s="58">
        <v>2</v>
      </c>
      <c r="J58" s="58">
        <v>4</v>
      </c>
      <c r="K58" s="29"/>
      <c r="L58" s="32">
        <f t="shared" si="44"/>
        <v>0</v>
      </c>
      <c r="M58" s="32">
        <f t="shared" si="45"/>
        <v>1</v>
      </c>
      <c r="N58" s="32">
        <f t="shared" si="46"/>
        <v>1</v>
      </c>
      <c r="O58" s="32">
        <f t="shared" si="47"/>
        <v>1</v>
      </c>
      <c r="P58" s="32">
        <f t="shared" si="48"/>
        <v>2</v>
      </c>
      <c r="Q58" s="32">
        <f t="shared" si="49"/>
        <v>0</v>
      </c>
      <c r="R58" s="32">
        <f t="shared" si="50"/>
        <v>1</v>
      </c>
      <c r="S58" s="32">
        <f t="shared" si="51"/>
        <v>1</v>
      </c>
      <c r="T58" s="32">
        <f t="shared" si="52"/>
        <v>1</v>
      </c>
      <c r="U58" s="32">
        <f t="shared" si="53"/>
        <v>1</v>
      </c>
      <c r="V58" s="59">
        <f t="shared" si="54"/>
        <v>22.5</v>
      </c>
      <c r="X58" s="19"/>
      <c r="Y58" s="20"/>
    </row>
    <row r="59" spans="1:25" ht="13.15" x14ac:dyDescent="0.4">
      <c r="A59" s="58">
        <v>4</v>
      </c>
      <c r="B59" s="58">
        <v>3</v>
      </c>
      <c r="C59" s="58">
        <v>3</v>
      </c>
      <c r="D59" s="58">
        <v>4</v>
      </c>
      <c r="E59" s="58">
        <v>5</v>
      </c>
      <c r="F59" s="58">
        <v>3</v>
      </c>
      <c r="G59" s="58">
        <v>4</v>
      </c>
      <c r="H59" s="58">
        <v>3</v>
      </c>
      <c r="I59" s="58">
        <v>4</v>
      </c>
      <c r="J59" s="58">
        <v>3</v>
      </c>
      <c r="K59" s="29"/>
      <c r="L59" s="32">
        <f t="shared" si="44"/>
        <v>3</v>
      </c>
      <c r="M59" s="32">
        <f t="shared" si="45"/>
        <v>2</v>
      </c>
      <c r="N59" s="32">
        <f t="shared" si="46"/>
        <v>2</v>
      </c>
      <c r="O59" s="32">
        <f t="shared" si="47"/>
        <v>1</v>
      </c>
      <c r="P59" s="32">
        <f t="shared" si="48"/>
        <v>4</v>
      </c>
      <c r="Q59" s="32">
        <f t="shared" si="49"/>
        <v>2</v>
      </c>
      <c r="R59" s="32">
        <f t="shared" si="50"/>
        <v>3</v>
      </c>
      <c r="S59" s="32">
        <f t="shared" si="51"/>
        <v>2</v>
      </c>
      <c r="T59" s="32">
        <f t="shared" si="52"/>
        <v>3</v>
      </c>
      <c r="U59" s="32">
        <f t="shared" si="53"/>
        <v>2</v>
      </c>
      <c r="V59" s="59">
        <f t="shared" si="54"/>
        <v>60</v>
      </c>
      <c r="X59" s="19"/>
      <c r="Y59" s="20"/>
    </row>
    <row r="60" spans="1:25" ht="13.15" x14ac:dyDescent="0.4">
      <c r="A60" s="58">
        <v>1</v>
      </c>
      <c r="B60" s="58">
        <v>3</v>
      </c>
      <c r="C60" s="58">
        <v>1</v>
      </c>
      <c r="D60" s="58">
        <v>2</v>
      </c>
      <c r="E60" s="58">
        <v>2</v>
      </c>
      <c r="F60" s="58">
        <v>5</v>
      </c>
      <c r="G60" s="58">
        <v>2</v>
      </c>
      <c r="H60" s="58">
        <v>5</v>
      </c>
      <c r="I60" s="58">
        <v>3</v>
      </c>
      <c r="J60" s="58">
        <v>1</v>
      </c>
      <c r="K60" s="29"/>
      <c r="L60" s="32">
        <f t="shared" si="44"/>
        <v>0</v>
      </c>
      <c r="M60" s="32">
        <f t="shared" si="45"/>
        <v>2</v>
      </c>
      <c r="N60" s="32">
        <f t="shared" si="46"/>
        <v>0</v>
      </c>
      <c r="O60" s="32">
        <f t="shared" si="47"/>
        <v>3</v>
      </c>
      <c r="P60" s="32">
        <f t="shared" si="48"/>
        <v>1</v>
      </c>
      <c r="Q60" s="32">
        <f t="shared" si="49"/>
        <v>0</v>
      </c>
      <c r="R60" s="32">
        <f t="shared" si="50"/>
        <v>1</v>
      </c>
      <c r="S60" s="32">
        <f t="shared" si="51"/>
        <v>0</v>
      </c>
      <c r="T60" s="32">
        <f t="shared" si="52"/>
        <v>2</v>
      </c>
      <c r="U60" s="32">
        <f t="shared" si="53"/>
        <v>4</v>
      </c>
      <c r="V60" s="59">
        <f t="shared" si="54"/>
        <v>32.5</v>
      </c>
      <c r="X60" s="19"/>
      <c r="Y60" s="20"/>
    </row>
    <row r="61" spans="1:25" ht="13.15" x14ac:dyDescent="0.4">
      <c r="A61" s="58">
        <v>1</v>
      </c>
      <c r="B61" s="58">
        <v>3</v>
      </c>
      <c r="C61" s="58">
        <v>1</v>
      </c>
      <c r="D61" s="58">
        <v>4</v>
      </c>
      <c r="E61" s="58">
        <v>3</v>
      </c>
      <c r="F61" s="58">
        <v>3</v>
      </c>
      <c r="G61" s="58">
        <v>3</v>
      </c>
      <c r="H61" s="58">
        <v>4</v>
      </c>
      <c r="I61" s="58">
        <v>4</v>
      </c>
      <c r="J61" s="58">
        <v>3</v>
      </c>
      <c r="K61" s="29"/>
      <c r="L61" s="32">
        <f t="shared" si="44"/>
        <v>0</v>
      </c>
      <c r="M61" s="32">
        <f t="shared" si="45"/>
        <v>2</v>
      </c>
      <c r="N61" s="32">
        <f t="shared" si="46"/>
        <v>0</v>
      </c>
      <c r="O61" s="32">
        <f t="shared" si="47"/>
        <v>1</v>
      </c>
      <c r="P61" s="32">
        <f t="shared" si="48"/>
        <v>2</v>
      </c>
      <c r="Q61" s="32">
        <f t="shared" si="49"/>
        <v>2</v>
      </c>
      <c r="R61" s="32">
        <f t="shared" si="50"/>
        <v>2</v>
      </c>
      <c r="S61" s="32">
        <f t="shared" si="51"/>
        <v>1</v>
      </c>
      <c r="T61" s="32">
        <f t="shared" si="52"/>
        <v>3</v>
      </c>
      <c r="U61" s="32">
        <f t="shared" si="53"/>
        <v>2</v>
      </c>
      <c r="V61" s="59">
        <f t="shared" si="54"/>
        <v>37.5</v>
      </c>
      <c r="X61" s="19"/>
      <c r="Y61" s="20"/>
    </row>
    <row r="62" spans="1:25" ht="13.15" x14ac:dyDescent="0.4">
      <c r="A62" s="58">
        <v>3</v>
      </c>
      <c r="B62" s="58">
        <v>4</v>
      </c>
      <c r="C62" s="58">
        <v>2</v>
      </c>
      <c r="D62" s="58">
        <v>3</v>
      </c>
      <c r="E62" s="58">
        <v>2</v>
      </c>
      <c r="F62" s="58">
        <v>2</v>
      </c>
      <c r="G62" s="58">
        <v>4</v>
      </c>
      <c r="H62" s="58">
        <v>5</v>
      </c>
      <c r="I62" s="58">
        <v>3</v>
      </c>
      <c r="J62" s="58">
        <v>1</v>
      </c>
      <c r="K62" s="29"/>
      <c r="L62" s="32">
        <f t="shared" si="44"/>
        <v>2</v>
      </c>
      <c r="M62" s="32">
        <f t="shared" si="45"/>
        <v>1</v>
      </c>
      <c r="N62" s="32">
        <f t="shared" si="46"/>
        <v>1</v>
      </c>
      <c r="O62" s="32">
        <f t="shared" si="47"/>
        <v>2</v>
      </c>
      <c r="P62" s="32">
        <f t="shared" si="48"/>
        <v>1</v>
      </c>
      <c r="Q62" s="32">
        <f t="shared" si="49"/>
        <v>3</v>
      </c>
      <c r="R62" s="32">
        <f t="shared" si="50"/>
        <v>3</v>
      </c>
      <c r="S62" s="32">
        <f t="shared" si="51"/>
        <v>0</v>
      </c>
      <c r="T62" s="32">
        <f t="shared" si="52"/>
        <v>2</v>
      </c>
      <c r="U62" s="32">
        <f t="shared" si="53"/>
        <v>4</v>
      </c>
      <c r="V62" s="59">
        <f t="shared" si="54"/>
        <v>47.5</v>
      </c>
      <c r="X62" s="19"/>
      <c r="Y62" s="20"/>
    </row>
    <row r="63" spans="1:25" ht="13.15" x14ac:dyDescent="0.4">
      <c r="A63" s="58">
        <v>2</v>
      </c>
      <c r="B63" s="58">
        <v>4</v>
      </c>
      <c r="C63" s="58">
        <v>2</v>
      </c>
      <c r="D63" s="58">
        <v>5</v>
      </c>
      <c r="E63" s="58">
        <v>4</v>
      </c>
      <c r="F63" s="58">
        <v>5</v>
      </c>
      <c r="G63" s="58">
        <v>4</v>
      </c>
      <c r="H63" s="58">
        <v>4</v>
      </c>
      <c r="I63" s="58">
        <v>2</v>
      </c>
      <c r="J63" s="58">
        <v>5</v>
      </c>
      <c r="K63" s="29"/>
      <c r="L63" s="32">
        <f t="shared" si="44"/>
        <v>1</v>
      </c>
      <c r="M63" s="32">
        <f t="shared" si="45"/>
        <v>1</v>
      </c>
      <c r="N63" s="32">
        <f t="shared" si="46"/>
        <v>1</v>
      </c>
      <c r="O63" s="32">
        <f t="shared" si="47"/>
        <v>0</v>
      </c>
      <c r="P63" s="32">
        <f t="shared" si="48"/>
        <v>3</v>
      </c>
      <c r="Q63" s="32">
        <f t="shared" si="49"/>
        <v>0</v>
      </c>
      <c r="R63" s="32">
        <f t="shared" si="50"/>
        <v>3</v>
      </c>
      <c r="S63" s="32">
        <f t="shared" si="51"/>
        <v>1</v>
      </c>
      <c r="T63" s="32">
        <f t="shared" si="52"/>
        <v>1</v>
      </c>
      <c r="U63" s="32">
        <f t="shared" si="53"/>
        <v>0</v>
      </c>
      <c r="V63" s="59">
        <f t="shared" si="54"/>
        <v>27.5</v>
      </c>
      <c r="X63" s="21" t="s">
        <v>298</v>
      </c>
      <c r="Y63" s="22">
        <f>AVERAGE(V55:V63)</f>
        <v>41.388888888888886</v>
      </c>
    </row>
  </sheetData>
  <mergeCells count="5">
    <mergeCell ref="A14:U14"/>
    <mergeCell ref="A28:U28"/>
    <mergeCell ref="A38:U38"/>
    <mergeCell ref="A53:U53"/>
    <mergeCell ref="A1:U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F739-1B80-43B9-89BA-F727CEDFB463}">
  <sheetPr>
    <tabColor theme="7" tint="0.79998168889431442"/>
  </sheetPr>
  <dimension ref="B2:E63"/>
  <sheetViews>
    <sheetView topLeftCell="A19" workbookViewId="0">
      <selection activeCell="B40" sqref="B40:B51"/>
    </sheetView>
  </sheetViews>
  <sheetFormatPr defaultRowHeight="12.75" x14ac:dyDescent="0.35"/>
  <cols>
    <col min="2" max="2" width="27.265625" customWidth="1"/>
    <col min="4" max="4" width="13.265625" customWidth="1"/>
    <col min="5" max="5" width="13.796875" customWidth="1"/>
  </cols>
  <sheetData>
    <row r="2" spans="2:5" ht="13.15" x14ac:dyDescent="0.4">
      <c r="B2" s="26" t="s">
        <v>278</v>
      </c>
      <c r="C2" s="25"/>
      <c r="D2" s="26" t="s">
        <v>283</v>
      </c>
      <c r="E2" s="26" t="s">
        <v>284</v>
      </c>
    </row>
    <row r="3" spans="2:5" x14ac:dyDescent="0.35">
      <c r="B3" s="23">
        <v>82.5</v>
      </c>
      <c r="D3" t="s">
        <v>285</v>
      </c>
      <c r="E3">
        <f>COUNTIF($B$3:$B$12,"&lt;=10")</f>
        <v>0</v>
      </c>
    </row>
    <row r="4" spans="2:5" x14ac:dyDescent="0.35">
      <c r="B4" s="23">
        <v>72.5</v>
      </c>
      <c r="D4" t="s">
        <v>286</v>
      </c>
      <c r="E4">
        <f>COUNTIFS($B$3:$B$12,"&gt;=11",$B$3:$B$12,"&lt;=20")</f>
        <v>0</v>
      </c>
    </row>
    <row r="5" spans="2:5" x14ac:dyDescent="0.35">
      <c r="B5" s="23">
        <v>80</v>
      </c>
      <c r="D5" t="s">
        <v>287</v>
      </c>
      <c r="E5">
        <f>COUNTIFS($B$3:$B$12,"&gt;=21",$B$3:$B$12,"&lt;=30")</f>
        <v>0</v>
      </c>
    </row>
    <row r="6" spans="2:5" x14ac:dyDescent="0.35">
      <c r="B6" s="23">
        <v>92.5</v>
      </c>
      <c r="D6" t="s">
        <v>288</v>
      </c>
      <c r="E6">
        <f>COUNTIFS($B$3:$B$12,"&gt;=31",$B$3:$B$12,"&lt;=40")</f>
        <v>0</v>
      </c>
    </row>
    <row r="7" spans="2:5" x14ac:dyDescent="0.35">
      <c r="B7" s="23">
        <v>70</v>
      </c>
      <c r="D7" t="s">
        <v>289</v>
      </c>
      <c r="E7">
        <f>COUNTIFS($B$3:$B$12,"&gt;=41",$B$3:$B$12,"&lt;=50")</f>
        <v>0</v>
      </c>
    </row>
    <row r="8" spans="2:5" x14ac:dyDescent="0.35">
      <c r="B8" s="23">
        <v>85</v>
      </c>
      <c r="D8" t="s">
        <v>290</v>
      </c>
      <c r="E8">
        <f>COUNTIFS($B$3:$B$12,"&gt;=51",$B$3:$B$12,"&lt;=60")</f>
        <v>0</v>
      </c>
    </row>
    <row r="9" spans="2:5" x14ac:dyDescent="0.35">
      <c r="B9" s="23">
        <v>75</v>
      </c>
      <c r="D9" t="s">
        <v>291</v>
      </c>
      <c r="E9">
        <f>COUNTIFS($B$3:$B$12,"&gt;=61",$B$3:$B$12,"&lt;=70")</f>
        <v>2</v>
      </c>
    </row>
    <row r="10" spans="2:5" x14ac:dyDescent="0.35">
      <c r="B10" s="23">
        <v>77.5</v>
      </c>
      <c r="D10" t="s">
        <v>292</v>
      </c>
      <c r="E10">
        <f>COUNTIFS($B$3:$B$12,"&gt;=71",$B$3:$B$12,"&lt;=80")</f>
        <v>5</v>
      </c>
    </row>
    <row r="11" spans="2:5" x14ac:dyDescent="0.35">
      <c r="B11" s="23">
        <v>70</v>
      </c>
      <c r="D11" t="s">
        <v>293</v>
      </c>
      <c r="E11">
        <f>COUNTIFS($B$3:$B$12,"&gt;=81",$B$3:$B$12,"&lt;=90")</f>
        <v>2</v>
      </c>
    </row>
    <row r="12" spans="2:5" x14ac:dyDescent="0.35">
      <c r="B12" s="23">
        <v>72.5</v>
      </c>
      <c r="D12" t="s">
        <v>294</v>
      </c>
      <c r="E12">
        <f>COUNTIFS($B$3:$B$12,"&gt;=91",$B$3:$B$12,"&lt;=100")</f>
        <v>1</v>
      </c>
    </row>
    <row r="14" spans="2:5" ht="13.15" x14ac:dyDescent="0.4">
      <c r="B14" s="26" t="s">
        <v>279</v>
      </c>
      <c r="D14" s="26" t="s">
        <v>283</v>
      </c>
      <c r="E14" s="26" t="s">
        <v>284</v>
      </c>
    </row>
    <row r="15" spans="2:5" x14ac:dyDescent="0.35">
      <c r="B15" s="23">
        <v>67.5</v>
      </c>
      <c r="D15" t="s">
        <v>285</v>
      </c>
      <c r="E15">
        <f>COUNTIF($B$15:$B$25,"&lt;=10")</f>
        <v>0</v>
      </c>
    </row>
    <row r="16" spans="2:5" x14ac:dyDescent="0.35">
      <c r="B16" s="23">
        <v>52.5</v>
      </c>
      <c r="D16" t="s">
        <v>286</v>
      </c>
      <c r="E16">
        <f>COUNTIFS($B$15:$B$25,"&gt;=11",$B$15:$B$25,"&lt;=20")</f>
        <v>1</v>
      </c>
    </row>
    <row r="17" spans="2:5" x14ac:dyDescent="0.35">
      <c r="B17" s="23">
        <v>45</v>
      </c>
      <c r="D17" t="s">
        <v>287</v>
      </c>
      <c r="E17">
        <f>COUNTIFS($B$15:$B$25,"&gt;=21",$B$15:$B$25,"&lt;=30")</f>
        <v>2</v>
      </c>
    </row>
    <row r="18" spans="2:5" x14ac:dyDescent="0.35">
      <c r="B18" s="23">
        <v>20</v>
      </c>
      <c r="D18" t="s">
        <v>288</v>
      </c>
      <c r="E18">
        <f>COUNTIFS($B$15:$B$25,"&gt;=31",$B$15:$B$25,"&lt;=40")</f>
        <v>1</v>
      </c>
    </row>
    <row r="19" spans="2:5" x14ac:dyDescent="0.35">
      <c r="B19" s="23">
        <v>22.5</v>
      </c>
      <c r="D19" t="s">
        <v>289</v>
      </c>
      <c r="E19">
        <f>COUNTIFS($B$15:$B$25,"&gt;=41",$B$15:$B$25,"&lt;=50")</f>
        <v>4</v>
      </c>
    </row>
    <row r="20" spans="2:5" x14ac:dyDescent="0.35">
      <c r="B20" s="23">
        <v>30</v>
      </c>
      <c r="D20" t="s">
        <v>290</v>
      </c>
      <c r="E20">
        <f>COUNTIFS($B$15:$B$25,"&gt;=51",$B$15:$B$25,"&lt;=60")</f>
        <v>2</v>
      </c>
    </row>
    <row r="21" spans="2:5" x14ac:dyDescent="0.35">
      <c r="B21" s="23">
        <v>32.5</v>
      </c>
      <c r="D21" t="s">
        <v>291</v>
      </c>
      <c r="E21">
        <f>COUNTIFS($B$15:$B$25,"&gt;=61",$B$15:$B$25,"&lt;=70")</f>
        <v>1</v>
      </c>
    </row>
    <row r="22" spans="2:5" x14ac:dyDescent="0.35">
      <c r="B22" s="23">
        <v>50</v>
      </c>
      <c r="D22" t="s">
        <v>292</v>
      </c>
      <c r="E22">
        <f>COUNTIFS($B$15:$B$25,"&gt;=71",$B$15:$B$25,"&lt;=80")</f>
        <v>0</v>
      </c>
    </row>
    <row r="23" spans="2:5" x14ac:dyDescent="0.35">
      <c r="B23" s="23">
        <v>60</v>
      </c>
      <c r="D23" t="s">
        <v>293</v>
      </c>
      <c r="E23">
        <f>COUNTIFS($B$15:$B$25,"&gt;=81",$B$15:$B$25,"&lt;=90")</f>
        <v>0</v>
      </c>
    </row>
    <row r="24" spans="2:5" x14ac:dyDescent="0.35">
      <c r="B24" s="23">
        <v>42.5</v>
      </c>
      <c r="D24" t="s">
        <v>294</v>
      </c>
      <c r="E24">
        <f>COUNTIFS($B$15:$B$25,"&gt;=91",$B$15:$B$25,"&lt;=100")</f>
        <v>0</v>
      </c>
    </row>
    <row r="25" spans="2:5" x14ac:dyDescent="0.35">
      <c r="B25" s="23">
        <v>45</v>
      </c>
    </row>
    <row r="27" spans="2:5" ht="13.15" x14ac:dyDescent="0.4">
      <c r="B27" s="26" t="s">
        <v>280</v>
      </c>
      <c r="D27" s="26" t="s">
        <v>283</v>
      </c>
      <c r="E27" s="26" t="s">
        <v>284</v>
      </c>
    </row>
    <row r="28" spans="2:5" x14ac:dyDescent="0.35">
      <c r="B28" s="24">
        <v>65</v>
      </c>
      <c r="D28" t="s">
        <v>285</v>
      </c>
      <c r="E28">
        <f>COUNTIF($B$28:$B$34,"&lt;=10")</f>
        <v>0</v>
      </c>
    </row>
    <row r="29" spans="2:5" x14ac:dyDescent="0.35">
      <c r="B29" s="24">
        <v>35</v>
      </c>
      <c r="D29" t="s">
        <v>286</v>
      </c>
      <c r="E29">
        <f>COUNTIFS($B$28:$B$34,"&gt;=11",$B$28:$B$34,"&lt;=20")</f>
        <v>0</v>
      </c>
    </row>
    <row r="30" spans="2:5" x14ac:dyDescent="0.35">
      <c r="B30" s="24">
        <v>75</v>
      </c>
      <c r="D30" t="s">
        <v>287</v>
      </c>
      <c r="E30">
        <f>COUNTIFS($B$28:$B$34,"&gt;=21",$B$28:$B$34,"&lt;=30")</f>
        <v>0</v>
      </c>
    </row>
    <row r="31" spans="2:5" x14ac:dyDescent="0.35">
      <c r="B31" s="24">
        <v>60</v>
      </c>
      <c r="D31" t="s">
        <v>288</v>
      </c>
      <c r="E31">
        <f>COUNTIFS($B$28:$B$34,"&gt;=31",$B$28:$B$34,"&lt;=40")</f>
        <v>1</v>
      </c>
    </row>
    <row r="32" spans="2:5" x14ac:dyDescent="0.35">
      <c r="B32" s="24">
        <v>57.5</v>
      </c>
      <c r="D32" t="s">
        <v>289</v>
      </c>
      <c r="E32">
        <f>COUNTIFS($B$28:$B$34,"&gt;=41",$B$28:$B$34,"&lt;=50")</f>
        <v>0</v>
      </c>
    </row>
    <row r="33" spans="2:5" x14ac:dyDescent="0.35">
      <c r="B33" s="24">
        <v>57.5</v>
      </c>
      <c r="D33" t="s">
        <v>290</v>
      </c>
      <c r="E33">
        <f>COUNTIFS($B$28:$B$34,"&gt;=51",$B$28:$B$34,"&lt;=60")</f>
        <v>4</v>
      </c>
    </row>
    <row r="34" spans="2:5" x14ac:dyDescent="0.35">
      <c r="B34" s="24">
        <v>52.5</v>
      </c>
      <c r="D34" t="s">
        <v>291</v>
      </c>
      <c r="E34">
        <f>COUNTIFS($B$28:$B$34,"&gt;=61",$B$28:$B$34,"&lt;=70")</f>
        <v>1</v>
      </c>
    </row>
    <row r="35" spans="2:5" x14ac:dyDescent="0.35">
      <c r="D35" t="s">
        <v>292</v>
      </c>
      <c r="E35">
        <f>COUNTIFS($B$28:$B$34,"&gt;=71",$B$28:$B$34,"&lt;=80")</f>
        <v>1</v>
      </c>
    </row>
    <row r="36" spans="2:5" x14ac:dyDescent="0.35">
      <c r="D36" t="s">
        <v>293</v>
      </c>
      <c r="E36">
        <f>COUNTIFS($B$28:$B$34,"&gt;=81",$B$28:$B$34,"&lt;=90")</f>
        <v>0</v>
      </c>
    </row>
    <row r="37" spans="2:5" x14ac:dyDescent="0.35">
      <c r="D37" t="s">
        <v>294</v>
      </c>
      <c r="E37">
        <f>COUNTIFS($B$28:$B$34,"&gt;=91",$B$28:$B$34,"&lt;=100")</f>
        <v>0</v>
      </c>
    </row>
    <row r="39" spans="2:5" ht="13.15" x14ac:dyDescent="0.4">
      <c r="B39" s="26" t="s">
        <v>281</v>
      </c>
      <c r="D39" s="26" t="s">
        <v>283</v>
      </c>
      <c r="E39" s="26" t="s">
        <v>284</v>
      </c>
    </row>
    <row r="40" spans="2:5" x14ac:dyDescent="0.35">
      <c r="B40" s="23">
        <v>65</v>
      </c>
      <c r="D40" t="s">
        <v>285</v>
      </c>
      <c r="E40">
        <f>COUNTIF($B$40:$B$51,"&lt;=10")</f>
        <v>0</v>
      </c>
    </row>
    <row r="41" spans="2:5" x14ac:dyDescent="0.35">
      <c r="B41" s="23">
        <v>65</v>
      </c>
      <c r="D41" t="s">
        <v>286</v>
      </c>
      <c r="E41">
        <f>COUNTIFS($B$40:$B$51,"&gt;=11",$B$40:$B$51,"&lt;=20")</f>
        <v>0</v>
      </c>
    </row>
    <row r="42" spans="2:5" x14ac:dyDescent="0.35">
      <c r="B42" s="23">
        <v>62.5</v>
      </c>
      <c r="D42" t="s">
        <v>287</v>
      </c>
      <c r="E42">
        <f>COUNTIFS($B$40:$B$51,"&gt;=21",$B$40:$B$51,"&lt;=30")</f>
        <v>0</v>
      </c>
    </row>
    <row r="43" spans="2:5" x14ac:dyDescent="0.35">
      <c r="B43" s="23">
        <v>87.5</v>
      </c>
      <c r="D43" t="s">
        <v>288</v>
      </c>
      <c r="E43">
        <f>COUNTIFS($B$40:$B$51,"&gt;=31",$B$40:$B$51,"&lt;=40")</f>
        <v>0</v>
      </c>
    </row>
    <row r="44" spans="2:5" x14ac:dyDescent="0.35">
      <c r="B44" s="23">
        <v>75</v>
      </c>
      <c r="D44" t="s">
        <v>289</v>
      </c>
      <c r="E44">
        <f>COUNTIFS($B$40:$B$51,"&gt;=41",$B$40:$B$51,"&lt;=50")</f>
        <v>2</v>
      </c>
    </row>
    <row r="45" spans="2:5" x14ac:dyDescent="0.35">
      <c r="B45" s="23">
        <v>50</v>
      </c>
      <c r="D45" t="s">
        <v>290</v>
      </c>
      <c r="E45">
        <f>COUNTIFS($B$40:$B$51,"&gt;=51",$B$40:$B$51,"&lt;=60")</f>
        <v>0</v>
      </c>
    </row>
    <row r="46" spans="2:5" x14ac:dyDescent="0.35">
      <c r="B46" s="23">
        <v>80</v>
      </c>
      <c r="D46" t="s">
        <v>291</v>
      </c>
      <c r="E46">
        <f>COUNTIFS($B$40:$B$51,"&gt;=61",$B$40:$B$51,"&lt;=70")</f>
        <v>4</v>
      </c>
    </row>
    <row r="47" spans="2:5" x14ac:dyDescent="0.35">
      <c r="B47" s="23">
        <v>50</v>
      </c>
      <c r="D47" t="s">
        <v>292</v>
      </c>
      <c r="E47">
        <f>COUNTIFS($B$40:$B$51,"&gt;=71",$B$40:$B$51,"&lt;=80")</f>
        <v>5</v>
      </c>
    </row>
    <row r="48" spans="2:5" x14ac:dyDescent="0.35">
      <c r="B48" s="23">
        <v>77.5</v>
      </c>
      <c r="D48" t="s">
        <v>293</v>
      </c>
      <c r="E48">
        <f>COUNTIFS($B$40:$B$51,"&gt;=81",$B$40:$B$51,"&lt;=90")</f>
        <v>1</v>
      </c>
    </row>
    <row r="49" spans="2:5" x14ac:dyDescent="0.35">
      <c r="B49" s="23">
        <v>67.5</v>
      </c>
      <c r="D49" t="s">
        <v>294</v>
      </c>
      <c r="E49">
        <f>COUNTIFS($B$40:$B$51,"&gt;=91",$B$40:$B$51,"&lt;=100")</f>
        <v>0</v>
      </c>
    </row>
    <row r="50" spans="2:5" x14ac:dyDescent="0.35">
      <c r="B50" s="23">
        <v>72.5</v>
      </c>
    </row>
    <row r="51" spans="2:5" x14ac:dyDescent="0.35">
      <c r="B51" s="23">
        <v>80</v>
      </c>
    </row>
    <row r="53" spans="2:5" ht="13.15" x14ac:dyDescent="0.4">
      <c r="B53" s="26" t="s">
        <v>282</v>
      </c>
      <c r="D53" s="26" t="s">
        <v>283</v>
      </c>
      <c r="E53" s="26" t="s">
        <v>284</v>
      </c>
    </row>
    <row r="54" spans="2:5" x14ac:dyDescent="0.35">
      <c r="B54" s="23">
        <v>67.5</v>
      </c>
      <c r="D54" t="s">
        <v>285</v>
      </c>
      <c r="E54">
        <f>COUNTIF($B$54:$B$62,"&lt;=10")</f>
        <v>0</v>
      </c>
    </row>
    <row r="55" spans="2:5" x14ac:dyDescent="0.35">
      <c r="B55" s="23">
        <v>32.5</v>
      </c>
      <c r="D55" t="s">
        <v>286</v>
      </c>
      <c r="E55">
        <f>COUNTIFS($B$54:$B$62,"&gt;=11",$B$54:$B$62,"&lt;=20")</f>
        <v>0</v>
      </c>
    </row>
    <row r="56" spans="2:5" x14ac:dyDescent="0.35">
      <c r="B56" s="23">
        <v>45</v>
      </c>
      <c r="D56" t="s">
        <v>287</v>
      </c>
      <c r="E56">
        <f>COUNTIFS($B$54:$B$62,"&gt;=21",$B$54:$B$62,"&lt;=30")</f>
        <v>2</v>
      </c>
    </row>
    <row r="57" spans="2:5" x14ac:dyDescent="0.35">
      <c r="B57" s="23">
        <v>22.5</v>
      </c>
      <c r="D57" t="s">
        <v>288</v>
      </c>
      <c r="E57">
        <f>COUNTIFS($B$54:$B$62,"&gt;=31",$B$54:$B$62,"&lt;=40")</f>
        <v>3</v>
      </c>
    </row>
    <row r="58" spans="2:5" x14ac:dyDescent="0.35">
      <c r="B58" s="23">
        <v>60</v>
      </c>
      <c r="D58" t="s">
        <v>289</v>
      </c>
      <c r="E58">
        <f>COUNTIFS($B$54:$B$62,"&gt;=41",$B$54:$B$62,"&lt;=50")</f>
        <v>2</v>
      </c>
    </row>
    <row r="59" spans="2:5" x14ac:dyDescent="0.35">
      <c r="B59" s="23">
        <v>32.5</v>
      </c>
      <c r="D59" t="s">
        <v>290</v>
      </c>
      <c r="E59">
        <f>COUNTIFS($B$54:$B$62,"&gt;=51",$B$54:$B$62,"&lt;=60")</f>
        <v>1</v>
      </c>
    </row>
    <row r="60" spans="2:5" x14ac:dyDescent="0.35">
      <c r="B60" s="23">
        <v>37.5</v>
      </c>
      <c r="D60" t="s">
        <v>291</v>
      </c>
      <c r="E60">
        <f>COUNTIFS($B$54:$B$62,"&gt;=61",$B$54:$B$62,"&lt;=70")</f>
        <v>1</v>
      </c>
    </row>
    <row r="61" spans="2:5" x14ac:dyDescent="0.35">
      <c r="B61" s="23">
        <v>47.5</v>
      </c>
      <c r="D61" t="s">
        <v>292</v>
      </c>
      <c r="E61">
        <f>COUNTIFS($B$54:$B$62,"&gt;=71",$B$54:$B$62,"&lt;=80")</f>
        <v>0</v>
      </c>
    </row>
    <row r="62" spans="2:5" x14ac:dyDescent="0.35">
      <c r="B62" s="23">
        <v>27.5</v>
      </c>
      <c r="D62" t="s">
        <v>293</v>
      </c>
      <c r="E62">
        <f>COUNTIFS($B$54:$B$62,"&gt;=81",$B$54:$B$62,"&lt;=90")</f>
        <v>0</v>
      </c>
    </row>
    <row r="63" spans="2:5" x14ac:dyDescent="0.35">
      <c r="D63" t="s">
        <v>294</v>
      </c>
      <c r="E63">
        <f>COUNTIFS($B$54:$B$62,"&gt;=91",$B$54:$B$62,"&lt;=100")</f>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D886-7B0F-4FCA-868A-A3A012A09FDF}">
  <sheetPr>
    <tabColor theme="7" tint="0.79998168889431442"/>
  </sheetPr>
  <dimension ref="B1:W51"/>
  <sheetViews>
    <sheetView workbookViewId="0">
      <selection activeCell="Q8" sqref="Q8"/>
    </sheetView>
  </sheetViews>
  <sheetFormatPr defaultRowHeight="12.75" x14ac:dyDescent="0.35"/>
  <cols>
    <col min="3" max="3" width="11.796875" bestFit="1" customWidth="1"/>
    <col min="7" max="7" width="16.265625" bestFit="1" customWidth="1"/>
    <col min="11" max="11" width="18.796875" customWidth="1"/>
    <col min="12" max="12" width="11.796875" customWidth="1"/>
    <col min="22" max="22" width="15.46484375" customWidth="1"/>
    <col min="23" max="23" width="14.46484375" customWidth="1"/>
  </cols>
  <sheetData>
    <row r="1" spans="2:23" x14ac:dyDescent="0.35">
      <c r="K1" s="8"/>
      <c r="L1" s="8"/>
    </row>
    <row r="2" spans="2:23" ht="19.899999999999999" customHeight="1" x14ac:dyDescent="0.4">
      <c r="B2" s="96" t="s">
        <v>55</v>
      </c>
      <c r="C2" s="96"/>
      <c r="D2" s="96"/>
      <c r="E2" s="75"/>
      <c r="F2" s="95" t="s">
        <v>56</v>
      </c>
      <c r="G2" s="95"/>
      <c r="H2" s="95"/>
      <c r="I2" s="76"/>
      <c r="J2" s="97" t="s">
        <v>57</v>
      </c>
      <c r="K2" s="97"/>
      <c r="L2" s="97"/>
      <c r="V2" s="92" t="s">
        <v>306</v>
      </c>
      <c r="W2" s="92"/>
    </row>
    <row r="3" spans="2:23" x14ac:dyDescent="0.35">
      <c r="B3" s="29"/>
      <c r="C3" s="29">
        <v>82.5</v>
      </c>
      <c r="D3" s="33"/>
      <c r="E3" s="3"/>
      <c r="F3" s="33"/>
      <c r="G3" s="29">
        <v>67.5</v>
      </c>
      <c r="H3" s="29"/>
      <c r="J3" s="29"/>
      <c r="K3" s="29">
        <v>65</v>
      </c>
      <c r="L3" s="29"/>
      <c r="V3" s="27" t="s">
        <v>299</v>
      </c>
      <c r="W3" s="27" t="s">
        <v>300</v>
      </c>
    </row>
    <row r="4" spans="2:23" x14ac:dyDescent="0.35">
      <c r="B4" s="29"/>
      <c r="C4" s="29">
        <v>72.5</v>
      </c>
      <c r="D4" s="33"/>
      <c r="E4" s="3"/>
      <c r="F4" s="33"/>
      <c r="G4" s="29">
        <v>52.5</v>
      </c>
      <c r="H4" s="29"/>
      <c r="J4" s="29"/>
      <c r="K4" s="29">
        <v>35</v>
      </c>
      <c r="L4" s="29"/>
      <c r="V4" s="28">
        <v>5</v>
      </c>
      <c r="W4" s="29">
        <v>0</v>
      </c>
    </row>
    <row r="5" spans="2:23" x14ac:dyDescent="0.35">
      <c r="B5" s="29"/>
      <c r="C5" s="29">
        <v>80</v>
      </c>
      <c r="D5" s="33"/>
      <c r="E5" s="3"/>
      <c r="F5" s="33"/>
      <c r="G5" s="29">
        <v>45</v>
      </c>
      <c r="H5" s="29"/>
      <c r="J5" s="29"/>
      <c r="K5" s="29">
        <v>75</v>
      </c>
      <c r="L5" s="29"/>
      <c r="V5" s="29">
        <v>10</v>
      </c>
      <c r="W5" s="29">
        <v>0</v>
      </c>
    </row>
    <row r="6" spans="2:23" x14ac:dyDescent="0.35">
      <c r="B6" s="29"/>
      <c r="C6" s="29">
        <v>92.5</v>
      </c>
      <c r="D6" s="33"/>
      <c r="E6" s="3"/>
      <c r="F6" s="33"/>
      <c r="G6" s="29">
        <v>20</v>
      </c>
      <c r="H6" s="29"/>
      <c r="J6" s="29"/>
      <c r="K6" s="29">
        <v>60</v>
      </c>
      <c r="L6" s="29"/>
      <c r="V6" s="29">
        <v>20</v>
      </c>
      <c r="W6" s="29">
        <v>1</v>
      </c>
    </row>
    <row r="7" spans="2:23" x14ac:dyDescent="0.35">
      <c r="B7" s="29"/>
      <c r="C7" s="29">
        <v>70</v>
      </c>
      <c r="D7" s="33"/>
      <c r="E7" s="3"/>
      <c r="F7" s="33"/>
      <c r="G7" s="29">
        <v>22.5</v>
      </c>
      <c r="H7" s="29"/>
      <c r="J7" s="29"/>
      <c r="K7" s="29">
        <v>57.5</v>
      </c>
      <c r="L7" s="29"/>
      <c r="V7" s="29">
        <v>30</v>
      </c>
      <c r="W7" s="29">
        <v>3</v>
      </c>
    </row>
    <row r="8" spans="2:23" x14ac:dyDescent="0.35">
      <c r="B8" s="29"/>
      <c r="C8" s="29">
        <v>85</v>
      </c>
      <c r="D8" s="33"/>
      <c r="E8" s="3"/>
      <c r="F8" s="33"/>
      <c r="G8" s="29">
        <v>30</v>
      </c>
      <c r="H8" s="29"/>
      <c r="J8" s="29"/>
      <c r="K8" s="29">
        <v>57.5</v>
      </c>
      <c r="L8" s="29"/>
      <c r="V8" s="29">
        <v>40</v>
      </c>
      <c r="W8" s="29">
        <v>6</v>
      </c>
    </row>
    <row r="9" spans="2:23" x14ac:dyDescent="0.35">
      <c r="B9" s="29"/>
      <c r="C9" s="29">
        <v>75</v>
      </c>
      <c r="D9" s="33"/>
      <c r="E9" s="3"/>
      <c r="F9" s="33"/>
      <c r="G9" s="29">
        <v>32.5</v>
      </c>
      <c r="H9" s="29"/>
      <c r="J9" s="29"/>
      <c r="K9" s="29">
        <v>52.5</v>
      </c>
      <c r="L9" s="29"/>
      <c r="V9" s="29">
        <v>50</v>
      </c>
      <c r="W9" s="29">
        <v>14</v>
      </c>
    </row>
    <row r="10" spans="2:23" x14ac:dyDescent="0.35">
      <c r="B10" s="29"/>
      <c r="C10" s="29">
        <v>77.5</v>
      </c>
      <c r="D10" s="33"/>
      <c r="E10" s="3"/>
      <c r="F10" s="33"/>
      <c r="G10" s="29">
        <v>50</v>
      </c>
      <c r="H10" s="29"/>
      <c r="J10" s="29"/>
      <c r="K10" s="29"/>
      <c r="L10" s="29"/>
      <c r="V10" s="29">
        <v>60</v>
      </c>
      <c r="W10" s="29">
        <v>32</v>
      </c>
    </row>
    <row r="11" spans="2:23" x14ac:dyDescent="0.35">
      <c r="B11" s="29"/>
      <c r="C11" s="29">
        <v>70</v>
      </c>
      <c r="D11" s="33"/>
      <c r="E11" s="3"/>
      <c r="F11" s="33"/>
      <c r="G11" s="29">
        <v>60</v>
      </c>
      <c r="H11" s="29"/>
      <c r="J11" s="29"/>
      <c r="K11" s="29"/>
      <c r="L11" s="29"/>
      <c r="V11" s="29">
        <v>65</v>
      </c>
      <c r="W11" s="29">
        <v>45</v>
      </c>
    </row>
    <row r="12" spans="2:23" x14ac:dyDescent="0.35">
      <c r="B12" s="29"/>
      <c r="C12" s="29">
        <v>72.5</v>
      </c>
      <c r="D12" s="33"/>
      <c r="E12" s="3"/>
      <c r="F12" s="33"/>
      <c r="G12" s="29">
        <v>42.5</v>
      </c>
      <c r="H12" s="29"/>
      <c r="J12" s="29"/>
      <c r="K12" s="29"/>
      <c r="L12" s="29"/>
      <c r="V12" s="29">
        <v>70</v>
      </c>
      <c r="W12" s="29">
        <v>58</v>
      </c>
    </row>
    <row r="13" spans="2:23" x14ac:dyDescent="0.35">
      <c r="B13" s="29"/>
      <c r="C13" s="29"/>
      <c r="D13" s="33"/>
      <c r="E13" s="3"/>
      <c r="F13" s="33"/>
      <c r="G13" s="29">
        <v>45</v>
      </c>
      <c r="H13" s="29"/>
      <c r="J13" s="29"/>
      <c r="K13" s="29"/>
      <c r="L13" s="29"/>
      <c r="V13" s="29">
        <v>75</v>
      </c>
      <c r="W13" s="29">
        <v>72</v>
      </c>
    </row>
    <row r="14" spans="2:23" x14ac:dyDescent="0.35">
      <c r="B14" s="29"/>
      <c r="C14" s="29"/>
      <c r="D14" s="33"/>
      <c r="E14" s="3"/>
      <c r="F14" s="33"/>
      <c r="G14" s="29"/>
      <c r="H14" s="29"/>
      <c r="J14" s="29"/>
      <c r="K14" s="29"/>
      <c r="L14" s="29"/>
      <c r="V14" s="29">
        <v>80</v>
      </c>
      <c r="W14" s="29">
        <v>85</v>
      </c>
    </row>
    <row r="15" spans="2:23" ht="13.15" x14ac:dyDescent="0.4">
      <c r="B15" s="26" t="s">
        <v>296</v>
      </c>
      <c r="C15" s="77">
        <f>AVERAGE(C3:C12)</f>
        <v>77.75</v>
      </c>
      <c r="D15" s="78">
        <v>0</v>
      </c>
      <c r="F15" s="26" t="s">
        <v>296</v>
      </c>
      <c r="G15" s="32">
        <f>AVERAGE(G3:G13)</f>
        <v>42.5</v>
      </c>
      <c r="H15" s="32">
        <v>0</v>
      </c>
      <c r="J15" s="26" t="s">
        <v>296</v>
      </c>
      <c r="K15" s="32">
        <f>AVERAGE(K3:K13)</f>
        <v>57.5</v>
      </c>
      <c r="L15" s="32">
        <v>0</v>
      </c>
      <c r="V15" s="29">
        <v>85</v>
      </c>
      <c r="W15" s="29">
        <v>94</v>
      </c>
    </row>
    <row r="16" spans="2:23" ht="13.15" x14ac:dyDescent="0.4">
      <c r="B16" s="21" t="s">
        <v>304</v>
      </c>
      <c r="C16" s="77">
        <f>C15</f>
        <v>77.75</v>
      </c>
      <c r="D16" s="27">
        <v>100</v>
      </c>
      <c r="F16" s="21" t="s">
        <v>304</v>
      </c>
      <c r="G16" s="32">
        <f>G15</f>
        <v>42.5</v>
      </c>
      <c r="H16" s="32">
        <v>100</v>
      </c>
      <c r="J16" s="21" t="s">
        <v>304</v>
      </c>
      <c r="K16" s="32">
        <f>K15</f>
        <v>57.5</v>
      </c>
      <c r="L16" s="32">
        <v>100</v>
      </c>
      <c r="V16" s="29">
        <v>90</v>
      </c>
      <c r="W16" s="29">
        <v>99</v>
      </c>
    </row>
    <row r="17" spans="2:23" x14ac:dyDescent="0.35">
      <c r="C17" s="11"/>
      <c r="D17" s="8"/>
      <c r="E17" s="8"/>
      <c r="F17" s="8"/>
      <c r="G17" s="8"/>
      <c r="H17" s="8"/>
      <c r="I17" s="8"/>
      <c r="J17" s="8"/>
      <c r="K17" s="8"/>
      <c r="L17" s="8"/>
      <c r="V17" s="29">
        <v>95</v>
      </c>
      <c r="W17" s="29">
        <v>100</v>
      </c>
    </row>
    <row r="19" spans="2:23" ht="27.4" customHeight="1" x14ac:dyDescent="0.35">
      <c r="B19" s="93" t="s">
        <v>256</v>
      </c>
      <c r="C19" s="93"/>
      <c r="D19" s="93"/>
      <c r="E19" s="75"/>
      <c r="F19" s="94" t="s">
        <v>301</v>
      </c>
      <c r="G19" s="94"/>
      <c r="H19" s="94"/>
    </row>
    <row r="20" spans="2:23" x14ac:dyDescent="0.35">
      <c r="B20" s="29"/>
      <c r="C20" s="29">
        <v>65</v>
      </c>
      <c r="D20" s="33"/>
      <c r="E20" s="3"/>
      <c r="F20" s="33"/>
      <c r="G20" s="29">
        <v>67.5</v>
      </c>
      <c r="H20" s="29"/>
    </row>
    <row r="21" spans="2:23" x14ac:dyDescent="0.35">
      <c r="B21" s="29"/>
      <c r="C21" s="29">
        <v>65</v>
      </c>
      <c r="D21" s="33"/>
      <c r="E21" s="3"/>
      <c r="F21" s="33"/>
      <c r="G21" s="29">
        <v>32.5</v>
      </c>
      <c r="H21" s="29"/>
    </row>
    <row r="22" spans="2:23" x14ac:dyDescent="0.35">
      <c r="B22" s="29"/>
      <c r="C22" s="29">
        <v>62.5</v>
      </c>
      <c r="D22" s="33"/>
      <c r="E22" s="3"/>
      <c r="F22" s="33"/>
      <c r="G22" s="29">
        <v>45</v>
      </c>
      <c r="H22" s="29"/>
    </row>
    <row r="23" spans="2:23" x14ac:dyDescent="0.35">
      <c r="B23" s="29"/>
      <c r="C23" s="29">
        <v>87.5</v>
      </c>
      <c r="D23" s="33"/>
      <c r="E23" s="3"/>
      <c r="F23" s="33"/>
      <c r="G23" s="29">
        <v>22.5</v>
      </c>
      <c r="H23" s="29"/>
    </row>
    <row r="24" spans="2:23" x14ac:dyDescent="0.35">
      <c r="B24" s="29"/>
      <c r="C24" s="29">
        <v>75</v>
      </c>
      <c r="D24" s="33"/>
      <c r="E24" s="3"/>
      <c r="F24" s="33"/>
      <c r="G24" s="29">
        <v>60</v>
      </c>
      <c r="H24" s="29"/>
    </row>
    <row r="25" spans="2:23" x14ac:dyDescent="0.35">
      <c r="B25" s="29"/>
      <c r="C25" s="29">
        <v>50</v>
      </c>
      <c r="D25" s="33"/>
      <c r="E25" s="3"/>
      <c r="F25" s="33"/>
      <c r="G25" s="29">
        <v>32.5</v>
      </c>
      <c r="H25" s="29"/>
    </row>
    <row r="26" spans="2:23" x14ac:dyDescent="0.35">
      <c r="B26" s="29"/>
      <c r="C26" s="29">
        <v>80</v>
      </c>
      <c r="D26" s="33"/>
      <c r="E26" s="3"/>
      <c r="F26" s="33"/>
      <c r="G26" s="29">
        <v>37.5</v>
      </c>
      <c r="H26" s="29"/>
    </row>
    <row r="27" spans="2:23" x14ac:dyDescent="0.35">
      <c r="B27" s="29"/>
      <c r="C27" s="29">
        <v>50</v>
      </c>
      <c r="D27" s="33"/>
      <c r="E27" s="3"/>
      <c r="F27" s="33"/>
      <c r="G27" s="29">
        <v>47.5</v>
      </c>
      <c r="H27" s="29"/>
    </row>
    <row r="28" spans="2:23" x14ac:dyDescent="0.35">
      <c r="B28" s="29"/>
      <c r="C28" s="29">
        <v>77.5</v>
      </c>
      <c r="D28" s="33"/>
      <c r="E28" s="3"/>
      <c r="F28" s="33"/>
      <c r="G28" s="29">
        <v>27.5</v>
      </c>
      <c r="H28" s="29"/>
    </row>
    <row r="29" spans="2:23" x14ac:dyDescent="0.35">
      <c r="B29" s="29"/>
      <c r="C29" s="29">
        <v>67.5</v>
      </c>
      <c r="D29" s="33"/>
      <c r="E29" s="3"/>
      <c r="F29" s="33"/>
      <c r="G29" s="29"/>
      <c r="H29" s="29"/>
    </row>
    <row r="30" spans="2:23" x14ac:dyDescent="0.35">
      <c r="B30" s="29"/>
      <c r="C30" s="29">
        <v>72.5</v>
      </c>
      <c r="D30" s="33"/>
      <c r="E30" s="3"/>
      <c r="F30" s="33"/>
      <c r="G30" s="29"/>
      <c r="H30" s="29"/>
    </row>
    <row r="31" spans="2:23" x14ac:dyDescent="0.35">
      <c r="B31" s="29"/>
      <c r="C31" s="29">
        <v>80</v>
      </c>
      <c r="D31" s="33"/>
      <c r="E31" s="3"/>
      <c r="F31" s="33"/>
      <c r="G31" s="29"/>
      <c r="H31" s="29"/>
    </row>
    <row r="32" spans="2:23" x14ac:dyDescent="0.35">
      <c r="B32" s="29"/>
      <c r="C32" s="29"/>
      <c r="D32" s="33"/>
      <c r="E32" s="3"/>
      <c r="F32" s="33"/>
      <c r="G32" s="29"/>
      <c r="H32" s="29"/>
    </row>
    <row r="33" spans="2:8" ht="13.15" x14ac:dyDescent="0.4">
      <c r="B33" s="26" t="s">
        <v>296</v>
      </c>
      <c r="C33" s="30">
        <f>AVERAGE(C20:C31)</f>
        <v>69.375</v>
      </c>
      <c r="D33" s="31">
        <v>0</v>
      </c>
      <c r="F33" s="26" t="s">
        <v>296</v>
      </c>
      <c r="G33" s="30">
        <f>AVERAGE(G20:G30)</f>
        <v>41.388888888888886</v>
      </c>
      <c r="H33" s="32">
        <v>0</v>
      </c>
    </row>
    <row r="34" spans="2:8" ht="13.15" x14ac:dyDescent="0.4">
      <c r="B34" s="21" t="s">
        <v>304</v>
      </c>
      <c r="C34" s="30">
        <f>C33</f>
        <v>69.375</v>
      </c>
      <c r="D34" s="31">
        <v>100</v>
      </c>
      <c r="F34" s="21" t="s">
        <v>304</v>
      </c>
      <c r="G34" s="30">
        <f>G33</f>
        <v>41.388888888888886</v>
      </c>
      <c r="H34" s="32">
        <v>100</v>
      </c>
    </row>
    <row r="35" spans="2:8" x14ac:dyDescent="0.35">
      <c r="D35" s="3"/>
      <c r="E35" s="3"/>
      <c r="F35" s="3"/>
    </row>
    <row r="36" spans="2:8" x14ac:dyDescent="0.35">
      <c r="D36" s="3"/>
      <c r="E36" s="3"/>
      <c r="F36" s="3"/>
    </row>
    <row r="37" spans="2:8" x14ac:dyDescent="0.35">
      <c r="D37" s="3"/>
      <c r="E37" s="3"/>
      <c r="F37" s="3"/>
    </row>
    <row r="38" spans="2:8" x14ac:dyDescent="0.35">
      <c r="D38" s="3"/>
      <c r="E38" s="3"/>
      <c r="F38" s="3"/>
    </row>
    <row r="39" spans="2:8" x14ac:dyDescent="0.35">
      <c r="D39" s="3"/>
      <c r="E39" s="3"/>
      <c r="F39" s="3"/>
    </row>
    <row r="40" spans="2:8" x14ac:dyDescent="0.35">
      <c r="D40" s="3"/>
      <c r="E40" s="3"/>
      <c r="F40" s="3"/>
    </row>
    <row r="41" spans="2:8" x14ac:dyDescent="0.35">
      <c r="D41" s="3"/>
      <c r="E41" s="3"/>
      <c r="F41" s="3"/>
    </row>
    <row r="42" spans="2:8" x14ac:dyDescent="0.35">
      <c r="D42" s="3"/>
      <c r="E42" s="3"/>
      <c r="F42" s="3"/>
    </row>
    <row r="43" spans="2:8" x14ac:dyDescent="0.35">
      <c r="D43" s="3"/>
      <c r="E43" s="3"/>
      <c r="F43" s="3"/>
    </row>
    <row r="44" spans="2:8" x14ac:dyDescent="0.35">
      <c r="D44" s="3"/>
      <c r="E44" s="3"/>
      <c r="F44" s="3"/>
    </row>
    <row r="45" spans="2:8" x14ac:dyDescent="0.35">
      <c r="D45" s="3"/>
      <c r="E45" s="3"/>
      <c r="F45" s="3"/>
    </row>
    <row r="46" spans="2:8" x14ac:dyDescent="0.35">
      <c r="D46" s="3"/>
      <c r="E46" s="3"/>
      <c r="F46" s="3"/>
    </row>
    <row r="47" spans="2:8" x14ac:dyDescent="0.35">
      <c r="D47" s="3"/>
      <c r="E47" s="3"/>
      <c r="F47" s="3"/>
    </row>
    <row r="48" spans="2:8" x14ac:dyDescent="0.35">
      <c r="D48" s="3"/>
      <c r="E48" s="3"/>
      <c r="F48" s="3"/>
    </row>
    <row r="49" spans="4:6" x14ac:dyDescent="0.35">
      <c r="D49" s="3"/>
      <c r="E49" s="3"/>
      <c r="F49" s="3"/>
    </row>
    <row r="50" spans="4:6" x14ac:dyDescent="0.35">
      <c r="D50" s="3"/>
      <c r="E50" s="3"/>
      <c r="F50" s="3"/>
    </row>
    <row r="51" spans="4:6" x14ac:dyDescent="0.35">
      <c r="D51" s="3"/>
      <c r="E51" s="3"/>
      <c r="F51" s="3"/>
    </row>
  </sheetData>
  <sortState ref="C2:C51">
    <sortCondition descending="1" ref="C2"/>
  </sortState>
  <mergeCells count="6">
    <mergeCell ref="V2:W2"/>
    <mergeCell ref="B19:D19"/>
    <mergeCell ref="F19:H19"/>
    <mergeCell ref="F2:H2"/>
    <mergeCell ref="B2:D2"/>
    <mergeCell ref="J2:L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 Data (Bounding Box)</vt:lpstr>
      <vt:lpstr>Raw Data (Object Manipulator)</vt:lpstr>
      <vt:lpstr>Raw Data (Slider)</vt:lpstr>
      <vt:lpstr>Raw Data (Button)</vt:lpstr>
      <vt:lpstr>Raw Data (Joystick)</vt:lpstr>
      <vt:lpstr>Demographics</vt:lpstr>
      <vt:lpstr>SUS Responses (Data)</vt:lpstr>
      <vt:lpstr>SUS Scores (Plot)</vt:lpstr>
      <vt:lpstr>SUS Percentile (Plot)</vt:lpstr>
      <vt:lpstr>Completion Times</vt:lpstr>
      <vt:lpstr>Completion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Gabriella Graziani</dc:creator>
  <cp:lastModifiedBy>Luiz Felipe Fronchetti Dias</cp:lastModifiedBy>
  <dcterms:created xsi:type="dcterms:W3CDTF">2022-04-21T18:26:25Z</dcterms:created>
  <dcterms:modified xsi:type="dcterms:W3CDTF">2023-04-14T17:37:46Z</dcterms:modified>
</cp:coreProperties>
</file>