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fronchettl\Documents\GitHub\interfaces\"/>
    </mc:Choice>
  </mc:AlternateContent>
  <xr:revisionPtr revIDLastSave="0" documentId="13_ncr:1_{6AD821F4-83EC-420E-95E2-71C133901BBA}" xr6:coauthVersionLast="36" xr6:coauthVersionMax="36" xr10:uidLastSave="{00000000-0000-0000-0000-000000000000}"/>
  <bookViews>
    <workbookView xWindow="0" yWindow="0" windowWidth="23040" windowHeight="8775" firstSheet="3" activeTab="9" xr2:uid="{00000000-000D-0000-FFFF-FFFF00000000}"/>
  </bookViews>
  <sheets>
    <sheet name="About " sheetId="11" r:id="rId1"/>
    <sheet name="Survey (Bounding Box)" sheetId="1" r:id="rId2"/>
    <sheet name="Survey (Object Manipulator)" sheetId="3" r:id="rId3"/>
    <sheet name="Survey (Slider)" sheetId="4" r:id="rId4"/>
    <sheet name="Survey (Button)" sheetId="5" r:id="rId5"/>
    <sheet name="Survey (Joystick)" sheetId="6" r:id="rId6"/>
    <sheet name="SUS Responses (Data)" sheetId="8" r:id="rId7"/>
    <sheet name="SUS Scores (Plot)" sheetId="9" r:id="rId8"/>
    <sheet name="SUS Percentile (Plot)" sheetId="10" r:id="rId9"/>
    <sheet name="Completion Times" sheetId="2" r:id="rId10"/>
    <sheet name="Completion Analysis" sheetId="7" r:id="rId11"/>
  </sheets>
  <definedNames>
    <definedName name="BB_outlier1">'Completion Analysis'!#REF!</definedName>
    <definedName name="boundingbox_email">'Survey (Bounding Box)'!$D$2:$D$11</definedName>
    <definedName name="objectman_email">'Survey (Object Manipulator)'!$D$2:$D$12</definedName>
  </definedNames>
  <calcPr calcId="191029"/>
</workbook>
</file>

<file path=xl/calcChain.xml><?xml version="1.0" encoding="utf-8"?>
<calcChain xmlns="http://schemas.openxmlformats.org/spreadsheetml/2006/main">
  <c r="G15" i="10" l="1"/>
  <c r="G16" i="10" l="1"/>
  <c r="G33" i="10"/>
  <c r="G34" i="10" s="1"/>
  <c r="C33" i="10"/>
  <c r="C34" i="10" s="1"/>
  <c r="K15" i="10"/>
  <c r="K16" i="10" s="1"/>
  <c r="C15" i="10"/>
  <c r="C16" i="10" s="1"/>
  <c r="E63" i="9"/>
  <c r="E62" i="9"/>
  <c r="E61" i="9"/>
  <c r="E60" i="9"/>
  <c r="E59" i="9"/>
  <c r="E58" i="9"/>
  <c r="E57" i="9"/>
  <c r="E56" i="9"/>
  <c r="E55" i="9"/>
  <c r="E54" i="9"/>
  <c r="E49" i="9"/>
  <c r="E48" i="9"/>
  <c r="E47" i="9"/>
  <c r="E46" i="9"/>
  <c r="E45" i="9"/>
  <c r="E44" i="9"/>
  <c r="E43" i="9"/>
  <c r="E42" i="9"/>
  <c r="E41" i="9"/>
  <c r="E40" i="9"/>
  <c r="E37" i="9"/>
  <c r="E36" i="9"/>
  <c r="E35" i="9"/>
  <c r="E34" i="9"/>
  <c r="E33" i="9"/>
  <c r="E32" i="9"/>
  <c r="E31" i="9"/>
  <c r="E30" i="9"/>
  <c r="E29" i="9"/>
  <c r="E28" i="9"/>
  <c r="E24" i="9"/>
  <c r="E23" i="9"/>
  <c r="E22" i="9"/>
  <c r="E21" i="9"/>
  <c r="E20" i="9"/>
  <c r="E19" i="9"/>
  <c r="E18" i="9"/>
  <c r="E17" i="9"/>
  <c r="E16" i="9"/>
  <c r="E15" i="9"/>
  <c r="E12" i="9"/>
  <c r="E11" i="9"/>
  <c r="E10" i="9"/>
  <c r="E9" i="9"/>
  <c r="E8" i="9"/>
  <c r="E7" i="9"/>
  <c r="E6" i="9"/>
  <c r="E5" i="9"/>
  <c r="E3" i="9"/>
  <c r="E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D61" i="7" l="1"/>
  <c r="D60" i="7"/>
  <c r="D59" i="7"/>
  <c r="D58" i="7"/>
  <c r="D57" i="7"/>
  <c r="D52" i="7"/>
  <c r="D51" i="7"/>
  <c r="D50" i="7"/>
  <c r="D49" i="7"/>
  <c r="D48" i="7"/>
  <c r="D47" i="7"/>
  <c r="D46" i="7"/>
  <c r="D45" i="7"/>
  <c r="D44" i="7"/>
  <c r="D43" i="7"/>
  <c r="D42" i="7"/>
  <c r="D37" i="7"/>
  <c r="D36" i="7"/>
  <c r="D35" i="7"/>
  <c r="D34" i="7"/>
  <c r="D33" i="7"/>
  <c r="D32" i="7"/>
  <c r="D31" i="7"/>
  <c r="D16" i="7"/>
  <c r="D11" i="7"/>
  <c r="D10" i="7"/>
  <c r="D9" i="7"/>
  <c r="D8" i="7"/>
  <c r="D4" i="7"/>
  <c r="D5" i="7"/>
  <c r="D6" i="7"/>
  <c r="D7" i="7"/>
  <c r="G59" i="7"/>
  <c r="G58" i="7"/>
  <c r="G57" i="7"/>
  <c r="G44" i="7"/>
  <c r="G43" i="7"/>
  <c r="G42" i="7"/>
  <c r="G33" i="7"/>
  <c r="G32" i="7"/>
  <c r="G31" i="7"/>
  <c r="G17" i="7"/>
  <c r="G16" i="7"/>
  <c r="G18" i="7"/>
  <c r="G6" i="7"/>
  <c r="G5" i="7"/>
  <c r="G4" i="7"/>
  <c r="G21" i="7" l="1"/>
  <c r="N5" i="7" s="1"/>
  <c r="G61" i="7"/>
  <c r="M4" i="7" s="1"/>
  <c r="G62" i="7"/>
  <c r="M5" i="7" s="1"/>
  <c r="G46" i="7"/>
  <c r="K4" i="7" s="1"/>
  <c r="G47" i="7"/>
  <c r="K5" i="7" s="1"/>
  <c r="G35" i="7"/>
  <c r="J4" i="7" s="1"/>
  <c r="G36" i="7"/>
  <c r="J5" i="7" s="1"/>
  <c r="G20" i="7"/>
  <c r="N4" i="7" s="1"/>
  <c r="G8" i="7"/>
  <c r="L4" i="7" s="1"/>
  <c r="G9" i="7"/>
  <c r="L5" i="7" s="1"/>
</calcChain>
</file>

<file path=xl/sharedStrings.xml><?xml version="1.0" encoding="utf-8"?>
<sst xmlns="http://schemas.openxmlformats.org/spreadsheetml/2006/main" count="958" uniqueCount="373">
  <si>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</si>
  <si>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</si>
  <si>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</si>
  <si>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</si>
  <si>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</si>
  <si>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</si>
  <si>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</si>
  <si>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</si>
  <si>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</si>
  <si>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</si>
  <si>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</si>
  <si>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</si>
  <si>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</si>
  <si>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</si>
  <si>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</si>
  <si>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</si>
  <si>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</si>
  <si>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</si>
  <si>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</si>
  <si>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</si>
  <si>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</si>
  <si>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</si>
  <si>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</si>
  <si>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</si>
  <si>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</si>
  <si>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</si>
  <si>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</si>
  <si>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</si>
  <si>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</si>
  <si>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</si>
  <si>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</si>
  <si>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</si>
  <si>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</si>
  <si>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</si>
  <si>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</si>
  <si>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</si>
  <si>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</si>
  <si>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</si>
  <si>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</si>
  <si>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</si>
  <si>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</si>
  <si>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</si>
  <si>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</si>
  <si>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</si>
  <si>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</si>
  <si>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</si>
  <si>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</si>
  <si>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</si>
  <si>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</si>
  <si>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</si>
  <si>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</si>
  <si>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</si>
  <si>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</si>
  <si>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</si>
  <si>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</si>
  <si>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</si>
  <si>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</si>
  <si>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</si>
  <si>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</si>
  <si>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</si>
  <si>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</si>
  <si>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</si>
  <si>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</si>
  <si>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</si>
  <si>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</si>
  <si>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</si>
  <si>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</si>
  <si>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Bounding Box</t>
  </si>
  <si>
    <t>Object Manipulator</t>
  </si>
  <si>
    <t>Sliders</t>
  </si>
  <si>
    <t>Buttons</t>
  </si>
  <si>
    <t>Joystick</t>
  </si>
  <si>
    <t>Time</t>
  </si>
  <si>
    <t>Participant 1</t>
  </si>
  <si>
    <t>Participant 2</t>
  </si>
  <si>
    <t>Participant 3</t>
  </si>
  <si>
    <t>Participant 4</t>
  </si>
  <si>
    <t>Participant 5</t>
  </si>
  <si>
    <t>Participant 6</t>
  </si>
  <si>
    <t>Participant 7</t>
  </si>
  <si>
    <t>Participant 8</t>
  </si>
  <si>
    <t>Participant 9</t>
  </si>
  <si>
    <t>Participant 10</t>
  </si>
  <si>
    <t>Participant 11</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</si>
  <si>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</si>
  <si>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</si>
  <si>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</si>
  <si>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</si>
  <si>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</si>
  <si>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</si>
  <si>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</si>
  <si>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</si>
  <si>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</si>
  <si>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</si>
  <si>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</si>
  <si>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</si>
  <si>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</si>
  <si>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</si>
  <si>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</si>
  <si>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</si>
  <si>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</si>
  <si>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</si>
  <si>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</si>
  <si>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</si>
  <si>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</si>
  <si>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</si>
  <si>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</si>
  <si>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</si>
  <si>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</si>
  <si>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</si>
  <si>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</si>
  <si>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</si>
  <si>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</si>
  <si>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</si>
  <si>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</si>
  <si>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</si>
  <si>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</si>
  <si>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</si>
  <si>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</si>
  <si>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</si>
  <si>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</si>
  <si>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</si>
  <si>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</si>
  <si>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</si>
  <si>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</si>
  <si>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</si>
  <si>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</si>
  <si>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</si>
  <si>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</si>
  <si>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</si>
  <si>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</si>
  <si>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</si>
  <si>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</si>
  <si>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</si>
  <si>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</si>
  <si>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</si>
  <si>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</si>
  <si>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</si>
  <si>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</si>
  <si>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</si>
  <si>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</si>
  <si>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</si>
  <si>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</si>
  <si>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</si>
  <si>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</si>
  <si>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</si>
  <si>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</si>
  <si>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</si>
  <si>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</si>
  <si>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</si>
  <si>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</si>
  <si>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</si>
  <si>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</si>
  <si>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</si>
  <si>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</si>
  <si>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</si>
  <si>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</si>
  <si>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</si>
  <si>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</si>
  <si>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</si>
  <si>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</si>
  <si>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</si>
  <si>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</si>
  <si>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</si>
  <si>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</si>
  <si>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</si>
  <si>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</si>
  <si>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</si>
  <si>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</si>
  <si>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</si>
  <si>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</si>
  <si>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</si>
  <si>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</si>
  <si>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</si>
  <si>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</si>
  <si>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</si>
  <si>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</si>
  <si>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</si>
  <si>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</si>
  <si>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</si>
  <si>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</si>
  <si>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</si>
  <si>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</si>
  <si>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</si>
  <si>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</si>
  <si>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</si>
  <si>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</si>
  <si>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</si>
  <si>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</si>
  <si>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</si>
  <si>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</si>
  <si>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</si>
  <si>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</si>
  <si>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</si>
  <si>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</si>
  <si>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</si>
  <si>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</si>
  <si>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</si>
  <si>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</si>
  <si>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</si>
  <si>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</si>
  <si>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</si>
  <si>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</si>
  <si>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</si>
  <si>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</si>
  <si>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</si>
  <si>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</si>
  <si>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</si>
  <si>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</si>
  <si>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</si>
  <si>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</si>
  <si>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</si>
  <si>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</si>
  <si>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</si>
  <si>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</si>
  <si>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</si>
  <si>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</si>
  <si>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</si>
  <si>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</si>
  <si>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</si>
  <si>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</si>
  <si>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</si>
  <si>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</si>
  <si>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</si>
  <si>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</si>
  <si>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</si>
  <si>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</si>
  <si>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</si>
  <si>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</si>
  <si>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</si>
  <si>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</si>
  <si>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</si>
  <si>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</si>
  <si>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</si>
  <si>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</si>
  <si>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</si>
  <si>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</si>
  <si>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</si>
  <si>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</si>
  <si>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</si>
  <si>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</si>
  <si>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</si>
  <si>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</si>
  <si>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</si>
  <si>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</si>
  <si>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</si>
  <si>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</si>
  <si>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</si>
  <si>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</si>
  <si>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</si>
  <si>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</si>
  <si>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</si>
  <si>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</si>
  <si>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</si>
  <si>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</si>
  <si>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</si>
  <si>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</si>
  <si>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</si>
  <si>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To quickly bring the grabber near you</t>
  </si>
  <si>
    <t>A little difficult to grab the sphere, maybe user error</t>
  </si>
  <si>
    <t>Really cool to use the hololens and pretty cool what the team put together!</t>
  </si>
  <si>
    <t>choiy11@vcu.edu</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</si>
  <si>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</si>
  <si>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</si>
  <si>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</si>
  <si>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</si>
  <si>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</si>
  <si>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</si>
  <si>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</si>
  <si>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</si>
  <si>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</si>
  <si>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</si>
  <si>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</si>
  <si>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</si>
  <si>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</si>
  <si>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</si>
  <si>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</si>
  <si>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</si>
  <si>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</si>
  <si>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</si>
  <si>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</si>
  <si>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</si>
  <si>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the pinch</t>
  </si>
  <si>
    <t>other letters moving at the same time as the one i m trying to move</t>
  </si>
  <si>
    <t xml:space="preserve">be able to move one at a time easily </t>
  </si>
  <si>
    <t>smithmb11@vcu.edu</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</si>
  <si>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</si>
  <si>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</si>
  <si>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</si>
  <si>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</si>
  <si>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</si>
  <si>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</si>
  <si>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</si>
  <si>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</si>
  <si>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</si>
  <si>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</si>
  <si>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</si>
  <si>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</si>
  <si>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</si>
  <si>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</si>
  <si>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</si>
  <si>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</si>
  <si>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Object Manipulator Completion Table</t>
  </si>
  <si>
    <t>Slider Completion Table</t>
  </si>
  <si>
    <t>Button Completion Table</t>
  </si>
  <si>
    <t>Joystick Completion Table</t>
  </si>
  <si>
    <t>Total Completion Table</t>
  </si>
  <si>
    <t>Slider</t>
  </si>
  <si>
    <t>Button</t>
  </si>
  <si>
    <t>Percent Complete</t>
  </si>
  <si>
    <t>Percent Incomplete</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</si>
  <si>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</si>
  <si>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</si>
  <si>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</si>
  <si>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</si>
  <si>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</si>
  <si>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</si>
  <si>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</si>
  <si>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</si>
  <si>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</si>
  <si>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</si>
  <si>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</si>
  <si>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</si>
  <si>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</si>
  <si>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</si>
  <si>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</si>
  <si>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</si>
  <si>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</si>
  <si>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</si>
  <si>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</si>
  <si>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</si>
  <si>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</si>
  <si>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</si>
  <si>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</si>
  <si>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</si>
  <si>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</si>
  <si>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</si>
  <si>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</si>
  <si>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</si>
  <si>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</si>
  <si>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</si>
  <si>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</si>
  <si>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</si>
  <si>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</si>
  <si>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</si>
  <si>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</si>
  <si>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</si>
  <si>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</si>
  <si>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</si>
  <si>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</si>
  <si>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</si>
  <si>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</si>
  <si>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</si>
  <si>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</si>
  <si>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</si>
  <si>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</si>
  <si>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Comments</t>
  </si>
  <si>
    <t>Participant #</t>
  </si>
  <si>
    <t>46 completion times recorded (1 missed in buttons, 1 had to restart the application, 1 started after the others)</t>
  </si>
  <si>
    <t>49 responses on survey, resulting in 49 SUS score samples</t>
  </si>
  <si>
    <t>We must mention the problems related to the missing data in the completion times</t>
  </si>
  <si>
    <t>(Min/Max)</t>
  </si>
  <si>
    <t>a</t>
  </si>
  <si>
    <t>SUS Percentile Curve</t>
  </si>
  <si>
    <t>Didn't complete the task.</t>
  </si>
  <si>
    <t>Didn't complete the task. Rotation would change other varibles other than the one specified, when pressing decrease for x y would change.</t>
  </si>
  <si>
    <t>Didn't complete the task. This participant manuvered the gripper to be upside-down and became confused when his rotation values would not reach the goal.</t>
  </si>
  <si>
    <t>Removed from study. This participant accidentally removed his statistics and had to restart. Upon restart, he achieved this time.</t>
  </si>
  <si>
    <t>Removed from study. Participant started about 5 min later than other participants.</t>
  </si>
  <si>
    <t xml:space="preserve">When proctor checked the participant's values,  
the proctor noticed that not all numbers were green. The participant said they were, but that they must have moved a little bit by the proctor. </t>
  </si>
  <si>
    <t>N</t>
  </si>
  <si>
    <t>R</t>
  </si>
  <si>
    <r>
      <rPr>
        <b/>
        <sz val="10"/>
        <color rgb="FF000000"/>
        <rFont val="Arial"/>
        <family val="2"/>
        <scheme val="minor"/>
      </rPr>
      <t>Comments about this worksheet:</t>
    </r>
    <r>
      <rPr>
        <sz val="10"/>
        <color rgb="FF000000"/>
        <rFont val="Arial"/>
        <scheme val="minor"/>
      </rPr>
      <t xml:space="preserve">
One participant (Number 5, in red) was removed from the bounding box counting, and another (Number 2, in red) from the joystick counting due to reasons stated in the comments below.
One participant from the buttons section responded to the survey but his completion time was not recorded (proctor missed to record his completion time). </t>
    </r>
    <r>
      <rPr>
        <sz val="10"/>
        <color rgb="FF000000"/>
        <rFont val="Arial"/>
        <family val="2"/>
        <scheme val="minor"/>
      </rPr>
      <t xml:space="preserve">
If time equals N, it means that the participant didn't complete the task in 15 minutes.
If time equals R, means that for some reason (specified in comments), the participantion wasn't included in our research.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</si>
</sst>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scheme val="minor"/>
    </font>
    <font>
      <sz val="10"/>
      <color theme="1"/>
      <name val="Arial"/>
    </font>
    <font>
      <i/>
      <sz val="10"/>
      <color theme="1"/>
      <name val="Arial"/>
    </font>
    <font>
      <sz val="10"/>
      <color rgb="FF000000"/>
      <name val="Arial"/>
      <scheme val="minor"/>
    </font>
    <font>
      <sz val="10"/>
      <color theme="1"/>
      <name val="Arial"/>
      <family val="2"/>
    </font>
    <font>
      <b/>
      <sz val="10"/>
      <color rgb="FF000000"/>
      <name val="Arial"/>
      <family val="2"/>
      <scheme val="minor"/>
    </font>
    <font>
      <sz val="10"/>
      <color rgb="FF000000"/>
      <name val="Arial"/>
      <family val="2"/>
      <scheme val="minor"/>
    </font>
    <font>
      <sz val="10"/>
      <name val="Arial"/>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b/>
      <sz val="14"/>
      <color rgb="FF000000"/>
      <name val="Arial"/>
      <family val="2"/>
      <scheme val="minor"/>
    </font>
    <font>
      <sz val="14"/>
      <color rgb="FF000000"/>
      <name val="Arial"/>
      <family val="2"/>
      <scheme val="minor"/>
    </font>
    <font>
      <sz val="14"/>
      <color theme="1"/>
      <name val="Arial"/>
      <family val="2"/>
      <scheme val="minor"/>
    </font>
    <font>
      <sz val="14"/>
      <color theme="1"/>
      <name val="Arial"/>
      <family val="2"/>
    </font>
    <font>
      <sz val="14"/>
      <name val="Arial"/>
      <family val="2"/>
    </font>
    <font>
      <b/>
      <sz val="10"/>
      <color theme="1"/>
      <name val="Arial"/>
      <family val="2"/>
    </font>
    <font>
      <b/>
      <sz val="10"/>
      <color rgb="FFFF0000"/>
      <name val="Arial"/>
      <family val="2"/>
    </font>
    <font>
      <b/>
      <sz val="10"/>
      <name val="Arial"/>
      <family val="2"/>
    </font>
  </fonts>
  <fills count="1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4" fillId="0" borderId="0" applyFont="0" applyFill="0" applyBorder="0" applyAlignment="0" applyProtection="0"/>
  </cellStyleXfs>
  <cellXfs count="106">
    <xf numFmtId="0" fontId="0" fillId="0" borderId="0" xfId="0" applyFont="1" applyAlignment="1"/>
    <xf numFmtId="0" fontId="2" fillId="0" borderId="0" xfId="0" applyFont="1" applyAlignment="1"/>
    <xf numFmtId="0" fontId="2" fillId="0" borderId="0" xfId="0" applyFont="1" applyBorder="1" applyAlignment="1"/>
    <xf numFmtId="0" fontId="7" fillId="0" borderId="0" xfId="0" applyFont="1" applyAlignment="1"/>
    <xf numFmtId="9" fontId="0" fillId="0" borderId="0" xfId="1" applyFont="1" applyAlignment="1"/>
    <xf numFmtId="0" fontId="8" fillId="4" borderId="0" xfId="0" applyFont="1" applyFill="1" applyAlignment="1">
      <alignment horizontal="center" vertical="center" wrapText="1"/>
    </xf>
    <xf numFmtId="0" fontId="8" fillId="5" borderId="0" xfId="0" applyFont="1" applyFill="1" applyAlignment="1">
      <alignment horizontal="center" vertical="center" wrapText="1"/>
    </xf>
    <xf numFmtId="0" fontId="7" fillId="6" borderId="0" xfId="0" applyFont="1" applyFill="1" applyAlignment="1"/>
    <xf numFmtId="0" fontId="10" fillId="7" borderId="0" xfId="0" applyFont="1" applyFill="1" applyAlignment="1">
      <alignment horizontal="center" vertical="center" wrapText="1"/>
    </xf>
    <xf numFmtId="0" fontId="0" fillId="0" borderId="0" xfId="0" applyFont="1" applyFill="1" applyAlignment="1"/>
    <xf numFmtId="0" fontId="7" fillId="0" borderId="0" xfId="0" applyFont="1" applyFill="1" applyAlignment="1"/>
    <xf numFmtId="9" fontId="0" fillId="0" borderId="0" xfId="0" applyNumberFormat="1" applyFont="1" applyFill="1" applyAlignment="1"/>
    <xf numFmtId="164" fontId="0" fillId="0" borderId="0" xfId="0" applyNumberFormat="1" applyFont="1" applyFill="1" applyAlignment="1"/>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6" fillId="9"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xf numFmtId="2" fontId="7" fillId="0" borderId="0" xfId="0" applyNumberFormat="1" applyFont="1" applyAlignment="1"/>
    <xf numFmtId="0" fontId="6" fillId="9" borderId="0" xfId="0" applyFont="1" applyFill="1" applyAlignment="1"/>
    <xf numFmtId="2" fontId="7" fillId="9" borderId="0" xfId="0" applyNumberFormat="1" applyFont="1" applyFill="1" applyAlignment="1"/>
    <xf numFmtId="2" fontId="0" fillId="0" borderId="0" xfId="0" applyNumberFormat="1" applyFont="1" applyAlignment="1"/>
    <xf numFmtId="2" fontId="0" fillId="0" borderId="0" xfId="0" applyNumberFormat="1" applyFont="1" applyFill="1" applyAlignment="1"/>
    <xf numFmtId="0" fontId="6" fillId="0" borderId="0" xfId="0" applyFont="1" applyAlignment="1">
      <alignment horizontal="center"/>
    </xf>
    <xf numFmtId="0" fontId="6" fillId="9" borderId="0" xfId="0" applyFont="1" applyFill="1" applyAlignment="1">
      <alignment horizontal="center"/>
    </xf>
    <xf numFmtId="0" fontId="7" fillId="9" borderId="0" xfId="0" applyFont="1" applyFill="1" applyAlignment="1">
      <alignment horizontal="center"/>
    </xf>
    <xf numFmtId="0" fontId="11" fillId="12" borderId="0" xfId="0" applyFont="1" applyFill="1" applyAlignment="1"/>
    <xf numFmtId="0" fontId="0" fillId="12" borderId="0" xfId="0" applyFont="1" applyFill="1" applyAlignment="1"/>
    <xf numFmtId="164" fontId="0" fillId="9" borderId="0" xfId="0" applyNumberFormat="1" applyFont="1" applyFill="1" applyAlignment="1"/>
    <xf numFmtId="1" fontId="0" fillId="9" borderId="0" xfId="1" applyNumberFormat="1" applyFont="1" applyFill="1" applyAlignment="1"/>
    <xf numFmtId="0" fontId="0" fillId="9" borderId="0" xfId="0" applyFont="1" applyFill="1" applyAlignment="1"/>
    <xf numFmtId="9" fontId="0" fillId="12" borderId="0" xfId="1" applyFont="1" applyFill="1" applyAlignment="1"/>
    <xf numFmtId="0" fontId="0" fillId="0" borderId="0" xfId="0" applyFont="1" applyAlignment="1">
      <alignment horizontal="center"/>
    </xf>
    <xf numFmtId="0" fontId="15" fillId="0" borderId="0" xfId="0" applyFont="1" applyAlignment="1"/>
    <xf numFmtId="0" fontId="15" fillId="2" borderId="0" xfId="0" applyFont="1" applyFill="1" applyAlignment="1"/>
    <xf numFmtId="9" fontId="15" fillId="2" borderId="0" xfId="0" applyNumberFormat="1" applyFont="1" applyFill="1" applyAlignment="1"/>
    <xf numFmtId="9" fontId="15" fillId="0" borderId="0" xfId="0" applyNumberFormat="1" applyFont="1" applyAlignment="1"/>
    <xf numFmtId="20" fontId="15" fillId="0" borderId="0" xfId="0" applyNumberFormat="1" applyFont="1" applyAlignment="1"/>
    <xf numFmtId="0" fontId="15" fillId="0" borderId="0" xfId="0" applyFont="1" applyAlignment="1">
      <alignment horizontal="center"/>
    </xf>
    <xf numFmtId="0" fontId="16" fillId="0" borderId="0" xfId="0" applyFont="1" applyAlignment="1">
      <alignment horizontal="center"/>
    </xf>
    <xf numFmtId="2" fontId="17" fillId="0" borderId="0" xfId="0" applyNumberFormat="1" applyFont="1" applyAlignment="1">
      <alignment horizontal="center" wrapText="1"/>
    </xf>
    <xf numFmtId="20" fontId="17" fillId="0" borderId="0" xfId="0" applyNumberFormat="1" applyFont="1" applyAlignment="1">
      <alignment horizontal="center" wrapText="1"/>
    </xf>
    <xf numFmtId="0" fontId="2" fillId="0" borderId="0" xfId="0" applyFont="1" applyAlignment="1">
      <alignment horizontal="center"/>
    </xf>
    <xf numFmtId="20" fontId="2" fillId="0" borderId="0" xfId="0" applyNumberFormat="1" applyFont="1" applyAlignment="1">
      <alignment horizontal="center"/>
    </xf>
    <xf numFmtId="0" fontId="14" fillId="0" borderId="0" xfId="0" applyFont="1" applyAlignment="1"/>
    <xf numFmtId="0" fontId="14" fillId="9" borderId="3" xfId="0" applyFont="1" applyFill="1" applyBorder="1" applyAlignment="1">
      <alignment horizontal="center"/>
    </xf>
    <xf numFmtId="0" fontId="15" fillId="9" borderId="0" xfId="0" applyFont="1" applyFill="1" applyAlignment="1"/>
    <xf numFmtId="0" fontId="14" fillId="9" borderId="0" xfId="0" applyFont="1" applyFill="1" applyAlignment="1"/>
    <xf numFmtId="0" fontId="15" fillId="9" borderId="0" xfId="0" applyFont="1" applyFill="1" applyAlignment="1">
      <alignment horizontal="center"/>
    </xf>
    <xf numFmtId="0" fontId="16" fillId="9" borderId="0" xfId="0" applyFont="1" applyFill="1" applyAlignment="1">
      <alignment horizontal="center"/>
    </xf>
    <xf numFmtId="2" fontId="17" fillId="9" borderId="0" xfId="0" applyNumberFormat="1" applyFont="1" applyFill="1" applyAlignment="1">
      <alignment horizontal="center" wrapText="1"/>
    </xf>
    <xf numFmtId="20" fontId="17" fillId="9" borderId="0" xfId="0" applyNumberFormat="1" applyFont="1" applyFill="1" applyAlignment="1">
      <alignment horizontal="right" wrapText="1"/>
    </xf>
    <xf numFmtId="2" fontId="15" fillId="9" borderId="0" xfId="0" applyNumberFormat="1" applyFont="1" applyFill="1" applyAlignment="1"/>
    <xf numFmtId="9" fontId="15" fillId="9" borderId="0" xfId="1" applyFont="1" applyFill="1" applyAlignment="1"/>
    <xf numFmtId="20" fontId="15" fillId="9" borderId="0" xfId="0" applyNumberFormat="1" applyFont="1" applyFill="1" applyAlignment="1"/>
    <xf numFmtId="2" fontId="18" fillId="9" borderId="0" xfId="0" applyNumberFormat="1" applyFont="1" applyFill="1" applyAlignment="1">
      <alignment horizontal="center" wrapText="1"/>
    </xf>
    <xf numFmtId="20" fontId="18" fillId="9" borderId="0" xfId="0" applyNumberFormat="1" applyFont="1" applyFill="1" applyAlignment="1">
      <alignment horizontal="right" wrapText="1"/>
    </xf>
    <xf numFmtId="20" fontId="14" fillId="9" borderId="0" xfId="0" applyNumberFormat="1" applyFont="1" applyFill="1" applyAlignment="1"/>
    <xf numFmtId="0" fontId="17" fillId="9" borderId="0" xfId="0" applyFont="1" applyFill="1" applyAlignment="1">
      <alignment horizontal="center"/>
    </xf>
    <xf numFmtId="20" fontId="17" fillId="9" borderId="0" xfId="0" applyNumberFormat="1" applyFont="1" applyFill="1" applyAlignment="1"/>
    <xf numFmtId="0" fontId="1" fillId="9" borderId="0" xfId="0" applyFont="1" applyFill="1" applyAlignment="1"/>
    <xf numFmtId="2" fontId="0" fillId="9" borderId="0" xfId="0" applyNumberFormat="1" applyFont="1" applyFill="1" applyAlignment="1"/>
    <xf numFmtId="0" fontId="2" fillId="9" borderId="0" xfId="0" applyFont="1" applyFill="1" applyAlignment="1">
      <alignment horizontal="right"/>
    </xf>
    <xf numFmtId="0" fontId="2" fillId="9" borderId="0" xfId="0" applyFont="1" applyFill="1" applyAlignment="1"/>
    <xf numFmtId="0" fontId="0" fillId="9" borderId="4" xfId="0" applyFont="1" applyFill="1" applyBorder="1" applyAlignment="1"/>
    <xf numFmtId="20" fontId="20" fillId="10" borderId="0" xfId="0" applyNumberFormat="1" applyFont="1" applyFill="1" applyAlignment="1">
      <alignment horizontal="center" vertical="center" wrapText="1"/>
    </xf>
    <xf numFmtId="0" fontId="20" fillId="10" borderId="0" xfId="0" applyFont="1" applyFill="1" applyAlignment="1">
      <alignment horizontal="center" vertical="center" wrapText="1"/>
    </xf>
    <xf numFmtId="0" fontId="2" fillId="2" borderId="0" xfId="0" applyFont="1" applyFill="1" applyAlignment="1">
      <alignment horizontal="center" vertical="center" wrapText="1"/>
    </xf>
    <xf numFmtId="20" fontId="19" fillId="2" borderId="0" xfId="0" applyNumberFormat="1" applyFont="1" applyFill="1" applyAlignment="1">
      <alignment horizontal="center" vertical="center" wrapText="1"/>
    </xf>
    <xf numFmtId="0" fontId="19" fillId="2" borderId="0" xfId="0" applyFont="1" applyFill="1" applyAlignment="1">
      <alignment horizontal="center" vertical="center" wrapText="1"/>
    </xf>
    <xf numFmtId="0" fontId="5" fillId="2" borderId="0" xfId="0" applyFont="1" applyFill="1" applyAlignment="1">
      <alignment horizontal="center" vertical="center" wrapText="1"/>
    </xf>
    <xf numFmtId="20" fontId="21" fillId="2" borderId="0" xfId="0" applyNumberFormat="1" applyFont="1" applyFill="1" applyAlignment="1">
      <alignment horizontal="center" vertical="center" wrapText="1"/>
    </xf>
    <xf numFmtId="0" fontId="2" fillId="13" borderId="0" xfId="0" applyFont="1" applyFill="1" applyAlignment="1">
      <alignment horizontal="center" vertical="center" wrapText="1"/>
    </xf>
    <xf numFmtId="0" fontId="19" fillId="10" borderId="0" xfId="0" applyFont="1" applyFill="1" applyAlignment="1">
      <alignment horizontal="center" vertical="center" wrapText="1"/>
    </xf>
    <xf numFmtId="0" fontId="2" fillId="10" borderId="0" xfId="0" applyFont="1" applyFill="1" applyAlignment="1">
      <alignment horizontal="center" vertical="center" wrapText="1"/>
    </xf>
    <xf numFmtId="0" fontId="3" fillId="9" borderId="0" xfId="0" applyFont="1" applyFill="1" applyAlignment="1">
      <alignment horizontal="center" vertical="center" wrapText="1"/>
    </xf>
    <xf numFmtId="0" fontId="2" fillId="9" borderId="0" xfId="0" applyFont="1" applyFill="1" applyAlignment="1">
      <alignment horizontal="center" vertical="center" wrapText="1"/>
    </xf>
    <xf numFmtId="20" fontId="2" fillId="9" borderId="0" xfId="0" applyNumberFormat="1" applyFont="1" applyFill="1" applyAlignment="1">
      <alignment horizontal="center" vertical="center" wrapText="1"/>
    </xf>
    <xf numFmtId="0" fontId="9" fillId="9" borderId="4" xfId="0" applyFont="1" applyFill="1" applyBorder="1" applyAlignment="1">
      <alignment horizontal="center"/>
    </xf>
    <xf numFmtId="0" fontId="6" fillId="8" borderId="0" xfId="0" applyFont="1" applyFill="1" applyAlignment="1">
      <alignment horizontal="center"/>
    </xf>
    <xf numFmtId="0" fontId="7" fillId="9" borderId="0" xfId="0" applyFont="1" applyFill="1" applyAlignment="1">
      <alignment horizontal="center" vertical="center" wrapText="1"/>
    </xf>
    <xf numFmtId="0" fontId="0" fillId="9" borderId="0" xfId="0" applyFont="1" applyFill="1" applyAlignment="1">
      <alignment horizontal="center" vertical="center"/>
    </xf>
    <xf numFmtId="0" fontId="12" fillId="3"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10" borderId="0"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2"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9" borderId="1" xfId="0" applyFont="1" applyFill="1" applyBorder="1" applyAlignment="1">
      <alignment horizontal="center"/>
    </xf>
    <xf numFmtId="0" fontId="14" fillId="2" borderId="4" xfId="0" applyFont="1" applyFill="1" applyBorder="1" applyAlignment="1">
      <alignment horizontal="center"/>
    </xf>
    <xf numFmtId="9" fontId="0" fillId="0" borderId="0" xfId="1" applyFont="1" applyAlignment="1">
      <alignment vertical="center"/>
    </xf>
    <xf numFmtId="0" fontId="0" fillId="0" borderId="0" xfId="0" applyFont="1" applyAlignment="1">
      <alignment vertical="center"/>
    </xf>
    <xf numFmtId="0" fontId="6" fillId="14" borderId="0" xfId="0" applyFont="1" applyFill="1" applyAlignment="1">
      <alignment horizontal="center" vertical="center"/>
    </xf>
    <xf numFmtId="0" fontId="6" fillId="15" borderId="0" xfId="0" applyFont="1" applyFill="1" applyAlignment="1">
      <alignment horizontal="center" vertical="center"/>
    </xf>
    <xf numFmtId="0" fontId="6" fillId="16" borderId="0" xfId="0" applyFont="1" applyFill="1" applyAlignment="1">
      <alignment horizontal="center" vertical="center"/>
    </xf>
    <xf numFmtId="0" fontId="6" fillId="17" borderId="0" xfId="0" applyFont="1" applyFill="1" applyAlignment="1">
      <alignment horizontal="center" vertical="center"/>
    </xf>
    <xf numFmtId="0" fontId="6" fillId="18" borderId="0" xfId="0" applyFont="1" applyFill="1" applyAlignment="1">
      <alignment horizontal="center" vertical="center"/>
    </xf>
    <xf numFmtId="164" fontId="7" fillId="9" borderId="0" xfId="0" applyNumberFormat="1" applyFont="1" applyFill="1" applyAlignment="1">
      <alignment horizontal="center"/>
    </xf>
    <xf numFmtId="1" fontId="7" fillId="9" borderId="0" xfId="1"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(Plot)'!$D$3:$D$12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(Plot)'!$E$3:$E$12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(Plot)'!$D$15:$D$24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(Plot)'!$E$15:$E$24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(Plot)'!$D$28:$D$37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(Plot)'!$E$28:$E$37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(Plot)'!$D$40:$D$49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(Plot)'!$E$40:$E$49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(Plot)'!$D$54:$D$63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(Plot)'!$E$54:$E$63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8686585409703"/>
          <c:y val="7.1355965750182881E-2"/>
          <c:w val="0.87525177563667167"/>
          <c:h val="0.76863353556215308"/>
        </c:manualLayout>
      </c:layout>
      <c:scatterChart>
        <c:scatterStyle val="smoothMarker"/>
        <c:varyColors val="0"/>
        <c:ser>
          <c:idx val="0"/>
          <c:order val="0"/>
          <c:tx>
            <c:strRef>
              <c:f>'SUS Percentile (Plot)'!$V$2:$W$2</c:f>
              <c:strCache>
                <c:ptCount val="1"/>
                <c:pt idx="0">
                  <c:v>SUS Percentile Curve</c:v>
                </c:pt>
              </c:strCache>
            </c:strRef>
          </c:tx>
          <c:spPr>
            <a:ln w="50800" cap="rnd">
              <a:solidFill>
                <a:schemeClr val="tx1"/>
              </a:solidFill>
              <a:prstDash val="dash"/>
              <a:round/>
            </a:ln>
            <a:effectLst/>
          </c:spPr>
          <c:marker>
            <c:symbol val="none"/>
          </c:marker>
          <c:xVal>
            <c:numRef>
              <c:f>'SUS Percentile (Plot)'!$V$4:$V$17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(Plot)'!$W$4:$W$17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 Box (Average: 77.8)</c:v>
          </c:tx>
          <c:spPr>
            <a:ln w="50800" cap="rnd">
              <a:solidFill>
                <a:schemeClr val="accent2"/>
              </a:solidFill>
              <a:round/>
            </a:ln>
            <a:effectLst/>
          </c:spPr>
          <c:marker>
            <c:symbol val="none"/>
          </c:marker>
          <c:xVal>
            <c:numRef>
              <c:f>'SUS Percentile (Plot)'!$C$15:$C$16</c:f>
              <c:numCache>
                <c:formatCode>0.0</c:formatCode>
                <c:ptCount val="2"/>
                <c:pt idx="0">
                  <c:v>77.75</c:v>
                </c:pt>
                <c:pt idx="1">
                  <c:v>77.75</c:v>
                </c:pt>
              </c:numCache>
            </c:numRef>
          </c:xVal>
          <c:yVal>
            <c:numRef>
              <c:f>'SUS Percentile (Plot)'!$D$15:$D$16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4"/>
          <c:order val="2"/>
          <c:tx>
            <c:v>Buttons (Average: 69.4)</c:v>
          </c:tx>
          <c:spPr>
            <a:ln w="50800" cap="rnd">
              <a:solidFill>
                <a:schemeClr val="accent5"/>
              </a:solidFill>
              <a:round/>
            </a:ln>
            <a:effectLst/>
          </c:spPr>
          <c:marker>
            <c:symbol val="none"/>
          </c:marker>
          <c:xVal>
            <c:numRef>
              <c:f>'SUS Percentile (Plot)'!$C$33:$C$34</c:f>
              <c:numCache>
                <c:formatCode>0.0</c:formatCode>
                <c:ptCount val="2"/>
                <c:pt idx="0">
                  <c:v>69.375</c:v>
                </c:pt>
                <c:pt idx="1">
                  <c:v>69.375</c:v>
                </c:pt>
              </c:numCache>
            </c:numRef>
          </c:xVal>
          <c:yVal>
            <c:numRef>
              <c:f>'SUS Percentile (Plot)'!$D$33:$D$34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3"/>
          <c:order val="3"/>
          <c:tx>
            <c:v>Sliders (Average: 57.5)</c:v>
          </c:tx>
          <c:spPr>
            <a:ln w="50800" cap="rnd">
              <a:solidFill>
                <a:schemeClr val="accent4"/>
              </a:solidFill>
              <a:round/>
            </a:ln>
            <a:effectLst/>
          </c:spPr>
          <c:marker>
            <c:symbol val="none"/>
          </c:marker>
          <c:xVal>
            <c:numRef>
              <c:f>'SUS Percentile (Plot)'!$K$15:$K$16</c:f>
              <c:numCache>
                <c:formatCode>General</c:formatCode>
                <c:ptCount val="2"/>
                <c:pt idx="0">
                  <c:v>57.5</c:v>
                </c:pt>
                <c:pt idx="1">
                  <c:v>57.5</c:v>
                </c:pt>
              </c:numCache>
            </c:numRef>
          </c:xVal>
          <c:yVal>
            <c:numRef>
              <c:f>'SUS Percentile (Plot)'!$L$15:$L$16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2"/>
          <c:order val="4"/>
          <c:tx>
            <c:v>Object Manipulator (Average: 42.5)</c:v>
          </c:tx>
          <c:spPr>
            <a:ln w="50800" cap="rnd">
              <a:solidFill>
                <a:schemeClr val="accent3"/>
              </a:solidFill>
              <a:round/>
            </a:ln>
            <a:effectLst/>
          </c:spPr>
          <c:marker>
            <c:symbol val="none"/>
          </c:marker>
          <c:xVal>
            <c:numRef>
              <c:f>'SUS Percentile (Plot)'!$G$15:$G$16</c:f>
              <c:numCache>
                <c:formatCode>General</c:formatCode>
                <c:ptCount val="2"/>
                <c:pt idx="0">
                  <c:v>42.5</c:v>
                </c:pt>
                <c:pt idx="1">
                  <c:v>42.5</c:v>
                </c:pt>
              </c:numCache>
            </c:numRef>
          </c:xVal>
          <c:yVal>
            <c:numRef>
              <c:f>'SUS Percentile (Plot)'!$H$15:$H$16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5"/>
          <c:order val="5"/>
          <c:tx>
            <c:v>Joystick (Average: 41.4)</c:v>
          </c:tx>
          <c:spPr>
            <a:ln w="50800" cap="rnd">
              <a:solidFill>
                <a:schemeClr val="accent6"/>
              </a:solidFill>
              <a:round/>
            </a:ln>
            <a:effectLst/>
          </c:spPr>
          <c:marker>
            <c:symbol val="none"/>
          </c:marker>
          <c:xVal>
            <c:numRef>
              <c:f>'SUS Percentile (Plot)'!$G$33:$G$34</c:f>
              <c:numCache>
                <c:formatCode>0.0</c:formatCode>
                <c:ptCount val="2"/>
                <c:pt idx="0">
                  <c:v>41.388888888888886</c:v>
                </c:pt>
                <c:pt idx="1">
                  <c:v>41.388888888888886</c:v>
                </c:pt>
              </c:numCache>
            </c:numRef>
          </c:xVal>
          <c:yVal>
            <c:numRef>
              <c:f>'SUS Percentile (Plot)'!$H$33:$H$34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Score (Average)</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Percentile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104067536"/>
        <c:crosses val="autoZero"/>
        <c:crossBetween val="midCat"/>
        <c:majorUnit val="20"/>
      </c:valAx>
      <c:spPr>
        <a:solidFill>
          <a:schemeClr val="bg1">
            <a:lumMod val="95000"/>
          </a:schemeClr>
        </a:solidFill>
        <a:ln>
          <a:noFill/>
        </a:ln>
        <a:effectLst/>
      </c:spPr>
    </c:plotArea>
    <c:legend>
      <c:legendPos val="t"/>
      <c:layout>
        <c:manualLayout>
          <c:xMode val="edge"/>
          <c:yMode val="edge"/>
          <c:x val="0.11039302994473933"/>
          <c:y val="8.7846932638731237E-2"/>
          <c:w val="0.32412475996410989"/>
          <c:h val="0.48317056724236007"/>
        </c:manualLayout>
      </c:layout>
      <c:overlay val="0"/>
      <c:spPr>
        <a:solidFill>
          <a:schemeClr val="bg1"/>
        </a:solidFill>
        <a:ln w="19050">
          <a:solidFill>
            <a:schemeClr val="tx1"/>
          </a:solidFill>
        </a:ln>
        <a:effectLst/>
      </c:spPr>
      <c:txPr>
        <a:bodyPr rot="0" spcFirstLastPara="1" vertOverflow="ellipsis" vert="horz" wrap="square" anchor="ctr" anchorCtr="1"/>
        <a:lstStyle/>
        <a:p>
          <a:pPr>
            <a:defRPr sz="1600" b="0" i="0" u="none" strike="noStrike" kern="1200" baseline="0">
              <a:solidFill>
                <a:schemeClr val="tx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latin typeface="Rockwell" panose="02060603020205020403"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93345</xdr:colOff>
      <xdr:row>0</xdr:row>
      <xdr:rowOff>114300</xdr:rowOff>
    </xdr:from>
    <xdr:to>
      <xdr:col>10</xdr:col>
      <xdr:colOff>474662</xdr:colOff>
      <xdr:row>11</xdr:row>
      <xdr:rowOff>131762</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94297</xdr:colOff>
      <xdr:row>12</xdr:row>
      <xdr:rowOff>160020</xdr:rowOff>
    </xdr:from>
    <xdr:to>
      <xdr:col>10</xdr:col>
      <xdr:colOff>541020</xdr:colOff>
      <xdr:row>24</xdr:row>
      <xdr:rowOff>46037</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105727</xdr:colOff>
      <xdr:row>25</xdr:row>
      <xdr:rowOff>20636</xdr:rowOff>
    </xdr:from>
    <xdr:to>
      <xdr:col>10</xdr:col>
      <xdr:colOff>449580</xdr:colOff>
      <xdr:row>35</xdr:row>
      <xdr:rowOff>132080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133985</xdr:colOff>
      <xdr:row>36</xdr:row>
      <xdr:rowOff>66675</xdr:rowOff>
    </xdr:from>
    <xdr:to>
      <xdr:col>11</xdr:col>
      <xdr:colOff>180975</xdr:colOff>
      <xdr:row>47</xdr:row>
      <xdr:rowOff>142875</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123190</xdr:colOff>
      <xdr:row>48</xdr:row>
      <xdr:rowOff>36513</xdr:rowOff>
    </xdr:from>
    <xdr:to>
      <xdr:col>11</xdr:col>
      <xdr:colOff>219075</xdr:colOff>
      <xdr:row>60</xdr:row>
      <xdr:rowOff>38417</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409575</xdr:colOff>
      <xdr:row>20</xdr:row>
      <xdr:rowOff>76200</xdr:rowOff>
    </xdr:from>
    <xdr:to>
      <xdr:col>25</xdr:col>
      <xdr:colOff>228600</xdr:colOff>
      <xdr:row>59</xdr:row>
      <xdr:rowOff>19050</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3751-082D-4380-A316-E3F8B0B9EB07}">
  <dimension ref="B2:B4"/>
  <sheetViews>
    <sheetView workbookViewId="0">
      <selection activeCell="C3" sqref="C3"/>
    </sheetView>
  </sheetViews>
  <sheetFormatPr defaultRowHeight="12.75" x14ac:dyDescent="0.35"/>
  <sheetData>
    <row r="2" spans="2:2" x14ac:dyDescent="0.35">
      <c r="B2" s="3" t="s">
        <v>359</v>
      </c>
    </row>
    <row r="3" spans="2:2" x14ac:dyDescent="0.35">
      <c r="B3" s="3" t="s">
        <v>358</v>
      </c>
    </row>
    <row r="4" spans="2:2" x14ac:dyDescent="0.35">
      <c r="B4" s="3" t="s">
        <v>360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2:Z1000"/>
  <sheetViews>
    <sheetView tabSelected="1" workbookViewId="0">
      <selection activeCell="I15" sqref="I15"/>
    </sheetView>
  </sheetViews>
  <sheetFormatPr defaultColWidth="12.59765625" defaultRowHeight="15.75" customHeight="1" x14ac:dyDescent="0.35"/>
  <cols>
    <col min="1" max="1" width="15.59765625" customWidth="1"/>
    <col min="2" max="2" width="12.59765625" customWidth="1"/>
    <col min="3" max="3" width="48.59765625" customWidth="1"/>
    <col min="4" max="4" width="12.59765625" customWidth="1"/>
    <col min="5" max="5" width="48.59765625" customWidth="1"/>
    <col min="6" max="6" width="12.59765625" customWidth="1"/>
    <col min="7" max="7" width="48.59765625" customWidth="1"/>
    <col min="8" max="8" width="12.59765625" customWidth="1"/>
    <col min="9" max="9" width="48.59765625" customWidth="1"/>
    <col min="10" max="10" width="12.59765625" customWidth="1"/>
    <col min="11" max="11" width="48.59765625" customWidth="1"/>
  </cols>
  <sheetData>
    <row r="2" spans="1:26" ht="87" customHeight="1" x14ac:dyDescent="0.35">
      <c r="B2" s="83" t="s">
        <v>372</v>
      </c>
      <c r="C2" s="84"/>
      <c r="D2" s="84"/>
      <c r="E2" s="84"/>
      <c r="F2" s="84"/>
      <c r="G2" s="84"/>
      <c r="H2" s="84"/>
      <c r="I2" s="84"/>
      <c r="J2" s="84"/>
      <c r="K2" s="84"/>
    </row>
    <row r="4" spans="1:26" ht="45.75" customHeight="1" x14ac:dyDescent="0.35">
      <c r="A4" s="15"/>
      <c r="B4" s="85" t="s">
        <v>67</v>
      </c>
      <c r="C4" s="86"/>
      <c r="D4" s="87" t="s">
        <v>68</v>
      </c>
      <c r="E4" s="88"/>
      <c r="F4" s="91" t="s">
        <v>69</v>
      </c>
      <c r="G4" s="92"/>
      <c r="H4" s="93" t="s">
        <v>70</v>
      </c>
      <c r="I4" s="94"/>
      <c r="J4" s="89" t="s">
        <v>71</v>
      </c>
      <c r="K4" s="90"/>
      <c r="L4" s="1"/>
      <c r="M4" s="1"/>
      <c r="N4" s="1"/>
      <c r="O4" s="1"/>
      <c r="P4" s="1"/>
      <c r="Q4" s="1"/>
      <c r="R4" s="1"/>
      <c r="S4" s="1"/>
      <c r="T4" s="1"/>
      <c r="U4" s="1"/>
      <c r="V4" s="1"/>
      <c r="W4" s="1"/>
      <c r="X4" s="1"/>
      <c r="Y4" s="1"/>
      <c r="Z4" s="1"/>
    </row>
    <row r="5" spans="1:26" ht="30" customHeight="1" x14ac:dyDescent="0.35">
      <c r="A5" s="19" t="s">
        <v>357</v>
      </c>
      <c r="B5" s="18" t="s">
        <v>72</v>
      </c>
      <c r="C5" s="18" t="s">
        <v>356</v>
      </c>
      <c r="D5" s="18" t="s">
        <v>72</v>
      </c>
      <c r="E5" s="18" t="s">
        <v>356</v>
      </c>
      <c r="F5" s="18" t="s">
        <v>72</v>
      </c>
      <c r="G5" s="18" t="s">
        <v>356</v>
      </c>
      <c r="H5" s="18" t="s">
        <v>72</v>
      </c>
      <c r="I5" s="18" t="s">
        <v>356</v>
      </c>
      <c r="J5" s="18" t="s">
        <v>72</v>
      </c>
      <c r="K5" s="18" t="s">
        <v>356</v>
      </c>
      <c r="L5" s="1"/>
      <c r="M5" s="1"/>
      <c r="N5" s="1"/>
      <c r="O5" s="1"/>
      <c r="P5" s="1"/>
      <c r="Q5" s="1"/>
      <c r="R5" s="1"/>
      <c r="S5" s="1"/>
      <c r="T5" s="1"/>
      <c r="U5" s="1"/>
      <c r="V5" s="1"/>
      <c r="W5" s="1"/>
      <c r="X5" s="1"/>
      <c r="Y5" s="1"/>
      <c r="Z5" s="1"/>
    </row>
    <row r="6" spans="1:26" ht="72.75" customHeight="1" x14ac:dyDescent="0.35">
      <c r="A6" s="13" t="s">
        <v>73</v>
      </c>
      <c r="B6" s="71">
        <v>0.14444444444444443</v>
      </c>
      <c r="C6" s="72"/>
      <c r="D6" s="74">
        <v>0.1388888888888889</v>
      </c>
      <c r="E6" s="73" t="s">
        <v>369</v>
      </c>
      <c r="F6" s="71">
        <v>0.3263888888888889</v>
      </c>
      <c r="G6" s="70"/>
      <c r="H6" s="71">
        <v>0.19722222222222222</v>
      </c>
      <c r="I6" s="70"/>
      <c r="J6" s="68" t="s">
        <v>370</v>
      </c>
      <c r="K6" s="76"/>
      <c r="L6" s="1"/>
      <c r="M6" s="1"/>
      <c r="N6" s="1"/>
      <c r="O6" s="1"/>
      <c r="P6" s="1"/>
      <c r="Q6" s="1"/>
      <c r="R6" s="1"/>
      <c r="S6" s="1"/>
      <c r="T6" s="1"/>
      <c r="U6" s="1"/>
      <c r="V6" s="1"/>
      <c r="W6" s="1"/>
      <c r="X6" s="1"/>
      <c r="Y6" s="1"/>
      <c r="Z6" s="1"/>
    </row>
    <row r="7" spans="1:26" ht="39" customHeight="1" x14ac:dyDescent="0.35">
      <c r="A7" s="13" t="s">
        <v>74</v>
      </c>
      <c r="B7" s="71">
        <v>0.25416666666666665</v>
      </c>
      <c r="C7" s="72"/>
      <c r="D7" s="68" t="s">
        <v>370</v>
      </c>
      <c r="E7" s="69" t="s">
        <v>364</v>
      </c>
      <c r="F7" s="71">
        <v>0.24027777777777778</v>
      </c>
      <c r="G7" s="70"/>
      <c r="H7" s="71">
        <v>0.23194444444444445</v>
      </c>
      <c r="I7" s="70"/>
      <c r="J7" s="68" t="s">
        <v>371</v>
      </c>
      <c r="K7" s="69" t="s">
        <v>368</v>
      </c>
      <c r="L7" s="1"/>
      <c r="M7" s="1"/>
      <c r="N7" s="1"/>
      <c r="O7" s="1"/>
      <c r="P7" s="1"/>
      <c r="Q7" s="1"/>
      <c r="R7" s="1"/>
      <c r="S7" s="1"/>
      <c r="T7" s="1"/>
      <c r="U7" s="1"/>
      <c r="V7" s="1"/>
      <c r="W7" s="1"/>
      <c r="X7" s="1"/>
      <c r="Y7" s="1"/>
      <c r="Z7" s="1"/>
    </row>
    <row r="8" spans="1:26" ht="74.25" customHeight="1" x14ac:dyDescent="0.35">
      <c r="A8" s="13" t="s">
        <v>75</v>
      </c>
      <c r="B8" s="71">
        <v>0.14097222222222222</v>
      </c>
      <c r="C8" s="72"/>
      <c r="D8" s="68" t="s">
        <v>370</v>
      </c>
      <c r="E8" s="69" t="s">
        <v>364</v>
      </c>
      <c r="F8" s="71">
        <v>0.61111111111111116</v>
      </c>
      <c r="G8" s="70"/>
      <c r="H8" s="71">
        <v>0.25972222222222224</v>
      </c>
      <c r="I8" s="73"/>
      <c r="J8" s="68" t="s">
        <v>370</v>
      </c>
      <c r="K8" s="76"/>
      <c r="L8" s="1"/>
      <c r="M8" s="1"/>
      <c r="N8" s="1"/>
      <c r="O8" s="1"/>
      <c r="P8" s="1"/>
      <c r="Q8" s="1"/>
      <c r="R8" s="1"/>
      <c r="S8" s="1"/>
      <c r="T8" s="1"/>
      <c r="U8" s="1"/>
      <c r="V8" s="1"/>
      <c r="W8" s="1"/>
      <c r="X8" s="1"/>
      <c r="Y8" s="1"/>
      <c r="Z8" s="1"/>
    </row>
    <row r="9" spans="1:26" ht="39" customHeight="1" x14ac:dyDescent="0.35">
      <c r="A9" s="13" t="s">
        <v>76</v>
      </c>
      <c r="B9" s="71">
        <v>0.16875000000000001</v>
      </c>
      <c r="C9" s="72"/>
      <c r="D9" s="68" t="s">
        <v>370</v>
      </c>
      <c r="E9" s="69" t="s">
        <v>364</v>
      </c>
      <c r="F9" s="71">
        <v>0.16250000000000001</v>
      </c>
      <c r="G9" s="70"/>
      <c r="H9" s="71">
        <v>0.20069444444444445</v>
      </c>
      <c r="I9" s="70"/>
      <c r="J9" s="68" t="s">
        <v>370</v>
      </c>
      <c r="K9" s="76"/>
      <c r="L9" s="1"/>
      <c r="M9" s="1"/>
      <c r="N9" s="1"/>
      <c r="O9" s="1"/>
      <c r="P9" s="1"/>
      <c r="Q9" s="1"/>
      <c r="R9" s="1"/>
      <c r="S9" s="1"/>
      <c r="T9" s="1"/>
      <c r="U9" s="1"/>
      <c r="V9" s="1"/>
      <c r="W9" s="1"/>
      <c r="X9" s="1"/>
      <c r="Y9" s="1"/>
      <c r="Z9" s="1"/>
    </row>
    <row r="10" spans="1:26" ht="49.5" customHeight="1" x14ac:dyDescent="0.35">
      <c r="A10" s="13" t="s">
        <v>77</v>
      </c>
      <c r="B10" s="68" t="s">
        <v>371</v>
      </c>
      <c r="C10" s="69" t="s">
        <v>367</v>
      </c>
      <c r="D10" s="68" t="s">
        <v>370</v>
      </c>
      <c r="E10" s="69" t="s">
        <v>364</v>
      </c>
      <c r="F10" s="71">
        <v>0.21944444444444444</v>
      </c>
      <c r="G10" s="70"/>
      <c r="H10" s="71">
        <v>0.38472222222222224</v>
      </c>
      <c r="I10" s="70"/>
      <c r="J10" s="68" t="s">
        <v>370</v>
      </c>
      <c r="K10" s="76"/>
      <c r="L10" s="1"/>
      <c r="M10" s="1"/>
      <c r="N10" s="1"/>
      <c r="O10" s="1"/>
      <c r="P10" s="1"/>
      <c r="Q10" s="1"/>
      <c r="R10" s="1"/>
      <c r="S10" s="1"/>
      <c r="T10" s="1"/>
      <c r="U10" s="1"/>
      <c r="V10" s="1"/>
      <c r="W10" s="1"/>
      <c r="X10" s="1"/>
      <c r="Y10" s="1"/>
      <c r="Z10" s="1"/>
    </row>
    <row r="11" spans="1:26" ht="60.75" customHeight="1" x14ac:dyDescent="0.35">
      <c r="A11" s="13" t="s">
        <v>78</v>
      </c>
      <c r="B11" s="71">
        <v>0.13819444444444445</v>
      </c>
      <c r="C11" s="70"/>
      <c r="D11" s="68" t="s">
        <v>370</v>
      </c>
      <c r="E11" s="69" t="s">
        <v>364</v>
      </c>
      <c r="F11" s="71">
        <v>0.13750000000000001</v>
      </c>
      <c r="G11" s="70"/>
      <c r="H11" s="68" t="s">
        <v>370</v>
      </c>
      <c r="I11" s="69" t="s">
        <v>365</v>
      </c>
      <c r="J11" s="71">
        <v>0.38472222222222224</v>
      </c>
      <c r="K11" s="72"/>
      <c r="L11" s="1"/>
      <c r="M11" s="1"/>
      <c r="N11" s="1"/>
      <c r="O11" s="1"/>
      <c r="P11" s="1"/>
      <c r="Q11" s="1"/>
      <c r="R11" s="1"/>
      <c r="S11" s="1"/>
      <c r="T11" s="1"/>
      <c r="U11" s="1"/>
      <c r="V11" s="1"/>
      <c r="W11" s="1"/>
      <c r="X11" s="1"/>
      <c r="Y11" s="1"/>
      <c r="Z11" s="1"/>
    </row>
    <row r="12" spans="1:26" ht="39" customHeight="1" x14ac:dyDescent="0.35">
      <c r="A12" s="13" t="s">
        <v>79</v>
      </c>
      <c r="B12" s="71">
        <v>0.15625</v>
      </c>
      <c r="C12" s="70"/>
      <c r="D12" s="68" t="s">
        <v>370</v>
      </c>
      <c r="E12" s="69" t="s">
        <v>364</v>
      </c>
      <c r="F12" s="71">
        <v>0.17916666666666667</v>
      </c>
      <c r="G12" s="70"/>
      <c r="H12" s="71">
        <v>0.32291666666666669</v>
      </c>
      <c r="I12" s="70"/>
      <c r="J12" s="68" t="s">
        <v>370</v>
      </c>
      <c r="K12" s="77"/>
      <c r="L12" s="1"/>
      <c r="M12" s="1"/>
      <c r="N12" s="1"/>
      <c r="O12" s="1"/>
      <c r="P12" s="1"/>
      <c r="Q12" s="1"/>
      <c r="R12" s="1"/>
      <c r="S12" s="1"/>
      <c r="T12" s="1"/>
      <c r="U12" s="1"/>
      <c r="V12" s="1"/>
      <c r="W12" s="1"/>
      <c r="X12" s="1"/>
      <c r="Y12" s="1"/>
      <c r="Z12" s="1"/>
    </row>
    <row r="13" spans="1:26" ht="39" customHeight="1" x14ac:dyDescent="0.35">
      <c r="A13" s="13" t="s">
        <v>80</v>
      </c>
      <c r="B13" s="71">
        <v>0.21805555555555556</v>
      </c>
      <c r="C13" s="70"/>
      <c r="D13" s="68" t="s">
        <v>370</v>
      </c>
      <c r="E13" s="69" t="s">
        <v>364</v>
      </c>
      <c r="F13" s="79"/>
      <c r="G13" s="79"/>
      <c r="H13" s="71">
        <v>0.38541666666666669</v>
      </c>
      <c r="I13" s="75"/>
      <c r="J13" s="68" t="s">
        <v>370</v>
      </c>
      <c r="K13" s="77"/>
      <c r="L13" s="1"/>
      <c r="M13" s="1"/>
      <c r="N13" s="1"/>
      <c r="O13" s="1"/>
      <c r="P13" s="1"/>
      <c r="Q13" s="1"/>
      <c r="R13" s="1"/>
      <c r="S13" s="1"/>
      <c r="T13" s="1"/>
      <c r="U13" s="1"/>
      <c r="V13" s="1"/>
      <c r="W13" s="1"/>
      <c r="X13" s="1"/>
      <c r="Y13" s="1"/>
      <c r="Z13" s="1"/>
    </row>
    <row r="14" spans="1:26" ht="39" customHeight="1" x14ac:dyDescent="0.35">
      <c r="A14" s="13" t="s">
        <v>81</v>
      </c>
      <c r="B14" s="71">
        <v>0.62361111111111112</v>
      </c>
      <c r="C14" s="70"/>
      <c r="D14" s="68" t="s">
        <v>370</v>
      </c>
      <c r="E14" s="69" t="s">
        <v>364</v>
      </c>
      <c r="F14" s="79"/>
      <c r="G14" s="79"/>
      <c r="H14" s="71">
        <v>0.38819444444444445</v>
      </c>
      <c r="I14" s="70"/>
      <c r="J14" s="68" t="s">
        <v>370</v>
      </c>
      <c r="K14" s="77"/>
      <c r="L14" s="1"/>
      <c r="M14" s="1"/>
      <c r="N14" s="1"/>
      <c r="O14" s="1"/>
      <c r="P14" s="1"/>
      <c r="Q14" s="1"/>
      <c r="R14" s="1"/>
      <c r="S14" s="1"/>
      <c r="T14" s="1"/>
      <c r="U14" s="1"/>
      <c r="V14" s="1"/>
      <c r="W14" s="1"/>
      <c r="X14" s="1"/>
      <c r="Y14" s="1"/>
      <c r="Z14" s="1"/>
    </row>
    <row r="15" spans="1:26" ht="53.25" customHeight="1" x14ac:dyDescent="0.35">
      <c r="A15" s="13" t="s">
        <v>82</v>
      </c>
      <c r="B15" s="68" t="s">
        <v>370</v>
      </c>
      <c r="C15" s="69" t="s">
        <v>366</v>
      </c>
      <c r="D15" s="68" t="s">
        <v>370</v>
      </c>
      <c r="E15" s="69" t="s">
        <v>364</v>
      </c>
      <c r="F15" s="79"/>
      <c r="G15" s="79"/>
      <c r="H15" s="71">
        <v>0.16180555555555556</v>
      </c>
      <c r="I15" s="70"/>
      <c r="J15" s="80"/>
      <c r="K15" s="79"/>
      <c r="L15" s="1"/>
      <c r="M15" s="1"/>
      <c r="N15" s="1"/>
      <c r="O15" s="1"/>
      <c r="P15" s="1"/>
      <c r="Q15" s="1"/>
      <c r="R15" s="1"/>
      <c r="S15" s="1"/>
      <c r="T15" s="1"/>
      <c r="U15" s="1"/>
      <c r="V15" s="1"/>
      <c r="W15" s="1"/>
      <c r="X15" s="1"/>
      <c r="Y15" s="1"/>
      <c r="Z15" s="1"/>
    </row>
    <row r="16" spans="1:26" ht="39" customHeight="1" x14ac:dyDescent="0.35">
      <c r="A16" s="13" t="s">
        <v>83</v>
      </c>
      <c r="B16" s="78"/>
      <c r="C16" s="79"/>
      <c r="D16" s="68" t="s">
        <v>370</v>
      </c>
      <c r="E16" s="69" t="s">
        <v>364</v>
      </c>
      <c r="F16" s="79"/>
      <c r="G16" s="79"/>
      <c r="H16" s="71">
        <v>0.25694444444444442</v>
      </c>
      <c r="I16" s="70"/>
      <c r="J16" s="80"/>
      <c r="K16" s="79"/>
      <c r="L16" s="1"/>
      <c r="M16" s="1"/>
      <c r="N16" s="1"/>
      <c r="O16" s="1"/>
      <c r="P16" s="1"/>
      <c r="Q16" s="1"/>
      <c r="R16" s="1"/>
      <c r="S16" s="1"/>
      <c r="T16" s="1"/>
      <c r="U16" s="1"/>
      <c r="V16" s="1"/>
      <c r="W16" s="1"/>
      <c r="X16" s="1"/>
      <c r="Y16" s="1"/>
      <c r="Z16" s="1"/>
    </row>
    <row r="17" spans="1:26" ht="12.75" x14ac:dyDescent="0.35">
      <c r="A17" s="14"/>
      <c r="B17" s="14"/>
      <c r="C17" s="17"/>
      <c r="D17" s="17"/>
      <c r="E17" s="17"/>
      <c r="F17" s="17"/>
      <c r="G17" s="17"/>
      <c r="H17" s="17"/>
      <c r="I17" s="17"/>
      <c r="J17" s="17"/>
      <c r="K17" s="17"/>
      <c r="M17" s="1"/>
      <c r="N17" s="1"/>
      <c r="O17" s="1"/>
      <c r="P17" s="1"/>
      <c r="Q17" s="1"/>
      <c r="R17" s="1"/>
      <c r="S17" s="1"/>
      <c r="T17" s="1"/>
      <c r="U17" s="1"/>
      <c r="V17" s="1"/>
      <c r="W17" s="1"/>
      <c r="X17" s="1"/>
      <c r="Y17" s="1"/>
      <c r="Z17" s="1"/>
    </row>
    <row r="18" spans="1:26" ht="12.75" x14ac:dyDescent="0.35">
      <c r="A18" s="15"/>
      <c r="B18" s="15"/>
      <c r="C18" s="16"/>
      <c r="D18" s="15"/>
      <c r="E18" s="16"/>
      <c r="F18" s="15"/>
      <c r="G18" s="16"/>
      <c r="H18" s="15"/>
      <c r="I18" s="16"/>
      <c r="J18" s="15"/>
      <c r="K18" s="16"/>
      <c r="M18" s="1"/>
      <c r="N18" s="1"/>
      <c r="O18" s="1"/>
      <c r="P18" s="1"/>
      <c r="Q18" s="1"/>
      <c r="R18" s="1"/>
      <c r="S18" s="1"/>
      <c r="T18" s="1"/>
      <c r="U18" s="1"/>
      <c r="V18" s="1"/>
      <c r="W18" s="1"/>
      <c r="X18" s="1"/>
      <c r="Y18" s="1"/>
      <c r="Z18" s="1"/>
    </row>
    <row r="19" spans="1:26" ht="12.75" x14ac:dyDescent="0.35">
      <c r="A19" s="15"/>
      <c r="B19" s="15"/>
      <c r="C19" s="16"/>
      <c r="D19" s="15"/>
      <c r="E19" s="15"/>
      <c r="F19" s="15"/>
      <c r="G19" s="15"/>
      <c r="H19" s="15"/>
      <c r="I19" s="15"/>
      <c r="J19" s="15"/>
      <c r="K19" s="15"/>
      <c r="L19" s="2"/>
      <c r="M19" s="1"/>
      <c r="N19" s="1"/>
      <c r="O19" s="1"/>
      <c r="P19" s="1"/>
      <c r="Q19" s="1"/>
      <c r="R19" s="1"/>
      <c r="S19" s="1"/>
      <c r="T19" s="1"/>
      <c r="U19" s="1"/>
      <c r="V19" s="1"/>
      <c r="W19" s="1"/>
      <c r="X19" s="1"/>
      <c r="Y19" s="1"/>
      <c r="Z19" s="1"/>
    </row>
    <row r="20" spans="1:26" ht="12.75" x14ac:dyDescent="0.35">
      <c r="A20" s="2"/>
      <c r="B20" s="2"/>
      <c r="C20" s="2"/>
      <c r="D20" s="2"/>
      <c r="E20" s="2"/>
      <c r="F20" s="2"/>
      <c r="G20" s="2"/>
      <c r="H20" s="2"/>
      <c r="I20" s="2"/>
      <c r="J20" s="2"/>
      <c r="K20" s="2"/>
      <c r="L20" s="2"/>
      <c r="M20" s="1"/>
      <c r="N20" s="1"/>
      <c r="O20" s="1"/>
      <c r="P20" s="1"/>
      <c r="Q20" s="1"/>
      <c r="R20" s="1"/>
      <c r="S20" s="1"/>
      <c r="T20" s="1"/>
      <c r="U20" s="1"/>
      <c r="V20" s="1"/>
      <c r="W20" s="1"/>
      <c r="X20" s="1"/>
      <c r="Y20" s="1"/>
      <c r="Z20" s="1"/>
    </row>
    <row r="21" spans="1:26" ht="12.7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K2"/>
    <mergeCell ref="B4:C4"/>
    <mergeCell ref="D4:E4"/>
    <mergeCell ref="J4:K4"/>
    <mergeCell ref="F4:G4"/>
    <mergeCell ref="H4:I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B2:U67"/>
  <sheetViews>
    <sheetView zoomScale="85" zoomScaleNormal="85" workbookViewId="0">
      <selection activeCell="D57" sqref="D57"/>
    </sheetView>
  </sheetViews>
  <sheetFormatPr defaultRowHeight="13.15" x14ac:dyDescent="0.4"/>
  <cols>
    <col min="2" max="4" width="20.59765625" style="35" customWidth="1"/>
    <col min="5" max="5" width="20.59765625" customWidth="1"/>
    <col min="6" max="6" width="33.9296875" style="20" customWidth="1"/>
    <col min="7" max="7" width="20.59765625" customWidth="1"/>
    <col min="9" max="9" width="24.59765625" customWidth="1"/>
    <col min="10" max="14" width="20.59765625" customWidth="1"/>
  </cols>
  <sheetData>
    <row r="2" spans="2:21" ht="18" thickBot="1" x14ac:dyDescent="0.55000000000000004">
      <c r="B2" s="95" t="s">
        <v>301</v>
      </c>
      <c r="C2" s="95"/>
      <c r="D2" s="95"/>
      <c r="E2" s="95"/>
      <c r="F2" s="95"/>
      <c r="G2" s="95"/>
      <c r="H2" s="36"/>
      <c r="I2" s="96" t="s">
        <v>306</v>
      </c>
      <c r="J2" s="96"/>
      <c r="K2" s="96"/>
      <c r="L2" s="96"/>
      <c r="M2" s="96"/>
      <c r="N2" s="96"/>
    </row>
    <row r="3" spans="2:21" ht="18" thickTop="1" x14ac:dyDescent="0.5">
      <c r="B3" s="48" t="s">
        <v>297</v>
      </c>
      <c r="C3" s="48" t="s">
        <v>293</v>
      </c>
      <c r="D3" s="48" t="s">
        <v>294</v>
      </c>
      <c r="E3" s="49"/>
      <c r="F3" s="50"/>
      <c r="G3" s="49"/>
      <c r="H3" s="36"/>
      <c r="I3" s="37"/>
      <c r="J3" s="37" t="s">
        <v>307</v>
      </c>
      <c r="K3" s="37" t="s">
        <v>308</v>
      </c>
      <c r="L3" s="37" t="s">
        <v>67</v>
      </c>
      <c r="M3" s="37" t="s">
        <v>71</v>
      </c>
      <c r="N3" s="37" t="s">
        <v>68</v>
      </c>
      <c r="Q3" s="10"/>
      <c r="R3" s="10"/>
      <c r="S3" s="10"/>
      <c r="T3" s="10"/>
      <c r="U3" s="10"/>
    </row>
    <row r="4" spans="2:21" ht="17.649999999999999" x14ac:dyDescent="0.5">
      <c r="B4" s="51">
        <v>1</v>
      </c>
      <c r="C4" s="52" t="s">
        <v>22</v>
      </c>
      <c r="D4" s="53">
        <f>3+28/60</f>
        <v>3.4666666666666668</v>
      </c>
      <c r="E4" s="54"/>
      <c r="F4" s="50" t="s">
        <v>296</v>
      </c>
      <c r="G4" s="49">
        <f>COUNTIF(C4:C12,"Yes")</f>
        <v>8</v>
      </c>
      <c r="H4" s="36"/>
      <c r="I4" s="37" t="s">
        <v>309</v>
      </c>
      <c r="J4" s="38">
        <f>G35</f>
        <v>1</v>
      </c>
      <c r="K4" s="38">
        <f>G46</f>
        <v>0.90909090909090906</v>
      </c>
      <c r="L4" s="38">
        <f>G8</f>
        <v>0.88888888888888884</v>
      </c>
      <c r="M4" s="38">
        <f>G61</f>
        <v>0.125</v>
      </c>
      <c r="N4" s="38">
        <f>G20</f>
        <v>9.0909090909090912E-2</v>
      </c>
      <c r="Q4" s="11"/>
      <c r="R4" s="11"/>
      <c r="S4" s="11"/>
      <c r="T4" s="11"/>
      <c r="U4" s="11"/>
    </row>
    <row r="5" spans="2:21" ht="17.649999999999999" x14ac:dyDescent="0.5">
      <c r="B5" s="51">
        <v>2</v>
      </c>
      <c r="C5" s="52" t="s">
        <v>22</v>
      </c>
      <c r="D5" s="53">
        <f>6+6/60</f>
        <v>6.1</v>
      </c>
      <c r="E5" s="54"/>
      <c r="F5" s="50" t="s">
        <v>295</v>
      </c>
      <c r="G5" s="49">
        <f>COUNTIF(C4:C12,"No")</f>
        <v>1</v>
      </c>
      <c r="H5" s="36"/>
      <c r="I5" s="37" t="s">
        <v>310</v>
      </c>
      <c r="J5" s="38">
        <f>G36</f>
        <v>0</v>
      </c>
      <c r="K5" s="38">
        <f>G47</f>
        <v>9.0909090909090912E-2</v>
      </c>
      <c r="L5" s="38">
        <f>G9</f>
        <v>0.1111111111111111</v>
      </c>
      <c r="M5" s="38">
        <f>G62</f>
        <v>0.875</v>
      </c>
      <c r="N5" s="38">
        <f>G21</f>
        <v>0.90909090909090906</v>
      </c>
      <c r="Q5" s="11"/>
      <c r="R5" s="11"/>
      <c r="S5" s="11"/>
      <c r="T5" s="11"/>
      <c r="U5" s="11"/>
    </row>
    <row r="6" spans="2:21" ht="17.649999999999999" x14ac:dyDescent="0.5">
      <c r="B6" s="51">
        <v>3</v>
      </c>
      <c r="C6" s="52" t="s">
        <v>22</v>
      </c>
      <c r="D6" s="53">
        <f>3+23/60</f>
        <v>3.3833333333333333</v>
      </c>
      <c r="E6" s="54"/>
      <c r="F6" s="50" t="s">
        <v>298</v>
      </c>
      <c r="G6" s="49">
        <f>COUNT(B4:B12)</f>
        <v>9</v>
      </c>
      <c r="H6" s="36"/>
      <c r="I6" s="36"/>
      <c r="J6" s="39"/>
      <c r="K6" s="39"/>
      <c r="L6" s="39"/>
      <c r="M6" s="39"/>
      <c r="N6" s="39"/>
    </row>
    <row r="7" spans="2:21" ht="17.649999999999999" x14ac:dyDescent="0.5">
      <c r="B7" s="51">
        <v>4</v>
      </c>
      <c r="C7" s="52" t="s">
        <v>22</v>
      </c>
      <c r="D7" s="53">
        <f>4+3/60</f>
        <v>4.05</v>
      </c>
      <c r="E7" s="54"/>
      <c r="F7" s="50"/>
      <c r="G7" s="55"/>
      <c r="H7" s="36"/>
      <c r="I7" s="36"/>
      <c r="J7" s="36"/>
      <c r="K7" s="36"/>
      <c r="L7" s="36"/>
      <c r="M7" s="36"/>
      <c r="N7" s="36"/>
    </row>
    <row r="8" spans="2:21" ht="17.649999999999999" x14ac:dyDescent="0.5">
      <c r="B8" s="51">
        <v>5</v>
      </c>
      <c r="C8" s="52" t="s">
        <v>22</v>
      </c>
      <c r="D8" s="53">
        <f>3+19/60</f>
        <v>3.3166666666666664</v>
      </c>
      <c r="E8" s="54"/>
      <c r="F8" s="50" t="s">
        <v>299</v>
      </c>
      <c r="G8" s="56">
        <f>G4/G6</f>
        <v>0.88888888888888884</v>
      </c>
      <c r="L8" s="36"/>
      <c r="M8" s="36"/>
      <c r="N8" s="36"/>
    </row>
    <row r="9" spans="2:21" ht="17.649999999999999" x14ac:dyDescent="0.5">
      <c r="B9" s="51">
        <v>6</v>
      </c>
      <c r="C9" s="52" t="s">
        <v>22</v>
      </c>
      <c r="D9" s="53">
        <f>3+45/60</f>
        <v>3.75</v>
      </c>
      <c r="E9" s="54"/>
      <c r="F9" s="50" t="s">
        <v>300</v>
      </c>
      <c r="G9" s="56">
        <f>G5/G6</f>
        <v>0.1111111111111111</v>
      </c>
      <c r="L9" s="36"/>
      <c r="M9" s="36"/>
      <c r="N9" s="36"/>
    </row>
    <row r="10" spans="2:21" ht="17.25" x14ac:dyDescent="0.45">
      <c r="B10" s="51">
        <v>7</v>
      </c>
      <c r="C10" s="52" t="s">
        <v>22</v>
      </c>
      <c r="D10" s="53">
        <f>5+14/60</f>
        <v>5.2333333333333334</v>
      </c>
      <c r="E10" s="54"/>
      <c r="F10" s="22"/>
      <c r="G10" s="33"/>
      <c r="L10" s="36"/>
      <c r="M10" s="36"/>
      <c r="N10" s="36"/>
    </row>
    <row r="11" spans="2:21" ht="17.649999999999999" x14ac:dyDescent="0.5">
      <c r="B11" s="51">
        <v>8</v>
      </c>
      <c r="C11" s="52" t="s">
        <v>22</v>
      </c>
      <c r="D11" s="53">
        <f>14+58/60</f>
        <v>14.966666666666667</v>
      </c>
      <c r="E11" s="54"/>
      <c r="F11" s="50"/>
      <c r="G11" s="55"/>
      <c r="L11" s="36"/>
      <c r="M11" s="36"/>
      <c r="N11" s="36"/>
    </row>
    <row r="12" spans="2:21" ht="17.649999999999999" x14ac:dyDescent="0.5">
      <c r="B12" s="51">
        <v>9</v>
      </c>
      <c r="C12" s="52" t="s">
        <v>26</v>
      </c>
      <c r="D12" s="53">
        <v>15</v>
      </c>
      <c r="E12" s="54"/>
      <c r="F12" s="50"/>
      <c r="G12" s="57"/>
      <c r="L12" s="36"/>
      <c r="M12" s="36"/>
      <c r="N12" s="36"/>
    </row>
    <row r="13" spans="2:21" ht="17.649999999999999" x14ac:dyDescent="0.5">
      <c r="B13" s="41"/>
      <c r="C13" s="41"/>
      <c r="D13" s="41"/>
      <c r="E13" s="36"/>
      <c r="F13" s="47"/>
      <c r="G13" s="36"/>
      <c r="L13" s="36"/>
      <c r="M13" s="36"/>
      <c r="N13" s="36"/>
    </row>
    <row r="14" spans="2:21" ht="18" thickBot="1" x14ac:dyDescent="0.55000000000000004">
      <c r="B14" s="95" t="s">
        <v>302</v>
      </c>
      <c r="C14" s="95"/>
      <c r="D14" s="95"/>
      <c r="E14" s="95"/>
      <c r="F14" s="95"/>
      <c r="G14" s="95"/>
      <c r="L14" s="36"/>
      <c r="M14" s="36"/>
      <c r="N14" s="36"/>
    </row>
    <row r="15" spans="2:21" ht="18" thickTop="1" x14ac:dyDescent="0.5">
      <c r="B15" s="48" t="s">
        <v>297</v>
      </c>
      <c r="C15" s="48" t="s">
        <v>293</v>
      </c>
      <c r="D15" s="48" t="s">
        <v>294</v>
      </c>
      <c r="E15" s="49"/>
      <c r="F15" s="50"/>
      <c r="G15" s="49"/>
      <c r="L15" s="36"/>
      <c r="M15" s="36"/>
      <c r="N15" s="36"/>
    </row>
    <row r="16" spans="2:21" ht="17.649999999999999" x14ac:dyDescent="0.5">
      <c r="B16" s="51">
        <v>1</v>
      </c>
      <c r="C16" s="52" t="s">
        <v>22</v>
      </c>
      <c r="D16" s="58">
        <f>3+20/60</f>
        <v>3.3333333333333335</v>
      </c>
      <c r="E16" s="59"/>
      <c r="F16" s="50" t="s">
        <v>296</v>
      </c>
      <c r="G16" s="49">
        <f>COUNTIF(C16:C26,"Yes")</f>
        <v>1</v>
      </c>
      <c r="H16" s="36"/>
      <c r="I16" s="36"/>
      <c r="J16" s="36"/>
      <c r="K16" s="36"/>
      <c r="L16" s="36"/>
      <c r="M16" s="36"/>
      <c r="N16" s="36"/>
    </row>
    <row r="17" spans="2:14" ht="17.649999999999999" x14ac:dyDescent="0.5">
      <c r="B17" s="51">
        <v>2</v>
      </c>
      <c r="C17" s="52" t="s">
        <v>26</v>
      </c>
      <c r="D17" s="53">
        <v>15</v>
      </c>
      <c r="E17" s="54"/>
      <c r="F17" s="50" t="s">
        <v>295</v>
      </c>
      <c r="G17" s="49">
        <f>COUNTIF(C16:C26,"No")</f>
        <v>10</v>
      </c>
      <c r="H17" s="36"/>
      <c r="I17" s="36"/>
      <c r="J17" s="36"/>
      <c r="K17" s="36"/>
      <c r="L17" s="36"/>
      <c r="M17" s="36"/>
      <c r="N17" s="36"/>
    </row>
    <row r="18" spans="2:14" ht="17.649999999999999" x14ac:dyDescent="0.5">
      <c r="B18" s="51">
        <v>3</v>
      </c>
      <c r="C18" s="52" t="s">
        <v>26</v>
      </c>
      <c r="D18" s="53">
        <v>15</v>
      </c>
      <c r="E18" s="54"/>
      <c r="F18" s="50" t="s">
        <v>298</v>
      </c>
      <c r="G18" s="49">
        <f>COUNT(B16:B26)</f>
        <v>11</v>
      </c>
      <c r="H18" s="36"/>
      <c r="I18" s="36"/>
      <c r="J18" s="36"/>
      <c r="K18" s="36"/>
      <c r="L18" s="36"/>
      <c r="M18" s="36"/>
      <c r="N18" s="36"/>
    </row>
    <row r="19" spans="2:14" ht="17.649999999999999" x14ac:dyDescent="0.5">
      <c r="B19" s="51">
        <v>4</v>
      </c>
      <c r="C19" s="52" t="s">
        <v>26</v>
      </c>
      <c r="D19" s="53">
        <v>15</v>
      </c>
      <c r="E19" s="54"/>
      <c r="F19" s="50"/>
      <c r="G19" s="55"/>
      <c r="H19" s="36"/>
      <c r="I19" s="36"/>
      <c r="J19" s="36"/>
      <c r="K19" s="36"/>
      <c r="L19" s="36"/>
      <c r="M19" s="36"/>
      <c r="N19" s="36"/>
    </row>
    <row r="20" spans="2:14" ht="17.649999999999999" x14ac:dyDescent="0.5">
      <c r="B20" s="51">
        <v>5</v>
      </c>
      <c r="C20" s="52" t="s">
        <v>26</v>
      </c>
      <c r="D20" s="53">
        <v>15</v>
      </c>
      <c r="E20" s="54"/>
      <c r="F20" s="50" t="s">
        <v>299</v>
      </c>
      <c r="G20" s="56">
        <f>G16/G18</f>
        <v>9.0909090909090912E-2</v>
      </c>
      <c r="H20" s="36"/>
      <c r="I20" s="36"/>
      <c r="J20" s="36"/>
      <c r="K20" s="36"/>
      <c r="L20" s="36"/>
      <c r="M20" s="36"/>
      <c r="N20" s="36"/>
    </row>
    <row r="21" spans="2:14" ht="17.649999999999999" x14ac:dyDescent="0.5">
      <c r="B21" s="51">
        <v>6</v>
      </c>
      <c r="C21" s="52" t="s">
        <v>26</v>
      </c>
      <c r="D21" s="53">
        <v>15</v>
      </c>
      <c r="E21" s="54"/>
      <c r="F21" s="50" t="s">
        <v>300</v>
      </c>
      <c r="G21" s="56">
        <f>G17/G18</f>
        <v>0.90909090909090906</v>
      </c>
      <c r="H21" s="36"/>
      <c r="I21" s="36"/>
      <c r="J21" s="36"/>
      <c r="K21" s="36"/>
      <c r="L21" s="36"/>
      <c r="M21" s="36"/>
      <c r="N21" s="36"/>
    </row>
    <row r="22" spans="2:14" ht="17.25" x14ac:dyDescent="0.45">
      <c r="B22" s="51">
        <v>7</v>
      </c>
      <c r="C22" s="52" t="s">
        <v>26</v>
      </c>
      <c r="D22" s="53">
        <v>15</v>
      </c>
      <c r="E22" s="54"/>
      <c r="F22" s="22"/>
      <c r="G22" s="33"/>
      <c r="H22" s="36"/>
      <c r="I22" s="36"/>
      <c r="J22" s="36"/>
      <c r="K22" s="36"/>
      <c r="L22" s="36"/>
      <c r="M22" s="36"/>
      <c r="N22" s="36"/>
    </row>
    <row r="23" spans="2:14" ht="17.649999999999999" x14ac:dyDescent="0.5">
      <c r="B23" s="51">
        <v>8</v>
      </c>
      <c r="C23" s="52" t="s">
        <v>26</v>
      </c>
      <c r="D23" s="53">
        <v>15</v>
      </c>
      <c r="E23" s="54"/>
      <c r="F23" s="50"/>
      <c r="G23" s="49"/>
      <c r="H23" s="36"/>
      <c r="I23" s="36"/>
      <c r="J23" s="36"/>
      <c r="K23" s="36"/>
      <c r="L23" s="36"/>
      <c r="M23" s="36"/>
      <c r="N23" s="36"/>
    </row>
    <row r="24" spans="2:14" ht="17.649999999999999" x14ac:dyDescent="0.5">
      <c r="B24" s="51">
        <v>9</v>
      </c>
      <c r="C24" s="52" t="s">
        <v>26</v>
      </c>
      <c r="D24" s="53">
        <v>15</v>
      </c>
      <c r="E24" s="54"/>
      <c r="F24" s="50"/>
      <c r="G24" s="57"/>
      <c r="H24" s="36"/>
      <c r="I24" s="36"/>
      <c r="J24" s="36"/>
      <c r="K24" s="36"/>
      <c r="L24" s="36"/>
      <c r="M24" s="36"/>
      <c r="N24" s="36"/>
    </row>
    <row r="25" spans="2:14" ht="17.649999999999999" x14ac:dyDescent="0.5">
      <c r="B25" s="51">
        <v>10</v>
      </c>
      <c r="C25" s="52" t="s">
        <v>26</v>
      </c>
      <c r="D25" s="53">
        <v>15</v>
      </c>
      <c r="E25" s="54"/>
      <c r="F25" s="60"/>
      <c r="G25" s="49"/>
      <c r="H25" s="36"/>
      <c r="I25" s="36"/>
      <c r="J25" s="36"/>
      <c r="K25" s="36"/>
      <c r="L25" s="36"/>
      <c r="M25" s="36"/>
      <c r="N25" s="36"/>
    </row>
    <row r="26" spans="2:14" ht="17.649999999999999" x14ac:dyDescent="0.5">
      <c r="B26" s="51">
        <v>11</v>
      </c>
      <c r="C26" s="52" t="s">
        <v>26</v>
      </c>
      <c r="D26" s="53">
        <v>15</v>
      </c>
      <c r="E26" s="54"/>
      <c r="F26" s="50"/>
      <c r="G26" s="49"/>
      <c r="H26" s="36"/>
      <c r="I26" s="36"/>
      <c r="J26" s="36"/>
      <c r="K26" s="36"/>
      <c r="L26" s="36"/>
      <c r="M26" s="36"/>
      <c r="N26" s="36"/>
    </row>
    <row r="27" spans="2:14" ht="17.649999999999999" x14ac:dyDescent="0.5">
      <c r="B27" s="41"/>
      <c r="C27" s="41"/>
      <c r="D27" s="41"/>
      <c r="E27" s="36"/>
      <c r="F27" s="47"/>
      <c r="G27" s="36"/>
      <c r="H27" s="36"/>
      <c r="I27" s="36"/>
      <c r="J27" s="36"/>
      <c r="K27" s="36"/>
      <c r="L27" s="36"/>
      <c r="M27" s="36"/>
      <c r="N27" s="36"/>
    </row>
    <row r="28" spans="2:14" ht="17.649999999999999" x14ac:dyDescent="0.5">
      <c r="B28" s="41"/>
      <c r="C28" s="41"/>
      <c r="D28" s="41"/>
      <c r="E28" s="36"/>
      <c r="F28" s="47"/>
      <c r="G28" s="36"/>
      <c r="H28" s="36"/>
      <c r="I28" s="36"/>
      <c r="J28" s="36"/>
      <c r="K28" s="36"/>
      <c r="L28" s="36"/>
      <c r="M28" s="36"/>
      <c r="N28" s="36"/>
    </row>
    <row r="29" spans="2:14" ht="18" thickBot="1" x14ac:dyDescent="0.55000000000000004">
      <c r="B29" s="95" t="s">
        <v>303</v>
      </c>
      <c r="C29" s="95"/>
      <c r="D29" s="95"/>
      <c r="E29" s="95"/>
      <c r="F29" s="95"/>
      <c r="G29" s="95"/>
      <c r="H29" s="36"/>
      <c r="I29" s="36"/>
      <c r="J29" s="36"/>
      <c r="K29" s="36"/>
      <c r="L29" s="36"/>
      <c r="M29" s="36"/>
      <c r="N29" s="36"/>
    </row>
    <row r="30" spans="2:14" ht="18" thickTop="1" x14ac:dyDescent="0.5">
      <c r="B30" s="48" t="s">
        <v>297</v>
      </c>
      <c r="C30" s="48" t="s">
        <v>293</v>
      </c>
      <c r="D30" s="48" t="s">
        <v>294</v>
      </c>
      <c r="E30" s="49"/>
      <c r="F30" s="50"/>
      <c r="G30" s="49"/>
      <c r="H30" s="36"/>
      <c r="I30" s="36"/>
      <c r="J30" s="36"/>
      <c r="K30" s="36"/>
      <c r="L30" s="36"/>
      <c r="M30" s="36"/>
      <c r="N30" s="36"/>
    </row>
    <row r="31" spans="2:14" ht="17.649999999999999" x14ac:dyDescent="0.5">
      <c r="B31" s="51">
        <v>1</v>
      </c>
      <c r="C31" s="52" t="s">
        <v>22</v>
      </c>
      <c r="D31" s="53">
        <f>7+5/60</f>
        <v>7.083333333333333</v>
      </c>
      <c r="E31" s="54"/>
      <c r="F31" s="50" t="s">
        <v>296</v>
      </c>
      <c r="G31" s="49">
        <f>COUNTIF(C31:C37,"Yes")</f>
        <v>7</v>
      </c>
      <c r="H31" s="36"/>
      <c r="I31" s="36"/>
      <c r="J31" s="36"/>
      <c r="K31" s="36"/>
      <c r="L31" s="36"/>
      <c r="M31" s="36"/>
      <c r="N31" s="36"/>
    </row>
    <row r="32" spans="2:14" ht="17.649999999999999" x14ac:dyDescent="0.5">
      <c r="B32" s="51">
        <v>2</v>
      </c>
      <c r="C32" s="52" t="s">
        <v>22</v>
      </c>
      <c r="D32" s="53">
        <f>5+46/60</f>
        <v>5.7666666666666666</v>
      </c>
      <c r="E32" s="54"/>
      <c r="F32" s="50" t="s">
        <v>295</v>
      </c>
      <c r="G32" s="49">
        <f>COUNTIF(C31:C37,"No")</f>
        <v>0</v>
      </c>
      <c r="H32" s="36"/>
      <c r="I32" s="36"/>
      <c r="J32" s="36"/>
      <c r="K32" s="36"/>
      <c r="L32" s="36"/>
      <c r="M32" s="36"/>
      <c r="N32" s="36"/>
    </row>
    <row r="33" spans="2:14" ht="17.649999999999999" x14ac:dyDescent="0.5">
      <c r="B33" s="51">
        <v>3</v>
      </c>
      <c r="C33" s="52" t="s">
        <v>22</v>
      </c>
      <c r="D33" s="53">
        <f>14+40/60</f>
        <v>14.666666666666666</v>
      </c>
      <c r="E33" s="54"/>
      <c r="F33" s="50" t="s">
        <v>298</v>
      </c>
      <c r="G33" s="49">
        <f>COUNT(B31:B37)</f>
        <v>7</v>
      </c>
      <c r="H33" s="36"/>
      <c r="I33" s="36"/>
      <c r="J33" s="36"/>
      <c r="K33" s="36"/>
      <c r="L33" s="36"/>
      <c r="M33" s="36"/>
      <c r="N33" s="36"/>
    </row>
    <row r="34" spans="2:14" ht="17.649999999999999" x14ac:dyDescent="0.5">
      <c r="B34" s="51">
        <v>4</v>
      </c>
      <c r="C34" s="52" t="s">
        <v>22</v>
      </c>
      <c r="D34" s="53">
        <f>3+54/60</f>
        <v>3.9</v>
      </c>
      <c r="E34" s="54"/>
      <c r="F34" s="50"/>
      <c r="G34" s="55"/>
      <c r="H34" s="36"/>
      <c r="I34" s="36"/>
      <c r="J34" s="36"/>
      <c r="K34" s="36"/>
      <c r="L34" s="36"/>
      <c r="M34" s="36"/>
      <c r="N34" s="36"/>
    </row>
    <row r="35" spans="2:14" ht="17.649999999999999" x14ac:dyDescent="0.5">
      <c r="B35" s="51">
        <v>5</v>
      </c>
      <c r="C35" s="52" t="s">
        <v>22</v>
      </c>
      <c r="D35" s="53">
        <f>5+16/60</f>
        <v>5.2666666666666666</v>
      </c>
      <c r="E35" s="54"/>
      <c r="F35" s="50" t="s">
        <v>299</v>
      </c>
      <c r="G35" s="56">
        <f>G31/G33</f>
        <v>1</v>
      </c>
      <c r="H35" s="36"/>
      <c r="I35" s="36"/>
      <c r="J35" s="36"/>
      <c r="K35" s="36"/>
      <c r="L35" s="36"/>
      <c r="M35" s="36"/>
      <c r="N35" s="36"/>
    </row>
    <row r="36" spans="2:14" ht="17.649999999999999" x14ac:dyDescent="0.5">
      <c r="B36" s="51">
        <v>6</v>
      </c>
      <c r="C36" s="52" t="s">
        <v>22</v>
      </c>
      <c r="D36" s="53">
        <f>3+18/60</f>
        <v>3.3</v>
      </c>
      <c r="E36" s="54"/>
      <c r="F36" s="50" t="s">
        <v>300</v>
      </c>
      <c r="G36" s="56">
        <f>G32/G33</f>
        <v>0</v>
      </c>
      <c r="H36" s="36"/>
      <c r="I36" s="36"/>
      <c r="J36" s="36"/>
      <c r="K36" s="36"/>
      <c r="L36" s="36"/>
      <c r="M36" s="36"/>
      <c r="N36" s="36"/>
    </row>
    <row r="37" spans="2:14" ht="17.25" x14ac:dyDescent="0.45">
      <c r="B37" s="51">
        <v>7</v>
      </c>
      <c r="C37" s="52" t="s">
        <v>22</v>
      </c>
      <c r="D37" s="53">
        <f>4+18/60</f>
        <v>4.3</v>
      </c>
      <c r="E37" s="54"/>
      <c r="F37" s="22"/>
      <c r="G37" s="33"/>
      <c r="H37" s="36"/>
      <c r="I37" s="36"/>
      <c r="J37" s="36"/>
      <c r="K37" s="36"/>
      <c r="L37" s="36"/>
      <c r="M37" s="36"/>
      <c r="N37" s="36"/>
    </row>
    <row r="38" spans="2:14" ht="17.649999999999999" x14ac:dyDescent="0.5">
      <c r="B38" s="41"/>
      <c r="C38" s="42"/>
      <c r="D38" s="43"/>
      <c r="E38" s="36"/>
      <c r="F38" s="47"/>
      <c r="G38" s="36"/>
      <c r="H38" s="36"/>
      <c r="I38" s="36"/>
      <c r="J38" s="36"/>
      <c r="K38" s="36"/>
      <c r="L38" s="36"/>
      <c r="M38" s="36"/>
      <c r="N38" s="36"/>
    </row>
    <row r="39" spans="2:14" ht="17.649999999999999" x14ac:dyDescent="0.5">
      <c r="B39" s="41"/>
      <c r="C39" s="42"/>
      <c r="D39" s="44"/>
      <c r="E39" s="36"/>
      <c r="F39" s="47"/>
      <c r="G39" s="40"/>
      <c r="H39" s="36"/>
      <c r="I39" s="36"/>
      <c r="J39" s="36"/>
      <c r="K39" s="36"/>
      <c r="L39" s="36"/>
      <c r="M39" s="36"/>
      <c r="N39" s="36"/>
    </row>
    <row r="40" spans="2:14" ht="18" thickBot="1" x14ac:dyDescent="0.55000000000000004">
      <c r="B40" s="95" t="s">
        <v>304</v>
      </c>
      <c r="C40" s="95"/>
      <c r="D40" s="95"/>
      <c r="E40" s="95"/>
      <c r="F40" s="95"/>
      <c r="G40" s="95"/>
      <c r="H40" s="36"/>
      <c r="I40" s="36"/>
      <c r="J40" s="36"/>
      <c r="K40" s="36"/>
      <c r="L40" s="36"/>
      <c r="M40" s="36"/>
      <c r="N40" s="36"/>
    </row>
    <row r="41" spans="2:14" ht="18" thickTop="1" x14ac:dyDescent="0.5">
      <c r="B41" s="48" t="s">
        <v>297</v>
      </c>
      <c r="C41" s="48" t="s">
        <v>293</v>
      </c>
      <c r="D41" s="48" t="s">
        <v>294</v>
      </c>
      <c r="E41" s="49"/>
      <c r="F41" s="50"/>
      <c r="G41" s="49"/>
      <c r="H41" s="36"/>
      <c r="I41" s="36"/>
      <c r="J41" s="36"/>
      <c r="K41" s="36"/>
      <c r="L41" s="36"/>
      <c r="M41" s="36"/>
      <c r="N41" s="36"/>
    </row>
    <row r="42" spans="2:14" ht="17.649999999999999" x14ac:dyDescent="0.5">
      <c r="B42" s="51">
        <v>1</v>
      </c>
      <c r="C42" s="61" t="s">
        <v>22</v>
      </c>
      <c r="D42" s="53">
        <f>4+44/60</f>
        <v>4.7333333333333334</v>
      </c>
      <c r="E42" s="54"/>
      <c r="F42" s="50" t="s">
        <v>296</v>
      </c>
      <c r="G42" s="49">
        <f>COUNTIF(C42:C52,"Yes")</f>
        <v>10</v>
      </c>
      <c r="H42" s="36"/>
      <c r="I42" s="36"/>
      <c r="J42" s="36"/>
      <c r="K42" s="36"/>
      <c r="L42" s="36"/>
      <c r="M42" s="36"/>
      <c r="N42" s="36"/>
    </row>
    <row r="43" spans="2:14" ht="17.649999999999999" x14ac:dyDescent="0.5">
      <c r="B43" s="51">
        <v>2</v>
      </c>
      <c r="C43" s="61" t="s">
        <v>22</v>
      </c>
      <c r="D43" s="53">
        <f>5+34/60</f>
        <v>5.5666666666666664</v>
      </c>
      <c r="E43" s="54"/>
      <c r="F43" s="50" t="s">
        <v>295</v>
      </c>
      <c r="G43" s="49">
        <f>COUNTIF(C42:C52,"No")</f>
        <v>1</v>
      </c>
      <c r="H43" s="36"/>
      <c r="I43" s="36"/>
      <c r="J43" s="36"/>
      <c r="K43" s="36"/>
      <c r="L43" s="36"/>
      <c r="M43" s="36"/>
      <c r="N43" s="36"/>
    </row>
    <row r="44" spans="2:14" ht="17.649999999999999" x14ac:dyDescent="0.5">
      <c r="B44" s="51">
        <v>3</v>
      </c>
      <c r="C44" s="61" t="s">
        <v>22</v>
      </c>
      <c r="D44" s="53">
        <f>6+14/60</f>
        <v>6.2333333333333334</v>
      </c>
      <c r="E44" s="54"/>
      <c r="F44" s="50" t="s">
        <v>298</v>
      </c>
      <c r="G44" s="49">
        <f>COUNT(B42:B52)</f>
        <v>11</v>
      </c>
      <c r="H44" s="36"/>
      <c r="I44" s="36"/>
      <c r="J44" s="36"/>
      <c r="K44" s="36"/>
      <c r="L44" s="36"/>
      <c r="M44" s="36"/>
      <c r="N44" s="36"/>
    </row>
    <row r="45" spans="2:14" ht="17.649999999999999" x14ac:dyDescent="0.5">
      <c r="B45" s="51">
        <v>4</v>
      </c>
      <c r="C45" s="61" t="s">
        <v>22</v>
      </c>
      <c r="D45" s="53">
        <f>4+49/60</f>
        <v>4.8166666666666664</v>
      </c>
      <c r="E45" s="54"/>
      <c r="F45" s="50"/>
      <c r="G45" s="55"/>
      <c r="H45" s="36"/>
      <c r="I45" s="36"/>
      <c r="J45" s="36"/>
      <c r="K45" s="36"/>
      <c r="L45" s="36"/>
      <c r="M45" s="36"/>
      <c r="N45" s="36"/>
    </row>
    <row r="46" spans="2:14" ht="17.649999999999999" x14ac:dyDescent="0.5">
      <c r="B46" s="51">
        <v>5</v>
      </c>
      <c r="C46" s="61" t="s">
        <v>22</v>
      </c>
      <c r="D46" s="53">
        <f>9+14/60</f>
        <v>9.2333333333333325</v>
      </c>
      <c r="E46" s="54"/>
      <c r="F46" s="50" t="s">
        <v>299</v>
      </c>
      <c r="G46" s="56">
        <f>G42/G44</f>
        <v>0.90909090909090906</v>
      </c>
      <c r="H46" s="36"/>
      <c r="I46" s="36"/>
      <c r="J46" s="36"/>
      <c r="K46" s="36"/>
      <c r="L46" s="36"/>
      <c r="M46" s="36"/>
      <c r="N46" s="36"/>
    </row>
    <row r="47" spans="2:14" ht="17.649999999999999" x14ac:dyDescent="0.5">
      <c r="B47" s="51">
        <v>6</v>
      </c>
      <c r="C47" s="61" t="s">
        <v>26</v>
      </c>
      <c r="D47" s="53">
        <f>15</f>
        <v>15</v>
      </c>
      <c r="E47" s="54"/>
      <c r="F47" s="50" t="s">
        <v>300</v>
      </c>
      <c r="G47" s="56">
        <f>G43/G44</f>
        <v>9.0909090909090912E-2</v>
      </c>
      <c r="H47" s="36"/>
      <c r="I47" s="36"/>
      <c r="J47" s="36"/>
      <c r="K47" s="36"/>
      <c r="L47" s="36"/>
      <c r="M47" s="36"/>
      <c r="N47" s="36"/>
    </row>
    <row r="48" spans="2:14" ht="17.25" x14ac:dyDescent="0.45">
      <c r="B48" s="51">
        <v>7</v>
      </c>
      <c r="C48" s="61" t="s">
        <v>22</v>
      </c>
      <c r="D48" s="53">
        <f>7+45/60</f>
        <v>7.75</v>
      </c>
      <c r="E48" s="54"/>
      <c r="F48" s="22"/>
      <c r="G48" s="33"/>
      <c r="H48" s="36"/>
      <c r="I48" s="36"/>
      <c r="J48" s="36"/>
      <c r="K48" s="36"/>
      <c r="L48" s="36"/>
      <c r="M48" s="36"/>
      <c r="N48" s="36"/>
    </row>
    <row r="49" spans="2:14" ht="17.649999999999999" x14ac:dyDescent="0.5">
      <c r="B49" s="51">
        <v>8</v>
      </c>
      <c r="C49" s="61" t="s">
        <v>22</v>
      </c>
      <c r="D49" s="53">
        <f>9+15/60</f>
        <v>9.25</v>
      </c>
      <c r="E49" s="54"/>
      <c r="F49" s="50"/>
      <c r="G49" s="49"/>
      <c r="H49" s="36"/>
      <c r="I49" s="36"/>
      <c r="J49" s="36"/>
      <c r="K49" s="36"/>
      <c r="L49" s="36"/>
      <c r="M49" s="36"/>
      <c r="N49" s="36"/>
    </row>
    <row r="50" spans="2:14" ht="17.649999999999999" x14ac:dyDescent="0.5">
      <c r="B50" s="51">
        <v>9</v>
      </c>
      <c r="C50" s="61" t="s">
        <v>22</v>
      </c>
      <c r="D50" s="53">
        <f>9+19/60</f>
        <v>9.3166666666666664</v>
      </c>
      <c r="E50" s="54"/>
      <c r="F50" s="50"/>
      <c r="G50" s="57"/>
      <c r="H50" s="36"/>
      <c r="I50" s="36"/>
      <c r="J50" s="36"/>
      <c r="K50" s="36"/>
      <c r="L50" s="36"/>
      <c r="M50" s="36"/>
      <c r="N50" s="36"/>
    </row>
    <row r="51" spans="2:14" ht="17.649999999999999" x14ac:dyDescent="0.5">
      <c r="B51" s="51">
        <v>10</v>
      </c>
      <c r="C51" s="61" t="s">
        <v>22</v>
      </c>
      <c r="D51" s="53">
        <f>3+53/60</f>
        <v>3.8833333333333333</v>
      </c>
      <c r="E51" s="54"/>
      <c r="F51" s="50"/>
      <c r="G51" s="49"/>
      <c r="H51" s="36"/>
      <c r="I51" s="36"/>
      <c r="J51" s="36"/>
      <c r="K51" s="36"/>
      <c r="L51" s="36"/>
      <c r="M51" s="36"/>
      <c r="N51" s="36"/>
    </row>
    <row r="52" spans="2:14" ht="17.649999999999999" x14ac:dyDescent="0.5">
      <c r="B52" s="51">
        <v>11</v>
      </c>
      <c r="C52" s="61" t="s">
        <v>22</v>
      </c>
      <c r="D52" s="53">
        <f>6+10/60</f>
        <v>6.166666666666667</v>
      </c>
      <c r="E52" s="54"/>
      <c r="F52" s="50"/>
      <c r="G52" s="49"/>
      <c r="H52" s="36"/>
      <c r="I52" s="36"/>
      <c r="J52" s="36"/>
      <c r="K52" s="36"/>
      <c r="L52" s="36"/>
      <c r="M52" s="36"/>
      <c r="N52" s="36"/>
    </row>
    <row r="53" spans="2:14" ht="17.649999999999999" x14ac:dyDescent="0.5">
      <c r="B53" s="41"/>
      <c r="C53" s="41"/>
      <c r="D53" s="41"/>
      <c r="E53" s="36"/>
      <c r="F53" s="47"/>
      <c r="G53" s="36"/>
      <c r="H53" s="36"/>
      <c r="I53" s="36"/>
      <c r="J53" s="36"/>
      <c r="K53" s="36"/>
      <c r="L53" s="36"/>
      <c r="M53" s="36"/>
      <c r="N53" s="36"/>
    </row>
    <row r="54" spans="2:14" ht="17.649999999999999" x14ac:dyDescent="0.5">
      <c r="B54" s="41"/>
      <c r="C54" s="41"/>
      <c r="D54" s="41"/>
      <c r="E54" s="36"/>
      <c r="F54" s="47"/>
      <c r="G54" s="36"/>
      <c r="H54" s="36"/>
      <c r="I54" s="36"/>
      <c r="J54" s="36"/>
      <c r="K54" s="36"/>
      <c r="L54" s="36"/>
      <c r="M54" s="36"/>
      <c r="N54" s="36"/>
    </row>
    <row r="55" spans="2:14" ht="18" thickBot="1" x14ac:dyDescent="0.55000000000000004">
      <c r="B55" s="95" t="s">
        <v>305</v>
      </c>
      <c r="C55" s="95"/>
      <c r="D55" s="95"/>
      <c r="E55" s="95"/>
      <c r="F55" s="95"/>
      <c r="G55" s="95"/>
      <c r="H55" s="36"/>
      <c r="I55" s="36"/>
      <c r="J55" s="36"/>
      <c r="K55" s="36"/>
      <c r="L55" s="36"/>
      <c r="M55" s="36"/>
      <c r="N55" s="36"/>
    </row>
    <row r="56" spans="2:14" ht="18" thickTop="1" x14ac:dyDescent="0.5">
      <c r="B56" s="48" t="s">
        <v>297</v>
      </c>
      <c r="C56" s="48" t="s">
        <v>293</v>
      </c>
      <c r="D56" s="48" t="s">
        <v>294</v>
      </c>
      <c r="E56" s="49"/>
      <c r="F56" s="50"/>
      <c r="G56" s="49"/>
      <c r="H56" s="36"/>
      <c r="I56" s="36"/>
      <c r="J56" s="36"/>
      <c r="K56" s="36"/>
      <c r="L56" s="36"/>
      <c r="M56" s="36"/>
      <c r="N56" s="36"/>
    </row>
    <row r="57" spans="2:14" ht="17.649999999999999" x14ac:dyDescent="0.5">
      <c r="B57" s="51">
        <v>1</v>
      </c>
      <c r="C57" s="52" t="s">
        <v>26</v>
      </c>
      <c r="D57" s="53">
        <f>12+27/60</f>
        <v>12.45</v>
      </c>
      <c r="E57" s="54">
        <v>0.51875000000000004</v>
      </c>
      <c r="F57" s="50" t="s">
        <v>296</v>
      </c>
      <c r="G57" s="49">
        <f>COUNTIF(C57:C64,"Yes")</f>
        <v>1</v>
      </c>
      <c r="H57" s="36"/>
      <c r="I57" s="36"/>
      <c r="J57" s="36"/>
      <c r="K57" s="36"/>
      <c r="L57" s="36"/>
      <c r="M57" s="36"/>
      <c r="N57" s="36"/>
    </row>
    <row r="58" spans="2:14" ht="17.649999999999999" x14ac:dyDescent="0.5">
      <c r="B58" s="51">
        <v>3</v>
      </c>
      <c r="C58" s="52" t="s">
        <v>26</v>
      </c>
      <c r="D58" s="53">
        <f>15</f>
        <v>15</v>
      </c>
      <c r="E58" s="54">
        <v>0.625</v>
      </c>
      <c r="F58" s="50" t="s">
        <v>295</v>
      </c>
      <c r="G58" s="49">
        <f>COUNTIF(C57:C64,"No")</f>
        <v>7</v>
      </c>
      <c r="H58" s="36"/>
      <c r="I58" s="36"/>
      <c r="J58" s="36"/>
      <c r="K58" s="36"/>
      <c r="L58" s="36"/>
      <c r="M58" s="36"/>
      <c r="N58" s="36"/>
    </row>
    <row r="59" spans="2:14" ht="17.649999999999999" x14ac:dyDescent="0.5">
      <c r="B59" s="51">
        <v>4</v>
      </c>
      <c r="C59" s="52" t="s">
        <v>26</v>
      </c>
      <c r="D59" s="53">
        <f>15</f>
        <v>15</v>
      </c>
      <c r="E59" s="54">
        <v>0.625</v>
      </c>
      <c r="F59" s="50" t="s">
        <v>298</v>
      </c>
      <c r="G59" s="49">
        <f>COUNT(B57:B64)</f>
        <v>8</v>
      </c>
      <c r="H59" s="36"/>
      <c r="I59" s="36"/>
      <c r="J59" s="36"/>
      <c r="K59" s="36"/>
      <c r="L59" s="36"/>
      <c r="M59" s="36"/>
      <c r="N59" s="36"/>
    </row>
    <row r="60" spans="2:14" ht="17.649999999999999" x14ac:dyDescent="0.5">
      <c r="B60" s="51">
        <v>5</v>
      </c>
      <c r="C60" s="52" t="s">
        <v>26</v>
      </c>
      <c r="D60" s="53">
        <f>15</f>
        <v>15</v>
      </c>
      <c r="E60" s="54">
        <v>0.625</v>
      </c>
      <c r="F60" s="50"/>
      <c r="G60" s="55"/>
      <c r="H60" s="36"/>
      <c r="I60" s="36"/>
      <c r="J60" s="36"/>
      <c r="K60" s="36"/>
      <c r="L60" s="36"/>
      <c r="M60" s="36"/>
      <c r="N60" s="36"/>
    </row>
    <row r="61" spans="2:14" ht="17.649999999999999" x14ac:dyDescent="0.5">
      <c r="B61" s="51">
        <v>6</v>
      </c>
      <c r="C61" s="52" t="s">
        <v>22</v>
      </c>
      <c r="D61" s="53">
        <f>9+14/10</f>
        <v>10.4</v>
      </c>
      <c r="E61" s="54">
        <v>0.38472222222222224</v>
      </c>
      <c r="F61" s="50" t="s">
        <v>299</v>
      </c>
      <c r="G61" s="56">
        <f>G57/G59</f>
        <v>0.125</v>
      </c>
      <c r="H61" s="36"/>
      <c r="I61" s="36"/>
      <c r="J61" s="36"/>
      <c r="K61" s="36"/>
      <c r="L61" s="36"/>
      <c r="M61" s="36"/>
      <c r="N61" s="36"/>
    </row>
    <row r="62" spans="2:14" ht="17.649999999999999" x14ac:dyDescent="0.5">
      <c r="B62" s="51">
        <v>7</v>
      </c>
      <c r="C62" s="52" t="s">
        <v>26</v>
      </c>
      <c r="D62" s="53">
        <v>15</v>
      </c>
      <c r="E62" s="54">
        <v>0.625</v>
      </c>
      <c r="F62" s="50" t="s">
        <v>300</v>
      </c>
      <c r="G62" s="56">
        <f>G58/G59</f>
        <v>0.875</v>
      </c>
      <c r="H62" s="36"/>
      <c r="I62" s="36"/>
      <c r="J62" s="36"/>
      <c r="K62" s="36"/>
      <c r="L62" s="36"/>
      <c r="M62" s="36"/>
      <c r="N62" s="36"/>
    </row>
    <row r="63" spans="2:14" ht="17.25" x14ac:dyDescent="0.45">
      <c r="B63" s="51">
        <v>8</v>
      </c>
      <c r="C63" s="52" t="s">
        <v>26</v>
      </c>
      <c r="D63" s="53">
        <v>15</v>
      </c>
      <c r="E63" s="54">
        <v>0.625</v>
      </c>
      <c r="F63" s="22"/>
      <c r="G63" s="33"/>
      <c r="H63" s="36"/>
      <c r="I63" s="36"/>
      <c r="J63" s="36"/>
      <c r="K63" s="36"/>
      <c r="L63" s="36"/>
      <c r="M63" s="36"/>
      <c r="N63" s="36"/>
    </row>
    <row r="64" spans="2:14" ht="17.649999999999999" x14ac:dyDescent="0.5">
      <c r="B64" s="51">
        <v>9</v>
      </c>
      <c r="C64" s="52" t="s">
        <v>26</v>
      </c>
      <c r="D64" s="53">
        <v>15</v>
      </c>
      <c r="E64" s="62">
        <v>0.625</v>
      </c>
      <c r="F64" s="50"/>
      <c r="G64" s="49"/>
      <c r="H64" s="36"/>
      <c r="I64" s="36"/>
      <c r="J64" s="36"/>
      <c r="K64" s="36"/>
      <c r="L64" s="36"/>
      <c r="M64" s="36"/>
      <c r="N64" s="36"/>
    </row>
    <row r="65" spans="3:4" x14ac:dyDescent="0.4">
      <c r="C65" s="45"/>
      <c r="D65" s="46"/>
    </row>
    <row r="66" spans="3:4" x14ac:dyDescent="0.4">
      <c r="C66" s="45"/>
      <c r="D66" s="46"/>
    </row>
    <row r="67" spans="3:4" x14ac:dyDescent="0.4">
      <c r="C67" s="45"/>
    </row>
  </sheetData>
  <mergeCells count="6">
    <mergeCell ref="B55:G55"/>
    <mergeCell ref="I2:N2"/>
    <mergeCell ref="B2:G2"/>
    <mergeCell ref="B14:G14"/>
    <mergeCell ref="B29:G29"/>
    <mergeCell ref="B40:G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U11"/>
  <sheetViews>
    <sheetView workbookViewId="0">
      <pane ySplit="1" topLeftCell="A2" activePane="bottomLeft" state="frozen"/>
      <selection pane="bottomLeft" activeCell="B2" sqref="A1:U11"/>
    </sheetView>
  </sheetViews>
  <sheetFormatPr defaultColWidth="12.59765625" defaultRowHeight="15.75" customHeight="1" x14ac:dyDescent="0.35"/>
  <cols>
    <col min="1" max="18" width="18.86328125" customWidth="1"/>
    <col min="19" max="19" width="113.19921875" bestFit="1" customWidth="1"/>
    <col min="20" max="27" width="18.86328125" customWidth="1"/>
  </cols>
  <sheetData>
    <row r="1" spans="1:21" ht="15.7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5.75" customHeight="1" x14ac:dyDescent="0.35">
      <c r="A2">
        <v>44662.764504872684</v>
      </c>
      <c r="B2" t="s">
        <v>21</v>
      </c>
      <c r="C2" t="s">
        <v>22</v>
      </c>
      <c r="D2" t="s">
        <v>23</v>
      </c>
      <c r="E2" t="s">
        <v>24</v>
      </c>
      <c r="F2" t="s">
        <v>25</v>
      </c>
      <c r="G2" t="s">
        <v>26</v>
      </c>
      <c r="H2" t="s">
        <v>26</v>
      </c>
      <c r="I2">
        <v>5</v>
      </c>
      <c r="J2">
        <v>3</v>
      </c>
      <c r="K2">
        <v>5</v>
      </c>
      <c r="L2">
        <v>3</v>
      </c>
      <c r="M2">
        <v>5</v>
      </c>
      <c r="N2">
        <v>2</v>
      </c>
      <c r="O2">
        <v>4</v>
      </c>
      <c r="P2">
        <v>2</v>
      </c>
      <c r="Q2">
        <v>5</v>
      </c>
      <c r="R2">
        <v>1</v>
      </c>
      <c r="S2" t="s">
        <v>27</v>
      </c>
      <c r="T2" t="s">
        <v>28</v>
      </c>
      <c r="U2" t="s">
        <v>29</v>
      </c>
    </row>
    <row r="3" spans="1:21" ht="15.75" customHeight="1" x14ac:dyDescent="0.35">
      <c r="A3">
        <v>44662.768266874999</v>
      </c>
      <c r="B3" t="s">
        <v>21</v>
      </c>
      <c r="C3" t="s">
        <v>22</v>
      </c>
      <c r="D3" t="s">
        <v>30</v>
      </c>
      <c r="E3" t="s">
        <v>24</v>
      </c>
      <c r="F3" t="s">
        <v>31</v>
      </c>
      <c r="G3" t="s">
        <v>26</v>
      </c>
      <c r="H3" t="s">
        <v>26</v>
      </c>
      <c r="I3">
        <v>3</v>
      </c>
      <c r="J3">
        <v>2</v>
      </c>
      <c r="K3">
        <v>4</v>
      </c>
      <c r="L3">
        <v>1</v>
      </c>
      <c r="M3">
        <v>4</v>
      </c>
      <c r="N3">
        <v>1</v>
      </c>
      <c r="O3">
        <v>3</v>
      </c>
      <c r="P3">
        <v>3</v>
      </c>
      <c r="Q3">
        <v>3</v>
      </c>
      <c r="R3">
        <v>1</v>
      </c>
      <c r="S3" t="s">
        <v>32</v>
      </c>
      <c r="T3" t="s">
        <v>33</v>
      </c>
      <c r="U3" t="s">
        <v>34</v>
      </c>
    </row>
    <row r="4" spans="1:21" ht="15.75" customHeight="1" x14ac:dyDescent="0.35">
      <c r="A4">
        <v>44662.784538136577</v>
      </c>
      <c r="B4" t="s">
        <v>21</v>
      </c>
      <c r="C4" t="s">
        <v>22</v>
      </c>
      <c r="D4" t="s">
        <v>35</v>
      </c>
      <c r="E4" t="s">
        <v>24</v>
      </c>
      <c r="F4" t="s">
        <v>36</v>
      </c>
      <c r="G4" t="s">
        <v>22</v>
      </c>
      <c r="H4" t="s">
        <v>26</v>
      </c>
      <c r="I4">
        <v>3</v>
      </c>
      <c r="J4">
        <v>1</v>
      </c>
      <c r="K4">
        <v>4</v>
      </c>
      <c r="L4">
        <v>1</v>
      </c>
      <c r="M4">
        <v>4</v>
      </c>
      <c r="N4">
        <v>1</v>
      </c>
      <c r="O4">
        <v>5</v>
      </c>
      <c r="P4">
        <v>3</v>
      </c>
      <c r="Q4">
        <v>4</v>
      </c>
      <c r="R4">
        <v>2</v>
      </c>
      <c r="S4" t="s">
        <v>37</v>
      </c>
      <c r="T4" t="s">
        <v>38</v>
      </c>
      <c r="U4" t="s">
        <v>39</v>
      </c>
    </row>
    <row r="5" spans="1:21" ht="15.75" customHeight="1" x14ac:dyDescent="0.35">
      <c r="A5">
        <v>44662.784967453699</v>
      </c>
      <c r="B5" t="s">
        <v>21</v>
      </c>
      <c r="C5" t="s">
        <v>22</v>
      </c>
      <c r="D5" t="s">
        <v>40</v>
      </c>
      <c r="F5" t="s">
        <v>25</v>
      </c>
      <c r="G5" t="s">
        <v>22</v>
      </c>
      <c r="H5" t="s">
        <v>26</v>
      </c>
      <c r="I5">
        <v>5</v>
      </c>
      <c r="J5">
        <v>2</v>
      </c>
      <c r="K5">
        <v>5</v>
      </c>
      <c r="L5">
        <v>1</v>
      </c>
      <c r="M5">
        <v>4</v>
      </c>
      <c r="N5">
        <v>1</v>
      </c>
      <c r="O5">
        <v>5</v>
      </c>
      <c r="P5">
        <v>2</v>
      </c>
      <c r="Q5">
        <v>5</v>
      </c>
      <c r="R5">
        <v>1</v>
      </c>
      <c r="S5" t="s">
        <v>41</v>
      </c>
      <c r="T5" t="s">
        <v>42</v>
      </c>
      <c r="U5" t="s">
        <v>43</v>
      </c>
    </row>
    <row r="6" spans="1:21" ht="15.75" customHeight="1" x14ac:dyDescent="0.35">
      <c r="A6">
        <v>44662.785205960652</v>
      </c>
      <c r="B6" t="s">
        <v>21</v>
      </c>
      <c r="C6" t="s">
        <v>22</v>
      </c>
      <c r="D6" t="s">
        <v>44</v>
      </c>
      <c r="E6" t="s">
        <v>24</v>
      </c>
      <c r="F6" t="s">
        <v>25</v>
      </c>
      <c r="G6" t="s">
        <v>26</v>
      </c>
      <c r="H6" t="s">
        <v>26</v>
      </c>
      <c r="I6">
        <v>3</v>
      </c>
      <c r="J6">
        <v>1</v>
      </c>
      <c r="K6">
        <v>2</v>
      </c>
      <c r="L6">
        <v>1</v>
      </c>
      <c r="M6">
        <v>3</v>
      </c>
      <c r="N6">
        <v>2</v>
      </c>
      <c r="O6">
        <v>5</v>
      </c>
      <c r="P6">
        <v>4</v>
      </c>
      <c r="Q6">
        <v>4</v>
      </c>
      <c r="R6">
        <v>1</v>
      </c>
      <c r="S6" t="s">
        <v>45</v>
      </c>
      <c r="T6" t="s">
        <v>46</v>
      </c>
      <c r="U6" t="s">
        <v>47</v>
      </c>
    </row>
    <row r="7" spans="1:21" ht="15.75" customHeight="1" x14ac:dyDescent="0.35">
      <c r="A7">
        <v>44662.806147546296</v>
      </c>
      <c r="B7" t="s">
        <v>21</v>
      </c>
      <c r="C7" t="s">
        <v>22</v>
      </c>
      <c r="D7" t="s">
        <v>48</v>
      </c>
      <c r="E7" t="s">
        <v>24</v>
      </c>
      <c r="F7" t="s">
        <v>25</v>
      </c>
      <c r="G7" t="s">
        <v>26</v>
      </c>
      <c r="H7" t="s">
        <v>26</v>
      </c>
      <c r="I7">
        <v>3</v>
      </c>
      <c r="J7">
        <v>1</v>
      </c>
      <c r="K7">
        <v>5</v>
      </c>
      <c r="L7">
        <v>1</v>
      </c>
      <c r="M7">
        <v>4</v>
      </c>
      <c r="N7">
        <v>2</v>
      </c>
      <c r="O7">
        <v>5</v>
      </c>
      <c r="P7">
        <v>3</v>
      </c>
      <c r="Q7">
        <v>5</v>
      </c>
      <c r="R7">
        <v>1</v>
      </c>
      <c r="S7" t="s">
        <v>49</v>
      </c>
      <c r="T7" t="s">
        <v>50</v>
      </c>
      <c r="U7" t="s">
        <v>51</v>
      </c>
    </row>
    <row r="8" spans="1:21" ht="15.75" customHeight="1" x14ac:dyDescent="0.35">
      <c r="A8">
        <v>44662.806199826387</v>
      </c>
      <c r="B8" t="s">
        <v>21</v>
      </c>
      <c r="C8" t="s">
        <v>22</v>
      </c>
      <c r="D8" t="s">
        <v>52</v>
      </c>
      <c r="E8" t="s">
        <v>24</v>
      </c>
      <c r="F8" t="s">
        <v>31</v>
      </c>
      <c r="G8" t="s">
        <v>26</v>
      </c>
      <c r="H8" t="s">
        <v>26</v>
      </c>
      <c r="I8">
        <v>5</v>
      </c>
      <c r="J8">
        <v>1</v>
      </c>
      <c r="K8">
        <v>5</v>
      </c>
      <c r="L8">
        <v>1</v>
      </c>
      <c r="M8">
        <v>5</v>
      </c>
      <c r="N8">
        <v>5</v>
      </c>
      <c r="O8">
        <v>4</v>
      </c>
      <c r="P8">
        <v>5</v>
      </c>
      <c r="Q8">
        <v>5</v>
      </c>
      <c r="R8">
        <v>2</v>
      </c>
      <c r="S8" t="s">
        <v>53</v>
      </c>
      <c r="T8" t="s">
        <v>54</v>
      </c>
      <c r="U8" t="s">
        <v>55</v>
      </c>
    </row>
    <row r="9" spans="1:21" ht="15.75" customHeight="1" x14ac:dyDescent="0.35">
      <c r="A9">
        <v>44662.820703981481</v>
      </c>
      <c r="B9" t="s">
        <v>21</v>
      </c>
      <c r="C9" t="s">
        <v>22</v>
      </c>
      <c r="D9" t="s">
        <v>56</v>
      </c>
      <c r="E9" t="s">
        <v>24</v>
      </c>
      <c r="F9" t="s">
        <v>25</v>
      </c>
      <c r="G9" t="s">
        <v>22</v>
      </c>
      <c r="H9" t="s">
        <v>26</v>
      </c>
      <c r="I9">
        <v>4</v>
      </c>
      <c r="J9">
        <v>2</v>
      </c>
      <c r="K9">
        <v>5</v>
      </c>
      <c r="L9">
        <v>2</v>
      </c>
      <c r="M9">
        <v>4</v>
      </c>
      <c r="N9">
        <v>2</v>
      </c>
      <c r="O9">
        <v>4</v>
      </c>
      <c r="P9">
        <v>1</v>
      </c>
      <c r="Q9">
        <v>4</v>
      </c>
      <c r="R9">
        <v>3</v>
      </c>
      <c r="S9" t="s">
        <v>57</v>
      </c>
      <c r="T9" t="s">
        <v>58</v>
      </c>
      <c r="U9" t="s">
        <v>59</v>
      </c>
    </row>
    <row r="10" spans="1:21" ht="15.75" customHeight="1" x14ac:dyDescent="0.35">
      <c r="A10">
        <v>44662.82852664352</v>
      </c>
      <c r="B10" t="s">
        <v>21</v>
      </c>
      <c r="C10" t="s">
        <v>22</v>
      </c>
      <c r="D10" t="s">
        <v>60</v>
      </c>
      <c r="E10" t="s">
        <v>24</v>
      </c>
      <c r="F10" t="s">
        <v>31</v>
      </c>
      <c r="G10" t="s">
        <v>26</v>
      </c>
      <c r="H10" t="s">
        <v>26</v>
      </c>
      <c r="I10">
        <v>5</v>
      </c>
      <c r="J10">
        <v>2</v>
      </c>
      <c r="K10">
        <v>4</v>
      </c>
      <c r="L10">
        <v>1</v>
      </c>
      <c r="M10">
        <v>4</v>
      </c>
      <c r="N10">
        <v>3</v>
      </c>
      <c r="O10">
        <v>2</v>
      </c>
      <c r="P10">
        <v>5</v>
      </c>
      <c r="Q10">
        <v>5</v>
      </c>
      <c r="R10">
        <v>1</v>
      </c>
      <c r="S10" t="s">
        <v>61</v>
      </c>
      <c r="T10" t="s">
        <v>62</v>
      </c>
      <c r="U10" t="s">
        <v>63</v>
      </c>
    </row>
    <row r="11" spans="1:21" ht="15.75" customHeight="1" x14ac:dyDescent="0.35">
      <c r="A11">
        <v>44662.830078761574</v>
      </c>
      <c r="B11" t="s">
        <v>21</v>
      </c>
      <c r="C11" t="s">
        <v>26</v>
      </c>
      <c r="D11" t="s">
        <v>64</v>
      </c>
      <c r="E11" t="s">
        <v>24</v>
      </c>
      <c r="F11" t="s">
        <v>25</v>
      </c>
      <c r="G11" t="s">
        <v>26</v>
      </c>
      <c r="H11" t="s">
        <v>26</v>
      </c>
      <c r="I11">
        <v>4</v>
      </c>
      <c r="J11">
        <v>2</v>
      </c>
      <c r="K11">
        <v>3</v>
      </c>
      <c r="L11">
        <v>3</v>
      </c>
      <c r="M11">
        <v>4</v>
      </c>
      <c r="N11">
        <v>2</v>
      </c>
      <c r="O11">
        <v>5</v>
      </c>
      <c r="P11">
        <v>1</v>
      </c>
      <c r="Q11">
        <v>3</v>
      </c>
      <c r="R11">
        <v>2</v>
      </c>
      <c r="S11" t="s">
        <v>65</v>
      </c>
      <c r="T11" t="s">
        <v>66</v>
      </c>
      <c r="U11"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U12"/>
  <sheetViews>
    <sheetView workbookViewId="0">
      <pane ySplit="1" topLeftCell="A2" activePane="bottomLeft" state="frozen"/>
      <selection pane="bottomLeft" activeCell="E28" sqref="A1:XFD1048576"/>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84</v>
      </c>
      <c r="J1" t="s">
        <v>85</v>
      </c>
      <c r="K1" t="s">
        <v>86</v>
      </c>
      <c r="L1" t="s">
        <v>87</v>
      </c>
      <c r="M1" t="s">
        <v>88</v>
      </c>
      <c r="N1" t="s">
        <v>89</v>
      </c>
      <c r="O1" t="s">
        <v>90</v>
      </c>
      <c r="P1" t="s">
        <v>91</v>
      </c>
      <c r="Q1" t="s">
        <v>92</v>
      </c>
      <c r="R1" t="s">
        <v>93</v>
      </c>
      <c r="S1" t="s">
        <v>94</v>
      </c>
      <c r="T1" t="s">
        <v>95</v>
      </c>
      <c r="U1" t="s">
        <v>20</v>
      </c>
    </row>
    <row r="2" spans="1:21" ht="15.75" customHeight="1" x14ac:dyDescent="0.35">
      <c r="A2">
        <v>44663.594970497681</v>
      </c>
      <c r="B2" t="s">
        <v>96</v>
      </c>
      <c r="C2" t="s">
        <v>22</v>
      </c>
      <c r="D2" t="s">
        <v>97</v>
      </c>
      <c r="E2" t="s">
        <v>24</v>
      </c>
      <c r="F2" t="s">
        <v>25</v>
      </c>
      <c r="G2" t="s">
        <v>22</v>
      </c>
      <c r="H2" t="s">
        <v>22</v>
      </c>
      <c r="I2">
        <v>4</v>
      </c>
      <c r="J2">
        <v>3</v>
      </c>
      <c r="K2">
        <v>4</v>
      </c>
      <c r="L2">
        <v>2</v>
      </c>
      <c r="M2">
        <v>4</v>
      </c>
      <c r="N2">
        <v>2</v>
      </c>
      <c r="O2">
        <v>3</v>
      </c>
      <c r="P2">
        <v>2</v>
      </c>
      <c r="Q2">
        <v>4</v>
      </c>
      <c r="R2">
        <v>3</v>
      </c>
      <c r="S2" t="s">
        <v>98</v>
      </c>
      <c r="T2" t="s">
        <v>99</v>
      </c>
      <c r="U2" t="s">
        <v>100</v>
      </c>
    </row>
    <row r="3" spans="1:21" ht="15.75" customHeight="1" x14ac:dyDescent="0.35">
      <c r="A3">
        <v>44663.603776215277</v>
      </c>
      <c r="B3" t="s">
        <v>96</v>
      </c>
      <c r="C3" t="s">
        <v>26</v>
      </c>
      <c r="D3" t="s">
        <v>101</v>
      </c>
      <c r="E3" t="s">
        <v>24</v>
      </c>
      <c r="F3" t="s">
        <v>25</v>
      </c>
      <c r="G3" t="s">
        <v>26</v>
      </c>
      <c r="H3" t="s">
        <v>26</v>
      </c>
      <c r="I3">
        <v>3</v>
      </c>
      <c r="J3">
        <v>4</v>
      </c>
      <c r="K3">
        <v>4</v>
      </c>
      <c r="L3">
        <v>2</v>
      </c>
      <c r="M3">
        <v>3</v>
      </c>
      <c r="N3">
        <v>4</v>
      </c>
      <c r="O3">
        <v>3</v>
      </c>
      <c r="P3">
        <v>2</v>
      </c>
      <c r="Q3">
        <v>3</v>
      </c>
      <c r="R3">
        <v>3</v>
      </c>
      <c r="S3" t="s">
        <v>102</v>
      </c>
      <c r="T3" t="s">
        <v>103</v>
      </c>
      <c r="U3" t="s">
        <v>104</v>
      </c>
    </row>
    <row r="4" spans="1:21" ht="15.75" customHeight="1" x14ac:dyDescent="0.35">
      <c r="A4">
        <v>44663.603800231482</v>
      </c>
      <c r="B4" t="s">
        <v>96</v>
      </c>
      <c r="C4" t="s">
        <v>26</v>
      </c>
      <c r="D4" t="s">
        <v>105</v>
      </c>
      <c r="E4" t="s">
        <v>24</v>
      </c>
      <c r="F4" t="s">
        <v>31</v>
      </c>
      <c r="G4" t="s">
        <v>26</v>
      </c>
      <c r="H4" t="s">
        <v>22</v>
      </c>
      <c r="I4">
        <v>1</v>
      </c>
      <c r="J4">
        <v>1</v>
      </c>
      <c r="K4">
        <v>2</v>
      </c>
      <c r="L4">
        <v>2</v>
      </c>
      <c r="M4">
        <v>1</v>
      </c>
      <c r="N4">
        <v>2</v>
      </c>
      <c r="O4">
        <v>3</v>
      </c>
      <c r="P4">
        <v>5</v>
      </c>
      <c r="Q4">
        <v>2</v>
      </c>
      <c r="R4">
        <v>1</v>
      </c>
      <c r="S4" t="s">
        <v>106</v>
      </c>
      <c r="T4" t="s">
        <v>107</v>
      </c>
      <c r="U4" t="s">
        <v>108</v>
      </c>
    </row>
    <row r="5" spans="1:21" ht="15.75" customHeight="1" x14ac:dyDescent="0.35">
      <c r="A5">
        <v>44663.624763854168</v>
      </c>
      <c r="B5" t="s">
        <v>96</v>
      </c>
      <c r="C5" t="s">
        <v>26</v>
      </c>
      <c r="D5" t="s">
        <v>109</v>
      </c>
      <c r="E5" t="s">
        <v>24</v>
      </c>
      <c r="F5" t="s">
        <v>31</v>
      </c>
      <c r="G5" t="s">
        <v>26</v>
      </c>
      <c r="H5" t="s">
        <v>26</v>
      </c>
      <c r="I5">
        <v>1</v>
      </c>
      <c r="J5">
        <v>4</v>
      </c>
      <c r="K5">
        <v>2</v>
      </c>
      <c r="L5">
        <v>5</v>
      </c>
      <c r="M5">
        <v>2</v>
      </c>
      <c r="N5">
        <v>4</v>
      </c>
      <c r="O5">
        <v>1</v>
      </c>
      <c r="P5">
        <v>5</v>
      </c>
      <c r="Q5">
        <v>1</v>
      </c>
      <c r="R5">
        <v>1</v>
      </c>
      <c r="S5" t="s">
        <v>110</v>
      </c>
      <c r="T5" t="s">
        <v>111</v>
      </c>
      <c r="U5" t="s">
        <v>112</v>
      </c>
    </row>
    <row r="6" spans="1:21" ht="15.75" customHeight="1" x14ac:dyDescent="0.35">
      <c r="A6">
        <v>44663.625191145838</v>
      </c>
      <c r="B6" t="s">
        <v>96</v>
      </c>
      <c r="C6" t="s">
        <v>26</v>
      </c>
      <c r="D6" t="s">
        <v>113</v>
      </c>
      <c r="E6" t="s">
        <v>24</v>
      </c>
      <c r="F6" t="s">
        <v>31</v>
      </c>
      <c r="G6" t="s">
        <v>26</v>
      </c>
      <c r="H6" t="s">
        <v>26</v>
      </c>
      <c r="I6">
        <v>2</v>
      </c>
      <c r="J6">
        <v>4</v>
      </c>
      <c r="K6">
        <v>1</v>
      </c>
      <c r="L6">
        <v>4</v>
      </c>
      <c r="M6">
        <v>4</v>
      </c>
      <c r="N6">
        <v>5</v>
      </c>
      <c r="O6">
        <v>2</v>
      </c>
      <c r="P6">
        <v>5</v>
      </c>
      <c r="R6">
        <v>2</v>
      </c>
      <c r="S6" t="s">
        <v>114</v>
      </c>
      <c r="T6" t="s">
        <v>115</v>
      </c>
      <c r="U6" t="s">
        <v>116</v>
      </c>
    </row>
    <row r="7" spans="1:21" ht="15.75" customHeight="1" x14ac:dyDescent="0.35">
      <c r="A7">
        <v>44663.625500902781</v>
      </c>
      <c r="B7" t="s">
        <v>96</v>
      </c>
      <c r="C7" t="s">
        <v>26</v>
      </c>
      <c r="D7" t="s">
        <v>117</v>
      </c>
      <c r="E7" t="s">
        <v>24</v>
      </c>
      <c r="F7" t="s">
        <v>25</v>
      </c>
      <c r="G7" t="s">
        <v>26</v>
      </c>
      <c r="H7" t="s">
        <v>22</v>
      </c>
      <c r="I7">
        <v>1</v>
      </c>
      <c r="J7">
        <v>5</v>
      </c>
      <c r="K7">
        <v>1</v>
      </c>
      <c r="L7">
        <v>3</v>
      </c>
      <c r="M7">
        <v>3</v>
      </c>
      <c r="N7">
        <v>5</v>
      </c>
      <c r="O7">
        <v>5</v>
      </c>
      <c r="P7">
        <v>5</v>
      </c>
      <c r="Q7">
        <v>1</v>
      </c>
      <c r="R7">
        <v>1</v>
      </c>
      <c r="S7" t="s">
        <v>118</v>
      </c>
      <c r="T7" t="s">
        <v>119</v>
      </c>
      <c r="U7" t="s">
        <v>120</v>
      </c>
    </row>
    <row r="8" spans="1:21" ht="15.75" customHeight="1" x14ac:dyDescent="0.35">
      <c r="A8">
        <v>44663.640625810185</v>
      </c>
      <c r="B8" t="s">
        <v>96</v>
      </c>
      <c r="C8" t="s">
        <v>26</v>
      </c>
      <c r="D8" t="s">
        <v>121</v>
      </c>
      <c r="E8" t="s">
        <v>24</v>
      </c>
      <c r="F8" t="s">
        <v>122</v>
      </c>
      <c r="G8" t="s">
        <v>22</v>
      </c>
      <c r="H8" t="s">
        <v>26</v>
      </c>
      <c r="I8">
        <v>2</v>
      </c>
      <c r="J8">
        <v>1</v>
      </c>
      <c r="L8">
        <v>3</v>
      </c>
      <c r="N8">
        <v>4</v>
      </c>
      <c r="O8">
        <v>4</v>
      </c>
      <c r="P8">
        <v>3</v>
      </c>
      <c r="R8">
        <v>2</v>
      </c>
      <c r="S8" t="s">
        <v>123</v>
      </c>
      <c r="T8" t="s">
        <v>124</v>
      </c>
      <c r="U8" t="s">
        <v>125</v>
      </c>
    </row>
    <row r="9" spans="1:21" ht="15.75" customHeight="1" x14ac:dyDescent="0.35">
      <c r="A9">
        <v>44663.641906284727</v>
      </c>
      <c r="B9" t="s">
        <v>96</v>
      </c>
      <c r="C9" t="s">
        <v>26</v>
      </c>
      <c r="D9" t="s">
        <v>126</v>
      </c>
      <c r="E9" t="s">
        <v>24</v>
      </c>
      <c r="F9" t="s">
        <v>31</v>
      </c>
      <c r="G9" t="s">
        <v>26</v>
      </c>
      <c r="H9" t="s">
        <v>22</v>
      </c>
      <c r="I9">
        <v>2</v>
      </c>
      <c r="J9">
        <v>2</v>
      </c>
      <c r="K9">
        <v>2</v>
      </c>
      <c r="L9">
        <v>2</v>
      </c>
      <c r="M9">
        <v>3</v>
      </c>
      <c r="N9">
        <v>1</v>
      </c>
      <c r="O9">
        <v>2</v>
      </c>
      <c r="P9">
        <v>4</v>
      </c>
      <c r="Q9">
        <v>2</v>
      </c>
      <c r="R9">
        <v>2</v>
      </c>
      <c r="S9" t="s">
        <v>127</v>
      </c>
      <c r="T9" t="s">
        <v>128</v>
      </c>
      <c r="U9" t="s">
        <v>129</v>
      </c>
    </row>
    <row r="10" spans="1:21" ht="15.75" customHeight="1" x14ac:dyDescent="0.35">
      <c r="A10">
        <v>44663.644386932865</v>
      </c>
      <c r="B10" t="s">
        <v>96</v>
      </c>
      <c r="C10" t="s">
        <v>26</v>
      </c>
      <c r="D10" t="s">
        <v>130</v>
      </c>
      <c r="E10" t="s">
        <v>24</v>
      </c>
      <c r="F10" t="s">
        <v>25</v>
      </c>
      <c r="G10" t="s">
        <v>26</v>
      </c>
      <c r="H10" t="s">
        <v>26</v>
      </c>
      <c r="I10">
        <v>3</v>
      </c>
      <c r="J10">
        <v>3</v>
      </c>
      <c r="K10">
        <v>3</v>
      </c>
      <c r="L10">
        <v>3</v>
      </c>
      <c r="M10">
        <v>3</v>
      </c>
      <c r="N10">
        <v>2</v>
      </c>
      <c r="O10">
        <v>4</v>
      </c>
      <c r="P10">
        <v>1</v>
      </c>
      <c r="Q10">
        <v>2</v>
      </c>
      <c r="R10">
        <v>2</v>
      </c>
      <c r="S10" t="s">
        <v>131</v>
      </c>
      <c r="T10" t="s">
        <v>132</v>
      </c>
      <c r="U10" t="s">
        <v>133</v>
      </c>
    </row>
    <row r="11" spans="1:21" ht="15.75" customHeight="1" x14ac:dyDescent="0.35">
      <c r="A11">
        <v>44663.658757534722</v>
      </c>
      <c r="B11" t="s">
        <v>96</v>
      </c>
      <c r="C11" t="s">
        <v>26</v>
      </c>
      <c r="D11" t="s">
        <v>134</v>
      </c>
      <c r="E11" t="s">
        <v>24</v>
      </c>
      <c r="F11" t="s">
        <v>25</v>
      </c>
      <c r="G11" t="s">
        <v>22</v>
      </c>
      <c r="H11" t="s">
        <v>26</v>
      </c>
      <c r="I11">
        <v>3</v>
      </c>
      <c r="J11">
        <v>4</v>
      </c>
      <c r="K11">
        <v>2</v>
      </c>
      <c r="L11">
        <v>4</v>
      </c>
      <c r="M11">
        <v>3</v>
      </c>
      <c r="N11">
        <v>4</v>
      </c>
      <c r="O11">
        <v>3</v>
      </c>
      <c r="P11">
        <v>4</v>
      </c>
      <c r="Q11">
        <v>4</v>
      </c>
      <c r="R11">
        <v>2</v>
      </c>
      <c r="S11" t="s">
        <v>135</v>
      </c>
      <c r="T11" t="s">
        <v>136</v>
      </c>
      <c r="U11" t="s">
        <v>137</v>
      </c>
    </row>
    <row r="12" spans="1:21" ht="15.75" customHeight="1" x14ac:dyDescent="0.35">
      <c r="A12">
        <v>44663.659951134265</v>
      </c>
      <c r="B12" t="s">
        <v>96</v>
      </c>
      <c r="C12" t="s">
        <v>26</v>
      </c>
      <c r="D12" t="s">
        <v>138</v>
      </c>
      <c r="E12" t="s">
        <v>24</v>
      </c>
      <c r="F12" t="s">
        <v>31</v>
      </c>
      <c r="G12" t="s">
        <v>26</v>
      </c>
      <c r="H12" t="s">
        <v>26</v>
      </c>
      <c r="I12">
        <v>2</v>
      </c>
      <c r="J12">
        <v>1</v>
      </c>
      <c r="K12">
        <v>3</v>
      </c>
      <c r="L12">
        <v>3</v>
      </c>
      <c r="M12">
        <v>3</v>
      </c>
      <c r="N12">
        <v>4</v>
      </c>
      <c r="O12">
        <v>2</v>
      </c>
      <c r="P12">
        <v>3</v>
      </c>
      <c r="Q12">
        <v>2</v>
      </c>
      <c r="R12">
        <v>3</v>
      </c>
      <c r="S12" t="s">
        <v>139</v>
      </c>
      <c r="T12" t="s">
        <v>140</v>
      </c>
      <c r="U12" t="s">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U8"/>
  <sheetViews>
    <sheetView workbookViewId="0">
      <pane ySplit="1" topLeftCell="A2" activePane="bottomLeft" state="frozen"/>
      <selection pane="bottomLeft" activeCell="G12" sqref="G12"/>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142</v>
      </c>
      <c r="J1" t="s">
        <v>143</v>
      </c>
      <c r="K1" t="s">
        <v>144</v>
      </c>
      <c r="L1" t="s">
        <v>145</v>
      </c>
      <c r="M1" t="s">
        <v>146</v>
      </c>
      <c r="N1" t="s">
        <v>147</v>
      </c>
      <c r="O1" t="s">
        <v>148</v>
      </c>
      <c r="P1" t="s">
        <v>149</v>
      </c>
      <c r="Q1" t="s">
        <v>150</v>
      </c>
      <c r="R1" t="s">
        <v>151</v>
      </c>
      <c r="S1" t="s">
        <v>152</v>
      </c>
      <c r="T1" t="s">
        <v>153</v>
      </c>
      <c r="U1" t="s">
        <v>20</v>
      </c>
    </row>
    <row r="2" spans="1:21" ht="15.75" customHeight="1" x14ac:dyDescent="0.35">
      <c r="A2">
        <v>44664.764147939815</v>
      </c>
      <c r="B2" t="s">
        <v>154</v>
      </c>
      <c r="C2" t="s">
        <v>22</v>
      </c>
      <c r="D2" t="s">
        <v>155</v>
      </c>
      <c r="E2" t="s">
        <v>24</v>
      </c>
      <c r="F2" t="s">
        <v>25</v>
      </c>
      <c r="G2" t="s">
        <v>26</v>
      </c>
      <c r="H2" t="s">
        <v>22</v>
      </c>
      <c r="I2">
        <v>4</v>
      </c>
      <c r="J2">
        <v>1</v>
      </c>
      <c r="K2">
        <v>3</v>
      </c>
      <c r="L2">
        <v>1</v>
      </c>
      <c r="M2">
        <v>4</v>
      </c>
      <c r="N2">
        <v>3</v>
      </c>
      <c r="O2">
        <v>4</v>
      </c>
      <c r="P2">
        <v>3</v>
      </c>
      <c r="Q2">
        <v>2</v>
      </c>
      <c r="R2">
        <v>3</v>
      </c>
      <c r="S2" t="s">
        <v>156</v>
      </c>
      <c r="T2" t="s">
        <v>157</v>
      </c>
      <c r="U2" t="s">
        <v>26</v>
      </c>
    </row>
    <row r="3" spans="1:21" ht="15.75" customHeight="1" x14ac:dyDescent="0.35">
      <c r="A3">
        <v>44664.785636238426</v>
      </c>
      <c r="B3" t="s">
        <v>154</v>
      </c>
      <c r="C3" t="s">
        <v>22</v>
      </c>
      <c r="D3" t="s">
        <v>158</v>
      </c>
      <c r="E3" t="s">
        <v>24</v>
      </c>
      <c r="F3" t="s">
        <v>31</v>
      </c>
      <c r="G3" t="s">
        <v>22</v>
      </c>
      <c r="H3" t="s">
        <v>22</v>
      </c>
      <c r="I3">
        <v>1</v>
      </c>
      <c r="J3">
        <v>3</v>
      </c>
      <c r="K3">
        <v>1</v>
      </c>
      <c r="L3">
        <v>2</v>
      </c>
      <c r="M3">
        <v>4</v>
      </c>
      <c r="N3">
        <v>1</v>
      </c>
      <c r="O3">
        <v>1</v>
      </c>
      <c r="P3">
        <v>5</v>
      </c>
      <c r="Q3">
        <v>3</v>
      </c>
      <c r="R3">
        <v>5</v>
      </c>
      <c r="S3" t="s">
        <v>159</v>
      </c>
      <c r="T3" t="s">
        <v>160</v>
      </c>
      <c r="U3" t="s">
        <v>161</v>
      </c>
    </row>
    <row r="4" spans="1:21" ht="15.75" customHeight="1" x14ac:dyDescent="0.35">
      <c r="A4">
        <v>44664.79058512731</v>
      </c>
      <c r="B4" t="s">
        <v>154</v>
      </c>
      <c r="C4" t="s">
        <v>22</v>
      </c>
      <c r="D4" t="s">
        <v>162</v>
      </c>
      <c r="E4" t="s">
        <v>24</v>
      </c>
      <c r="F4" t="s">
        <v>25</v>
      </c>
      <c r="G4" t="s">
        <v>26</v>
      </c>
      <c r="H4" t="s">
        <v>22</v>
      </c>
      <c r="I4">
        <v>4</v>
      </c>
      <c r="J4">
        <v>2</v>
      </c>
      <c r="K4">
        <v>3</v>
      </c>
      <c r="L4">
        <v>2</v>
      </c>
      <c r="M4">
        <v>5</v>
      </c>
      <c r="N4">
        <v>1</v>
      </c>
      <c r="O4">
        <v>3</v>
      </c>
      <c r="P4">
        <v>3</v>
      </c>
      <c r="Q4">
        <v>4</v>
      </c>
      <c r="R4">
        <v>1</v>
      </c>
      <c r="S4" t="s">
        <v>163</v>
      </c>
      <c r="T4" t="s">
        <v>164</v>
      </c>
      <c r="U4" t="s">
        <v>165</v>
      </c>
    </row>
    <row r="5" spans="1:21" ht="15.75" customHeight="1" x14ac:dyDescent="0.35">
      <c r="A5">
        <v>44664.804953321756</v>
      </c>
      <c r="B5" t="s">
        <v>154</v>
      </c>
      <c r="C5" t="s">
        <v>22</v>
      </c>
      <c r="D5" t="s">
        <v>166</v>
      </c>
      <c r="E5" t="s">
        <v>24</v>
      </c>
      <c r="F5" t="s">
        <v>25</v>
      </c>
      <c r="G5" t="s">
        <v>26</v>
      </c>
      <c r="H5" t="s">
        <v>26</v>
      </c>
      <c r="I5">
        <v>2</v>
      </c>
      <c r="J5">
        <v>2</v>
      </c>
      <c r="K5">
        <v>2</v>
      </c>
      <c r="L5">
        <v>1</v>
      </c>
      <c r="M5">
        <v>4</v>
      </c>
      <c r="N5">
        <v>2</v>
      </c>
      <c r="O5">
        <v>4</v>
      </c>
      <c r="P5">
        <v>5</v>
      </c>
      <c r="Q5">
        <v>3</v>
      </c>
      <c r="R5">
        <v>1</v>
      </c>
      <c r="S5" t="s">
        <v>167</v>
      </c>
      <c r="T5" t="s">
        <v>168</v>
      </c>
      <c r="U5" t="s">
        <v>26</v>
      </c>
    </row>
    <row r="6" spans="1:21" ht="15.75" customHeight="1" x14ac:dyDescent="0.35">
      <c r="A6">
        <v>44664.807968020832</v>
      </c>
      <c r="B6" t="s">
        <v>154</v>
      </c>
      <c r="C6" t="s">
        <v>22</v>
      </c>
      <c r="D6" t="s">
        <v>169</v>
      </c>
      <c r="E6" t="s">
        <v>24</v>
      </c>
      <c r="F6" t="s">
        <v>31</v>
      </c>
      <c r="G6" t="s">
        <v>26</v>
      </c>
      <c r="H6" t="s">
        <v>26</v>
      </c>
      <c r="I6">
        <v>2</v>
      </c>
      <c r="J6">
        <v>2</v>
      </c>
      <c r="K6">
        <v>1</v>
      </c>
      <c r="L6">
        <v>2</v>
      </c>
      <c r="M6">
        <v>4</v>
      </c>
      <c r="N6">
        <v>2</v>
      </c>
      <c r="O6">
        <v>4</v>
      </c>
      <c r="P6">
        <v>1</v>
      </c>
      <c r="Q6">
        <v>1</v>
      </c>
      <c r="R6">
        <v>2</v>
      </c>
      <c r="S6" t="s">
        <v>170</v>
      </c>
      <c r="T6" t="s">
        <v>171</v>
      </c>
      <c r="U6" t="s">
        <v>172</v>
      </c>
    </row>
    <row r="7" spans="1:21" ht="15.75" customHeight="1" x14ac:dyDescent="0.35">
      <c r="A7">
        <v>44664.827117106484</v>
      </c>
      <c r="B7" t="s">
        <v>154</v>
      </c>
      <c r="C7" t="s">
        <v>22</v>
      </c>
      <c r="D7" t="s">
        <v>173</v>
      </c>
      <c r="E7" t="s">
        <v>24</v>
      </c>
      <c r="F7" t="s">
        <v>25</v>
      </c>
      <c r="G7" t="s">
        <v>26</v>
      </c>
      <c r="H7" t="s">
        <v>26</v>
      </c>
      <c r="I7">
        <v>3</v>
      </c>
      <c r="J7">
        <v>1</v>
      </c>
      <c r="K7">
        <v>3</v>
      </c>
      <c r="L7">
        <v>4</v>
      </c>
      <c r="M7">
        <v>2</v>
      </c>
      <c r="N7">
        <v>4</v>
      </c>
      <c r="O7">
        <v>5</v>
      </c>
      <c r="P7">
        <v>3</v>
      </c>
      <c r="Q7">
        <v>3</v>
      </c>
      <c r="R7">
        <v>1</v>
      </c>
      <c r="S7" t="s">
        <v>174</v>
      </c>
      <c r="T7" t="s">
        <v>175</v>
      </c>
      <c r="U7" t="s">
        <v>176</v>
      </c>
    </row>
    <row r="8" spans="1:21" ht="15.75" customHeight="1" x14ac:dyDescent="0.35">
      <c r="A8">
        <v>44664.832164131949</v>
      </c>
      <c r="B8" t="s">
        <v>154</v>
      </c>
      <c r="C8" t="s">
        <v>22</v>
      </c>
      <c r="D8" t="s">
        <v>177</v>
      </c>
      <c r="E8" t="s">
        <v>24</v>
      </c>
      <c r="F8" t="s">
        <v>25</v>
      </c>
      <c r="G8" t="s">
        <v>26</v>
      </c>
      <c r="H8" t="s">
        <v>26</v>
      </c>
      <c r="I8">
        <v>3</v>
      </c>
      <c r="J8">
        <v>2</v>
      </c>
      <c r="K8">
        <v>2</v>
      </c>
      <c r="L8">
        <v>2</v>
      </c>
      <c r="M8">
        <v>3</v>
      </c>
      <c r="N8">
        <v>4</v>
      </c>
      <c r="O8">
        <v>3</v>
      </c>
      <c r="P8">
        <v>4</v>
      </c>
      <c r="Q8">
        <v>3</v>
      </c>
      <c r="R8">
        <v>1</v>
      </c>
      <c r="S8" t="s">
        <v>178</v>
      </c>
      <c r="T8" t="s">
        <v>179</v>
      </c>
      <c r="U8"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U113"/>
  <sheetViews>
    <sheetView workbookViewId="0">
      <selection activeCell="L32" sqref="L32"/>
    </sheetView>
  </sheetViews>
  <sheetFormatPr defaultColWidth="12.59765625" defaultRowHeight="15.75" customHeight="1" x14ac:dyDescent="0.35"/>
  <sheetData>
    <row r="1" spans="1:21" ht="15.75" customHeight="1" x14ac:dyDescent="0.35">
      <c r="A1" t="s">
        <v>0</v>
      </c>
      <c r="B1" t="s">
        <v>1</v>
      </c>
      <c r="C1" t="s">
        <v>2</v>
      </c>
      <c r="D1" t="s">
        <v>3</v>
      </c>
      <c r="E1" t="s">
        <v>4</v>
      </c>
      <c r="F1" t="s">
        <v>5</v>
      </c>
      <c r="G1" t="s">
        <v>6</v>
      </c>
      <c r="H1" t="s">
        <v>7</v>
      </c>
      <c r="I1" t="s">
        <v>181</v>
      </c>
      <c r="J1" t="s">
        <v>182</v>
      </c>
      <c r="K1" t="s">
        <v>183</v>
      </c>
      <c r="L1" t="s">
        <v>184</v>
      </c>
      <c r="M1" t="s">
        <v>185</v>
      </c>
      <c r="N1" t="s">
        <v>186</v>
      </c>
      <c r="O1" t="s">
        <v>187</v>
      </c>
      <c r="P1" t="s">
        <v>188</v>
      </c>
      <c r="Q1" t="s">
        <v>189</v>
      </c>
      <c r="R1" t="s">
        <v>190</v>
      </c>
      <c r="S1" t="s">
        <v>191</v>
      </c>
      <c r="T1" t="s">
        <v>192</v>
      </c>
      <c r="U1" t="s">
        <v>20</v>
      </c>
    </row>
    <row r="2" spans="1:21" ht="15.75" customHeight="1" x14ac:dyDescent="0.35">
      <c r="A2">
        <v>44665.594829328707</v>
      </c>
      <c r="B2" t="s">
        <v>193</v>
      </c>
      <c r="C2" t="s">
        <v>22</v>
      </c>
      <c r="D2" t="s">
        <v>194</v>
      </c>
      <c r="E2" t="s">
        <v>24</v>
      </c>
      <c r="F2" t="s">
        <v>31</v>
      </c>
      <c r="G2" t="s">
        <v>26</v>
      </c>
      <c r="H2" t="s">
        <v>26</v>
      </c>
      <c r="I2">
        <v>4</v>
      </c>
      <c r="J2">
        <v>2</v>
      </c>
      <c r="K2">
        <v>4</v>
      </c>
      <c r="L2">
        <v>3</v>
      </c>
      <c r="M2">
        <v>4</v>
      </c>
      <c r="N2">
        <v>2</v>
      </c>
      <c r="O2">
        <v>3</v>
      </c>
      <c r="P2">
        <v>3</v>
      </c>
      <c r="Q2">
        <v>4</v>
      </c>
      <c r="R2">
        <v>3</v>
      </c>
      <c r="S2" t="s">
        <v>195</v>
      </c>
      <c r="T2" t="s">
        <v>196</v>
      </c>
      <c r="U2" t="s">
        <v>197</v>
      </c>
    </row>
    <row r="3" spans="1:21" ht="15.75" customHeight="1" x14ac:dyDescent="0.35">
      <c r="A3">
        <v>44665.59625091435</v>
      </c>
      <c r="B3" t="s">
        <v>193</v>
      </c>
      <c r="C3" t="s">
        <v>22</v>
      </c>
      <c r="D3" t="s">
        <v>198</v>
      </c>
      <c r="E3" t="s">
        <v>24</v>
      </c>
      <c r="F3" t="s">
        <v>25</v>
      </c>
      <c r="G3" t="s">
        <v>26</v>
      </c>
      <c r="H3" t="s">
        <v>26</v>
      </c>
      <c r="I3">
        <v>3</v>
      </c>
      <c r="J3">
        <v>1</v>
      </c>
      <c r="K3">
        <v>3</v>
      </c>
      <c r="L3">
        <v>4</v>
      </c>
      <c r="M3">
        <v>5</v>
      </c>
      <c r="N3">
        <v>2</v>
      </c>
      <c r="O3">
        <v>3</v>
      </c>
      <c r="P3">
        <v>3</v>
      </c>
      <c r="Q3">
        <v>5</v>
      </c>
      <c r="R3">
        <v>3</v>
      </c>
      <c r="S3" t="s">
        <v>199</v>
      </c>
      <c r="T3" t="s">
        <v>200</v>
      </c>
      <c r="U3" t="s">
        <v>201</v>
      </c>
    </row>
    <row r="4" spans="1:21" ht="15.75" customHeight="1" x14ac:dyDescent="0.35">
      <c r="A4">
        <v>44665.59840938657</v>
      </c>
      <c r="B4" t="s">
        <v>193</v>
      </c>
      <c r="C4" t="s">
        <v>22</v>
      </c>
      <c r="D4" t="s">
        <v>202</v>
      </c>
      <c r="E4" t="s">
        <v>24</v>
      </c>
      <c r="F4" t="s">
        <v>25</v>
      </c>
      <c r="G4" t="s">
        <v>26</v>
      </c>
      <c r="H4" t="s">
        <v>26</v>
      </c>
      <c r="I4">
        <v>3</v>
      </c>
      <c r="J4">
        <v>4</v>
      </c>
      <c r="K4">
        <v>3</v>
      </c>
      <c r="L4">
        <v>2</v>
      </c>
      <c r="M4">
        <v>4</v>
      </c>
      <c r="N4">
        <v>2</v>
      </c>
      <c r="O4">
        <v>4</v>
      </c>
      <c r="P4">
        <v>3</v>
      </c>
      <c r="Q4">
        <v>3</v>
      </c>
      <c r="R4">
        <v>1</v>
      </c>
      <c r="S4" t="s">
        <v>203</v>
      </c>
      <c r="T4" t="s">
        <v>204</v>
      </c>
      <c r="U4" t="s">
        <v>205</v>
      </c>
    </row>
    <row r="5" spans="1:21" ht="15.75" customHeight="1" x14ac:dyDescent="0.35">
      <c r="A5">
        <v>44665.617907060187</v>
      </c>
      <c r="B5" t="s">
        <v>193</v>
      </c>
      <c r="C5" t="s">
        <v>22</v>
      </c>
      <c r="D5" t="s">
        <v>206</v>
      </c>
      <c r="E5" t="s">
        <v>24</v>
      </c>
      <c r="F5" t="s">
        <v>25</v>
      </c>
      <c r="G5" t="s">
        <v>26</v>
      </c>
      <c r="H5" t="s">
        <v>26</v>
      </c>
      <c r="I5">
        <v>3</v>
      </c>
      <c r="J5">
        <v>1</v>
      </c>
      <c r="K5">
        <v>5</v>
      </c>
      <c r="L5">
        <v>2</v>
      </c>
      <c r="M5">
        <v>4</v>
      </c>
      <c r="N5">
        <v>2</v>
      </c>
      <c r="O5">
        <v>5</v>
      </c>
      <c r="P5">
        <v>1</v>
      </c>
      <c r="Q5">
        <v>5</v>
      </c>
      <c r="R5">
        <v>1</v>
      </c>
      <c r="S5" t="s">
        <v>207</v>
      </c>
      <c r="T5" t="s">
        <v>208</v>
      </c>
      <c r="U5" t="s">
        <v>209</v>
      </c>
    </row>
    <row r="6" spans="1:21" ht="15.75" customHeight="1" x14ac:dyDescent="0.35">
      <c r="A6">
        <v>44665.620999895837</v>
      </c>
      <c r="B6" t="s">
        <v>193</v>
      </c>
      <c r="C6" t="s">
        <v>22</v>
      </c>
      <c r="D6" t="s">
        <v>210</v>
      </c>
      <c r="E6" t="s">
        <v>24</v>
      </c>
      <c r="F6" t="s">
        <v>25</v>
      </c>
      <c r="G6" t="s">
        <v>22</v>
      </c>
      <c r="H6" t="s">
        <v>26</v>
      </c>
      <c r="I6">
        <v>3</v>
      </c>
      <c r="J6">
        <v>2</v>
      </c>
      <c r="K6">
        <v>4</v>
      </c>
      <c r="L6">
        <v>3</v>
      </c>
      <c r="M6">
        <v>4</v>
      </c>
      <c r="N6">
        <v>1</v>
      </c>
      <c r="O6">
        <v>5</v>
      </c>
      <c r="P6">
        <v>3</v>
      </c>
      <c r="Q6">
        <v>4</v>
      </c>
      <c r="R6">
        <v>1</v>
      </c>
      <c r="S6" t="s">
        <v>211</v>
      </c>
      <c r="T6" t="s">
        <v>212</v>
      </c>
      <c r="U6" t="s">
        <v>213</v>
      </c>
    </row>
    <row r="7" spans="1:21" ht="15.75" customHeight="1" x14ac:dyDescent="0.35">
      <c r="A7">
        <v>44665.623670173612</v>
      </c>
      <c r="B7" t="s">
        <v>193</v>
      </c>
      <c r="C7" t="s">
        <v>26</v>
      </c>
      <c r="D7" t="s">
        <v>214</v>
      </c>
      <c r="E7" t="s">
        <v>24</v>
      </c>
      <c r="F7" t="s">
        <v>25</v>
      </c>
      <c r="G7" t="s">
        <v>26</v>
      </c>
      <c r="H7" t="s">
        <v>26</v>
      </c>
      <c r="I7">
        <v>4</v>
      </c>
      <c r="J7">
        <v>4</v>
      </c>
      <c r="K7">
        <v>3</v>
      </c>
      <c r="L7">
        <v>2</v>
      </c>
      <c r="M7">
        <v>2</v>
      </c>
      <c r="N7">
        <v>4</v>
      </c>
      <c r="O7">
        <v>4</v>
      </c>
      <c r="P7">
        <v>4</v>
      </c>
      <c r="Q7">
        <v>3</v>
      </c>
      <c r="R7">
        <v>2</v>
      </c>
      <c r="S7" t="s">
        <v>215</v>
      </c>
      <c r="T7" t="s">
        <v>216</v>
      </c>
      <c r="U7" t="s">
        <v>217</v>
      </c>
    </row>
    <row r="8" spans="1:21" ht="15.75" customHeight="1" x14ac:dyDescent="0.35">
      <c r="A8">
        <v>44665.643315462963</v>
      </c>
      <c r="B8" t="s">
        <v>193</v>
      </c>
      <c r="C8" t="s">
        <v>22</v>
      </c>
      <c r="D8" t="s">
        <v>218</v>
      </c>
      <c r="E8" t="s">
        <v>24</v>
      </c>
      <c r="F8" t="s">
        <v>25</v>
      </c>
      <c r="G8" t="s">
        <v>26</v>
      </c>
      <c r="H8" t="s">
        <v>26</v>
      </c>
      <c r="I8">
        <v>4</v>
      </c>
      <c r="J8">
        <v>2</v>
      </c>
      <c r="K8">
        <v>4</v>
      </c>
      <c r="L8">
        <v>2</v>
      </c>
      <c r="M8">
        <v>3</v>
      </c>
      <c r="N8">
        <v>1</v>
      </c>
      <c r="O8">
        <v>5</v>
      </c>
      <c r="Q8">
        <v>2</v>
      </c>
      <c r="R8">
        <v>1</v>
      </c>
      <c r="S8" t="s">
        <v>219</v>
      </c>
      <c r="T8" t="s">
        <v>220</v>
      </c>
      <c r="U8" t="s">
        <v>221</v>
      </c>
    </row>
    <row r="9" spans="1:21" ht="15.75" customHeight="1" x14ac:dyDescent="0.35">
      <c r="A9">
        <v>44665.643954039348</v>
      </c>
      <c r="B9" t="s">
        <v>193</v>
      </c>
      <c r="C9" t="s">
        <v>22</v>
      </c>
      <c r="D9" t="s">
        <v>222</v>
      </c>
      <c r="E9" t="s">
        <v>223</v>
      </c>
      <c r="F9" t="s">
        <v>25</v>
      </c>
      <c r="G9" t="s">
        <v>26</v>
      </c>
      <c r="H9" t="s">
        <v>26</v>
      </c>
      <c r="I9">
        <v>2</v>
      </c>
      <c r="J9">
        <v>2</v>
      </c>
      <c r="K9">
        <v>2</v>
      </c>
      <c r="L9">
        <v>4</v>
      </c>
      <c r="M9">
        <v>3</v>
      </c>
      <c r="N9">
        <v>4</v>
      </c>
      <c r="O9">
        <v>5</v>
      </c>
      <c r="P9">
        <v>3</v>
      </c>
      <c r="Q9">
        <v>3</v>
      </c>
      <c r="R9">
        <v>2</v>
      </c>
      <c r="S9" t="s">
        <v>224</v>
      </c>
      <c r="T9" t="s">
        <v>225</v>
      </c>
      <c r="U9" t="s">
        <v>226</v>
      </c>
    </row>
    <row r="10" spans="1:21" ht="15.75" customHeight="1" x14ac:dyDescent="0.35">
      <c r="A10">
        <v>44665.645306030092</v>
      </c>
      <c r="B10" t="s">
        <v>193</v>
      </c>
      <c r="C10" t="s">
        <v>22</v>
      </c>
      <c r="D10" t="s">
        <v>227</v>
      </c>
      <c r="E10" t="s">
        <v>24</v>
      </c>
      <c r="F10" t="s">
        <v>25</v>
      </c>
      <c r="G10" t="s">
        <v>26</v>
      </c>
      <c r="H10" t="s">
        <v>22</v>
      </c>
      <c r="I10">
        <v>4</v>
      </c>
      <c r="J10">
        <v>2</v>
      </c>
      <c r="K10">
        <v>4</v>
      </c>
      <c r="L10">
        <v>2</v>
      </c>
      <c r="M10">
        <v>5</v>
      </c>
      <c r="N10">
        <v>5</v>
      </c>
      <c r="O10">
        <v>5</v>
      </c>
      <c r="P10">
        <v>1</v>
      </c>
      <c r="Q10">
        <v>5</v>
      </c>
      <c r="R10">
        <v>2</v>
      </c>
      <c r="S10" t="s">
        <v>228</v>
      </c>
      <c r="T10" t="s">
        <v>229</v>
      </c>
      <c r="U10" t="s">
        <v>230</v>
      </c>
    </row>
    <row r="11" spans="1:21" ht="15.75" customHeight="1" x14ac:dyDescent="0.35">
      <c r="A11">
        <v>44665.656013680556</v>
      </c>
      <c r="B11" t="s">
        <v>193</v>
      </c>
      <c r="C11" t="s">
        <v>22</v>
      </c>
      <c r="D11" t="s">
        <v>231</v>
      </c>
      <c r="E11" t="s">
        <v>232</v>
      </c>
      <c r="F11" t="s">
        <v>25</v>
      </c>
      <c r="G11" t="s">
        <v>22</v>
      </c>
      <c r="H11" t="s">
        <v>26</v>
      </c>
      <c r="I11">
        <v>3</v>
      </c>
      <c r="J11">
        <v>2</v>
      </c>
      <c r="K11">
        <v>4</v>
      </c>
      <c r="L11">
        <v>2</v>
      </c>
      <c r="M11">
        <v>4</v>
      </c>
      <c r="N11">
        <v>3</v>
      </c>
      <c r="O11">
        <v>4</v>
      </c>
      <c r="P11">
        <v>3</v>
      </c>
      <c r="Q11">
        <v>4</v>
      </c>
      <c r="R11">
        <v>2</v>
      </c>
      <c r="S11" t="s">
        <v>233</v>
      </c>
      <c r="T11" t="s">
        <v>234</v>
      </c>
      <c r="U11" t="s">
        <v>235</v>
      </c>
    </row>
    <row r="12" spans="1:21" ht="15.75" customHeight="1" x14ac:dyDescent="0.35">
      <c r="A12">
        <v>44665.658826712963</v>
      </c>
      <c r="B12" t="s">
        <v>193</v>
      </c>
      <c r="C12" t="s">
        <v>22</v>
      </c>
      <c r="D12" t="s">
        <v>236</v>
      </c>
      <c r="E12" t="s">
        <v>24</v>
      </c>
      <c r="F12" t="s">
        <v>31</v>
      </c>
      <c r="G12" t="s">
        <v>26</v>
      </c>
      <c r="H12" t="s">
        <v>26</v>
      </c>
      <c r="I12">
        <v>4</v>
      </c>
      <c r="J12">
        <v>2</v>
      </c>
      <c r="K12">
        <v>4</v>
      </c>
      <c r="L12">
        <v>2</v>
      </c>
      <c r="M12">
        <v>5</v>
      </c>
      <c r="N12">
        <v>1</v>
      </c>
      <c r="O12">
        <v>3</v>
      </c>
      <c r="P12">
        <v>4</v>
      </c>
      <c r="Q12">
        <v>5</v>
      </c>
      <c r="R12">
        <v>3</v>
      </c>
      <c r="S12" t="s">
        <v>237</v>
      </c>
      <c r="T12" t="s">
        <v>238</v>
      </c>
      <c r="U12" t="s">
        <v>239</v>
      </c>
    </row>
    <row r="13" spans="1:21" ht="15.75" customHeight="1" x14ac:dyDescent="0.35">
      <c r="A13">
        <v>44665.659962743055</v>
      </c>
      <c r="B13" t="s">
        <v>193</v>
      </c>
      <c r="C13" t="s">
        <v>22</v>
      </c>
      <c r="D13" t="s">
        <v>240</v>
      </c>
      <c r="E13" t="s">
        <v>24</v>
      </c>
      <c r="F13" t="s">
        <v>25</v>
      </c>
      <c r="G13" t="s">
        <v>26</v>
      </c>
      <c r="H13" t="s">
        <v>26</v>
      </c>
      <c r="I13">
        <v>3</v>
      </c>
      <c r="J13">
        <v>1</v>
      </c>
      <c r="K13">
        <v>3</v>
      </c>
      <c r="L13">
        <v>1</v>
      </c>
      <c r="M13">
        <v>4</v>
      </c>
      <c r="N13">
        <v>1</v>
      </c>
      <c r="O13">
        <v>4</v>
      </c>
      <c r="P13">
        <v>2</v>
      </c>
      <c r="Q13">
        <v>4</v>
      </c>
      <c r="R13">
        <v>1</v>
      </c>
      <c r="S13" t="s">
        <v>241</v>
      </c>
      <c r="T13" t="s">
        <v>242</v>
      </c>
      <c r="U13" t="s">
        <v>243</v>
      </c>
    </row>
    <row r="28" ht="12.75" x14ac:dyDescent="0.35"/>
    <row r="29" ht="12.75" x14ac:dyDescent="0.35"/>
    <row r="30" ht="12.75" x14ac:dyDescent="0.35"/>
    <row r="31" ht="12.75" x14ac:dyDescent="0.35"/>
    <row r="32" ht="12.75" x14ac:dyDescent="0.35"/>
    <row r="33" spans="5:5" ht="12.75" x14ac:dyDescent="0.35"/>
    <row r="34" spans="5:5" ht="12.75" x14ac:dyDescent="0.35"/>
    <row r="35" spans="5:5" ht="12.75" x14ac:dyDescent="0.35"/>
    <row r="36" spans="5:5" ht="12.75" x14ac:dyDescent="0.35"/>
    <row r="37" spans="5:5" ht="12.75" x14ac:dyDescent="0.35"/>
    <row r="38" spans="5:5" ht="12.75" x14ac:dyDescent="0.35"/>
    <row r="39" spans="5:5" ht="12.75" x14ac:dyDescent="0.35"/>
    <row r="40" spans="5:5" ht="12.75" x14ac:dyDescent="0.35"/>
    <row r="41" spans="5:5" ht="12.75" x14ac:dyDescent="0.35"/>
    <row r="42" spans="5:5" ht="12.75" x14ac:dyDescent="0.35"/>
    <row r="43" spans="5:5" ht="12.75" x14ac:dyDescent="0.35"/>
    <row r="44" spans="5:5" ht="12.75" x14ac:dyDescent="0.35"/>
    <row r="45" spans="5:5" ht="12.75" x14ac:dyDescent="0.35"/>
    <row r="46" spans="5:5" ht="12.75" x14ac:dyDescent="0.35"/>
    <row r="47" spans="5:5" ht="12.75" x14ac:dyDescent="0.35">
      <c r="E47" t="s">
        <v>362</v>
      </c>
    </row>
    <row r="48" spans="5:5" ht="12.75" x14ac:dyDescent="0.35"/>
    <row r="49" ht="12.75" x14ac:dyDescent="0.35"/>
    <row r="50" ht="12.75" x14ac:dyDescent="0.35"/>
    <row r="51" ht="12.75" x14ac:dyDescent="0.35"/>
    <row r="52" ht="12.75" x14ac:dyDescent="0.35"/>
    <row r="53" ht="12.75" x14ac:dyDescent="0.35"/>
    <row r="54" ht="12.75" x14ac:dyDescent="0.35"/>
    <row r="55" ht="12.75" x14ac:dyDescent="0.35"/>
    <row r="56" ht="12.75" x14ac:dyDescent="0.35"/>
    <row r="57" ht="12.75" x14ac:dyDescent="0.35"/>
    <row r="58" ht="12.75" x14ac:dyDescent="0.35"/>
    <row r="59" ht="12.75" x14ac:dyDescent="0.35"/>
    <row r="60" ht="12.75" x14ac:dyDescent="0.35"/>
    <row r="61" ht="12.75" x14ac:dyDescent="0.35"/>
    <row r="62" ht="12.75" x14ac:dyDescent="0.35"/>
    <row r="63" ht="12.75" x14ac:dyDescent="0.35"/>
    <row r="64" ht="12.75" x14ac:dyDescent="0.35"/>
    <row r="65" ht="12.75" x14ac:dyDescent="0.35"/>
    <row r="66" ht="12.75" x14ac:dyDescent="0.35"/>
    <row r="67" ht="12.75" x14ac:dyDescent="0.35"/>
    <row r="68" ht="12.75" x14ac:dyDescent="0.35"/>
    <row r="69" ht="12.75" x14ac:dyDescent="0.35"/>
    <row r="70" ht="12.75" x14ac:dyDescent="0.35"/>
    <row r="71" ht="12.75" x14ac:dyDescent="0.35"/>
    <row r="72" ht="12.75" x14ac:dyDescent="0.35"/>
    <row r="73" ht="12.75" x14ac:dyDescent="0.35"/>
    <row r="74" ht="12.75" x14ac:dyDescent="0.35"/>
    <row r="75" ht="12.75" x14ac:dyDescent="0.35"/>
    <row r="76" ht="12.75" x14ac:dyDescent="0.35"/>
    <row r="77" ht="12.75" x14ac:dyDescent="0.35"/>
    <row r="78" ht="12.75" x14ac:dyDescent="0.35"/>
    <row r="79" ht="12.75" x14ac:dyDescent="0.35"/>
    <row r="80" ht="12.75" x14ac:dyDescent="0.35"/>
    <row r="81" ht="12.75" x14ac:dyDescent="0.35"/>
    <row r="82" ht="12.75" x14ac:dyDescent="0.35"/>
    <row r="83" ht="12.75" x14ac:dyDescent="0.35"/>
    <row r="84" ht="12.75" x14ac:dyDescent="0.35"/>
    <row r="85" ht="12.75" x14ac:dyDescent="0.35"/>
    <row r="86" ht="12.75" x14ac:dyDescent="0.35"/>
    <row r="87" ht="12.75" x14ac:dyDescent="0.35"/>
    <row r="88" ht="12.75" x14ac:dyDescent="0.35"/>
    <row r="89" ht="12.75" x14ac:dyDescent="0.35"/>
    <row r="90" ht="12.75" x14ac:dyDescent="0.35"/>
    <row r="91" ht="12.75" x14ac:dyDescent="0.35"/>
    <row r="92" ht="12.75" x14ac:dyDescent="0.35"/>
    <row r="93" ht="12.75" x14ac:dyDescent="0.35"/>
    <row r="94" ht="12.75" x14ac:dyDescent="0.35"/>
    <row r="95" ht="12.75" x14ac:dyDescent="0.35"/>
    <row r="96" ht="12.75" x14ac:dyDescent="0.35"/>
    <row r="97" ht="12.75" x14ac:dyDescent="0.35"/>
    <row r="98" ht="12.75" x14ac:dyDescent="0.35"/>
    <row r="99" ht="12.75" x14ac:dyDescent="0.35"/>
    <row r="100" ht="12.75" x14ac:dyDescent="0.35"/>
    <row r="101" ht="12.75" x14ac:dyDescent="0.35"/>
    <row r="102" ht="12.75" x14ac:dyDescent="0.35"/>
    <row r="103" ht="12.75" x14ac:dyDescent="0.35"/>
    <row r="104" ht="12.75" x14ac:dyDescent="0.35"/>
    <row r="105" ht="12.75" x14ac:dyDescent="0.35"/>
    <row r="106" ht="12.75" x14ac:dyDescent="0.35"/>
    <row r="107" ht="12.75" x14ac:dyDescent="0.35"/>
    <row r="108" ht="12.75" x14ac:dyDescent="0.35"/>
    <row r="109" ht="12.75" x14ac:dyDescent="0.35"/>
    <row r="110" ht="12.75" x14ac:dyDescent="0.35"/>
    <row r="111" ht="12.75" x14ac:dyDescent="0.35"/>
    <row r="112" ht="12.75" x14ac:dyDescent="0.35"/>
    <row r="113" ht="12.7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U10"/>
  <sheetViews>
    <sheetView workbookViewId="0">
      <pane ySplit="1" topLeftCell="A2" activePane="bottomLeft" state="frozen"/>
      <selection pane="bottomLeft" activeCell="I24" sqref="I24"/>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244</v>
      </c>
      <c r="J1" t="s">
        <v>245</v>
      </c>
      <c r="K1" t="s">
        <v>246</v>
      </c>
      <c r="L1" t="s">
        <v>247</v>
      </c>
      <c r="M1" t="s">
        <v>248</v>
      </c>
      <c r="N1" t="s">
        <v>249</v>
      </c>
      <c r="O1" t="s">
        <v>250</v>
      </c>
      <c r="P1" t="s">
        <v>251</v>
      </c>
      <c r="Q1" t="s">
        <v>252</v>
      </c>
      <c r="R1" t="s">
        <v>253</v>
      </c>
      <c r="S1" t="s">
        <v>254</v>
      </c>
      <c r="T1" t="s">
        <v>255</v>
      </c>
      <c r="U1" t="s">
        <v>20</v>
      </c>
    </row>
    <row r="2" spans="1:21" ht="15.75" customHeight="1" x14ac:dyDescent="0.35">
      <c r="A2">
        <v>44666.603714756944</v>
      </c>
      <c r="B2" t="s">
        <v>256</v>
      </c>
      <c r="C2" t="s">
        <v>26</v>
      </c>
      <c r="D2" t="s">
        <v>257</v>
      </c>
      <c r="E2" t="s">
        <v>24</v>
      </c>
      <c r="F2" t="s">
        <v>25</v>
      </c>
      <c r="G2" t="s">
        <v>26</v>
      </c>
      <c r="H2" t="s">
        <v>26</v>
      </c>
      <c r="I2">
        <v>4</v>
      </c>
      <c r="J2">
        <v>2</v>
      </c>
      <c r="K2">
        <v>4</v>
      </c>
      <c r="L2">
        <v>3</v>
      </c>
      <c r="M2">
        <v>4</v>
      </c>
      <c r="N2">
        <v>2</v>
      </c>
      <c r="O2">
        <v>3</v>
      </c>
      <c r="P2">
        <v>2</v>
      </c>
      <c r="Q2">
        <v>3</v>
      </c>
      <c r="R2">
        <v>2</v>
      </c>
      <c r="S2" t="s">
        <v>258</v>
      </c>
      <c r="T2" t="s">
        <v>259</v>
      </c>
      <c r="U2" t="s">
        <v>260</v>
      </c>
    </row>
    <row r="3" spans="1:21" ht="15.75" customHeight="1" x14ac:dyDescent="0.35">
      <c r="A3">
        <v>44666.625398935183</v>
      </c>
      <c r="B3" t="s">
        <v>256</v>
      </c>
      <c r="C3" t="s">
        <v>26</v>
      </c>
      <c r="D3" t="s">
        <v>261</v>
      </c>
      <c r="E3" t="s">
        <v>24</v>
      </c>
      <c r="F3" t="s">
        <v>25</v>
      </c>
      <c r="G3" t="s">
        <v>22</v>
      </c>
      <c r="H3" t="s">
        <v>26</v>
      </c>
      <c r="I3">
        <v>2</v>
      </c>
      <c r="J3">
        <v>2</v>
      </c>
      <c r="K3">
        <v>2</v>
      </c>
      <c r="L3">
        <v>4</v>
      </c>
      <c r="M3">
        <v>3</v>
      </c>
      <c r="N3">
        <v>4</v>
      </c>
      <c r="O3">
        <v>2</v>
      </c>
      <c r="P3">
        <v>4</v>
      </c>
      <c r="Q3">
        <v>2</v>
      </c>
      <c r="R3">
        <v>4</v>
      </c>
      <c r="S3" t="s">
        <v>262</v>
      </c>
      <c r="T3" t="s">
        <v>263</v>
      </c>
      <c r="U3" t="s">
        <v>264</v>
      </c>
    </row>
    <row r="4" spans="1:21" ht="15.75" customHeight="1" x14ac:dyDescent="0.35">
      <c r="A4">
        <v>44666.645586238425</v>
      </c>
      <c r="B4" t="s">
        <v>256</v>
      </c>
      <c r="C4" t="s">
        <v>26</v>
      </c>
      <c r="D4" t="s">
        <v>265</v>
      </c>
      <c r="E4" t="s">
        <v>24</v>
      </c>
      <c r="F4" t="s">
        <v>25</v>
      </c>
      <c r="G4" t="s">
        <v>26</v>
      </c>
      <c r="H4" t="s">
        <v>26</v>
      </c>
      <c r="I4">
        <v>3</v>
      </c>
      <c r="J4">
        <v>2</v>
      </c>
      <c r="K4">
        <v>2</v>
      </c>
      <c r="L4">
        <v>5</v>
      </c>
      <c r="M4">
        <v>5</v>
      </c>
      <c r="N4">
        <v>2</v>
      </c>
      <c r="O4">
        <v>2</v>
      </c>
      <c r="P4">
        <v>2</v>
      </c>
      <c r="Q4">
        <v>2</v>
      </c>
      <c r="R4">
        <v>5</v>
      </c>
      <c r="S4" t="s">
        <v>266</v>
      </c>
      <c r="T4" t="s">
        <v>267</v>
      </c>
      <c r="U4" t="s">
        <v>268</v>
      </c>
    </row>
    <row r="5" spans="1:21" ht="15.75" customHeight="1" x14ac:dyDescent="0.35">
      <c r="A5">
        <v>44666.645686284726</v>
      </c>
      <c r="B5" t="s">
        <v>256</v>
      </c>
      <c r="C5" t="s">
        <v>26</v>
      </c>
      <c r="D5" t="s">
        <v>269</v>
      </c>
      <c r="E5" t="s">
        <v>24</v>
      </c>
      <c r="F5" t="s">
        <v>25</v>
      </c>
      <c r="G5" t="s">
        <v>26</v>
      </c>
      <c r="H5" t="s">
        <v>26</v>
      </c>
      <c r="I5">
        <v>1</v>
      </c>
      <c r="J5">
        <v>4</v>
      </c>
      <c r="K5">
        <v>2</v>
      </c>
      <c r="L5">
        <v>4</v>
      </c>
      <c r="M5">
        <v>3</v>
      </c>
      <c r="N5">
        <v>5</v>
      </c>
      <c r="O5">
        <v>2</v>
      </c>
      <c r="P5">
        <v>4</v>
      </c>
      <c r="Q5">
        <v>2</v>
      </c>
      <c r="R5">
        <v>4</v>
      </c>
      <c r="S5" t="s">
        <v>270</v>
      </c>
      <c r="T5" t="s">
        <v>271</v>
      </c>
      <c r="U5" t="s">
        <v>272</v>
      </c>
    </row>
    <row r="6" spans="1:21" ht="15.75" customHeight="1" x14ac:dyDescent="0.35">
      <c r="A6">
        <v>44666.646594641206</v>
      </c>
      <c r="B6" t="s">
        <v>256</v>
      </c>
      <c r="C6" t="s">
        <v>26</v>
      </c>
      <c r="D6" t="s">
        <v>273</v>
      </c>
      <c r="E6" t="s">
        <v>24</v>
      </c>
      <c r="F6" t="s">
        <v>25</v>
      </c>
      <c r="G6" t="s">
        <v>22</v>
      </c>
      <c r="H6" t="s">
        <v>26</v>
      </c>
      <c r="I6">
        <v>4</v>
      </c>
      <c r="J6">
        <v>3</v>
      </c>
      <c r="K6">
        <v>3</v>
      </c>
      <c r="L6">
        <v>4</v>
      </c>
      <c r="M6">
        <v>5</v>
      </c>
      <c r="N6">
        <v>3</v>
      </c>
      <c r="O6">
        <v>4</v>
      </c>
      <c r="P6">
        <v>3</v>
      </c>
      <c r="Q6">
        <v>4</v>
      </c>
      <c r="R6">
        <v>3</v>
      </c>
      <c r="S6" t="s">
        <v>274</v>
      </c>
      <c r="T6" t="s">
        <v>275</v>
      </c>
      <c r="U6" t="s">
        <v>276</v>
      </c>
    </row>
    <row r="7" spans="1:21" ht="15.75" customHeight="1" x14ac:dyDescent="0.35">
      <c r="A7">
        <v>44666.663902800923</v>
      </c>
      <c r="B7" t="s">
        <v>256</v>
      </c>
      <c r="C7" t="s">
        <v>22</v>
      </c>
      <c r="D7" t="s">
        <v>277</v>
      </c>
      <c r="E7" t="s">
        <v>24</v>
      </c>
      <c r="F7" t="s">
        <v>31</v>
      </c>
      <c r="G7" t="s">
        <v>26</v>
      </c>
      <c r="I7">
        <v>1</v>
      </c>
      <c r="J7">
        <v>3</v>
      </c>
      <c r="K7">
        <v>1</v>
      </c>
      <c r="L7">
        <v>2</v>
      </c>
      <c r="M7">
        <v>2</v>
      </c>
      <c r="N7">
        <v>5</v>
      </c>
      <c r="O7">
        <v>2</v>
      </c>
      <c r="P7">
        <v>5</v>
      </c>
      <c r="Q7">
        <v>3</v>
      </c>
      <c r="R7">
        <v>1</v>
      </c>
      <c r="S7" t="s">
        <v>278</v>
      </c>
      <c r="T7" t="s">
        <v>279</v>
      </c>
      <c r="U7" t="s">
        <v>280</v>
      </c>
    </row>
    <row r="8" spans="1:21" ht="15.75" customHeight="1" x14ac:dyDescent="0.35">
      <c r="A8">
        <v>44666.665882222223</v>
      </c>
      <c r="B8" t="s">
        <v>256</v>
      </c>
      <c r="C8" t="s">
        <v>26</v>
      </c>
      <c r="D8" t="s">
        <v>281</v>
      </c>
      <c r="E8" t="s">
        <v>24</v>
      </c>
      <c r="F8" t="s">
        <v>31</v>
      </c>
      <c r="G8" t="s">
        <v>22</v>
      </c>
      <c r="H8" t="s">
        <v>26</v>
      </c>
      <c r="I8">
        <v>1</v>
      </c>
      <c r="J8">
        <v>3</v>
      </c>
      <c r="K8">
        <v>1</v>
      </c>
      <c r="L8">
        <v>4</v>
      </c>
      <c r="M8">
        <v>3</v>
      </c>
      <c r="N8">
        <v>3</v>
      </c>
      <c r="O8">
        <v>3</v>
      </c>
      <c r="P8">
        <v>4</v>
      </c>
      <c r="Q8">
        <v>4</v>
      </c>
      <c r="R8">
        <v>3</v>
      </c>
      <c r="S8" t="s">
        <v>282</v>
      </c>
      <c r="T8" t="s">
        <v>283</v>
      </c>
      <c r="U8" t="s">
        <v>284</v>
      </c>
    </row>
    <row r="9" spans="1:21" ht="15.75" customHeight="1" x14ac:dyDescent="0.35">
      <c r="A9">
        <v>44666.667934710647</v>
      </c>
      <c r="B9" t="s">
        <v>256</v>
      </c>
      <c r="C9" t="s">
        <v>26</v>
      </c>
      <c r="D9" t="s">
        <v>285</v>
      </c>
      <c r="E9" t="s">
        <v>24</v>
      </c>
      <c r="F9" t="s">
        <v>25</v>
      </c>
      <c r="G9" t="s">
        <v>26</v>
      </c>
      <c r="H9" t="s">
        <v>26</v>
      </c>
      <c r="I9">
        <v>3</v>
      </c>
      <c r="J9">
        <v>4</v>
      </c>
      <c r="K9">
        <v>2</v>
      </c>
      <c r="L9">
        <v>3</v>
      </c>
      <c r="M9">
        <v>2</v>
      </c>
      <c r="N9">
        <v>2</v>
      </c>
      <c r="O9">
        <v>4</v>
      </c>
      <c r="P9">
        <v>5</v>
      </c>
      <c r="Q9">
        <v>3</v>
      </c>
      <c r="R9">
        <v>1</v>
      </c>
      <c r="S9" t="s">
        <v>286</v>
      </c>
      <c r="T9" t="s">
        <v>287</v>
      </c>
      <c r="U9" t="s">
        <v>288</v>
      </c>
    </row>
    <row r="10" spans="1:21" ht="15.75" customHeight="1" x14ac:dyDescent="0.35">
      <c r="A10">
        <v>44666.689785787035</v>
      </c>
      <c r="B10" t="s">
        <v>256</v>
      </c>
      <c r="C10" t="s">
        <v>26</v>
      </c>
      <c r="D10" t="s">
        <v>289</v>
      </c>
      <c r="E10" t="s">
        <v>24</v>
      </c>
      <c r="F10" t="s">
        <v>25</v>
      </c>
      <c r="G10" t="s">
        <v>26</v>
      </c>
      <c r="H10" t="s">
        <v>26</v>
      </c>
      <c r="I10">
        <v>2</v>
      </c>
      <c r="J10">
        <v>4</v>
      </c>
      <c r="K10">
        <v>2</v>
      </c>
      <c r="L10">
        <v>5</v>
      </c>
      <c r="M10">
        <v>4</v>
      </c>
      <c r="N10">
        <v>5</v>
      </c>
      <c r="O10">
        <v>4</v>
      </c>
      <c r="P10">
        <v>4</v>
      </c>
      <c r="Q10">
        <v>2</v>
      </c>
      <c r="R10">
        <v>5</v>
      </c>
      <c r="S10" t="s">
        <v>290</v>
      </c>
      <c r="T10" t="s">
        <v>291</v>
      </c>
      <c r="U10" t="s">
        <v>292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workbookViewId="0">
      <selection activeCell="I4" sqref="I4"/>
    </sheetView>
  </sheetViews>
  <sheetFormatPr defaultRowHeight="12.75" x14ac:dyDescent="0.35"/>
  <cols>
    <col min="11" max="11" width="1.1328125" customWidth="1"/>
    <col min="22" max="22" width="8.796875" customWidth="1"/>
  </cols>
  <sheetData>
    <row r="1" spans="1:25" ht="14.25" thickBot="1" x14ac:dyDescent="0.45">
      <c r="A1" s="81" t="s">
        <v>67</v>
      </c>
      <c r="B1" s="81"/>
      <c r="C1" s="81"/>
      <c r="D1" s="81"/>
      <c r="E1" s="81"/>
      <c r="F1" s="81"/>
      <c r="G1" s="81"/>
      <c r="H1" s="81"/>
      <c r="I1" s="81"/>
      <c r="J1" s="81"/>
      <c r="K1" s="81"/>
      <c r="L1" s="81"/>
      <c r="M1" s="81"/>
      <c r="N1" s="81"/>
      <c r="O1" s="81"/>
      <c r="P1" s="81"/>
      <c r="Q1" s="81"/>
      <c r="R1" s="81"/>
      <c r="S1" s="81"/>
      <c r="T1" s="81"/>
      <c r="U1" s="81"/>
      <c r="V1" s="67"/>
    </row>
    <row r="2" spans="1:25" ht="26.65" thickTop="1" x14ac:dyDescent="0.35">
      <c r="A2" s="7" t="s">
        <v>311</v>
      </c>
      <c r="B2" s="7" t="s">
        <v>312</v>
      </c>
      <c r="C2" s="7" t="s">
        <v>313</v>
      </c>
      <c r="D2" s="7" t="s">
        <v>314</v>
      </c>
      <c r="E2" s="7" t="s">
        <v>315</v>
      </c>
      <c r="F2" s="7" t="s">
        <v>316</v>
      </c>
      <c r="G2" s="7" t="s">
        <v>317</v>
      </c>
      <c r="H2" s="7" t="s">
        <v>318</v>
      </c>
      <c r="I2" s="7" t="s">
        <v>319</v>
      </c>
      <c r="J2" s="7" t="s">
        <v>320</v>
      </c>
      <c r="K2" s="30"/>
      <c r="L2" s="6" t="s">
        <v>321</v>
      </c>
      <c r="M2" s="5" t="s">
        <v>322</v>
      </c>
      <c r="N2" s="6" t="s">
        <v>323</v>
      </c>
      <c r="O2" s="5" t="s">
        <v>324</v>
      </c>
      <c r="P2" s="6" t="s">
        <v>325</v>
      </c>
      <c r="Q2" s="5" t="s">
        <v>326</v>
      </c>
      <c r="R2" s="6" t="s">
        <v>327</v>
      </c>
      <c r="S2" s="5" t="s">
        <v>328</v>
      </c>
      <c r="T2" s="6" t="s">
        <v>329</v>
      </c>
      <c r="U2" s="5" t="s">
        <v>330</v>
      </c>
      <c r="V2" s="8" t="s">
        <v>331</v>
      </c>
    </row>
    <row r="3" spans="1:25" x14ac:dyDescent="0.35">
      <c r="A3" s="63">
        <v>5</v>
      </c>
      <c r="B3" s="63">
        <v>3</v>
      </c>
      <c r="C3" s="63">
        <v>5</v>
      </c>
      <c r="D3" s="63">
        <v>3</v>
      </c>
      <c r="E3" s="63">
        <v>5</v>
      </c>
      <c r="F3" s="63">
        <v>2</v>
      </c>
      <c r="G3" s="63">
        <v>4</v>
      </c>
      <c r="H3" s="63">
        <v>2</v>
      </c>
      <c r="I3" s="63">
        <v>5</v>
      </c>
      <c r="J3" s="63">
        <v>1</v>
      </c>
      <c r="K3" s="30"/>
      <c r="L3" s="33">
        <f>A3-1</f>
        <v>4</v>
      </c>
      <c r="M3" s="33">
        <f>5-B3</f>
        <v>2</v>
      </c>
      <c r="N3" s="33">
        <f>C3-1</f>
        <v>4</v>
      </c>
      <c r="O3" s="33">
        <f>5-D3</f>
        <v>2</v>
      </c>
      <c r="P3" s="33">
        <f>E3-1</f>
        <v>4</v>
      </c>
      <c r="Q3" s="33">
        <f>5-F3</f>
        <v>3</v>
      </c>
      <c r="R3" s="33">
        <f>G3-1</f>
        <v>3</v>
      </c>
      <c r="S3" s="33">
        <f>5-H3</f>
        <v>3</v>
      </c>
      <c r="T3" s="33">
        <f>I3-1</f>
        <v>4</v>
      </c>
      <c r="U3" s="33">
        <f>5-J3</f>
        <v>4</v>
      </c>
      <c r="V3" s="64">
        <f>SUM(L3:U3)*2.5</f>
        <v>82.5</v>
      </c>
    </row>
    <row r="4" spans="1:25" x14ac:dyDescent="0.35">
      <c r="A4" s="63">
        <v>3</v>
      </c>
      <c r="B4" s="63">
        <v>2</v>
      </c>
      <c r="C4" s="63">
        <v>4</v>
      </c>
      <c r="D4" s="63">
        <v>1</v>
      </c>
      <c r="E4" s="63">
        <v>4</v>
      </c>
      <c r="F4" s="63">
        <v>1</v>
      </c>
      <c r="G4" s="63">
        <v>3</v>
      </c>
      <c r="H4" s="63">
        <v>3</v>
      </c>
      <c r="I4" s="63">
        <v>3</v>
      </c>
      <c r="J4" s="63">
        <v>1</v>
      </c>
      <c r="K4" s="30"/>
      <c r="L4" s="33">
        <f t="shared" ref="L4:L12" si="0">A4-1</f>
        <v>2</v>
      </c>
      <c r="M4" s="33">
        <f t="shared" ref="M4:M12" si="1">5-B4</f>
        <v>3</v>
      </c>
      <c r="N4" s="33">
        <f t="shared" ref="N4:N12" si="2">C4-1</f>
        <v>3</v>
      </c>
      <c r="O4" s="33">
        <f t="shared" ref="O4:O12" si="3">5-D4</f>
        <v>4</v>
      </c>
      <c r="P4" s="33">
        <f t="shared" ref="P4:P12" si="4">E4-1</f>
        <v>3</v>
      </c>
      <c r="Q4" s="33">
        <f t="shared" ref="Q4:Q12" si="5">5-F4</f>
        <v>4</v>
      </c>
      <c r="R4" s="33">
        <f t="shared" ref="R4:R12" si="6">G4-1</f>
        <v>2</v>
      </c>
      <c r="S4" s="33">
        <f t="shared" ref="S4:S12" si="7">5-H4</f>
        <v>2</v>
      </c>
      <c r="T4" s="33">
        <f t="shared" ref="T4:T12" si="8">I4-1</f>
        <v>2</v>
      </c>
      <c r="U4" s="33">
        <f t="shared" ref="U4:U12" si="9">5-J4</f>
        <v>4</v>
      </c>
      <c r="V4" s="64">
        <f t="shared" ref="V4:V12" si="10">SUM(L4:U4)*2.5</f>
        <v>72.5</v>
      </c>
    </row>
    <row r="5" spans="1:25" x14ac:dyDescent="0.35">
      <c r="A5" s="63">
        <v>3</v>
      </c>
      <c r="B5" s="63">
        <v>1</v>
      </c>
      <c r="C5" s="63">
        <v>4</v>
      </c>
      <c r="D5" s="63">
        <v>1</v>
      </c>
      <c r="E5" s="63">
        <v>4</v>
      </c>
      <c r="F5" s="63">
        <v>1</v>
      </c>
      <c r="G5" s="63">
        <v>5</v>
      </c>
      <c r="H5" s="63">
        <v>3</v>
      </c>
      <c r="I5" s="63">
        <v>4</v>
      </c>
      <c r="J5" s="63">
        <v>2</v>
      </c>
      <c r="K5" s="30"/>
      <c r="L5" s="33">
        <f t="shared" si="0"/>
        <v>2</v>
      </c>
      <c r="M5" s="33">
        <f t="shared" si="1"/>
        <v>4</v>
      </c>
      <c r="N5" s="33">
        <f t="shared" si="2"/>
        <v>3</v>
      </c>
      <c r="O5" s="33">
        <f t="shared" si="3"/>
        <v>4</v>
      </c>
      <c r="P5" s="33">
        <f t="shared" si="4"/>
        <v>3</v>
      </c>
      <c r="Q5" s="33">
        <f t="shared" si="5"/>
        <v>4</v>
      </c>
      <c r="R5" s="33">
        <f t="shared" si="6"/>
        <v>4</v>
      </c>
      <c r="S5" s="33">
        <f t="shared" si="7"/>
        <v>2</v>
      </c>
      <c r="T5" s="33">
        <f t="shared" si="8"/>
        <v>3</v>
      </c>
      <c r="U5" s="33">
        <f t="shared" si="9"/>
        <v>3</v>
      </c>
      <c r="V5" s="64">
        <f t="shared" si="10"/>
        <v>80</v>
      </c>
    </row>
    <row r="6" spans="1:25" x14ac:dyDescent="0.35">
      <c r="A6" s="63">
        <v>5</v>
      </c>
      <c r="B6" s="63">
        <v>2</v>
      </c>
      <c r="C6" s="63">
        <v>5</v>
      </c>
      <c r="D6" s="63">
        <v>1</v>
      </c>
      <c r="E6" s="63">
        <v>4</v>
      </c>
      <c r="F6" s="63">
        <v>1</v>
      </c>
      <c r="G6" s="63">
        <v>5</v>
      </c>
      <c r="H6" s="63">
        <v>2</v>
      </c>
      <c r="I6" s="63">
        <v>5</v>
      </c>
      <c r="J6" s="63">
        <v>1</v>
      </c>
      <c r="K6" s="30"/>
      <c r="L6" s="33">
        <f t="shared" si="0"/>
        <v>4</v>
      </c>
      <c r="M6" s="33">
        <f t="shared" si="1"/>
        <v>3</v>
      </c>
      <c r="N6" s="33">
        <f t="shared" si="2"/>
        <v>4</v>
      </c>
      <c r="O6" s="33">
        <f t="shared" si="3"/>
        <v>4</v>
      </c>
      <c r="P6" s="33">
        <f t="shared" si="4"/>
        <v>3</v>
      </c>
      <c r="Q6" s="33">
        <f t="shared" si="5"/>
        <v>4</v>
      </c>
      <c r="R6" s="33">
        <f t="shared" si="6"/>
        <v>4</v>
      </c>
      <c r="S6" s="33">
        <f t="shared" si="7"/>
        <v>3</v>
      </c>
      <c r="T6" s="33">
        <f t="shared" si="8"/>
        <v>4</v>
      </c>
      <c r="U6" s="33">
        <f t="shared" si="9"/>
        <v>4</v>
      </c>
      <c r="V6" s="64">
        <f t="shared" si="10"/>
        <v>92.5</v>
      </c>
    </row>
    <row r="7" spans="1:25" x14ac:dyDescent="0.35">
      <c r="A7" s="63">
        <v>3</v>
      </c>
      <c r="B7" s="63">
        <v>1</v>
      </c>
      <c r="C7" s="63">
        <v>2</v>
      </c>
      <c r="D7" s="63">
        <v>1</v>
      </c>
      <c r="E7" s="63">
        <v>3</v>
      </c>
      <c r="F7" s="63">
        <v>2</v>
      </c>
      <c r="G7" s="63">
        <v>5</v>
      </c>
      <c r="H7" s="63">
        <v>4</v>
      </c>
      <c r="I7" s="63">
        <v>4</v>
      </c>
      <c r="J7" s="63">
        <v>1</v>
      </c>
      <c r="K7" s="30"/>
      <c r="L7" s="33">
        <f t="shared" si="0"/>
        <v>2</v>
      </c>
      <c r="M7" s="33">
        <f t="shared" si="1"/>
        <v>4</v>
      </c>
      <c r="N7" s="33">
        <f t="shared" si="2"/>
        <v>1</v>
      </c>
      <c r="O7" s="33">
        <f t="shared" si="3"/>
        <v>4</v>
      </c>
      <c r="P7" s="33">
        <f t="shared" si="4"/>
        <v>2</v>
      </c>
      <c r="Q7" s="33">
        <f t="shared" si="5"/>
        <v>3</v>
      </c>
      <c r="R7" s="33">
        <f t="shared" si="6"/>
        <v>4</v>
      </c>
      <c r="S7" s="33">
        <f t="shared" si="7"/>
        <v>1</v>
      </c>
      <c r="T7" s="33">
        <f t="shared" si="8"/>
        <v>3</v>
      </c>
      <c r="U7" s="33">
        <f t="shared" si="9"/>
        <v>4</v>
      </c>
      <c r="V7" s="64">
        <f t="shared" si="10"/>
        <v>70</v>
      </c>
    </row>
    <row r="8" spans="1:25" x14ac:dyDescent="0.35">
      <c r="A8" s="63">
        <v>3</v>
      </c>
      <c r="B8" s="63">
        <v>1</v>
      </c>
      <c r="C8" s="63">
        <v>5</v>
      </c>
      <c r="D8" s="63">
        <v>1</v>
      </c>
      <c r="E8" s="63">
        <v>4</v>
      </c>
      <c r="F8" s="63">
        <v>2</v>
      </c>
      <c r="G8" s="63">
        <v>5</v>
      </c>
      <c r="H8" s="63">
        <v>3</v>
      </c>
      <c r="I8" s="63">
        <v>5</v>
      </c>
      <c r="J8" s="63">
        <v>1</v>
      </c>
      <c r="K8" s="30"/>
      <c r="L8" s="33">
        <f t="shared" si="0"/>
        <v>2</v>
      </c>
      <c r="M8" s="33">
        <f t="shared" si="1"/>
        <v>4</v>
      </c>
      <c r="N8" s="33">
        <f t="shared" si="2"/>
        <v>4</v>
      </c>
      <c r="O8" s="33">
        <f t="shared" si="3"/>
        <v>4</v>
      </c>
      <c r="P8" s="33">
        <f t="shared" si="4"/>
        <v>3</v>
      </c>
      <c r="Q8" s="33">
        <f t="shared" si="5"/>
        <v>3</v>
      </c>
      <c r="R8" s="33">
        <f t="shared" si="6"/>
        <v>4</v>
      </c>
      <c r="S8" s="33">
        <f t="shared" si="7"/>
        <v>2</v>
      </c>
      <c r="T8" s="33">
        <f t="shared" si="8"/>
        <v>4</v>
      </c>
      <c r="U8" s="33">
        <f t="shared" si="9"/>
        <v>4</v>
      </c>
      <c r="V8" s="64">
        <f t="shared" si="10"/>
        <v>85</v>
      </c>
    </row>
    <row r="9" spans="1:25" x14ac:dyDescent="0.35">
      <c r="A9" s="63">
        <v>5</v>
      </c>
      <c r="B9" s="63">
        <v>1</v>
      </c>
      <c r="C9" s="63">
        <v>5</v>
      </c>
      <c r="D9" s="63">
        <v>1</v>
      </c>
      <c r="E9" s="63">
        <v>5</v>
      </c>
      <c r="F9" s="63">
        <v>5</v>
      </c>
      <c r="G9" s="63">
        <v>4</v>
      </c>
      <c r="H9" s="63">
        <v>5</v>
      </c>
      <c r="I9" s="63">
        <v>5</v>
      </c>
      <c r="J9" s="63">
        <v>2</v>
      </c>
      <c r="K9" s="30"/>
      <c r="L9" s="33">
        <f t="shared" si="0"/>
        <v>4</v>
      </c>
      <c r="M9" s="33">
        <f t="shared" si="1"/>
        <v>4</v>
      </c>
      <c r="N9" s="33">
        <f t="shared" si="2"/>
        <v>4</v>
      </c>
      <c r="O9" s="33">
        <f t="shared" si="3"/>
        <v>4</v>
      </c>
      <c r="P9" s="33">
        <f t="shared" si="4"/>
        <v>4</v>
      </c>
      <c r="Q9" s="33">
        <f t="shared" si="5"/>
        <v>0</v>
      </c>
      <c r="R9" s="33">
        <f t="shared" si="6"/>
        <v>3</v>
      </c>
      <c r="S9" s="33">
        <f t="shared" si="7"/>
        <v>0</v>
      </c>
      <c r="T9" s="33">
        <f t="shared" si="8"/>
        <v>4</v>
      </c>
      <c r="U9" s="33">
        <f t="shared" si="9"/>
        <v>3</v>
      </c>
      <c r="V9" s="64">
        <f t="shared" si="10"/>
        <v>75</v>
      </c>
    </row>
    <row r="10" spans="1:25" x14ac:dyDescent="0.35">
      <c r="A10" s="63">
        <v>4</v>
      </c>
      <c r="B10" s="63">
        <v>2</v>
      </c>
      <c r="C10" s="63">
        <v>5</v>
      </c>
      <c r="D10" s="63">
        <v>2</v>
      </c>
      <c r="E10" s="63">
        <v>4</v>
      </c>
      <c r="F10" s="63">
        <v>2</v>
      </c>
      <c r="G10" s="63">
        <v>4</v>
      </c>
      <c r="H10" s="63">
        <v>1</v>
      </c>
      <c r="I10" s="63">
        <v>4</v>
      </c>
      <c r="J10" s="63">
        <v>3</v>
      </c>
      <c r="K10" s="30"/>
      <c r="L10" s="33">
        <f t="shared" si="0"/>
        <v>3</v>
      </c>
      <c r="M10" s="33">
        <f t="shared" si="1"/>
        <v>3</v>
      </c>
      <c r="N10" s="33">
        <f t="shared" si="2"/>
        <v>4</v>
      </c>
      <c r="O10" s="33">
        <f t="shared" si="3"/>
        <v>3</v>
      </c>
      <c r="P10" s="33">
        <f t="shared" si="4"/>
        <v>3</v>
      </c>
      <c r="Q10" s="33">
        <f t="shared" si="5"/>
        <v>3</v>
      </c>
      <c r="R10" s="33">
        <f t="shared" si="6"/>
        <v>3</v>
      </c>
      <c r="S10" s="33">
        <f t="shared" si="7"/>
        <v>4</v>
      </c>
      <c r="T10" s="33">
        <f t="shared" si="8"/>
        <v>3</v>
      </c>
      <c r="U10" s="33">
        <f t="shared" si="9"/>
        <v>2</v>
      </c>
      <c r="V10" s="64">
        <f t="shared" si="10"/>
        <v>77.5</v>
      </c>
    </row>
    <row r="11" spans="1:25" x14ac:dyDescent="0.35">
      <c r="A11" s="63">
        <v>5</v>
      </c>
      <c r="B11" s="63">
        <v>2</v>
      </c>
      <c r="C11" s="63">
        <v>4</v>
      </c>
      <c r="D11" s="63">
        <v>1</v>
      </c>
      <c r="E11" s="63">
        <v>4</v>
      </c>
      <c r="F11" s="63">
        <v>3</v>
      </c>
      <c r="G11" s="63">
        <v>2</v>
      </c>
      <c r="H11" s="63">
        <v>5</v>
      </c>
      <c r="I11" s="63">
        <v>5</v>
      </c>
      <c r="J11" s="63">
        <v>1</v>
      </c>
      <c r="K11" s="30"/>
      <c r="L11" s="33">
        <f t="shared" si="0"/>
        <v>4</v>
      </c>
      <c r="M11" s="33">
        <f t="shared" si="1"/>
        <v>3</v>
      </c>
      <c r="N11" s="33">
        <f t="shared" si="2"/>
        <v>3</v>
      </c>
      <c r="O11" s="33">
        <f t="shared" si="3"/>
        <v>4</v>
      </c>
      <c r="P11" s="33">
        <f t="shared" si="4"/>
        <v>3</v>
      </c>
      <c r="Q11" s="33">
        <f t="shared" si="5"/>
        <v>2</v>
      </c>
      <c r="R11" s="33">
        <f t="shared" si="6"/>
        <v>1</v>
      </c>
      <c r="S11" s="33">
        <f t="shared" si="7"/>
        <v>0</v>
      </c>
      <c r="T11" s="33">
        <f t="shared" si="8"/>
        <v>4</v>
      </c>
      <c r="U11" s="33">
        <f t="shared" si="9"/>
        <v>4</v>
      </c>
      <c r="V11" s="64">
        <f t="shared" si="10"/>
        <v>70</v>
      </c>
    </row>
    <row r="12" spans="1:25" ht="13.15" x14ac:dyDescent="0.4">
      <c r="A12" s="63">
        <v>4</v>
      </c>
      <c r="B12" s="63">
        <v>2</v>
      </c>
      <c r="C12" s="63">
        <v>3</v>
      </c>
      <c r="D12" s="63">
        <v>3</v>
      </c>
      <c r="E12" s="63">
        <v>4</v>
      </c>
      <c r="F12" s="63">
        <v>2</v>
      </c>
      <c r="G12" s="63">
        <v>5</v>
      </c>
      <c r="H12" s="63">
        <v>1</v>
      </c>
      <c r="I12" s="63">
        <v>3</v>
      </c>
      <c r="J12" s="63">
        <v>2</v>
      </c>
      <c r="K12" s="30"/>
      <c r="L12" s="33">
        <f t="shared" si="0"/>
        <v>3</v>
      </c>
      <c r="M12" s="33">
        <f t="shared" si="1"/>
        <v>3</v>
      </c>
      <c r="N12" s="33">
        <f t="shared" si="2"/>
        <v>2</v>
      </c>
      <c r="O12" s="33">
        <f t="shared" si="3"/>
        <v>2</v>
      </c>
      <c r="P12" s="33">
        <f t="shared" si="4"/>
        <v>3</v>
      </c>
      <c r="Q12" s="33">
        <f t="shared" si="5"/>
        <v>3</v>
      </c>
      <c r="R12" s="33">
        <f t="shared" si="6"/>
        <v>4</v>
      </c>
      <c r="S12" s="33">
        <f t="shared" si="7"/>
        <v>4</v>
      </c>
      <c r="T12" s="33">
        <f t="shared" si="8"/>
        <v>2</v>
      </c>
      <c r="U12" s="33">
        <f t="shared" si="9"/>
        <v>3</v>
      </c>
      <c r="V12" s="64">
        <f t="shared" si="10"/>
        <v>72.5</v>
      </c>
      <c r="X12" s="22" t="s">
        <v>352</v>
      </c>
      <c r="Y12" s="23">
        <f>AVERAGE(V3:V12)</f>
        <v>77.75</v>
      </c>
    </row>
    <row r="13" spans="1:25" ht="13.15" x14ac:dyDescent="0.4">
      <c r="X13" s="20"/>
      <c r="Y13" s="21"/>
    </row>
    <row r="14" spans="1:25" ht="14.25" thickBot="1" x14ac:dyDescent="0.45">
      <c r="A14" s="81" t="s">
        <v>68</v>
      </c>
      <c r="B14" s="81"/>
      <c r="C14" s="81"/>
      <c r="D14" s="81"/>
      <c r="E14" s="81"/>
      <c r="F14" s="81"/>
      <c r="G14" s="81"/>
      <c r="H14" s="81"/>
      <c r="I14" s="81"/>
      <c r="J14" s="81"/>
      <c r="K14" s="81"/>
      <c r="L14" s="81"/>
      <c r="M14" s="81"/>
      <c r="N14" s="81"/>
      <c r="O14" s="81"/>
      <c r="P14" s="81"/>
      <c r="Q14" s="81"/>
      <c r="R14" s="81"/>
      <c r="S14" s="81"/>
      <c r="T14" s="81"/>
      <c r="U14" s="81"/>
      <c r="V14" s="67"/>
      <c r="X14" s="20"/>
      <c r="Y14" s="21"/>
    </row>
    <row r="15" spans="1:25" ht="26.65" thickTop="1" x14ac:dyDescent="0.4">
      <c r="A15" s="7" t="s">
        <v>311</v>
      </c>
      <c r="B15" s="7" t="s">
        <v>312</v>
      </c>
      <c r="C15" s="7" t="s">
        <v>313</v>
      </c>
      <c r="D15" s="7" t="s">
        <v>314</v>
      </c>
      <c r="E15" s="7" t="s">
        <v>315</v>
      </c>
      <c r="F15" s="7" t="s">
        <v>316</v>
      </c>
      <c r="G15" s="7" t="s">
        <v>317</v>
      </c>
      <c r="H15" s="7" t="s">
        <v>318</v>
      </c>
      <c r="I15" s="7" t="s">
        <v>319</v>
      </c>
      <c r="J15" s="7" t="s">
        <v>320</v>
      </c>
      <c r="K15" s="30"/>
      <c r="L15" s="6" t="s">
        <v>321</v>
      </c>
      <c r="M15" s="5" t="s">
        <v>322</v>
      </c>
      <c r="N15" s="6" t="s">
        <v>323</v>
      </c>
      <c r="O15" s="5" t="s">
        <v>324</v>
      </c>
      <c r="P15" s="6" t="s">
        <v>325</v>
      </c>
      <c r="Q15" s="5" t="s">
        <v>326</v>
      </c>
      <c r="R15" s="6" t="s">
        <v>327</v>
      </c>
      <c r="S15" s="5" t="s">
        <v>328</v>
      </c>
      <c r="T15" s="6" t="s">
        <v>329</v>
      </c>
      <c r="U15" s="5" t="s">
        <v>330</v>
      </c>
      <c r="V15" s="8" t="s">
        <v>331</v>
      </c>
      <c r="X15" s="20"/>
      <c r="Y15" s="21"/>
    </row>
    <row r="16" spans="1:25" ht="13.15" x14ac:dyDescent="0.4">
      <c r="A16" s="63">
        <v>4</v>
      </c>
      <c r="B16" s="63">
        <v>3</v>
      </c>
      <c r="C16" s="63">
        <v>4</v>
      </c>
      <c r="D16" s="63">
        <v>2</v>
      </c>
      <c r="E16" s="63">
        <v>4</v>
      </c>
      <c r="F16" s="63">
        <v>2</v>
      </c>
      <c r="G16" s="63">
        <v>3</v>
      </c>
      <c r="H16" s="63">
        <v>2</v>
      </c>
      <c r="I16" s="63">
        <v>4</v>
      </c>
      <c r="J16" s="63">
        <v>3</v>
      </c>
      <c r="K16" s="30"/>
      <c r="L16" s="33">
        <f>A16-1</f>
        <v>3</v>
      </c>
      <c r="M16" s="33">
        <f>5-B16</f>
        <v>2</v>
      </c>
      <c r="N16" s="33">
        <f>C16-1</f>
        <v>3</v>
      </c>
      <c r="O16" s="33">
        <f>5-D16</f>
        <v>3</v>
      </c>
      <c r="P16" s="33">
        <f>E16-1</f>
        <v>3</v>
      </c>
      <c r="Q16" s="33">
        <f>5-F16</f>
        <v>3</v>
      </c>
      <c r="R16" s="33">
        <f>G16-1</f>
        <v>2</v>
      </c>
      <c r="S16" s="33">
        <f>5-H16</f>
        <v>3</v>
      </c>
      <c r="T16" s="33">
        <f>I16-1</f>
        <v>3</v>
      </c>
      <c r="U16" s="33">
        <f>5-J16</f>
        <v>2</v>
      </c>
      <c r="V16" s="64">
        <f>SUM(L16:U16)*2.5</f>
        <v>67.5</v>
      </c>
      <c r="X16" s="20"/>
      <c r="Y16" s="21"/>
    </row>
    <row r="17" spans="1:25" ht="13.15" x14ac:dyDescent="0.4">
      <c r="A17" s="63">
        <v>3</v>
      </c>
      <c r="B17" s="63">
        <v>4</v>
      </c>
      <c r="C17" s="63">
        <v>4</v>
      </c>
      <c r="D17" s="63">
        <v>2</v>
      </c>
      <c r="E17" s="63">
        <v>3</v>
      </c>
      <c r="F17" s="63">
        <v>4</v>
      </c>
      <c r="G17" s="63">
        <v>3</v>
      </c>
      <c r="H17" s="63">
        <v>2</v>
      </c>
      <c r="I17" s="63">
        <v>3</v>
      </c>
      <c r="J17" s="63">
        <v>3</v>
      </c>
      <c r="K17" s="30"/>
      <c r="L17" s="33">
        <f t="shared" ref="L17:L26" si="11">A17-1</f>
        <v>2</v>
      </c>
      <c r="M17" s="33">
        <f t="shared" ref="M17:M26" si="12">5-B17</f>
        <v>1</v>
      </c>
      <c r="N17" s="33">
        <f t="shared" ref="N17:N26" si="13">C17-1</f>
        <v>3</v>
      </c>
      <c r="O17" s="33">
        <f t="shared" ref="O17:O26" si="14">5-D17</f>
        <v>3</v>
      </c>
      <c r="P17" s="33">
        <f t="shared" ref="P17:P26" si="15">E17-1</f>
        <v>2</v>
      </c>
      <c r="Q17" s="33">
        <f t="shared" ref="Q17:Q26" si="16">5-F17</f>
        <v>1</v>
      </c>
      <c r="R17" s="33">
        <f t="shared" ref="R17:R26" si="17">G17-1</f>
        <v>2</v>
      </c>
      <c r="S17" s="33">
        <f t="shared" ref="S17:S26" si="18">5-H17</f>
        <v>3</v>
      </c>
      <c r="T17" s="33">
        <f t="shared" ref="T17:T26" si="19">I17-1</f>
        <v>2</v>
      </c>
      <c r="U17" s="33">
        <f t="shared" ref="U17:U26" si="20">5-J17</f>
        <v>2</v>
      </c>
      <c r="V17" s="64">
        <f t="shared" ref="V17:V26" si="21">SUM(L17:U17)*2.5</f>
        <v>52.5</v>
      </c>
      <c r="X17" s="20"/>
      <c r="Y17" s="21"/>
    </row>
    <row r="18" spans="1:25" ht="13.15" x14ac:dyDescent="0.4">
      <c r="A18" s="63">
        <v>1</v>
      </c>
      <c r="B18" s="63">
        <v>1</v>
      </c>
      <c r="C18" s="63">
        <v>2</v>
      </c>
      <c r="D18" s="63">
        <v>2</v>
      </c>
      <c r="E18" s="63">
        <v>1</v>
      </c>
      <c r="F18" s="63">
        <v>2</v>
      </c>
      <c r="G18" s="63">
        <v>3</v>
      </c>
      <c r="H18" s="63">
        <v>5</v>
      </c>
      <c r="I18" s="63">
        <v>2</v>
      </c>
      <c r="J18" s="63">
        <v>1</v>
      </c>
      <c r="K18" s="30"/>
      <c r="L18" s="33">
        <f t="shared" si="11"/>
        <v>0</v>
      </c>
      <c r="M18" s="33">
        <f t="shared" si="12"/>
        <v>4</v>
      </c>
      <c r="N18" s="33">
        <f t="shared" si="13"/>
        <v>1</v>
      </c>
      <c r="O18" s="33">
        <f t="shared" si="14"/>
        <v>3</v>
      </c>
      <c r="P18" s="33">
        <f t="shared" si="15"/>
        <v>0</v>
      </c>
      <c r="Q18" s="33">
        <f t="shared" si="16"/>
        <v>3</v>
      </c>
      <c r="R18" s="33">
        <f t="shared" si="17"/>
        <v>2</v>
      </c>
      <c r="S18" s="33">
        <f t="shared" si="18"/>
        <v>0</v>
      </c>
      <c r="T18" s="33">
        <f t="shared" si="19"/>
        <v>1</v>
      </c>
      <c r="U18" s="33">
        <f t="shared" si="20"/>
        <v>4</v>
      </c>
      <c r="V18" s="64">
        <f t="shared" si="21"/>
        <v>45</v>
      </c>
      <c r="X18" s="20"/>
      <c r="Y18" s="21"/>
    </row>
    <row r="19" spans="1:25" ht="13.15" x14ac:dyDescent="0.4">
      <c r="A19" s="63">
        <v>1</v>
      </c>
      <c r="B19" s="63">
        <v>4</v>
      </c>
      <c r="C19" s="63">
        <v>2</v>
      </c>
      <c r="D19" s="63">
        <v>5</v>
      </c>
      <c r="E19" s="63">
        <v>2</v>
      </c>
      <c r="F19" s="63">
        <v>4</v>
      </c>
      <c r="G19" s="63">
        <v>1</v>
      </c>
      <c r="H19" s="63">
        <v>5</v>
      </c>
      <c r="I19" s="63">
        <v>1</v>
      </c>
      <c r="J19" s="63">
        <v>1</v>
      </c>
      <c r="K19" s="30"/>
      <c r="L19" s="33">
        <f t="shared" si="11"/>
        <v>0</v>
      </c>
      <c r="M19" s="33">
        <f t="shared" si="12"/>
        <v>1</v>
      </c>
      <c r="N19" s="33">
        <f t="shared" si="13"/>
        <v>1</v>
      </c>
      <c r="O19" s="33">
        <f t="shared" si="14"/>
        <v>0</v>
      </c>
      <c r="P19" s="33">
        <f t="shared" si="15"/>
        <v>1</v>
      </c>
      <c r="Q19" s="33">
        <f t="shared" si="16"/>
        <v>1</v>
      </c>
      <c r="R19" s="33">
        <f t="shared" si="17"/>
        <v>0</v>
      </c>
      <c r="S19" s="33">
        <f t="shared" si="18"/>
        <v>0</v>
      </c>
      <c r="T19" s="33">
        <f t="shared" si="19"/>
        <v>0</v>
      </c>
      <c r="U19" s="33">
        <f t="shared" si="20"/>
        <v>4</v>
      </c>
      <c r="V19" s="64">
        <f t="shared" si="21"/>
        <v>20</v>
      </c>
      <c r="X19" s="20"/>
      <c r="Y19" s="21"/>
    </row>
    <row r="20" spans="1:25" ht="13.15" x14ac:dyDescent="0.4">
      <c r="A20" s="63">
        <v>2</v>
      </c>
      <c r="B20" s="63">
        <v>4</v>
      </c>
      <c r="C20" s="63">
        <v>1</v>
      </c>
      <c r="D20" s="63">
        <v>4</v>
      </c>
      <c r="E20" s="63">
        <v>4</v>
      </c>
      <c r="F20" s="63">
        <v>5</v>
      </c>
      <c r="G20" s="63">
        <v>2</v>
      </c>
      <c r="H20" s="63">
        <v>5</v>
      </c>
      <c r="I20" s="33"/>
      <c r="J20" s="63">
        <v>2</v>
      </c>
      <c r="K20" s="30"/>
      <c r="L20" s="33">
        <f t="shared" si="11"/>
        <v>1</v>
      </c>
      <c r="M20" s="33">
        <f t="shared" si="12"/>
        <v>1</v>
      </c>
      <c r="N20" s="33">
        <f t="shared" si="13"/>
        <v>0</v>
      </c>
      <c r="O20" s="33">
        <f t="shared" si="14"/>
        <v>1</v>
      </c>
      <c r="P20" s="33">
        <f t="shared" si="15"/>
        <v>3</v>
      </c>
      <c r="Q20" s="33">
        <f t="shared" si="16"/>
        <v>0</v>
      </c>
      <c r="R20" s="33">
        <f t="shared" si="17"/>
        <v>1</v>
      </c>
      <c r="S20" s="33">
        <f t="shared" si="18"/>
        <v>0</v>
      </c>
      <c r="T20" s="33">
        <f t="shared" si="19"/>
        <v>-1</v>
      </c>
      <c r="U20" s="33">
        <f t="shared" si="20"/>
        <v>3</v>
      </c>
      <c r="V20" s="64">
        <f t="shared" si="21"/>
        <v>22.5</v>
      </c>
      <c r="X20" s="20"/>
      <c r="Y20" s="21"/>
    </row>
    <row r="21" spans="1:25" ht="13.15" x14ac:dyDescent="0.4">
      <c r="A21" s="63">
        <v>1</v>
      </c>
      <c r="B21" s="63">
        <v>5</v>
      </c>
      <c r="C21" s="63">
        <v>1</v>
      </c>
      <c r="D21" s="63">
        <v>3</v>
      </c>
      <c r="E21" s="63">
        <v>3</v>
      </c>
      <c r="F21" s="63">
        <v>5</v>
      </c>
      <c r="G21" s="63">
        <v>5</v>
      </c>
      <c r="H21" s="63">
        <v>5</v>
      </c>
      <c r="I21" s="63">
        <v>1</v>
      </c>
      <c r="J21" s="63">
        <v>1</v>
      </c>
      <c r="K21" s="30"/>
      <c r="L21" s="33">
        <f t="shared" si="11"/>
        <v>0</v>
      </c>
      <c r="M21" s="33">
        <f t="shared" si="12"/>
        <v>0</v>
      </c>
      <c r="N21" s="33">
        <f t="shared" si="13"/>
        <v>0</v>
      </c>
      <c r="O21" s="33">
        <f t="shared" si="14"/>
        <v>2</v>
      </c>
      <c r="P21" s="33">
        <f t="shared" si="15"/>
        <v>2</v>
      </c>
      <c r="Q21" s="33">
        <f t="shared" si="16"/>
        <v>0</v>
      </c>
      <c r="R21" s="33">
        <f t="shared" si="17"/>
        <v>4</v>
      </c>
      <c r="S21" s="33">
        <f t="shared" si="18"/>
        <v>0</v>
      </c>
      <c r="T21" s="33">
        <f t="shared" si="19"/>
        <v>0</v>
      </c>
      <c r="U21" s="33">
        <f t="shared" si="20"/>
        <v>4</v>
      </c>
      <c r="V21" s="64">
        <f t="shared" si="21"/>
        <v>30</v>
      </c>
      <c r="X21" s="20"/>
      <c r="Y21" s="21"/>
    </row>
    <row r="22" spans="1:25" ht="13.15" x14ac:dyDescent="0.4">
      <c r="A22" s="63">
        <v>2</v>
      </c>
      <c r="B22" s="63">
        <v>1</v>
      </c>
      <c r="C22" s="33"/>
      <c r="D22" s="63">
        <v>3</v>
      </c>
      <c r="E22" s="33"/>
      <c r="F22" s="63">
        <v>4</v>
      </c>
      <c r="G22" s="63">
        <v>4</v>
      </c>
      <c r="H22" s="63">
        <v>3</v>
      </c>
      <c r="I22" s="33"/>
      <c r="J22" s="63">
        <v>2</v>
      </c>
      <c r="K22" s="30"/>
      <c r="L22" s="33">
        <f t="shared" si="11"/>
        <v>1</v>
      </c>
      <c r="M22" s="33">
        <f t="shared" si="12"/>
        <v>4</v>
      </c>
      <c r="N22" s="33">
        <f t="shared" si="13"/>
        <v>-1</v>
      </c>
      <c r="O22" s="33">
        <f t="shared" si="14"/>
        <v>2</v>
      </c>
      <c r="P22" s="33">
        <f t="shared" si="15"/>
        <v>-1</v>
      </c>
      <c r="Q22" s="33">
        <f t="shared" si="16"/>
        <v>1</v>
      </c>
      <c r="R22" s="33">
        <f t="shared" si="17"/>
        <v>3</v>
      </c>
      <c r="S22" s="33">
        <f t="shared" si="18"/>
        <v>2</v>
      </c>
      <c r="T22" s="33">
        <f t="shared" si="19"/>
        <v>-1</v>
      </c>
      <c r="U22" s="33">
        <f t="shared" si="20"/>
        <v>3</v>
      </c>
      <c r="V22" s="64">
        <f t="shared" si="21"/>
        <v>32.5</v>
      </c>
      <c r="X22" s="20"/>
      <c r="Y22" s="21"/>
    </row>
    <row r="23" spans="1:25" ht="13.15" x14ac:dyDescent="0.4">
      <c r="A23" s="63">
        <v>2</v>
      </c>
      <c r="B23" s="63">
        <v>2</v>
      </c>
      <c r="C23" s="63">
        <v>2</v>
      </c>
      <c r="D23" s="63">
        <v>2</v>
      </c>
      <c r="E23" s="63">
        <v>3</v>
      </c>
      <c r="F23" s="63">
        <v>1</v>
      </c>
      <c r="G23" s="63">
        <v>2</v>
      </c>
      <c r="H23" s="63">
        <v>4</v>
      </c>
      <c r="I23" s="63">
        <v>2</v>
      </c>
      <c r="J23" s="63">
        <v>2</v>
      </c>
      <c r="K23" s="30"/>
      <c r="L23" s="33">
        <f t="shared" si="11"/>
        <v>1</v>
      </c>
      <c r="M23" s="33">
        <f t="shared" si="12"/>
        <v>3</v>
      </c>
      <c r="N23" s="33">
        <f t="shared" si="13"/>
        <v>1</v>
      </c>
      <c r="O23" s="33">
        <f t="shared" si="14"/>
        <v>3</v>
      </c>
      <c r="P23" s="33">
        <f t="shared" si="15"/>
        <v>2</v>
      </c>
      <c r="Q23" s="33">
        <f t="shared" si="16"/>
        <v>4</v>
      </c>
      <c r="R23" s="33">
        <f t="shared" si="17"/>
        <v>1</v>
      </c>
      <c r="S23" s="33">
        <f t="shared" si="18"/>
        <v>1</v>
      </c>
      <c r="T23" s="33">
        <f t="shared" si="19"/>
        <v>1</v>
      </c>
      <c r="U23" s="33">
        <f t="shared" si="20"/>
        <v>3</v>
      </c>
      <c r="V23" s="64">
        <f t="shared" si="21"/>
        <v>50</v>
      </c>
      <c r="X23" s="20"/>
      <c r="Y23" s="21"/>
    </row>
    <row r="24" spans="1:25" ht="13.15" x14ac:dyDescent="0.4">
      <c r="A24" s="63">
        <v>3</v>
      </c>
      <c r="B24" s="63">
        <v>3</v>
      </c>
      <c r="C24" s="63">
        <v>3</v>
      </c>
      <c r="D24" s="63">
        <v>3</v>
      </c>
      <c r="E24" s="63">
        <v>3</v>
      </c>
      <c r="F24" s="63">
        <v>2</v>
      </c>
      <c r="G24" s="63">
        <v>4</v>
      </c>
      <c r="H24" s="63">
        <v>1</v>
      </c>
      <c r="I24" s="63">
        <v>2</v>
      </c>
      <c r="J24" s="63">
        <v>2</v>
      </c>
      <c r="K24" s="30"/>
      <c r="L24" s="33">
        <f t="shared" si="11"/>
        <v>2</v>
      </c>
      <c r="M24" s="33">
        <f t="shared" si="12"/>
        <v>2</v>
      </c>
      <c r="N24" s="33">
        <f t="shared" si="13"/>
        <v>2</v>
      </c>
      <c r="O24" s="33">
        <f t="shared" si="14"/>
        <v>2</v>
      </c>
      <c r="P24" s="33">
        <f t="shared" si="15"/>
        <v>2</v>
      </c>
      <c r="Q24" s="33">
        <f t="shared" si="16"/>
        <v>3</v>
      </c>
      <c r="R24" s="33">
        <f t="shared" si="17"/>
        <v>3</v>
      </c>
      <c r="S24" s="33">
        <f t="shared" si="18"/>
        <v>4</v>
      </c>
      <c r="T24" s="33">
        <f t="shared" si="19"/>
        <v>1</v>
      </c>
      <c r="U24" s="33">
        <f t="shared" si="20"/>
        <v>3</v>
      </c>
      <c r="V24" s="64">
        <f t="shared" si="21"/>
        <v>60</v>
      </c>
      <c r="X24" s="20"/>
      <c r="Y24" s="21"/>
    </row>
    <row r="25" spans="1:25" ht="13.15" x14ac:dyDescent="0.4">
      <c r="A25" s="63">
        <v>3</v>
      </c>
      <c r="B25" s="63">
        <v>4</v>
      </c>
      <c r="C25" s="63">
        <v>2</v>
      </c>
      <c r="D25" s="63">
        <v>4</v>
      </c>
      <c r="E25" s="63">
        <v>3</v>
      </c>
      <c r="F25" s="63">
        <v>4</v>
      </c>
      <c r="G25" s="63">
        <v>3</v>
      </c>
      <c r="H25" s="63">
        <v>4</v>
      </c>
      <c r="I25" s="63">
        <v>4</v>
      </c>
      <c r="J25" s="63">
        <v>2</v>
      </c>
      <c r="K25" s="30"/>
      <c r="L25" s="33">
        <f t="shared" si="11"/>
        <v>2</v>
      </c>
      <c r="M25" s="33">
        <f t="shared" si="12"/>
        <v>1</v>
      </c>
      <c r="N25" s="33">
        <f t="shared" si="13"/>
        <v>1</v>
      </c>
      <c r="O25" s="33">
        <f t="shared" si="14"/>
        <v>1</v>
      </c>
      <c r="P25" s="33">
        <f t="shared" si="15"/>
        <v>2</v>
      </c>
      <c r="Q25" s="33">
        <f t="shared" si="16"/>
        <v>1</v>
      </c>
      <c r="R25" s="33">
        <f t="shared" si="17"/>
        <v>2</v>
      </c>
      <c r="S25" s="33">
        <f t="shared" si="18"/>
        <v>1</v>
      </c>
      <c r="T25" s="33">
        <f t="shared" si="19"/>
        <v>3</v>
      </c>
      <c r="U25" s="33">
        <f t="shared" si="20"/>
        <v>3</v>
      </c>
      <c r="V25" s="64">
        <f t="shared" si="21"/>
        <v>42.5</v>
      </c>
      <c r="X25" s="20"/>
      <c r="Y25" s="21"/>
    </row>
    <row r="26" spans="1:25" ht="13.15" x14ac:dyDescent="0.4">
      <c r="A26" s="63">
        <v>2</v>
      </c>
      <c r="B26" s="63">
        <v>1</v>
      </c>
      <c r="C26" s="63">
        <v>3</v>
      </c>
      <c r="D26" s="63">
        <v>3</v>
      </c>
      <c r="E26" s="63">
        <v>3</v>
      </c>
      <c r="F26" s="63">
        <v>4</v>
      </c>
      <c r="G26" s="63">
        <v>2</v>
      </c>
      <c r="H26" s="63">
        <v>3</v>
      </c>
      <c r="I26" s="63">
        <v>2</v>
      </c>
      <c r="J26" s="63">
        <v>3</v>
      </c>
      <c r="K26" s="30"/>
      <c r="L26" s="33">
        <f t="shared" si="11"/>
        <v>1</v>
      </c>
      <c r="M26" s="33">
        <f t="shared" si="12"/>
        <v>4</v>
      </c>
      <c r="N26" s="33">
        <f t="shared" si="13"/>
        <v>2</v>
      </c>
      <c r="O26" s="33">
        <f t="shared" si="14"/>
        <v>2</v>
      </c>
      <c r="P26" s="33">
        <f t="shared" si="15"/>
        <v>2</v>
      </c>
      <c r="Q26" s="33">
        <f t="shared" si="16"/>
        <v>1</v>
      </c>
      <c r="R26" s="33">
        <f t="shared" si="17"/>
        <v>1</v>
      </c>
      <c r="S26" s="33">
        <f t="shared" si="18"/>
        <v>2</v>
      </c>
      <c r="T26" s="33">
        <f t="shared" si="19"/>
        <v>1</v>
      </c>
      <c r="U26" s="33">
        <f t="shared" si="20"/>
        <v>2</v>
      </c>
      <c r="V26" s="64">
        <f t="shared" si="21"/>
        <v>45</v>
      </c>
      <c r="X26" s="22" t="s">
        <v>349</v>
      </c>
      <c r="Y26" s="23">
        <f>AVERAGE(V16:V26)</f>
        <v>42.5</v>
      </c>
    </row>
    <row r="27" spans="1:25" ht="13.15" x14ac:dyDescent="0.4">
      <c r="X27" s="20"/>
      <c r="Y27" s="21"/>
    </row>
    <row r="28" spans="1:25" ht="14.25" thickBot="1" x14ac:dyDescent="0.45">
      <c r="A28" s="81" t="s">
        <v>69</v>
      </c>
      <c r="B28" s="81"/>
      <c r="C28" s="81"/>
      <c r="D28" s="81"/>
      <c r="E28" s="81"/>
      <c r="F28" s="81"/>
      <c r="G28" s="81"/>
      <c r="H28" s="81"/>
      <c r="I28" s="81"/>
      <c r="J28" s="81"/>
      <c r="K28" s="81"/>
      <c r="L28" s="81"/>
      <c r="M28" s="81"/>
      <c r="N28" s="81"/>
      <c r="O28" s="81"/>
      <c r="P28" s="81"/>
      <c r="Q28" s="81"/>
      <c r="R28" s="81"/>
      <c r="S28" s="81"/>
      <c r="T28" s="81"/>
      <c r="U28" s="81"/>
      <c r="V28" s="67"/>
      <c r="X28" s="20"/>
      <c r="Y28" s="21"/>
    </row>
    <row r="29" spans="1:25" ht="26.65" thickTop="1" x14ac:dyDescent="0.4">
      <c r="A29" s="7" t="s">
        <v>311</v>
      </c>
      <c r="B29" s="7" t="s">
        <v>312</v>
      </c>
      <c r="C29" s="7" t="s">
        <v>313</v>
      </c>
      <c r="D29" s="7" t="s">
        <v>314</v>
      </c>
      <c r="E29" s="7" t="s">
        <v>315</v>
      </c>
      <c r="F29" s="7" t="s">
        <v>316</v>
      </c>
      <c r="G29" s="7" t="s">
        <v>317</v>
      </c>
      <c r="H29" s="7" t="s">
        <v>318</v>
      </c>
      <c r="I29" s="7" t="s">
        <v>319</v>
      </c>
      <c r="J29" s="7" t="s">
        <v>320</v>
      </c>
      <c r="K29" s="30"/>
      <c r="L29" s="6" t="s">
        <v>321</v>
      </c>
      <c r="M29" s="5" t="s">
        <v>322</v>
      </c>
      <c r="N29" s="6" t="s">
        <v>323</v>
      </c>
      <c r="O29" s="5" t="s">
        <v>324</v>
      </c>
      <c r="P29" s="6" t="s">
        <v>325</v>
      </c>
      <c r="Q29" s="5" t="s">
        <v>326</v>
      </c>
      <c r="R29" s="6" t="s">
        <v>327</v>
      </c>
      <c r="S29" s="5" t="s">
        <v>328</v>
      </c>
      <c r="T29" s="6" t="s">
        <v>329</v>
      </c>
      <c r="U29" s="5" t="s">
        <v>330</v>
      </c>
      <c r="V29" s="8" t="s">
        <v>331</v>
      </c>
      <c r="X29" s="20"/>
      <c r="Y29" s="21"/>
    </row>
    <row r="30" spans="1:25" ht="13.15" x14ac:dyDescent="0.4">
      <c r="A30" s="63">
        <v>4</v>
      </c>
      <c r="B30" s="63">
        <v>1</v>
      </c>
      <c r="C30" s="63">
        <v>3</v>
      </c>
      <c r="D30" s="63">
        <v>1</v>
      </c>
      <c r="E30" s="63">
        <v>4</v>
      </c>
      <c r="F30" s="63">
        <v>3</v>
      </c>
      <c r="G30" s="63">
        <v>4</v>
      </c>
      <c r="H30" s="63">
        <v>3</v>
      </c>
      <c r="I30" s="63">
        <v>2</v>
      </c>
      <c r="J30" s="63">
        <v>3</v>
      </c>
      <c r="K30" s="30"/>
      <c r="L30" s="33">
        <f>A30-1</f>
        <v>3</v>
      </c>
      <c r="M30" s="33">
        <f>5-B30</f>
        <v>4</v>
      </c>
      <c r="N30" s="33">
        <f>C30-1</f>
        <v>2</v>
      </c>
      <c r="O30" s="33">
        <f>5-D30</f>
        <v>4</v>
      </c>
      <c r="P30" s="33">
        <f>E30-1</f>
        <v>3</v>
      </c>
      <c r="Q30" s="33">
        <f>5-F30</f>
        <v>2</v>
      </c>
      <c r="R30" s="33">
        <f>G30-1</f>
        <v>3</v>
      </c>
      <c r="S30" s="33">
        <f>5-H30</f>
        <v>2</v>
      </c>
      <c r="T30" s="33">
        <f>I30-1</f>
        <v>1</v>
      </c>
      <c r="U30" s="33">
        <f>5-J30</f>
        <v>2</v>
      </c>
      <c r="V30" s="64">
        <f>SUM(L30:U30)*2.5</f>
        <v>65</v>
      </c>
      <c r="X30" s="20"/>
      <c r="Y30" s="21"/>
    </row>
    <row r="31" spans="1:25" ht="13.15" x14ac:dyDescent="0.4">
      <c r="A31" s="63">
        <v>1</v>
      </c>
      <c r="B31" s="63">
        <v>3</v>
      </c>
      <c r="C31" s="63">
        <v>1</v>
      </c>
      <c r="D31" s="63">
        <v>2</v>
      </c>
      <c r="E31" s="63">
        <v>4</v>
      </c>
      <c r="F31" s="63">
        <v>1</v>
      </c>
      <c r="G31" s="63">
        <v>1</v>
      </c>
      <c r="H31" s="63">
        <v>5</v>
      </c>
      <c r="I31" s="63">
        <v>3</v>
      </c>
      <c r="J31" s="63">
        <v>5</v>
      </c>
      <c r="K31" s="30"/>
      <c r="L31" s="33">
        <f t="shared" ref="L31:L36" si="22">A31-1</f>
        <v>0</v>
      </c>
      <c r="M31" s="33">
        <f t="shared" ref="M31:M36" si="23">5-B31</f>
        <v>2</v>
      </c>
      <c r="N31" s="33">
        <f t="shared" ref="N31:N36" si="24">C31-1</f>
        <v>0</v>
      </c>
      <c r="O31" s="33">
        <f t="shared" ref="O31:O36" si="25">5-D31</f>
        <v>3</v>
      </c>
      <c r="P31" s="33">
        <f t="shared" ref="P31:P36" si="26">E31-1</f>
        <v>3</v>
      </c>
      <c r="Q31" s="33">
        <f t="shared" ref="Q31:Q36" si="27">5-F31</f>
        <v>4</v>
      </c>
      <c r="R31" s="33">
        <f t="shared" ref="R31:R36" si="28">G31-1</f>
        <v>0</v>
      </c>
      <c r="S31" s="33">
        <f t="shared" ref="S31:S36" si="29">5-H31</f>
        <v>0</v>
      </c>
      <c r="T31" s="33">
        <f t="shared" ref="T31:T36" si="30">I31-1</f>
        <v>2</v>
      </c>
      <c r="U31" s="33">
        <f t="shared" ref="U31:U36" si="31">5-J31</f>
        <v>0</v>
      </c>
      <c r="V31" s="64">
        <f t="shared" ref="V31:V36" si="32">SUM(L31:U31)*2.5</f>
        <v>35</v>
      </c>
      <c r="X31" s="20"/>
      <c r="Y31" s="21"/>
    </row>
    <row r="32" spans="1:25" ht="13.15" x14ac:dyDescent="0.4">
      <c r="A32" s="63">
        <v>4</v>
      </c>
      <c r="B32" s="63">
        <v>2</v>
      </c>
      <c r="C32" s="63">
        <v>3</v>
      </c>
      <c r="D32" s="63">
        <v>2</v>
      </c>
      <c r="E32" s="63">
        <v>5</v>
      </c>
      <c r="F32" s="63">
        <v>1</v>
      </c>
      <c r="G32" s="63">
        <v>3</v>
      </c>
      <c r="H32" s="63">
        <v>3</v>
      </c>
      <c r="I32" s="63">
        <v>4</v>
      </c>
      <c r="J32" s="63">
        <v>1</v>
      </c>
      <c r="K32" s="30"/>
      <c r="L32" s="33">
        <f t="shared" si="22"/>
        <v>3</v>
      </c>
      <c r="M32" s="33">
        <f t="shared" si="23"/>
        <v>3</v>
      </c>
      <c r="N32" s="33">
        <f t="shared" si="24"/>
        <v>2</v>
      </c>
      <c r="O32" s="33">
        <f t="shared" si="25"/>
        <v>3</v>
      </c>
      <c r="P32" s="33">
        <f t="shared" si="26"/>
        <v>4</v>
      </c>
      <c r="Q32" s="33">
        <f t="shared" si="27"/>
        <v>4</v>
      </c>
      <c r="R32" s="33">
        <f t="shared" si="28"/>
        <v>2</v>
      </c>
      <c r="S32" s="33">
        <f t="shared" si="29"/>
        <v>2</v>
      </c>
      <c r="T32" s="33">
        <f t="shared" si="30"/>
        <v>3</v>
      </c>
      <c r="U32" s="33">
        <f t="shared" si="31"/>
        <v>4</v>
      </c>
      <c r="V32" s="64">
        <f t="shared" si="32"/>
        <v>75</v>
      </c>
      <c r="X32" s="20"/>
      <c r="Y32" s="21"/>
    </row>
    <row r="33" spans="1:25" ht="13.15" x14ac:dyDescent="0.4">
      <c r="A33" s="63">
        <v>2</v>
      </c>
      <c r="B33" s="63">
        <v>2</v>
      </c>
      <c r="C33" s="63">
        <v>2</v>
      </c>
      <c r="D33" s="63">
        <v>1</v>
      </c>
      <c r="E33" s="63">
        <v>4</v>
      </c>
      <c r="F33" s="63">
        <v>2</v>
      </c>
      <c r="G33" s="63">
        <v>4</v>
      </c>
      <c r="H33" s="63">
        <v>5</v>
      </c>
      <c r="I33" s="63">
        <v>3</v>
      </c>
      <c r="J33" s="63">
        <v>1</v>
      </c>
      <c r="K33" s="30"/>
      <c r="L33" s="33">
        <f t="shared" si="22"/>
        <v>1</v>
      </c>
      <c r="M33" s="33">
        <f t="shared" si="23"/>
        <v>3</v>
      </c>
      <c r="N33" s="33">
        <f t="shared" si="24"/>
        <v>1</v>
      </c>
      <c r="O33" s="33">
        <f t="shared" si="25"/>
        <v>4</v>
      </c>
      <c r="P33" s="33">
        <f t="shared" si="26"/>
        <v>3</v>
      </c>
      <c r="Q33" s="33">
        <f t="shared" si="27"/>
        <v>3</v>
      </c>
      <c r="R33" s="33">
        <f t="shared" si="28"/>
        <v>3</v>
      </c>
      <c r="S33" s="33">
        <f t="shared" si="29"/>
        <v>0</v>
      </c>
      <c r="T33" s="33">
        <f t="shared" si="30"/>
        <v>2</v>
      </c>
      <c r="U33" s="33">
        <f t="shared" si="31"/>
        <v>4</v>
      </c>
      <c r="V33" s="64">
        <f t="shared" si="32"/>
        <v>60</v>
      </c>
      <c r="X33" s="20"/>
      <c r="Y33" s="21"/>
    </row>
    <row r="34" spans="1:25" ht="13.15" x14ac:dyDescent="0.4">
      <c r="A34" s="63">
        <v>2</v>
      </c>
      <c r="B34" s="63">
        <v>2</v>
      </c>
      <c r="C34" s="63">
        <v>1</v>
      </c>
      <c r="D34" s="63">
        <v>2</v>
      </c>
      <c r="E34" s="63">
        <v>4</v>
      </c>
      <c r="F34" s="63">
        <v>2</v>
      </c>
      <c r="G34" s="63">
        <v>4</v>
      </c>
      <c r="H34" s="63">
        <v>1</v>
      </c>
      <c r="I34" s="63">
        <v>1</v>
      </c>
      <c r="J34" s="63">
        <v>2</v>
      </c>
      <c r="K34" s="30"/>
      <c r="L34" s="33">
        <f t="shared" si="22"/>
        <v>1</v>
      </c>
      <c r="M34" s="33">
        <f t="shared" si="23"/>
        <v>3</v>
      </c>
      <c r="N34" s="33">
        <f t="shared" si="24"/>
        <v>0</v>
      </c>
      <c r="O34" s="33">
        <f t="shared" si="25"/>
        <v>3</v>
      </c>
      <c r="P34" s="33">
        <f t="shared" si="26"/>
        <v>3</v>
      </c>
      <c r="Q34" s="33">
        <f t="shared" si="27"/>
        <v>3</v>
      </c>
      <c r="R34" s="33">
        <f t="shared" si="28"/>
        <v>3</v>
      </c>
      <c r="S34" s="33">
        <f t="shared" si="29"/>
        <v>4</v>
      </c>
      <c r="T34" s="33">
        <f t="shared" si="30"/>
        <v>0</v>
      </c>
      <c r="U34" s="33">
        <f t="shared" si="31"/>
        <v>3</v>
      </c>
      <c r="V34" s="64">
        <f t="shared" si="32"/>
        <v>57.5</v>
      </c>
      <c r="X34" s="20"/>
      <c r="Y34" s="21"/>
    </row>
    <row r="35" spans="1:25" ht="13.15" x14ac:dyDescent="0.4">
      <c r="A35" s="63">
        <v>3</v>
      </c>
      <c r="B35" s="63">
        <v>1</v>
      </c>
      <c r="C35" s="63">
        <v>3</v>
      </c>
      <c r="D35" s="63">
        <v>4</v>
      </c>
      <c r="E35" s="63">
        <v>2</v>
      </c>
      <c r="F35" s="63">
        <v>4</v>
      </c>
      <c r="G35" s="63">
        <v>5</v>
      </c>
      <c r="H35" s="63">
        <v>3</v>
      </c>
      <c r="I35" s="63">
        <v>3</v>
      </c>
      <c r="J35" s="63">
        <v>1</v>
      </c>
      <c r="K35" s="30"/>
      <c r="L35" s="33">
        <f t="shared" si="22"/>
        <v>2</v>
      </c>
      <c r="M35" s="33">
        <f t="shared" si="23"/>
        <v>4</v>
      </c>
      <c r="N35" s="33">
        <f t="shared" si="24"/>
        <v>2</v>
      </c>
      <c r="O35" s="33">
        <f t="shared" si="25"/>
        <v>1</v>
      </c>
      <c r="P35" s="33">
        <f t="shared" si="26"/>
        <v>1</v>
      </c>
      <c r="Q35" s="33">
        <f t="shared" si="27"/>
        <v>1</v>
      </c>
      <c r="R35" s="33">
        <f t="shared" si="28"/>
        <v>4</v>
      </c>
      <c r="S35" s="33">
        <f t="shared" si="29"/>
        <v>2</v>
      </c>
      <c r="T35" s="33">
        <f t="shared" si="30"/>
        <v>2</v>
      </c>
      <c r="U35" s="33">
        <f t="shared" si="31"/>
        <v>4</v>
      </c>
      <c r="V35" s="64">
        <f t="shared" si="32"/>
        <v>57.5</v>
      </c>
      <c r="X35" s="20"/>
      <c r="Y35" s="21"/>
    </row>
    <row r="36" spans="1:25" ht="13.15" x14ac:dyDescent="0.4">
      <c r="A36" s="63">
        <v>3</v>
      </c>
      <c r="B36" s="63">
        <v>2</v>
      </c>
      <c r="C36" s="63">
        <v>2</v>
      </c>
      <c r="D36" s="63">
        <v>2</v>
      </c>
      <c r="E36" s="63">
        <v>3</v>
      </c>
      <c r="F36" s="63">
        <v>4</v>
      </c>
      <c r="G36" s="63">
        <v>3</v>
      </c>
      <c r="H36" s="63">
        <v>4</v>
      </c>
      <c r="I36" s="63">
        <v>3</v>
      </c>
      <c r="J36" s="63">
        <v>1</v>
      </c>
      <c r="K36" s="30"/>
      <c r="L36" s="33">
        <f t="shared" si="22"/>
        <v>2</v>
      </c>
      <c r="M36" s="33">
        <f t="shared" si="23"/>
        <v>3</v>
      </c>
      <c r="N36" s="33">
        <f t="shared" si="24"/>
        <v>1</v>
      </c>
      <c r="O36" s="33">
        <f t="shared" si="25"/>
        <v>3</v>
      </c>
      <c r="P36" s="33">
        <f t="shared" si="26"/>
        <v>2</v>
      </c>
      <c r="Q36" s="33">
        <f t="shared" si="27"/>
        <v>1</v>
      </c>
      <c r="R36" s="33">
        <f t="shared" si="28"/>
        <v>2</v>
      </c>
      <c r="S36" s="33">
        <f t="shared" si="29"/>
        <v>1</v>
      </c>
      <c r="T36" s="33">
        <f t="shared" si="30"/>
        <v>2</v>
      </c>
      <c r="U36" s="33">
        <f t="shared" si="31"/>
        <v>4</v>
      </c>
      <c r="V36" s="64">
        <f t="shared" si="32"/>
        <v>52.5</v>
      </c>
      <c r="X36" s="22" t="s">
        <v>350</v>
      </c>
      <c r="Y36" s="23">
        <f>AVERAGE(V30:V36)</f>
        <v>57.5</v>
      </c>
    </row>
    <row r="37" spans="1:25" ht="13.15" x14ac:dyDescent="0.4">
      <c r="X37" s="20"/>
      <c r="Y37" s="21"/>
    </row>
    <row r="38" spans="1:25" ht="14.25" thickBot="1" x14ac:dyDescent="0.45">
      <c r="A38" s="81" t="s">
        <v>308</v>
      </c>
      <c r="B38" s="81"/>
      <c r="C38" s="81"/>
      <c r="D38" s="81"/>
      <c r="E38" s="81"/>
      <c r="F38" s="81"/>
      <c r="G38" s="81"/>
      <c r="H38" s="81"/>
      <c r="I38" s="81"/>
      <c r="J38" s="81"/>
      <c r="K38" s="81"/>
      <c r="L38" s="81"/>
      <c r="M38" s="81"/>
      <c r="N38" s="81"/>
      <c r="O38" s="81"/>
      <c r="P38" s="81"/>
      <c r="Q38" s="81"/>
      <c r="R38" s="81"/>
      <c r="S38" s="81"/>
      <c r="T38" s="81"/>
      <c r="U38" s="81"/>
      <c r="V38" s="67"/>
      <c r="X38" s="20"/>
      <c r="Y38" s="21"/>
    </row>
    <row r="39" spans="1:25" ht="26.65" thickTop="1" x14ac:dyDescent="0.4">
      <c r="A39" s="7" t="s">
        <v>311</v>
      </c>
      <c r="B39" s="7" t="s">
        <v>312</v>
      </c>
      <c r="C39" s="7" t="s">
        <v>313</v>
      </c>
      <c r="D39" s="7" t="s">
        <v>314</v>
      </c>
      <c r="E39" s="7" t="s">
        <v>315</v>
      </c>
      <c r="F39" s="7" t="s">
        <v>316</v>
      </c>
      <c r="G39" s="7" t="s">
        <v>317</v>
      </c>
      <c r="H39" s="7" t="s">
        <v>318</v>
      </c>
      <c r="I39" s="7" t="s">
        <v>319</v>
      </c>
      <c r="J39" s="7" t="s">
        <v>320</v>
      </c>
      <c r="K39" s="30"/>
      <c r="L39" s="6" t="s">
        <v>321</v>
      </c>
      <c r="M39" s="5" t="s">
        <v>322</v>
      </c>
      <c r="N39" s="6" t="s">
        <v>323</v>
      </c>
      <c r="O39" s="5" t="s">
        <v>324</v>
      </c>
      <c r="P39" s="6" t="s">
        <v>325</v>
      </c>
      <c r="Q39" s="5" t="s">
        <v>326</v>
      </c>
      <c r="R39" s="6" t="s">
        <v>327</v>
      </c>
      <c r="S39" s="5" t="s">
        <v>328</v>
      </c>
      <c r="T39" s="6" t="s">
        <v>329</v>
      </c>
      <c r="U39" s="5" t="s">
        <v>330</v>
      </c>
      <c r="V39" s="8" t="s">
        <v>331</v>
      </c>
      <c r="X39" s="20"/>
      <c r="Y39" s="21"/>
    </row>
    <row r="40" spans="1:25" ht="13.15" x14ac:dyDescent="0.4">
      <c r="A40" s="65">
        <v>4</v>
      </c>
      <c r="B40" s="65">
        <v>2</v>
      </c>
      <c r="C40" s="65">
        <v>4</v>
      </c>
      <c r="D40" s="65">
        <v>3</v>
      </c>
      <c r="E40" s="65">
        <v>4</v>
      </c>
      <c r="F40" s="65">
        <v>2</v>
      </c>
      <c r="G40" s="65">
        <v>3</v>
      </c>
      <c r="H40" s="65">
        <v>3</v>
      </c>
      <c r="I40" s="65">
        <v>4</v>
      </c>
      <c r="J40" s="65">
        <v>3</v>
      </c>
      <c r="K40" s="30"/>
      <c r="L40" s="33">
        <f>A40-1</f>
        <v>3</v>
      </c>
      <c r="M40" s="33">
        <f>5-B40</f>
        <v>3</v>
      </c>
      <c r="N40" s="33">
        <f>C40-1</f>
        <v>3</v>
      </c>
      <c r="O40" s="33">
        <f>5-D40</f>
        <v>2</v>
      </c>
      <c r="P40" s="33">
        <f>E40-1</f>
        <v>3</v>
      </c>
      <c r="Q40" s="33">
        <f>5-F40</f>
        <v>3</v>
      </c>
      <c r="R40" s="33">
        <f>G40-1</f>
        <v>2</v>
      </c>
      <c r="S40" s="33">
        <f>5-H40</f>
        <v>2</v>
      </c>
      <c r="T40" s="33">
        <f>I40-1</f>
        <v>3</v>
      </c>
      <c r="U40" s="33">
        <f>5-J40</f>
        <v>2</v>
      </c>
      <c r="V40" s="64">
        <f>SUM(L40:U40)*2.5</f>
        <v>65</v>
      </c>
      <c r="X40" s="20"/>
      <c r="Y40" s="21"/>
    </row>
    <row r="41" spans="1:25" ht="13.15" x14ac:dyDescent="0.4">
      <c r="A41" s="65">
        <v>3</v>
      </c>
      <c r="B41" s="65">
        <v>1</v>
      </c>
      <c r="C41" s="65">
        <v>3</v>
      </c>
      <c r="D41" s="65">
        <v>4</v>
      </c>
      <c r="E41" s="65">
        <v>5</v>
      </c>
      <c r="F41" s="65">
        <v>2</v>
      </c>
      <c r="G41" s="65">
        <v>3</v>
      </c>
      <c r="H41" s="65">
        <v>3</v>
      </c>
      <c r="I41" s="65">
        <v>5</v>
      </c>
      <c r="J41" s="65">
        <v>3</v>
      </c>
      <c r="K41" s="30"/>
      <c r="L41" s="33">
        <f t="shared" ref="L41:L51" si="33">A41-1</f>
        <v>2</v>
      </c>
      <c r="M41" s="33">
        <f t="shared" ref="M41:M51" si="34">5-B41</f>
        <v>4</v>
      </c>
      <c r="N41" s="33">
        <f t="shared" ref="N41:N51" si="35">C41-1</f>
        <v>2</v>
      </c>
      <c r="O41" s="33">
        <f t="shared" ref="O41:O51" si="36">5-D41</f>
        <v>1</v>
      </c>
      <c r="P41" s="33">
        <f t="shared" ref="P41:P51" si="37">E41-1</f>
        <v>4</v>
      </c>
      <c r="Q41" s="33">
        <f t="shared" ref="Q41:Q51" si="38">5-F41</f>
        <v>3</v>
      </c>
      <c r="R41" s="33">
        <f t="shared" ref="R41:R51" si="39">G41-1</f>
        <v>2</v>
      </c>
      <c r="S41" s="33">
        <f t="shared" ref="S41:S51" si="40">5-H41</f>
        <v>2</v>
      </c>
      <c r="T41" s="33">
        <f t="shared" ref="T41:T51" si="41">I41-1</f>
        <v>4</v>
      </c>
      <c r="U41" s="33">
        <f t="shared" ref="U41:U51" si="42">5-J41</f>
        <v>2</v>
      </c>
      <c r="V41" s="64">
        <f t="shared" ref="V41:V51" si="43">SUM(L41:U41)*2.5</f>
        <v>65</v>
      </c>
      <c r="X41" s="20"/>
      <c r="Y41" s="21"/>
    </row>
    <row r="42" spans="1:25" ht="13.15" x14ac:dyDescent="0.4">
      <c r="A42" s="65">
        <v>3</v>
      </c>
      <c r="B42" s="65">
        <v>4</v>
      </c>
      <c r="C42" s="65">
        <v>3</v>
      </c>
      <c r="D42" s="65">
        <v>2</v>
      </c>
      <c r="E42" s="65">
        <v>4</v>
      </c>
      <c r="F42" s="65">
        <v>2</v>
      </c>
      <c r="G42" s="65">
        <v>4</v>
      </c>
      <c r="H42" s="65">
        <v>3</v>
      </c>
      <c r="I42" s="65">
        <v>3</v>
      </c>
      <c r="J42" s="65">
        <v>1</v>
      </c>
      <c r="K42" s="30"/>
      <c r="L42" s="33">
        <f t="shared" si="33"/>
        <v>2</v>
      </c>
      <c r="M42" s="33">
        <f t="shared" si="34"/>
        <v>1</v>
      </c>
      <c r="N42" s="33">
        <f t="shared" si="35"/>
        <v>2</v>
      </c>
      <c r="O42" s="33">
        <f t="shared" si="36"/>
        <v>3</v>
      </c>
      <c r="P42" s="33">
        <f t="shared" si="37"/>
        <v>3</v>
      </c>
      <c r="Q42" s="33">
        <f t="shared" si="38"/>
        <v>3</v>
      </c>
      <c r="R42" s="33">
        <f t="shared" si="39"/>
        <v>3</v>
      </c>
      <c r="S42" s="33">
        <f t="shared" si="40"/>
        <v>2</v>
      </c>
      <c r="T42" s="33">
        <f t="shared" si="41"/>
        <v>2</v>
      </c>
      <c r="U42" s="33">
        <f t="shared" si="42"/>
        <v>4</v>
      </c>
      <c r="V42" s="64">
        <f t="shared" si="43"/>
        <v>62.5</v>
      </c>
      <c r="X42" s="20"/>
      <c r="Y42" s="21"/>
    </row>
    <row r="43" spans="1:25" ht="13.15" x14ac:dyDescent="0.4">
      <c r="A43" s="65">
        <v>3</v>
      </c>
      <c r="B43" s="65">
        <v>1</v>
      </c>
      <c r="C43" s="65">
        <v>5</v>
      </c>
      <c r="D43" s="65">
        <v>2</v>
      </c>
      <c r="E43" s="65">
        <v>4</v>
      </c>
      <c r="F43" s="65">
        <v>2</v>
      </c>
      <c r="G43" s="65">
        <v>5</v>
      </c>
      <c r="H43" s="65">
        <v>1</v>
      </c>
      <c r="I43" s="65">
        <v>5</v>
      </c>
      <c r="J43" s="65">
        <v>1</v>
      </c>
      <c r="K43" s="30"/>
      <c r="L43" s="33">
        <f t="shared" si="33"/>
        <v>2</v>
      </c>
      <c r="M43" s="33">
        <f t="shared" si="34"/>
        <v>4</v>
      </c>
      <c r="N43" s="33">
        <f t="shared" si="35"/>
        <v>4</v>
      </c>
      <c r="O43" s="33">
        <f t="shared" si="36"/>
        <v>3</v>
      </c>
      <c r="P43" s="33">
        <f t="shared" si="37"/>
        <v>3</v>
      </c>
      <c r="Q43" s="33">
        <f t="shared" si="38"/>
        <v>3</v>
      </c>
      <c r="R43" s="33">
        <f t="shared" si="39"/>
        <v>4</v>
      </c>
      <c r="S43" s="33">
        <f t="shared" si="40"/>
        <v>4</v>
      </c>
      <c r="T43" s="33">
        <f t="shared" si="41"/>
        <v>4</v>
      </c>
      <c r="U43" s="33">
        <f t="shared" si="42"/>
        <v>4</v>
      </c>
      <c r="V43" s="64">
        <f t="shared" si="43"/>
        <v>87.5</v>
      </c>
      <c r="X43" s="20"/>
      <c r="Y43" s="21"/>
    </row>
    <row r="44" spans="1:25" ht="13.15" x14ac:dyDescent="0.4">
      <c r="A44" s="65">
        <v>3</v>
      </c>
      <c r="B44" s="65">
        <v>2</v>
      </c>
      <c r="C44" s="65">
        <v>4</v>
      </c>
      <c r="D44" s="65">
        <v>3</v>
      </c>
      <c r="E44" s="65">
        <v>4</v>
      </c>
      <c r="F44" s="65">
        <v>1</v>
      </c>
      <c r="G44" s="65">
        <v>5</v>
      </c>
      <c r="H44" s="65">
        <v>3</v>
      </c>
      <c r="I44" s="65">
        <v>4</v>
      </c>
      <c r="J44" s="65">
        <v>1</v>
      </c>
      <c r="K44" s="30"/>
      <c r="L44" s="33">
        <f t="shared" si="33"/>
        <v>2</v>
      </c>
      <c r="M44" s="33">
        <f t="shared" si="34"/>
        <v>3</v>
      </c>
      <c r="N44" s="33">
        <f t="shared" si="35"/>
        <v>3</v>
      </c>
      <c r="O44" s="33">
        <f t="shared" si="36"/>
        <v>2</v>
      </c>
      <c r="P44" s="33">
        <f t="shared" si="37"/>
        <v>3</v>
      </c>
      <c r="Q44" s="33">
        <f t="shared" si="38"/>
        <v>4</v>
      </c>
      <c r="R44" s="33">
        <f t="shared" si="39"/>
        <v>4</v>
      </c>
      <c r="S44" s="33">
        <f t="shared" si="40"/>
        <v>2</v>
      </c>
      <c r="T44" s="33">
        <f t="shared" si="41"/>
        <v>3</v>
      </c>
      <c r="U44" s="33">
        <f t="shared" si="42"/>
        <v>4</v>
      </c>
      <c r="V44" s="64">
        <f t="shared" si="43"/>
        <v>75</v>
      </c>
      <c r="X44" s="20"/>
      <c r="Y44" s="21"/>
    </row>
    <row r="45" spans="1:25" ht="13.15" x14ac:dyDescent="0.4">
      <c r="A45" s="65">
        <v>4</v>
      </c>
      <c r="B45" s="65">
        <v>4</v>
      </c>
      <c r="C45" s="65">
        <v>3</v>
      </c>
      <c r="D45" s="65">
        <v>2</v>
      </c>
      <c r="E45" s="65">
        <v>2</v>
      </c>
      <c r="F45" s="65">
        <v>4</v>
      </c>
      <c r="G45" s="65">
        <v>4</v>
      </c>
      <c r="H45" s="65">
        <v>4</v>
      </c>
      <c r="I45" s="65">
        <v>3</v>
      </c>
      <c r="J45" s="65">
        <v>2</v>
      </c>
      <c r="K45" s="30"/>
      <c r="L45" s="33">
        <f t="shared" si="33"/>
        <v>3</v>
      </c>
      <c r="M45" s="33">
        <f t="shared" si="34"/>
        <v>1</v>
      </c>
      <c r="N45" s="33">
        <f t="shared" si="35"/>
        <v>2</v>
      </c>
      <c r="O45" s="33">
        <f t="shared" si="36"/>
        <v>3</v>
      </c>
      <c r="P45" s="33">
        <f t="shared" si="37"/>
        <v>1</v>
      </c>
      <c r="Q45" s="33">
        <f t="shared" si="38"/>
        <v>1</v>
      </c>
      <c r="R45" s="33">
        <f t="shared" si="39"/>
        <v>3</v>
      </c>
      <c r="S45" s="33">
        <f t="shared" si="40"/>
        <v>1</v>
      </c>
      <c r="T45" s="33">
        <f t="shared" si="41"/>
        <v>2</v>
      </c>
      <c r="U45" s="33">
        <f t="shared" si="42"/>
        <v>3</v>
      </c>
      <c r="V45" s="64">
        <f t="shared" si="43"/>
        <v>50</v>
      </c>
      <c r="X45" s="20"/>
      <c r="Y45" s="21"/>
    </row>
    <row r="46" spans="1:25" ht="13.15" x14ac:dyDescent="0.4">
      <c r="A46" s="65">
        <v>4</v>
      </c>
      <c r="B46" s="65">
        <v>2</v>
      </c>
      <c r="C46" s="65">
        <v>4</v>
      </c>
      <c r="D46" s="65">
        <v>2</v>
      </c>
      <c r="E46" s="65">
        <v>3</v>
      </c>
      <c r="F46" s="65">
        <v>1</v>
      </c>
      <c r="G46" s="65">
        <v>5</v>
      </c>
      <c r="H46" s="66"/>
      <c r="I46" s="65">
        <v>2</v>
      </c>
      <c r="J46" s="65">
        <v>1</v>
      </c>
      <c r="K46" s="30"/>
      <c r="L46" s="33">
        <f t="shared" si="33"/>
        <v>3</v>
      </c>
      <c r="M46" s="33">
        <f t="shared" si="34"/>
        <v>3</v>
      </c>
      <c r="N46" s="33">
        <f t="shared" si="35"/>
        <v>3</v>
      </c>
      <c r="O46" s="33">
        <f t="shared" si="36"/>
        <v>3</v>
      </c>
      <c r="P46" s="33">
        <f t="shared" si="37"/>
        <v>2</v>
      </c>
      <c r="Q46" s="33">
        <f t="shared" si="38"/>
        <v>4</v>
      </c>
      <c r="R46" s="33">
        <f t="shared" si="39"/>
        <v>4</v>
      </c>
      <c r="S46" s="33">
        <f t="shared" si="40"/>
        <v>5</v>
      </c>
      <c r="T46" s="33">
        <f t="shared" si="41"/>
        <v>1</v>
      </c>
      <c r="U46" s="33">
        <f t="shared" si="42"/>
        <v>4</v>
      </c>
      <c r="V46" s="64">
        <f t="shared" si="43"/>
        <v>80</v>
      </c>
      <c r="X46" s="20"/>
      <c r="Y46" s="21"/>
    </row>
    <row r="47" spans="1:25" ht="13.15" x14ac:dyDescent="0.4">
      <c r="A47" s="65">
        <v>2</v>
      </c>
      <c r="B47" s="65">
        <v>2</v>
      </c>
      <c r="C47" s="65">
        <v>2</v>
      </c>
      <c r="D47" s="65">
        <v>4</v>
      </c>
      <c r="E47" s="65">
        <v>3</v>
      </c>
      <c r="F47" s="65">
        <v>4</v>
      </c>
      <c r="G47" s="65">
        <v>5</v>
      </c>
      <c r="H47" s="65">
        <v>3</v>
      </c>
      <c r="I47" s="65">
        <v>3</v>
      </c>
      <c r="J47" s="65">
        <v>2</v>
      </c>
      <c r="K47" s="30"/>
      <c r="L47" s="33">
        <f t="shared" si="33"/>
        <v>1</v>
      </c>
      <c r="M47" s="33">
        <f t="shared" si="34"/>
        <v>3</v>
      </c>
      <c r="N47" s="33">
        <f t="shared" si="35"/>
        <v>1</v>
      </c>
      <c r="O47" s="33">
        <f t="shared" si="36"/>
        <v>1</v>
      </c>
      <c r="P47" s="33">
        <f t="shared" si="37"/>
        <v>2</v>
      </c>
      <c r="Q47" s="33">
        <f t="shared" si="38"/>
        <v>1</v>
      </c>
      <c r="R47" s="33">
        <f t="shared" si="39"/>
        <v>4</v>
      </c>
      <c r="S47" s="33">
        <f t="shared" si="40"/>
        <v>2</v>
      </c>
      <c r="T47" s="33">
        <f t="shared" si="41"/>
        <v>2</v>
      </c>
      <c r="U47" s="33">
        <f t="shared" si="42"/>
        <v>3</v>
      </c>
      <c r="V47" s="64">
        <f t="shared" si="43"/>
        <v>50</v>
      </c>
      <c r="X47" s="20"/>
      <c r="Y47" s="21"/>
    </row>
    <row r="48" spans="1:25" ht="13.15" x14ac:dyDescent="0.4">
      <c r="A48" s="65">
        <v>4</v>
      </c>
      <c r="B48" s="65">
        <v>2</v>
      </c>
      <c r="C48" s="65">
        <v>4</v>
      </c>
      <c r="D48" s="65">
        <v>2</v>
      </c>
      <c r="E48" s="65">
        <v>5</v>
      </c>
      <c r="F48" s="65">
        <v>5</v>
      </c>
      <c r="G48" s="65">
        <v>5</v>
      </c>
      <c r="H48" s="65">
        <v>1</v>
      </c>
      <c r="I48" s="65">
        <v>5</v>
      </c>
      <c r="J48" s="65">
        <v>2</v>
      </c>
      <c r="K48" s="30"/>
      <c r="L48" s="33">
        <f t="shared" si="33"/>
        <v>3</v>
      </c>
      <c r="M48" s="33">
        <f t="shared" si="34"/>
        <v>3</v>
      </c>
      <c r="N48" s="33">
        <f t="shared" si="35"/>
        <v>3</v>
      </c>
      <c r="O48" s="33">
        <f t="shared" si="36"/>
        <v>3</v>
      </c>
      <c r="P48" s="33">
        <f t="shared" si="37"/>
        <v>4</v>
      </c>
      <c r="Q48" s="33">
        <f t="shared" si="38"/>
        <v>0</v>
      </c>
      <c r="R48" s="33">
        <f t="shared" si="39"/>
        <v>4</v>
      </c>
      <c r="S48" s="33">
        <f t="shared" si="40"/>
        <v>4</v>
      </c>
      <c r="T48" s="33">
        <f t="shared" si="41"/>
        <v>4</v>
      </c>
      <c r="U48" s="33">
        <f t="shared" si="42"/>
        <v>3</v>
      </c>
      <c r="V48" s="64">
        <f t="shared" si="43"/>
        <v>77.5</v>
      </c>
      <c r="X48" s="20"/>
      <c r="Y48" s="21"/>
    </row>
    <row r="49" spans="1:25" ht="13.15" x14ac:dyDescent="0.4">
      <c r="A49" s="65">
        <v>3</v>
      </c>
      <c r="B49" s="65">
        <v>2</v>
      </c>
      <c r="C49" s="65">
        <v>4</v>
      </c>
      <c r="D49" s="65">
        <v>2</v>
      </c>
      <c r="E49" s="65">
        <v>4</v>
      </c>
      <c r="F49" s="65">
        <v>3</v>
      </c>
      <c r="G49" s="65">
        <v>4</v>
      </c>
      <c r="H49" s="65">
        <v>3</v>
      </c>
      <c r="I49" s="65">
        <v>4</v>
      </c>
      <c r="J49" s="65">
        <v>2</v>
      </c>
      <c r="K49" s="30"/>
      <c r="L49" s="33">
        <f t="shared" si="33"/>
        <v>2</v>
      </c>
      <c r="M49" s="33">
        <f t="shared" si="34"/>
        <v>3</v>
      </c>
      <c r="N49" s="33">
        <f t="shared" si="35"/>
        <v>3</v>
      </c>
      <c r="O49" s="33">
        <f t="shared" si="36"/>
        <v>3</v>
      </c>
      <c r="P49" s="33">
        <f t="shared" si="37"/>
        <v>3</v>
      </c>
      <c r="Q49" s="33">
        <f t="shared" si="38"/>
        <v>2</v>
      </c>
      <c r="R49" s="33">
        <f t="shared" si="39"/>
        <v>3</v>
      </c>
      <c r="S49" s="33">
        <f t="shared" si="40"/>
        <v>2</v>
      </c>
      <c r="T49" s="33">
        <f t="shared" si="41"/>
        <v>3</v>
      </c>
      <c r="U49" s="33">
        <f t="shared" si="42"/>
        <v>3</v>
      </c>
      <c r="V49" s="64">
        <f t="shared" si="43"/>
        <v>67.5</v>
      </c>
      <c r="X49" s="20"/>
      <c r="Y49" s="21"/>
    </row>
    <row r="50" spans="1:25" ht="13.15" x14ac:dyDescent="0.4">
      <c r="A50" s="65">
        <v>4</v>
      </c>
      <c r="B50" s="65">
        <v>2</v>
      </c>
      <c r="C50" s="65">
        <v>4</v>
      </c>
      <c r="D50" s="65">
        <v>2</v>
      </c>
      <c r="E50" s="65">
        <v>5</v>
      </c>
      <c r="F50" s="65">
        <v>1</v>
      </c>
      <c r="G50" s="65">
        <v>3</v>
      </c>
      <c r="H50" s="65">
        <v>4</v>
      </c>
      <c r="I50" s="65">
        <v>5</v>
      </c>
      <c r="J50" s="65">
        <v>3</v>
      </c>
      <c r="K50" s="30"/>
      <c r="L50" s="33">
        <f t="shared" si="33"/>
        <v>3</v>
      </c>
      <c r="M50" s="33">
        <f t="shared" si="34"/>
        <v>3</v>
      </c>
      <c r="N50" s="33">
        <f t="shared" si="35"/>
        <v>3</v>
      </c>
      <c r="O50" s="33">
        <f t="shared" si="36"/>
        <v>3</v>
      </c>
      <c r="P50" s="33">
        <f t="shared" si="37"/>
        <v>4</v>
      </c>
      <c r="Q50" s="33">
        <f t="shared" si="38"/>
        <v>4</v>
      </c>
      <c r="R50" s="33">
        <f t="shared" si="39"/>
        <v>2</v>
      </c>
      <c r="S50" s="33">
        <f t="shared" si="40"/>
        <v>1</v>
      </c>
      <c r="T50" s="33">
        <f t="shared" si="41"/>
        <v>4</v>
      </c>
      <c r="U50" s="33">
        <f t="shared" si="42"/>
        <v>2</v>
      </c>
      <c r="V50" s="64">
        <f t="shared" si="43"/>
        <v>72.5</v>
      </c>
      <c r="X50" s="20"/>
      <c r="Y50" s="21"/>
    </row>
    <row r="51" spans="1:25" ht="13.15" x14ac:dyDescent="0.4">
      <c r="A51" s="65">
        <v>3</v>
      </c>
      <c r="B51" s="65">
        <v>1</v>
      </c>
      <c r="C51" s="65">
        <v>3</v>
      </c>
      <c r="D51" s="65">
        <v>1</v>
      </c>
      <c r="E51" s="65">
        <v>4</v>
      </c>
      <c r="F51" s="65">
        <v>1</v>
      </c>
      <c r="G51" s="65">
        <v>4</v>
      </c>
      <c r="H51" s="65">
        <v>2</v>
      </c>
      <c r="I51" s="65">
        <v>4</v>
      </c>
      <c r="J51" s="65">
        <v>1</v>
      </c>
      <c r="K51" s="30"/>
      <c r="L51" s="33">
        <f t="shared" si="33"/>
        <v>2</v>
      </c>
      <c r="M51" s="33">
        <f t="shared" si="34"/>
        <v>4</v>
      </c>
      <c r="N51" s="33">
        <f t="shared" si="35"/>
        <v>2</v>
      </c>
      <c r="O51" s="33">
        <f t="shared" si="36"/>
        <v>4</v>
      </c>
      <c r="P51" s="33">
        <f t="shared" si="37"/>
        <v>3</v>
      </c>
      <c r="Q51" s="33">
        <f t="shared" si="38"/>
        <v>4</v>
      </c>
      <c r="R51" s="33">
        <f t="shared" si="39"/>
        <v>3</v>
      </c>
      <c r="S51" s="33">
        <f t="shared" si="40"/>
        <v>3</v>
      </c>
      <c r="T51" s="33">
        <f t="shared" si="41"/>
        <v>3</v>
      </c>
      <c r="U51" s="33">
        <f t="shared" si="42"/>
        <v>4</v>
      </c>
      <c r="V51" s="64">
        <f t="shared" si="43"/>
        <v>80</v>
      </c>
      <c r="X51" s="22" t="s">
        <v>351</v>
      </c>
      <c r="Y51" s="23">
        <f>AVERAGE(V40:V51)</f>
        <v>69.375</v>
      </c>
    </row>
    <row r="52" spans="1:25" ht="13.15" x14ac:dyDescent="0.4">
      <c r="X52" s="20"/>
      <c r="Y52" s="21"/>
    </row>
    <row r="53" spans="1:25" ht="14.25" thickBot="1" x14ac:dyDescent="0.45">
      <c r="A53" s="81" t="s">
        <v>71</v>
      </c>
      <c r="B53" s="81"/>
      <c r="C53" s="81"/>
      <c r="D53" s="81"/>
      <c r="E53" s="81"/>
      <c r="F53" s="81"/>
      <c r="G53" s="81"/>
      <c r="H53" s="81"/>
      <c r="I53" s="81"/>
      <c r="J53" s="81"/>
      <c r="K53" s="81"/>
      <c r="L53" s="81"/>
      <c r="M53" s="81"/>
      <c r="N53" s="81"/>
      <c r="O53" s="81"/>
      <c r="P53" s="81"/>
      <c r="Q53" s="81"/>
      <c r="R53" s="81"/>
      <c r="S53" s="81"/>
      <c r="T53" s="81"/>
      <c r="U53" s="81"/>
      <c r="V53" s="67"/>
      <c r="X53" s="20"/>
      <c r="Y53" s="21"/>
    </row>
    <row r="54" spans="1:25" ht="26.65" thickTop="1" x14ac:dyDescent="0.4">
      <c r="A54" s="7" t="s">
        <v>311</v>
      </c>
      <c r="B54" s="7" t="s">
        <v>312</v>
      </c>
      <c r="C54" s="7" t="s">
        <v>313</v>
      </c>
      <c r="D54" s="7" t="s">
        <v>314</v>
      </c>
      <c r="E54" s="7" t="s">
        <v>315</v>
      </c>
      <c r="F54" s="7" t="s">
        <v>316</v>
      </c>
      <c r="G54" s="7" t="s">
        <v>317</v>
      </c>
      <c r="H54" s="7" t="s">
        <v>318</v>
      </c>
      <c r="I54" s="7" t="s">
        <v>319</v>
      </c>
      <c r="J54" s="7" t="s">
        <v>320</v>
      </c>
      <c r="K54" s="30"/>
      <c r="L54" s="6" t="s">
        <v>321</v>
      </c>
      <c r="M54" s="5" t="s">
        <v>322</v>
      </c>
      <c r="N54" s="6" t="s">
        <v>323</v>
      </c>
      <c r="O54" s="5" t="s">
        <v>324</v>
      </c>
      <c r="P54" s="6" t="s">
        <v>325</v>
      </c>
      <c r="Q54" s="5" t="s">
        <v>326</v>
      </c>
      <c r="R54" s="6" t="s">
        <v>327</v>
      </c>
      <c r="S54" s="5" t="s">
        <v>328</v>
      </c>
      <c r="T54" s="6" t="s">
        <v>329</v>
      </c>
      <c r="U54" s="5" t="s">
        <v>330</v>
      </c>
      <c r="V54" s="8" t="s">
        <v>331</v>
      </c>
      <c r="X54" s="20"/>
      <c r="Y54" s="21"/>
    </row>
    <row r="55" spans="1:25" ht="13.15" x14ac:dyDescent="0.4">
      <c r="A55" s="63">
        <v>4</v>
      </c>
      <c r="B55" s="63">
        <v>2</v>
      </c>
      <c r="C55" s="63">
        <v>4</v>
      </c>
      <c r="D55" s="63">
        <v>3</v>
      </c>
      <c r="E55" s="63">
        <v>4</v>
      </c>
      <c r="F55" s="63">
        <v>2</v>
      </c>
      <c r="G55" s="63">
        <v>3</v>
      </c>
      <c r="H55" s="63">
        <v>2</v>
      </c>
      <c r="I55" s="63">
        <v>3</v>
      </c>
      <c r="J55" s="63">
        <v>2</v>
      </c>
      <c r="K55" s="30"/>
      <c r="L55" s="33">
        <f>A55-1</f>
        <v>3</v>
      </c>
      <c r="M55" s="33">
        <f>5-B55</f>
        <v>3</v>
      </c>
      <c r="N55" s="33">
        <f>C55-1</f>
        <v>3</v>
      </c>
      <c r="O55" s="33">
        <f>5-D55</f>
        <v>2</v>
      </c>
      <c r="P55" s="33">
        <f>E55-1</f>
        <v>3</v>
      </c>
      <c r="Q55" s="33">
        <f>5-F55</f>
        <v>3</v>
      </c>
      <c r="R55" s="33">
        <f>G55-1</f>
        <v>2</v>
      </c>
      <c r="S55" s="33">
        <f>5-H55</f>
        <v>3</v>
      </c>
      <c r="T55" s="33">
        <f>I55-1</f>
        <v>2</v>
      </c>
      <c r="U55" s="33">
        <f>5-J55</f>
        <v>3</v>
      </c>
      <c r="V55" s="64">
        <f>SUM(L55:U55)*2.5</f>
        <v>67.5</v>
      </c>
      <c r="X55" s="20"/>
      <c r="Y55" s="21"/>
    </row>
    <row r="56" spans="1:25" ht="13.15" x14ac:dyDescent="0.4">
      <c r="A56" s="63">
        <v>2</v>
      </c>
      <c r="B56" s="63">
        <v>2</v>
      </c>
      <c r="C56" s="63">
        <v>2</v>
      </c>
      <c r="D56" s="63">
        <v>4</v>
      </c>
      <c r="E56" s="63">
        <v>3</v>
      </c>
      <c r="F56" s="63">
        <v>4</v>
      </c>
      <c r="G56" s="63">
        <v>2</v>
      </c>
      <c r="H56" s="63">
        <v>4</v>
      </c>
      <c r="I56" s="63">
        <v>2</v>
      </c>
      <c r="J56" s="63">
        <v>4</v>
      </c>
      <c r="K56" s="30"/>
      <c r="L56" s="33">
        <f t="shared" ref="L56:L63" si="44">A56-1</f>
        <v>1</v>
      </c>
      <c r="M56" s="33">
        <f t="shared" ref="M56:M63" si="45">5-B56</f>
        <v>3</v>
      </c>
      <c r="N56" s="33">
        <f t="shared" ref="N56:N63" si="46">C56-1</f>
        <v>1</v>
      </c>
      <c r="O56" s="33">
        <f t="shared" ref="O56:O63" si="47">5-D56</f>
        <v>1</v>
      </c>
      <c r="P56" s="33">
        <f t="shared" ref="P56:P63" si="48">E56-1</f>
        <v>2</v>
      </c>
      <c r="Q56" s="33">
        <f t="shared" ref="Q56:Q63" si="49">5-F56</f>
        <v>1</v>
      </c>
      <c r="R56" s="33">
        <f t="shared" ref="R56:R63" si="50">G56-1</f>
        <v>1</v>
      </c>
      <c r="S56" s="33">
        <f t="shared" ref="S56:S63" si="51">5-H56</f>
        <v>1</v>
      </c>
      <c r="T56" s="33">
        <f t="shared" ref="T56:T63" si="52">I56-1</f>
        <v>1</v>
      </c>
      <c r="U56" s="33">
        <f t="shared" ref="U56:U63" si="53">5-J56</f>
        <v>1</v>
      </c>
      <c r="V56" s="64">
        <f t="shared" ref="V56:V63" si="54">SUM(L56:U56)*2.5</f>
        <v>32.5</v>
      </c>
      <c r="X56" s="20"/>
      <c r="Y56" s="21"/>
    </row>
    <row r="57" spans="1:25" ht="13.15" x14ac:dyDescent="0.4">
      <c r="A57" s="63">
        <v>3</v>
      </c>
      <c r="B57" s="63">
        <v>2</v>
      </c>
      <c r="C57" s="63">
        <v>2</v>
      </c>
      <c r="D57" s="63">
        <v>5</v>
      </c>
      <c r="E57" s="63">
        <v>5</v>
      </c>
      <c r="F57" s="63">
        <v>2</v>
      </c>
      <c r="G57" s="63">
        <v>2</v>
      </c>
      <c r="H57" s="63">
        <v>2</v>
      </c>
      <c r="I57" s="63">
        <v>2</v>
      </c>
      <c r="J57" s="63">
        <v>5</v>
      </c>
      <c r="K57" s="30"/>
      <c r="L57" s="33">
        <f t="shared" si="44"/>
        <v>2</v>
      </c>
      <c r="M57" s="33">
        <f t="shared" si="45"/>
        <v>3</v>
      </c>
      <c r="N57" s="33">
        <f t="shared" si="46"/>
        <v>1</v>
      </c>
      <c r="O57" s="33">
        <f t="shared" si="47"/>
        <v>0</v>
      </c>
      <c r="P57" s="33">
        <f t="shared" si="48"/>
        <v>4</v>
      </c>
      <c r="Q57" s="33">
        <f t="shared" si="49"/>
        <v>3</v>
      </c>
      <c r="R57" s="33">
        <f t="shared" si="50"/>
        <v>1</v>
      </c>
      <c r="S57" s="33">
        <f t="shared" si="51"/>
        <v>3</v>
      </c>
      <c r="T57" s="33">
        <f t="shared" si="52"/>
        <v>1</v>
      </c>
      <c r="U57" s="33">
        <f t="shared" si="53"/>
        <v>0</v>
      </c>
      <c r="V57" s="64">
        <f t="shared" si="54"/>
        <v>45</v>
      </c>
      <c r="X57" s="20"/>
      <c r="Y57" s="21"/>
    </row>
    <row r="58" spans="1:25" ht="13.15" x14ac:dyDescent="0.4">
      <c r="A58" s="63">
        <v>1</v>
      </c>
      <c r="B58" s="63">
        <v>4</v>
      </c>
      <c r="C58" s="63">
        <v>2</v>
      </c>
      <c r="D58" s="63">
        <v>4</v>
      </c>
      <c r="E58" s="63">
        <v>3</v>
      </c>
      <c r="F58" s="63">
        <v>5</v>
      </c>
      <c r="G58" s="63">
        <v>2</v>
      </c>
      <c r="H58" s="63">
        <v>4</v>
      </c>
      <c r="I58" s="63">
        <v>2</v>
      </c>
      <c r="J58" s="63">
        <v>4</v>
      </c>
      <c r="K58" s="30"/>
      <c r="L58" s="33">
        <f t="shared" si="44"/>
        <v>0</v>
      </c>
      <c r="M58" s="33">
        <f t="shared" si="45"/>
        <v>1</v>
      </c>
      <c r="N58" s="33">
        <f t="shared" si="46"/>
        <v>1</v>
      </c>
      <c r="O58" s="33">
        <f t="shared" si="47"/>
        <v>1</v>
      </c>
      <c r="P58" s="33">
        <f t="shared" si="48"/>
        <v>2</v>
      </c>
      <c r="Q58" s="33">
        <f t="shared" si="49"/>
        <v>0</v>
      </c>
      <c r="R58" s="33">
        <f t="shared" si="50"/>
        <v>1</v>
      </c>
      <c r="S58" s="33">
        <f t="shared" si="51"/>
        <v>1</v>
      </c>
      <c r="T58" s="33">
        <f t="shared" si="52"/>
        <v>1</v>
      </c>
      <c r="U58" s="33">
        <f t="shared" si="53"/>
        <v>1</v>
      </c>
      <c r="V58" s="64">
        <f t="shared" si="54"/>
        <v>22.5</v>
      </c>
      <c r="X58" s="20"/>
      <c r="Y58" s="21"/>
    </row>
    <row r="59" spans="1:25" ht="13.15" x14ac:dyDescent="0.4">
      <c r="A59" s="63">
        <v>4</v>
      </c>
      <c r="B59" s="63">
        <v>3</v>
      </c>
      <c r="C59" s="63">
        <v>3</v>
      </c>
      <c r="D59" s="63">
        <v>4</v>
      </c>
      <c r="E59" s="63">
        <v>5</v>
      </c>
      <c r="F59" s="63">
        <v>3</v>
      </c>
      <c r="G59" s="63">
        <v>4</v>
      </c>
      <c r="H59" s="63">
        <v>3</v>
      </c>
      <c r="I59" s="63">
        <v>4</v>
      </c>
      <c r="J59" s="63">
        <v>3</v>
      </c>
      <c r="K59" s="30"/>
      <c r="L59" s="33">
        <f t="shared" si="44"/>
        <v>3</v>
      </c>
      <c r="M59" s="33">
        <f t="shared" si="45"/>
        <v>2</v>
      </c>
      <c r="N59" s="33">
        <f t="shared" si="46"/>
        <v>2</v>
      </c>
      <c r="O59" s="33">
        <f t="shared" si="47"/>
        <v>1</v>
      </c>
      <c r="P59" s="33">
        <f t="shared" si="48"/>
        <v>4</v>
      </c>
      <c r="Q59" s="33">
        <f t="shared" si="49"/>
        <v>2</v>
      </c>
      <c r="R59" s="33">
        <f t="shared" si="50"/>
        <v>3</v>
      </c>
      <c r="S59" s="33">
        <f t="shared" si="51"/>
        <v>2</v>
      </c>
      <c r="T59" s="33">
        <f t="shared" si="52"/>
        <v>3</v>
      </c>
      <c r="U59" s="33">
        <f t="shared" si="53"/>
        <v>2</v>
      </c>
      <c r="V59" s="64">
        <f t="shared" si="54"/>
        <v>60</v>
      </c>
      <c r="X59" s="20"/>
      <c r="Y59" s="21"/>
    </row>
    <row r="60" spans="1:25" ht="13.15" x14ac:dyDescent="0.4">
      <c r="A60" s="63">
        <v>1</v>
      </c>
      <c r="B60" s="63">
        <v>3</v>
      </c>
      <c r="C60" s="63">
        <v>1</v>
      </c>
      <c r="D60" s="63">
        <v>2</v>
      </c>
      <c r="E60" s="63">
        <v>2</v>
      </c>
      <c r="F60" s="63">
        <v>5</v>
      </c>
      <c r="G60" s="63">
        <v>2</v>
      </c>
      <c r="H60" s="63">
        <v>5</v>
      </c>
      <c r="I60" s="63">
        <v>3</v>
      </c>
      <c r="J60" s="63">
        <v>1</v>
      </c>
      <c r="K60" s="30"/>
      <c r="L60" s="33">
        <f t="shared" si="44"/>
        <v>0</v>
      </c>
      <c r="M60" s="33">
        <f t="shared" si="45"/>
        <v>2</v>
      </c>
      <c r="N60" s="33">
        <f t="shared" si="46"/>
        <v>0</v>
      </c>
      <c r="O60" s="33">
        <f t="shared" si="47"/>
        <v>3</v>
      </c>
      <c r="P60" s="33">
        <f t="shared" si="48"/>
        <v>1</v>
      </c>
      <c r="Q60" s="33">
        <f t="shared" si="49"/>
        <v>0</v>
      </c>
      <c r="R60" s="33">
        <f t="shared" si="50"/>
        <v>1</v>
      </c>
      <c r="S60" s="33">
        <f t="shared" si="51"/>
        <v>0</v>
      </c>
      <c r="T60" s="33">
        <f t="shared" si="52"/>
        <v>2</v>
      </c>
      <c r="U60" s="33">
        <f t="shared" si="53"/>
        <v>4</v>
      </c>
      <c r="V60" s="64">
        <f t="shared" si="54"/>
        <v>32.5</v>
      </c>
      <c r="X60" s="20"/>
      <c r="Y60" s="21"/>
    </row>
    <row r="61" spans="1:25" ht="13.15" x14ac:dyDescent="0.4">
      <c r="A61" s="63">
        <v>1</v>
      </c>
      <c r="B61" s="63">
        <v>3</v>
      </c>
      <c r="C61" s="63">
        <v>1</v>
      </c>
      <c r="D61" s="63">
        <v>4</v>
      </c>
      <c r="E61" s="63">
        <v>3</v>
      </c>
      <c r="F61" s="63">
        <v>3</v>
      </c>
      <c r="G61" s="63">
        <v>3</v>
      </c>
      <c r="H61" s="63">
        <v>4</v>
      </c>
      <c r="I61" s="63">
        <v>4</v>
      </c>
      <c r="J61" s="63">
        <v>3</v>
      </c>
      <c r="K61" s="30"/>
      <c r="L61" s="33">
        <f t="shared" si="44"/>
        <v>0</v>
      </c>
      <c r="M61" s="33">
        <f t="shared" si="45"/>
        <v>2</v>
      </c>
      <c r="N61" s="33">
        <f t="shared" si="46"/>
        <v>0</v>
      </c>
      <c r="O61" s="33">
        <f t="shared" si="47"/>
        <v>1</v>
      </c>
      <c r="P61" s="33">
        <f t="shared" si="48"/>
        <v>2</v>
      </c>
      <c r="Q61" s="33">
        <f t="shared" si="49"/>
        <v>2</v>
      </c>
      <c r="R61" s="33">
        <f t="shared" si="50"/>
        <v>2</v>
      </c>
      <c r="S61" s="33">
        <f t="shared" si="51"/>
        <v>1</v>
      </c>
      <c r="T61" s="33">
        <f t="shared" si="52"/>
        <v>3</v>
      </c>
      <c r="U61" s="33">
        <f t="shared" si="53"/>
        <v>2</v>
      </c>
      <c r="V61" s="64">
        <f t="shared" si="54"/>
        <v>37.5</v>
      </c>
      <c r="X61" s="20"/>
      <c r="Y61" s="21"/>
    </row>
    <row r="62" spans="1:25" ht="13.15" x14ac:dyDescent="0.4">
      <c r="A62" s="63">
        <v>3</v>
      </c>
      <c r="B62" s="63">
        <v>4</v>
      </c>
      <c r="C62" s="63">
        <v>2</v>
      </c>
      <c r="D62" s="63">
        <v>3</v>
      </c>
      <c r="E62" s="63">
        <v>2</v>
      </c>
      <c r="F62" s="63">
        <v>2</v>
      </c>
      <c r="G62" s="63">
        <v>4</v>
      </c>
      <c r="H62" s="63">
        <v>5</v>
      </c>
      <c r="I62" s="63">
        <v>3</v>
      </c>
      <c r="J62" s="63">
        <v>1</v>
      </c>
      <c r="K62" s="30"/>
      <c r="L62" s="33">
        <f t="shared" si="44"/>
        <v>2</v>
      </c>
      <c r="M62" s="33">
        <f t="shared" si="45"/>
        <v>1</v>
      </c>
      <c r="N62" s="33">
        <f t="shared" si="46"/>
        <v>1</v>
      </c>
      <c r="O62" s="33">
        <f t="shared" si="47"/>
        <v>2</v>
      </c>
      <c r="P62" s="33">
        <f t="shared" si="48"/>
        <v>1</v>
      </c>
      <c r="Q62" s="33">
        <f t="shared" si="49"/>
        <v>3</v>
      </c>
      <c r="R62" s="33">
        <f t="shared" si="50"/>
        <v>3</v>
      </c>
      <c r="S62" s="33">
        <f t="shared" si="51"/>
        <v>0</v>
      </c>
      <c r="T62" s="33">
        <f t="shared" si="52"/>
        <v>2</v>
      </c>
      <c r="U62" s="33">
        <f t="shared" si="53"/>
        <v>4</v>
      </c>
      <c r="V62" s="64">
        <f t="shared" si="54"/>
        <v>47.5</v>
      </c>
      <c r="X62" s="20"/>
      <c r="Y62" s="21"/>
    </row>
    <row r="63" spans="1:25" ht="13.15" x14ac:dyDescent="0.4">
      <c r="A63" s="63">
        <v>2</v>
      </c>
      <c r="B63" s="63">
        <v>4</v>
      </c>
      <c r="C63" s="63">
        <v>2</v>
      </c>
      <c r="D63" s="63">
        <v>5</v>
      </c>
      <c r="E63" s="63">
        <v>4</v>
      </c>
      <c r="F63" s="63">
        <v>5</v>
      </c>
      <c r="G63" s="63">
        <v>4</v>
      </c>
      <c r="H63" s="63">
        <v>4</v>
      </c>
      <c r="I63" s="63">
        <v>2</v>
      </c>
      <c r="J63" s="63">
        <v>5</v>
      </c>
      <c r="K63" s="30"/>
      <c r="L63" s="33">
        <f t="shared" si="44"/>
        <v>1</v>
      </c>
      <c r="M63" s="33">
        <f t="shared" si="45"/>
        <v>1</v>
      </c>
      <c r="N63" s="33">
        <f t="shared" si="46"/>
        <v>1</v>
      </c>
      <c r="O63" s="33">
        <f t="shared" si="47"/>
        <v>0</v>
      </c>
      <c r="P63" s="33">
        <f t="shared" si="48"/>
        <v>3</v>
      </c>
      <c r="Q63" s="33">
        <f t="shared" si="49"/>
        <v>0</v>
      </c>
      <c r="R63" s="33">
        <f t="shared" si="50"/>
        <v>3</v>
      </c>
      <c r="S63" s="33">
        <f t="shared" si="51"/>
        <v>1</v>
      </c>
      <c r="T63" s="33">
        <f t="shared" si="52"/>
        <v>1</v>
      </c>
      <c r="U63" s="33">
        <f t="shared" si="53"/>
        <v>0</v>
      </c>
      <c r="V63" s="64">
        <f t="shared" si="54"/>
        <v>27.5</v>
      </c>
      <c r="X63" s="22" t="s">
        <v>352</v>
      </c>
      <c r="Y63" s="23">
        <f>AVERAGE(V55:V63)</f>
        <v>41.388888888888886</v>
      </c>
    </row>
  </sheetData>
  <mergeCells count="5">
    <mergeCell ref="A14:U14"/>
    <mergeCell ref="A28:U28"/>
    <mergeCell ref="A38:U38"/>
    <mergeCell ref="A53:U53"/>
    <mergeCell ref="A1:U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B2:E63"/>
  <sheetViews>
    <sheetView topLeftCell="A10" workbookViewId="0">
      <selection activeCell="M45" sqref="M45"/>
    </sheetView>
  </sheetViews>
  <sheetFormatPr defaultRowHeight="12.75" x14ac:dyDescent="0.35"/>
  <cols>
    <col min="2" max="2" width="27.265625" customWidth="1"/>
    <col min="4" max="4" width="13.265625" customWidth="1"/>
    <col min="5" max="5" width="13.86328125" customWidth="1"/>
  </cols>
  <sheetData>
    <row r="2" spans="2:5" ht="13.15" x14ac:dyDescent="0.4">
      <c r="B2" s="27" t="s">
        <v>332</v>
      </c>
      <c r="C2" s="26"/>
      <c r="D2" s="27" t="s">
        <v>337</v>
      </c>
      <c r="E2" s="27" t="s">
        <v>338</v>
      </c>
    </row>
    <row r="3" spans="2:5" x14ac:dyDescent="0.35">
      <c r="B3" s="24">
        <v>82.5</v>
      </c>
      <c r="D3" t="s">
        <v>339</v>
      </c>
      <c r="E3">
        <f>COUNTIF($B$3:$B$12,"&lt;=10")</f>
        <v>0</v>
      </c>
    </row>
    <row r="4" spans="2:5" x14ac:dyDescent="0.35">
      <c r="B4" s="24">
        <v>72.5</v>
      </c>
      <c r="D4" t="s">
        <v>340</v>
      </c>
      <c r="E4">
        <f>COUNTIFS($B$3:$B$12,"&gt;=11",$B$3:$B$12,"&lt;=20")</f>
        <v>0</v>
      </c>
    </row>
    <row r="5" spans="2:5" x14ac:dyDescent="0.35">
      <c r="B5" s="24">
        <v>80</v>
      </c>
      <c r="D5" t="s">
        <v>341</v>
      </c>
      <c r="E5">
        <f>COUNTIFS($B$3:$B$12,"&gt;=21",$B$3:$B$12,"&lt;=30")</f>
        <v>0</v>
      </c>
    </row>
    <row r="6" spans="2:5" x14ac:dyDescent="0.35">
      <c r="B6" s="24">
        <v>92.5</v>
      </c>
      <c r="D6" t="s">
        <v>342</v>
      </c>
      <c r="E6">
        <f>COUNTIFS($B$3:$B$12,"&gt;=31",$B$3:$B$12,"&lt;=40")</f>
        <v>0</v>
      </c>
    </row>
    <row r="7" spans="2:5" x14ac:dyDescent="0.35">
      <c r="B7" s="24">
        <v>70</v>
      </c>
      <c r="D7" t="s">
        <v>343</v>
      </c>
      <c r="E7">
        <f>COUNTIFS($B$3:$B$12,"&gt;=41",$B$3:$B$12,"&lt;=50")</f>
        <v>0</v>
      </c>
    </row>
    <row r="8" spans="2:5" x14ac:dyDescent="0.35">
      <c r="B8" s="24">
        <v>85</v>
      </c>
      <c r="D8" t="s">
        <v>344</v>
      </c>
      <c r="E8">
        <f>COUNTIFS($B$3:$B$12,"&gt;=51",$B$3:$B$12,"&lt;=60")</f>
        <v>0</v>
      </c>
    </row>
    <row r="9" spans="2:5" x14ac:dyDescent="0.35">
      <c r="B9" s="24">
        <v>75</v>
      </c>
      <c r="D9" t="s">
        <v>345</v>
      </c>
      <c r="E9">
        <f>COUNTIFS($B$3:$B$12,"&gt;=61",$B$3:$B$12,"&lt;=70")</f>
        <v>2</v>
      </c>
    </row>
    <row r="10" spans="2:5" x14ac:dyDescent="0.35">
      <c r="B10" s="24">
        <v>77.5</v>
      </c>
      <c r="D10" t="s">
        <v>346</v>
      </c>
      <c r="E10">
        <f>COUNTIFS($B$3:$B$12,"&gt;=71",$B$3:$B$12,"&lt;=80")</f>
        <v>5</v>
      </c>
    </row>
    <row r="11" spans="2:5" x14ac:dyDescent="0.35">
      <c r="B11" s="24">
        <v>70</v>
      </c>
      <c r="D11" t="s">
        <v>347</v>
      </c>
      <c r="E11">
        <f>COUNTIFS($B$3:$B$12,"&gt;=81",$B$3:$B$12,"&lt;=90")</f>
        <v>2</v>
      </c>
    </row>
    <row r="12" spans="2:5" x14ac:dyDescent="0.35">
      <c r="B12" s="24">
        <v>72.5</v>
      </c>
      <c r="D12" t="s">
        <v>348</v>
      </c>
      <c r="E12">
        <f>COUNTIFS($B$3:$B$12,"&gt;=91",$B$3:$B$12,"&lt;=100")</f>
        <v>1</v>
      </c>
    </row>
    <row r="14" spans="2:5" ht="13.15" x14ac:dyDescent="0.4">
      <c r="B14" s="27" t="s">
        <v>333</v>
      </c>
      <c r="D14" s="27" t="s">
        <v>337</v>
      </c>
      <c r="E14" s="27" t="s">
        <v>338</v>
      </c>
    </row>
    <row r="15" spans="2:5" x14ac:dyDescent="0.35">
      <c r="B15" s="24">
        <v>67.5</v>
      </c>
      <c r="D15" t="s">
        <v>339</v>
      </c>
      <c r="E15">
        <f>COUNTIF($B$15:$B$25,"&lt;=10")</f>
        <v>0</v>
      </c>
    </row>
    <row r="16" spans="2:5" x14ac:dyDescent="0.35">
      <c r="B16" s="24">
        <v>52.5</v>
      </c>
      <c r="D16" t="s">
        <v>340</v>
      </c>
      <c r="E16">
        <f>COUNTIFS($B$15:$B$25,"&gt;=11",$B$15:$B$25,"&lt;=20")</f>
        <v>1</v>
      </c>
    </row>
    <row r="17" spans="2:5" x14ac:dyDescent="0.35">
      <c r="B17" s="24">
        <v>45</v>
      </c>
      <c r="D17" t="s">
        <v>341</v>
      </c>
      <c r="E17">
        <f>COUNTIFS($B$15:$B$25,"&gt;=21",$B$15:$B$25,"&lt;=30")</f>
        <v>2</v>
      </c>
    </row>
    <row r="18" spans="2:5" x14ac:dyDescent="0.35">
      <c r="B18" s="24">
        <v>20</v>
      </c>
      <c r="D18" t="s">
        <v>342</v>
      </c>
      <c r="E18">
        <f>COUNTIFS($B$15:$B$25,"&gt;=31",$B$15:$B$25,"&lt;=40")</f>
        <v>1</v>
      </c>
    </row>
    <row r="19" spans="2:5" x14ac:dyDescent="0.35">
      <c r="B19" s="24">
        <v>22.5</v>
      </c>
      <c r="D19" t="s">
        <v>343</v>
      </c>
      <c r="E19">
        <f>COUNTIFS($B$15:$B$25,"&gt;=41",$B$15:$B$25,"&lt;=50")</f>
        <v>4</v>
      </c>
    </row>
    <row r="20" spans="2:5" x14ac:dyDescent="0.35">
      <c r="B20" s="24">
        <v>30</v>
      </c>
      <c r="D20" t="s">
        <v>344</v>
      </c>
      <c r="E20">
        <f>COUNTIFS($B$15:$B$25,"&gt;=51",$B$15:$B$25,"&lt;=60")</f>
        <v>2</v>
      </c>
    </row>
    <row r="21" spans="2:5" x14ac:dyDescent="0.35">
      <c r="B21" s="24">
        <v>32.5</v>
      </c>
      <c r="D21" t="s">
        <v>345</v>
      </c>
      <c r="E21">
        <f>COUNTIFS($B$15:$B$25,"&gt;=61",$B$15:$B$25,"&lt;=70")</f>
        <v>1</v>
      </c>
    </row>
    <row r="22" spans="2:5" x14ac:dyDescent="0.35">
      <c r="B22" s="24">
        <v>50</v>
      </c>
      <c r="D22" t="s">
        <v>346</v>
      </c>
      <c r="E22">
        <f>COUNTIFS($B$15:$B$25,"&gt;=71",$B$15:$B$25,"&lt;=80")</f>
        <v>0</v>
      </c>
    </row>
    <row r="23" spans="2:5" x14ac:dyDescent="0.35">
      <c r="B23" s="24">
        <v>60</v>
      </c>
      <c r="D23" t="s">
        <v>347</v>
      </c>
      <c r="E23">
        <f>COUNTIFS($B$15:$B$25,"&gt;=81",$B$15:$B$25,"&lt;=90")</f>
        <v>0</v>
      </c>
    </row>
    <row r="24" spans="2:5" x14ac:dyDescent="0.35">
      <c r="B24" s="24">
        <v>42.5</v>
      </c>
      <c r="D24" t="s">
        <v>348</v>
      </c>
      <c r="E24">
        <f>COUNTIFS($B$15:$B$25,"&gt;=91",$B$15:$B$25,"&lt;=100")</f>
        <v>0</v>
      </c>
    </row>
    <row r="25" spans="2:5" x14ac:dyDescent="0.35">
      <c r="B25" s="24">
        <v>45</v>
      </c>
    </row>
    <row r="27" spans="2:5" ht="13.15" x14ac:dyDescent="0.4">
      <c r="B27" s="27" t="s">
        <v>334</v>
      </c>
      <c r="D27" s="27" t="s">
        <v>337</v>
      </c>
      <c r="E27" s="27" t="s">
        <v>338</v>
      </c>
    </row>
    <row r="28" spans="2:5" x14ac:dyDescent="0.35">
      <c r="B28" s="25">
        <v>65</v>
      </c>
      <c r="D28" t="s">
        <v>339</v>
      </c>
      <c r="E28">
        <f>COUNTIF($B$28:$B$34,"&lt;=10")</f>
        <v>0</v>
      </c>
    </row>
    <row r="29" spans="2:5" x14ac:dyDescent="0.35">
      <c r="B29" s="25">
        <v>35</v>
      </c>
      <c r="D29" t="s">
        <v>340</v>
      </c>
      <c r="E29">
        <f>COUNTIFS($B$28:$B$34,"&gt;=11",$B$28:$B$34,"&lt;=20")</f>
        <v>0</v>
      </c>
    </row>
    <row r="30" spans="2:5" x14ac:dyDescent="0.35">
      <c r="B30" s="25">
        <v>75</v>
      </c>
      <c r="D30" t="s">
        <v>341</v>
      </c>
      <c r="E30">
        <f>COUNTIFS($B$28:$B$34,"&gt;=21",$B$28:$B$34,"&lt;=30")</f>
        <v>0</v>
      </c>
    </row>
    <row r="31" spans="2:5" x14ac:dyDescent="0.35">
      <c r="B31" s="25">
        <v>60</v>
      </c>
      <c r="D31" t="s">
        <v>342</v>
      </c>
      <c r="E31">
        <f>COUNTIFS($B$28:$B$34,"&gt;=31",$B$28:$B$34,"&lt;=40")</f>
        <v>1</v>
      </c>
    </row>
    <row r="32" spans="2:5" x14ac:dyDescent="0.35">
      <c r="B32" s="25">
        <v>57.5</v>
      </c>
      <c r="D32" t="s">
        <v>343</v>
      </c>
      <c r="E32">
        <f>COUNTIFS($B$28:$B$34,"&gt;=41",$B$28:$B$34,"&lt;=50")</f>
        <v>0</v>
      </c>
    </row>
    <row r="33" spans="2:5" x14ac:dyDescent="0.35">
      <c r="B33" s="25">
        <v>57.5</v>
      </c>
      <c r="D33" t="s">
        <v>344</v>
      </c>
      <c r="E33">
        <f>COUNTIFS($B$28:$B$34,"&gt;=51",$B$28:$B$34,"&lt;=60")</f>
        <v>4</v>
      </c>
    </row>
    <row r="34" spans="2:5" x14ac:dyDescent="0.35">
      <c r="B34" s="25">
        <v>52.5</v>
      </c>
      <c r="D34" t="s">
        <v>345</v>
      </c>
      <c r="E34">
        <f>COUNTIFS($B$28:$B$34,"&gt;=61",$B$28:$B$34,"&lt;=70")</f>
        <v>1</v>
      </c>
    </row>
    <row r="35" spans="2:5" x14ac:dyDescent="0.35">
      <c r="D35" t="s">
        <v>346</v>
      </c>
      <c r="E35">
        <f>COUNTIFS($B$28:$B$34,"&gt;=71",$B$28:$B$34,"&lt;=80")</f>
        <v>1</v>
      </c>
    </row>
    <row r="36" spans="2:5" x14ac:dyDescent="0.35">
      <c r="D36" t="s">
        <v>347</v>
      </c>
      <c r="E36">
        <f>COUNTIFS($B$28:$B$34,"&gt;=81",$B$28:$B$34,"&lt;=90")</f>
        <v>0</v>
      </c>
    </row>
    <row r="37" spans="2:5" x14ac:dyDescent="0.35">
      <c r="D37" t="s">
        <v>348</v>
      </c>
      <c r="E37">
        <f>COUNTIFS($B$28:$B$34,"&gt;=91",$B$28:$B$34,"&lt;=100")</f>
        <v>0</v>
      </c>
    </row>
    <row r="39" spans="2:5" ht="13.15" x14ac:dyDescent="0.4">
      <c r="B39" s="27" t="s">
        <v>335</v>
      </c>
      <c r="D39" s="27" t="s">
        <v>337</v>
      </c>
      <c r="E39" s="27" t="s">
        <v>338</v>
      </c>
    </row>
    <row r="40" spans="2:5" x14ac:dyDescent="0.35">
      <c r="B40" s="24">
        <v>65</v>
      </c>
      <c r="D40" t="s">
        <v>339</v>
      </c>
      <c r="E40">
        <f>COUNTIF($B$40:$B$51,"&lt;=10")</f>
        <v>0</v>
      </c>
    </row>
    <row r="41" spans="2:5" x14ac:dyDescent="0.35">
      <c r="B41" s="24">
        <v>65</v>
      </c>
      <c r="D41" t="s">
        <v>340</v>
      </c>
      <c r="E41">
        <f>COUNTIFS($B$40:$B$51,"&gt;=11",$B$40:$B$51,"&lt;=20")</f>
        <v>0</v>
      </c>
    </row>
    <row r="42" spans="2:5" x14ac:dyDescent="0.35">
      <c r="B42" s="24">
        <v>62.5</v>
      </c>
      <c r="D42" t="s">
        <v>341</v>
      </c>
      <c r="E42">
        <f>COUNTIFS($B$40:$B$51,"&gt;=21",$B$40:$B$51,"&lt;=30")</f>
        <v>0</v>
      </c>
    </row>
    <row r="43" spans="2:5" x14ac:dyDescent="0.35">
      <c r="B43" s="24">
        <v>87.5</v>
      </c>
      <c r="D43" t="s">
        <v>342</v>
      </c>
      <c r="E43">
        <f>COUNTIFS($B$40:$B$51,"&gt;=31",$B$40:$B$51,"&lt;=40")</f>
        <v>0</v>
      </c>
    </row>
    <row r="44" spans="2:5" x14ac:dyDescent="0.35">
      <c r="B44" s="24">
        <v>75</v>
      </c>
      <c r="D44" t="s">
        <v>343</v>
      </c>
      <c r="E44">
        <f>COUNTIFS($B$40:$B$51,"&gt;=41",$B$40:$B$51,"&lt;=50")</f>
        <v>2</v>
      </c>
    </row>
    <row r="45" spans="2:5" x14ac:dyDescent="0.35">
      <c r="B45" s="24">
        <v>50</v>
      </c>
      <c r="D45" t="s">
        <v>344</v>
      </c>
      <c r="E45">
        <f>COUNTIFS($B$40:$B$51,"&gt;=51",$B$40:$B$51,"&lt;=60")</f>
        <v>0</v>
      </c>
    </row>
    <row r="46" spans="2:5" x14ac:dyDescent="0.35">
      <c r="B46" s="24">
        <v>80</v>
      </c>
      <c r="D46" t="s">
        <v>345</v>
      </c>
      <c r="E46">
        <f>COUNTIFS($B$40:$B$51,"&gt;=61",$B$40:$B$51,"&lt;=70")</f>
        <v>4</v>
      </c>
    </row>
    <row r="47" spans="2:5" x14ac:dyDescent="0.35">
      <c r="B47" s="24">
        <v>50</v>
      </c>
      <c r="D47" t="s">
        <v>346</v>
      </c>
      <c r="E47">
        <f>COUNTIFS($B$40:$B$51,"&gt;=71",$B$40:$B$51,"&lt;=80")</f>
        <v>5</v>
      </c>
    </row>
    <row r="48" spans="2:5" x14ac:dyDescent="0.35">
      <c r="B48" s="24">
        <v>77.5</v>
      </c>
      <c r="D48" t="s">
        <v>347</v>
      </c>
      <c r="E48">
        <f>COUNTIFS($B$40:$B$51,"&gt;=81",$B$40:$B$51,"&lt;=90")</f>
        <v>1</v>
      </c>
    </row>
    <row r="49" spans="2:5" x14ac:dyDescent="0.35">
      <c r="B49" s="24">
        <v>67.5</v>
      </c>
      <c r="D49" t="s">
        <v>348</v>
      </c>
      <c r="E49">
        <f>COUNTIFS($B$40:$B$51,"&gt;=91",$B$40:$B$51,"&lt;=100")</f>
        <v>0</v>
      </c>
    </row>
    <row r="50" spans="2:5" x14ac:dyDescent="0.35">
      <c r="B50" s="24">
        <v>72.5</v>
      </c>
    </row>
    <row r="51" spans="2:5" x14ac:dyDescent="0.35">
      <c r="B51" s="24">
        <v>80</v>
      </c>
    </row>
    <row r="53" spans="2:5" ht="13.15" x14ac:dyDescent="0.4">
      <c r="B53" s="27" t="s">
        <v>336</v>
      </c>
      <c r="D53" s="27" t="s">
        <v>337</v>
      </c>
      <c r="E53" s="27" t="s">
        <v>338</v>
      </c>
    </row>
    <row r="54" spans="2:5" x14ac:dyDescent="0.35">
      <c r="B54" s="24">
        <v>67.5</v>
      </c>
      <c r="D54" t="s">
        <v>339</v>
      </c>
      <c r="E54">
        <f>COUNTIF($B$54:$B$62,"&lt;=10")</f>
        <v>0</v>
      </c>
    </row>
    <row r="55" spans="2:5" x14ac:dyDescent="0.35">
      <c r="B55" s="24">
        <v>32.5</v>
      </c>
      <c r="D55" t="s">
        <v>340</v>
      </c>
      <c r="E55">
        <f>COUNTIFS($B$54:$B$62,"&gt;=11",$B$54:$B$62,"&lt;=20")</f>
        <v>0</v>
      </c>
    </row>
    <row r="56" spans="2:5" x14ac:dyDescent="0.35">
      <c r="B56" s="24">
        <v>45</v>
      </c>
      <c r="D56" t="s">
        <v>341</v>
      </c>
      <c r="E56">
        <f>COUNTIFS($B$54:$B$62,"&gt;=21",$B$54:$B$62,"&lt;=30")</f>
        <v>2</v>
      </c>
    </row>
    <row r="57" spans="2:5" x14ac:dyDescent="0.35">
      <c r="B57" s="24">
        <v>22.5</v>
      </c>
      <c r="D57" t="s">
        <v>342</v>
      </c>
      <c r="E57">
        <f>COUNTIFS($B$54:$B$62,"&gt;=31",$B$54:$B$62,"&lt;=40")</f>
        <v>3</v>
      </c>
    </row>
    <row r="58" spans="2:5" x14ac:dyDescent="0.35">
      <c r="B58" s="24">
        <v>60</v>
      </c>
      <c r="D58" t="s">
        <v>343</v>
      </c>
      <c r="E58">
        <f>COUNTIFS($B$54:$B$62,"&gt;=41",$B$54:$B$62,"&lt;=50")</f>
        <v>2</v>
      </c>
    </row>
    <row r="59" spans="2:5" x14ac:dyDescent="0.35">
      <c r="B59" s="24">
        <v>32.5</v>
      </c>
      <c r="D59" t="s">
        <v>344</v>
      </c>
      <c r="E59">
        <f>COUNTIFS($B$54:$B$62,"&gt;=51",$B$54:$B$62,"&lt;=60")</f>
        <v>1</v>
      </c>
    </row>
    <row r="60" spans="2:5" x14ac:dyDescent="0.35">
      <c r="B60" s="24">
        <v>37.5</v>
      </c>
      <c r="D60" t="s">
        <v>345</v>
      </c>
      <c r="E60">
        <f>COUNTIFS($B$54:$B$62,"&gt;=61",$B$54:$B$62,"&lt;=70")</f>
        <v>1</v>
      </c>
    </row>
    <row r="61" spans="2:5" x14ac:dyDescent="0.35">
      <c r="B61" s="24">
        <v>47.5</v>
      </c>
      <c r="D61" t="s">
        <v>346</v>
      </c>
      <c r="E61">
        <f>COUNTIFS($B$54:$B$62,"&gt;=71",$B$54:$B$62,"&lt;=80")</f>
        <v>0</v>
      </c>
    </row>
    <row r="62" spans="2:5" x14ac:dyDescent="0.35">
      <c r="B62" s="24">
        <v>27.5</v>
      </c>
      <c r="D62" t="s">
        <v>347</v>
      </c>
      <c r="E62">
        <f>COUNTIFS($B$54:$B$62,"&gt;=81",$B$54:$B$62,"&lt;=90")</f>
        <v>0</v>
      </c>
    </row>
    <row r="63" spans="2:5" x14ac:dyDescent="0.35">
      <c r="D63" t="s">
        <v>348</v>
      </c>
      <c r="E63">
        <f>COUNTIFS($B$54:$B$62,"&gt;=91",$B$54:$B$62,"&lt;=100")</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B1:W51"/>
  <sheetViews>
    <sheetView workbookViewId="0">
      <selection activeCell="J33" sqref="J33"/>
    </sheetView>
  </sheetViews>
  <sheetFormatPr defaultRowHeight="12.75" x14ac:dyDescent="0.35"/>
  <cols>
    <col min="3" max="3" width="11.796875" bestFit="1" customWidth="1"/>
    <col min="7" max="7" width="16.265625" bestFit="1" customWidth="1"/>
    <col min="11" max="11" width="18.796875" customWidth="1"/>
    <col min="12" max="12" width="11.796875" customWidth="1"/>
    <col min="22" max="22" width="15.46484375" customWidth="1"/>
    <col min="23" max="23" width="14.46484375" customWidth="1"/>
  </cols>
  <sheetData>
    <row r="1" spans="2:23" x14ac:dyDescent="0.35">
      <c r="K1" s="9"/>
      <c r="L1" s="9"/>
    </row>
    <row r="2" spans="2:23" ht="19.899999999999999" customHeight="1" x14ac:dyDescent="0.4">
      <c r="B2" s="99" t="s">
        <v>67</v>
      </c>
      <c r="C2" s="99"/>
      <c r="D2" s="99"/>
      <c r="E2" s="97"/>
      <c r="F2" s="100" t="s">
        <v>68</v>
      </c>
      <c r="G2" s="100"/>
      <c r="H2" s="100"/>
      <c r="I2" s="98"/>
      <c r="J2" s="101" t="s">
        <v>69</v>
      </c>
      <c r="K2" s="101"/>
      <c r="L2" s="101"/>
      <c r="V2" s="82" t="s">
        <v>363</v>
      </c>
      <c r="W2" s="82"/>
    </row>
    <row r="3" spans="2:23" x14ac:dyDescent="0.35">
      <c r="B3" s="30"/>
      <c r="C3" s="30">
        <v>82.5</v>
      </c>
      <c r="D3" s="34"/>
      <c r="E3" s="4"/>
      <c r="F3" s="34"/>
      <c r="G3" s="30">
        <v>67.5</v>
      </c>
      <c r="H3" s="30"/>
      <c r="J3" s="30"/>
      <c r="K3" s="30">
        <v>65</v>
      </c>
      <c r="L3" s="30"/>
      <c r="V3" s="28" t="s">
        <v>353</v>
      </c>
      <c r="W3" s="28" t="s">
        <v>354</v>
      </c>
    </row>
    <row r="4" spans="2:23" x14ac:dyDescent="0.35">
      <c r="B4" s="30"/>
      <c r="C4" s="30">
        <v>72.5</v>
      </c>
      <c r="D4" s="34"/>
      <c r="E4" s="4"/>
      <c r="F4" s="34"/>
      <c r="G4" s="30">
        <v>52.5</v>
      </c>
      <c r="H4" s="30"/>
      <c r="J4" s="30"/>
      <c r="K4" s="30">
        <v>35</v>
      </c>
      <c r="L4" s="30"/>
      <c r="V4" s="29">
        <v>5</v>
      </c>
      <c r="W4" s="30">
        <v>0</v>
      </c>
    </row>
    <row r="5" spans="2:23" x14ac:dyDescent="0.35">
      <c r="B5" s="30"/>
      <c r="C5" s="30">
        <v>80</v>
      </c>
      <c r="D5" s="34"/>
      <c r="E5" s="4"/>
      <c r="F5" s="34"/>
      <c r="G5" s="30">
        <v>45</v>
      </c>
      <c r="H5" s="30"/>
      <c r="J5" s="30"/>
      <c r="K5" s="30">
        <v>75</v>
      </c>
      <c r="L5" s="30"/>
      <c r="V5" s="30">
        <v>10</v>
      </c>
      <c r="W5" s="30">
        <v>0</v>
      </c>
    </row>
    <row r="6" spans="2:23" x14ac:dyDescent="0.35">
      <c r="B6" s="30"/>
      <c r="C6" s="30">
        <v>92.5</v>
      </c>
      <c r="D6" s="34"/>
      <c r="E6" s="4"/>
      <c r="F6" s="34"/>
      <c r="G6" s="30">
        <v>20</v>
      </c>
      <c r="H6" s="30"/>
      <c r="J6" s="30"/>
      <c r="K6" s="30">
        <v>60</v>
      </c>
      <c r="L6" s="30"/>
      <c r="V6" s="30">
        <v>20</v>
      </c>
      <c r="W6" s="30">
        <v>1</v>
      </c>
    </row>
    <row r="7" spans="2:23" x14ac:dyDescent="0.35">
      <c r="B7" s="30"/>
      <c r="C7" s="30">
        <v>70</v>
      </c>
      <c r="D7" s="34"/>
      <c r="E7" s="4"/>
      <c r="F7" s="34"/>
      <c r="G7" s="30">
        <v>22.5</v>
      </c>
      <c r="H7" s="30"/>
      <c r="J7" s="30"/>
      <c r="K7" s="30">
        <v>57.5</v>
      </c>
      <c r="L7" s="30"/>
      <c r="V7" s="30">
        <v>30</v>
      </c>
      <c r="W7" s="30">
        <v>3</v>
      </c>
    </row>
    <row r="8" spans="2:23" x14ac:dyDescent="0.35">
      <c r="B8" s="30"/>
      <c r="C8" s="30">
        <v>85</v>
      </c>
      <c r="D8" s="34"/>
      <c r="E8" s="4"/>
      <c r="F8" s="34"/>
      <c r="G8" s="30">
        <v>30</v>
      </c>
      <c r="H8" s="30"/>
      <c r="J8" s="30"/>
      <c r="K8" s="30">
        <v>57.5</v>
      </c>
      <c r="L8" s="30"/>
      <c r="V8" s="30">
        <v>40</v>
      </c>
      <c r="W8" s="30">
        <v>6</v>
      </c>
    </row>
    <row r="9" spans="2:23" x14ac:dyDescent="0.35">
      <c r="B9" s="30"/>
      <c r="C9" s="30">
        <v>75</v>
      </c>
      <c r="D9" s="34"/>
      <c r="E9" s="4"/>
      <c r="F9" s="34"/>
      <c r="G9" s="30">
        <v>32.5</v>
      </c>
      <c r="H9" s="30"/>
      <c r="J9" s="30"/>
      <c r="K9" s="30">
        <v>52.5</v>
      </c>
      <c r="L9" s="30"/>
      <c r="V9" s="30">
        <v>50</v>
      </c>
      <c r="W9" s="30">
        <v>14</v>
      </c>
    </row>
    <row r="10" spans="2:23" x14ac:dyDescent="0.35">
      <c r="B10" s="30"/>
      <c r="C10" s="30">
        <v>77.5</v>
      </c>
      <c r="D10" s="34"/>
      <c r="E10" s="4"/>
      <c r="F10" s="34"/>
      <c r="G10" s="30">
        <v>50</v>
      </c>
      <c r="H10" s="30"/>
      <c r="J10" s="30"/>
      <c r="K10" s="30"/>
      <c r="L10" s="30"/>
      <c r="V10" s="30">
        <v>60</v>
      </c>
      <c r="W10" s="30">
        <v>32</v>
      </c>
    </row>
    <row r="11" spans="2:23" x14ac:dyDescent="0.35">
      <c r="B11" s="30"/>
      <c r="C11" s="30">
        <v>70</v>
      </c>
      <c r="D11" s="34"/>
      <c r="E11" s="4"/>
      <c r="F11" s="34"/>
      <c r="G11" s="30">
        <v>60</v>
      </c>
      <c r="H11" s="30"/>
      <c r="J11" s="30"/>
      <c r="K11" s="30"/>
      <c r="L11" s="30"/>
      <c r="V11" s="30">
        <v>65</v>
      </c>
      <c r="W11" s="30">
        <v>45</v>
      </c>
    </row>
    <row r="12" spans="2:23" x14ac:dyDescent="0.35">
      <c r="B12" s="30"/>
      <c r="C12" s="30">
        <v>72.5</v>
      </c>
      <c r="D12" s="34"/>
      <c r="E12" s="4"/>
      <c r="F12" s="34"/>
      <c r="G12" s="30">
        <v>42.5</v>
      </c>
      <c r="H12" s="30"/>
      <c r="J12" s="30"/>
      <c r="K12" s="30"/>
      <c r="L12" s="30"/>
      <c r="V12" s="30">
        <v>70</v>
      </c>
      <c r="W12" s="30">
        <v>58</v>
      </c>
    </row>
    <row r="13" spans="2:23" x14ac:dyDescent="0.35">
      <c r="B13" s="30"/>
      <c r="C13" s="30"/>
      <c r="D13" s="34"/>
      <c r="E13" s="4"/>
      <c r="F13" s="34"/>
      <c r="G13" s="30">
        <v>45</v>
      </c>
      <c r="H13" s="30"/>
      <c r="J13" s="30"/>
      <c r="K13" s="30"/>
      <c r="L13" s="30"/>
      <c r="V13" s="30">
        <v>75</v>
      </c>
      <c r="W13" s="30">
        <v>72</v>
      </c>
    </row>
    <row r="14" spans="2:23" x14ac:dyDescent="0.35">
      <c r="B14" s="30"/>
      <c r="C14" s="30"/>
      <c r="D14" s="34"/>
      <c r="E14" s="4"/>
      <c r="F14" s="34"/>
      <c r="G14" s="30"/>
      <c r="H14" s="30"/>
      <c r="J14" s="30"/>
      <c r="K14" s="30"/>
      <c r="L14" s="30"/>
      <c r="V14" s="30">
        <v>80</v>
      </c>
      <c r="W14" s="30">
        <v>85</v>
      </c>
    </row>
    <row r="15" spans="2:23" ht="13.15" x14ac:dyDescent="0.4">
      <c r="B15" s="27" t="s">
        <v>350</v>
      </c>
      <c r="C15" s="104">
        <f>AVERAGE(C3:C12)</f>
        <v>77.75</v>
      </c>
      <c r="D15" s="105">
        <v>0</v>
      </c>
      <c r="F15" s="27" t="s">
        <v>350</v>
      </c>
      <c r="G15" s="33">
        <f>AVERAGE(G3:G13)</f>
        <v>42.5</v>
      </c>
      <c r="H15" s="33">
        <v>0</v>
      </c>
      <c r="J15" s="27" t="s">
        <v>350</v>
      </c>
      <c r="K15" s="33">
        <f>AVERAGE(K3:K13)</f>
        <v>57.5</v>
      </c>
      <c r="L15" s="33">
        <v>0</v>
      </c>
      <c r="V15" s="30">
        <v>85</v>
      </c>
      <c r="W15" s="30">
        <v>94</v>
      </c>
    </row>
    <row r="16" spans="2:23" ht="13.15" x14ac:dyDescent="0.4">
      <c r="B16" s="22" t="s">
        <v>361</v>
      </c>
      <c r="C16" s="104">
        <f>C15</f>
        <v>77.75</v>
      </c>
      <c r="D16" s="28">
        <v>100</v>
      </c>
      <c r="F16" s="22" t="s">
        <v>361</v>
      </c>
      <c r="G16" s="33">
        <f>G15</f>
        <v>42.5</v>
      </c>
      <c r="H16" s="33">
        <v>100</v>
      </c>
      <c r="J16" s="22" t="s">
        <v>361</v>
      </c>
      <c r="K16" s="33">
        <f>K15</f>
        <v>57.5</v>
      </c>
      <c r="L16" s="33">
        <v>100</v>
      </c>
      <c r="V16" s="30">
        <v>90</v>
      </c>
      <c r="W16" s="30">
        <v>99</v>
      </c>
    </row>
    <row r="17" spans="2:23" x14ac:dyDescent="0.35">
      <c r="C17" s="12"/>
      <c r="D17" s="9"/>
      <c r="E17" s="9"/>
      <c r="F17" s="9"/>
      <c r="G17" s="9"/>
      <c r="H17" s="9"/>
      <c r="I17" s="9"/>
      <c r="J17" s="9"/>
      <c r="K17" s="9"/>
      <c r="L17" s="9"/>
      <c r="V17" s="30">
        <v>95</v>
      </c>
      <c r="W17" s="30">
        <v>100</v>
      </c>
    </row>
    <row r="19" spans="2:23" ht="27.4" customHeight="1" x14ac:dyDescent="0.35">
      <c r="B19" s="102" t="s">
        <v>308</v>
      </c>
      <c r="C19" s="102"/>
      <c r="D19" s="102"/>
      <c r="E19" s="97"/>
      <c r="F19" s="103" t="s">
        <v>355</v>
      </c>
      <c r="G19" s="103"/>
      <c r="H19" s="103"/>
    </row>
    <row r="20" spans="2:23" x14ac:dyDescent="0.35">
      <c r="B20" s="30"/>
      <c r="C20" s="30">
        <v>65</v>
      </c>
      <c r="D20" s="34"/>
      <c r="E20" s="4"/>
      <c r="F20" s="34"/>
      <c r="G20" s="30">
        <v>67.5</v>
      </c>
      <c r="H20" s="30"/>
    </row>
    <row r="21" spans="2:23" x14ac:dyDescent="0.35">
      <c r="B21" s="30"/>
      <c r="C21" s="30">
        <v>65</v>
      </c>
      <c r="D21" s="34"/>
      <c r="E21" s="4"/>
      <c r="F21" s="34"/>
      <c r="G21" s="30">
        <v>32.5</v>
      </c>
      <c r="H21" s="30"/>
    </row>
    <row r="22" spans="2:23" x14ac:dyDescent="0.35">
      <c r="B22" s="30"/>
      <c r="C22" s="30">
        <v>62.5</v>
      </c>
      <c r="D22" s="34"/>
      <c r="E22" s="4"/>
      <c r="F22" s="34"/>
      <c r="G22" s="30">
        <v>45</v>
      </c>
      <c r="H22" s="30"/>
    </row>
    <row r="23" spans="2:23" x14ac:dyDescent="0.35">
      <c r="B23" s="30"/>
      <c r="C23" s="30">
        <v>87.5</v>
      </c>
      <c r="D23" s="34"/>
      <c r="E23" s="4"/>
      <c r="F23" s="34"/>
      <c r="G23" s="30">
        <v>22.5</v>
      </c>
      <c r="H23" s="30"/>
    </row>
    <row r="24" spans="2:23" x14ac:dyDescent="0.35">
      <c r="B24" s="30"/>
      <c r="C24" s="30">
        <v>75</v>
      </c>
      <c r="D24" s="34"/>
      <c r="E24" s="4"/>
      <c r="F24" s="34"/>
      <c r="G24" s="30">
        <v>60</v>
      </c>
      <c r="H24" s="30"/>
    </row>
    <row r="25" spans="2:23" x14ac:dyDescent="0.35">
      <c r="B25" s="30"/>
      <c r="C25" s="30">
        <v>50</v>
      </c>
      <c r="D25" s="34"/>
      <c r="E25" s="4"/>
      <c r="F25" s="34"/>
      <c r="G25" s="30">
        <v>32.5</v>
      </c>
      <c r="H25" s="30"/>
    </row>
    <row r="26" spans="2:23" x14ac:dyDescent="0.35">
      <c r="B26" s="30"/>
      <c r="C26" s="30">
        <v>80</v>
      </c>
      <c r="D26" s="34"/>
      <c r="E26" s="4"/>
      <c r="F26" s="34"/>
      <c r="G26" s="30">
        <v>37.5</v>
      </c>
      <c r="H26" s="30"/>
    </row>
    <row r="27" spans="2:23" x14ac:dyDescent="0.35">
      <c r="B27" s="30"/>
      <c r="C27" s="30">
        <v>50</v>
      </c>
      <c r="D27" s="34"/>
      <c r="E27" s="4"/>
      <c r="F27" s="34"/>
      <c r="G27" s="30">
        <v>47.5</v>
      </c>
      <c r="H27" s="30"/>
    </row>
    <row r="28" spans="2:23" x14ac:dyDescent="0.35">
      <c r="B28" s="30"/>
      <c r="C28" s="30">
        <v>77.5</v>
      </c>
      <c r="D28" s="34"/>
      <c r="E28" s="4"/>
      <c r="F28" s="34"/>
      <c r="G28" s="30">
        <v>27.5</v>
      </c>
      <c r="H28" s="30"/>
    </row>
    <row r="29" spans="2:23" x14ac:dyDescent="0.35">
      <c r="B29" s="30"/>
      <c r="C29" s="30">
        <v>67.5</v>
      </c>
      <c r="D29" s="34"/>
      <c r="E29" s="4"/>
      <c r="F29" s="34"/>
      <c r="G29" s="30"/>
      <c r="H29" s="30"/>
    </row>
    <row r="30" spans="2:23" x14ac:dyDescent="0.35">
      <c r="B30" s="30"/>
      <c r="C30" s="30">
        <v>72.5</v>
      </c>
      <c r="D30" s="34"/>
      <c r="E30" s="4"/>
      <c r="F30" s="34"/>
      <c r="G30" s="30"/>
      <c r="H30" s="30"/>
    </row>
    <row r="31" spans="2:23" x14ac:dyDescent="0.35">
      <c r="B31" s="30"/>
      <c r="C31" s="30">
        <v>80</v>
      </c>
      <c r="D31" s="34"/>
      <c r="E31" s="4"/>
      <c r="F31" s="34"/>
      <c r="G31" s="30"/>
      <c r="H31" s="30"/>
    </row>
    <row r="32" spans="2:23" x14ac:dyDescent="0.35">
      <c r="B32" s="30"/>
      <c r="C32" s="30"/>
      <c r="D32" s="34"/>
      <c r="E32" s="4"/>
      <c r="F32" s="34"/>
      <c r="G32" s="30"/>
      <c r="H32" s="30"/>
    </row>
    <row r="33" spans="2:8" ht="13.15" x14ac:dyDescent="0.4">
      <c r="B33" s="27" t="s">
        <v>350</v>
      </c>
      <c r="C33" s="31">
        <f>AVERAGE(C20:C31)</f>
        <v>69.375</v>
      </c>
      <c r="D33" s="32">
        <v>0</v>
      </c>
      <c r="F33" s="27" t="s">
        <v>350</v>
      </c>
      <c r="G33" s="31">
        <f>AVERAGE(G20:G30)</f>
        <v>41.388888888888886</v>
      </c>
      <c r="H33" s="33">
        <v>0</v>
      </c>
    </row>
    <row r="34" spans="2:8" ht="13.15" x14ac:dyDescent="0.4">
      <c r="B34" s="22" t="s">
        <v>361</v>
      </c>
      <c r="C34" s="31">
        <f>C33</f>
        <v>69.375</v>
      </c>
      <c r="D34" s="32">
        <v>100</v>
      </c>
      <c r="F34" s="22" t="s">
        <v>361</v>
      </c>
      <c r="G34" s="31">
        <f>G33</f>
        <v>41.388888888888886</v>
      </c>
      <c r="H34" s="33">
        <v>100</v>
      </c>
    </row>
    <row r="35" spans="2:8" x14ac:dyDescent="0.35">
      <c r="D35" s="4"/>
      <c r="E35" s="4"/>
      <c r="F35" s="4"/>
    </row>
    <row r="36" spans="2:8" x14ac:dyDescent="0.35">
      <c r="D36" s="4"/>
      <c r="E36" s="4"/>
      <c r="F36" s="4"/>
    </row>
    <row r="37" spans="2:8" x14ac:dyDescent="0.35">
      <c r="D37" s="4"/>
      <c r="E37" s="4"/>
      <c r="F37" s="4"/>
    </row>
    <row r="38" spans="2:8" x14ac:dyDescent="0.35">
      <c r="D38" s="4"/>
      <c r="E38" s="4"/>
      <c r="F38" s="4"/>
    </row>
    <row r="39" spans="2:8" x14ac:dyDescent="0.35">
      <c r="D39" s="4"/>
      <c r="E39" s="4"/>
      <c r="F39" s="4"/>
    </row>
    <row r="40" spans="2:8" x14ac:dyDescent="0.35">
      <c r="D40" s="4"/>
      <c r="E40" s="4"/>
      <c r="F40" s="4"/>
    </row>
    <row r="41" spans="2:8" x14ac:dyDescent="0.35">
      <c r="D41" s="4"/>
      <c r="E41" s="4"/>
      <c r="F41" s="4"/>
    </row>
    <row r="42" spans="2:8" x14ac:dyDescent="0.35">
      <c r="D42" s="4"/>
      <c r="E42" s="4"/>
      <c r="F42" s="4"/>
    </row>
    <row r="43" spans="2:8" x14ac:dyDescent="0.35">
      <c r="D43" s="4"/>
      <c r="E43" s="4"/>
      <c r="F43" s="4"/>
    </row>
    <row r="44" spans="2:8" x14ac:dyDescent="0.35">
      <c r="D44" s="4"/>
      <c r="E44" s="4"/>
      <c r="F44" s="4"/>
    </row>
    <row r="45" spans="2:8" x14ac:dyDescent="0.35">
      <c r="D45" s="4"/>
      <c r="E45" s="4"/>
      <c r="F45" s="4"/>
    </row>
    <row r="46" spans="2:8" x14ac:dyDescent="0.35">
      <c r="D46" s="4"/>
      <c r="E46" s="4"/>
      <c r="F46" s="4"/>
    </row>
    <row r="47" spans="2:8" x14ac:dyDescent="0.35">
      <c r="D47" s="4"/>
      <c r="E47" s="4"/>
      <c r="F47" s="4"/>
    </row>
    <row r="48" spans="2:8" x14ac:dyDescent="0.35">
      <c r="D48" s="4"/>
      <c r="E48" s="4"/>
      <c r="F48" s="4"/>
    </row>
    <row r="49" spans="4:6" x14ac:dyDescent="0.35">
      <c r="D49" s="4"/>
      <c r="E49" s="4"/>
      <c r="F49" s="4"/>
    </row>
    <row r="50" spans="4:6" x14ac:dyDescent="0.35">
      <c r="D50" s="4"/>
      <c r="E50" s="4"/>
      <c r="F50" s="4"/>
    </row>
    <row r="51" spans="4:6" x14ac:dyDescent="0.35">
      <c r="D51" s="4"/>
      <c r="E51" s="4"/>
      <c r="F51" s="4"/>
    </row>
  </sheetData>
  <sortState ref="C2:C51">
    <sortCondition descending="1" ref="C2"/>
  </sortState>
  <mergeCells count="6">
    <mergeCell ref="V2:W2"/>
    <mergeCell ref="B19:D19"/>
    <mergeCell ref="F19:H19"/>
    <mergeCell ref="F2:H2"/>
    <mergeCell ref="B2:D2"/>
    <mergeCell ref="J2:L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About </vt:lpstr>
      <vt:lpstr>Survey (Bounding Box)</vt:lpstr>
      <vt:lpstr>Survey (Object Manipulator)</vt:lpstr>
      <vt:lpstr>Survey (Slider)</vt:lpstr>
      <vt:lpstr>Survey (Button)</vt:lpstr>
      <vt:lpstr>Survey (Joystick)</vt:lpstr>
      <vt:lpstr>SUS Responses (Data)</vt:lpstr>
      <vt:lpstr>SUS Scores (Plot)</vt:lpstr>
      <vt:lpstr>SUS Percentile (Plot)</vt:lpstr>
      <vt:lpstr>Completion Times</vt:lpstr>
      <vt:lpstr>Completion Analysis</vt:lpstr>
      <vt:lpstr>boundingbox_email</vt:lpstr>
      <vt:lpstr>objectman_email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2022-09-14T20:18:29Z</dcterms:modified>
</cp:coreProperties>
</file>