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mc:AlternateContent xmlns:mc="http://schemas.openxmlformats.org/markup-compatibility/2006">
    <mc:Choice Requires="x15">
      <x15ac:absPath xmlns:x15ac="http://schemas.microsoft.com/office/spreadsheetml/2010/11/ac" url="C:\Users\grazianige\Documents\GitHub\interfaces\"/>
    </mc:Choice>
  </mc:AlternateContent>
  <xr:revisionPtr revIDLastSave="0" documentId="13_ncr:1_{C05CCEAB-0821-4AE6-BFC5-07408C32FDFB}" xr6:coauthVersionLast="36" xr6:coauthVersionMax="36" xr10:uidLastSave="{00000000-0000-0000-0000-000000000000}"/>
  <bookViews>
    <workbookView xWindow="0" yWindow="0" windowWidth="23040" windowHeight="8778" activeTab="9" xr2:uid="{00000000-000D-0000-FFFF-FFFF00000000}"/>
  </bookViews>
  <sheets>
    <sheet name="BoundingBox" sheetId="1" r:id="rId1"/>
    <sheet name="ObjectManipulator" sheetId="3" r:id="rId2"/>
    <sheet name="Slider" sheetId="4" r:id="rId3"/>
    <sheet name="Button" sheetId="5" r:id="rId4"/>
    <sheet name="Joystick" sheetId="6" r:id="rId5"/>
    <sheet name="Completion Times" sheetId="2" r:id="rId6"/>
    <sheet name="Completion Analysis" sheetId="7" r:id="rId7"/>
    <sheet name="SUS-Responses(Data)" sheetId="8" r:id="rId8"/>
    <sheet name="SUS-Scores(Plot)" sheetId="9" r:id="rId9"/>
    <sheet name="SUS - Percentile(Plot)" sheetId="10" r:id="rId10"/>
  </sheets>
  <definedNames>
    <definedName name="BB_outlier1">'Completion Analysis'!#REF!</definedName>
    <definedName name="boundingbox_email">BoundingBox!$D$2:$D$11</definedName>
    <definedName name="objectman_email">ObjectManipulator!$D$2:$D$12</definedName>
  </definedNames>
  <calcPr calcId="191029"/>
</workbook>
</file>

<file path=xl/calcChain.xml><?xml version="1.0" encoding="utf-8"?>
<calcChain xmlns="http://schemas.openxmlformats.org/spreadsheetml/2006/main">
  <c r="E34" i="10" l="1"/>
  <c r="B34" i="10"/>
  <c r="H16" i="10"/>
  <c r="E16" i="10"/>
  <c r="B16" i="10"/>
  <c r="E33" i="10"/>
  <c r="B33" i="10"/>
  <c r="H15" i="10"/>
  <c r="E15" i="10"/>
  <c r="B15" i="10"/>
  <c r="S5" i="7"/>
  <c r="S4" i="7"/>
  <c r="R5" i="7"/>
  <c r="R4" i="7"/>
  <c r="Q5" i="7"/>
  <c r="Q4" i="7"/>
  <c r="P5" i="7"/>
  <c r="P4" i="7"/>
  <c r="O5" i="7"/>
  <c r="O4" i="7"/>
  <c r="O15" i="7"/>
  <c r="O14" i="7"/>
  <c r="O13" i="7"/>
  <c r="O12" i="7"/>
  <c r="O11" i="7"/>
  <c r="D63" i="9"/>
  <c r="D62" i="9"/>
  <c r="D61" i="9"/>
  <c r="D60" i="9"/>
  <c r="D59" i="9"/>
  <c r="D58" i="9"/>
  <c r="D57" i="9"/>
  <c r="D56" i="9"/>
  <c r="D55" i="9"/>
  <c r="D54" i="9"/>
  <c r="D49" i="9"/>
  <c r="D48" i="9"/>
  <c r="D47" i="9"/>
  <c r="D46" i="9"/>
  <c r="D45" i="9"/>
  <c r="D44" i="9"/>
  <c r="D43" i="9"/>
  <c r="D42" i="9"/>
  <c r="D41" i="9"/>
  <c r="D40" i="9"/>
  <c r="D37" i="9"/>
  <c r="D36" i="9"/>
  <c r="D35" i="9"/>
  <c r="D34" i="9"/>
  <c r="D33" i="9"/>
  <c r="D32" i="9"/>
  <c r="D31" i="9"/>
  <c r="D30" i="9"/>
  <c r="D29" i="9"/>
  <c r="D28" i="9"/>
  <c r="D24" i="9"/>
  <c r="D23" i="9"/>
  <c r="D22" i="9"/>
  <c r="D21" i="9"/>
  <c r="D20" i="9"/>
  <c r="D19" i="9"/>
  <c r="D18" i="9"/>
  <c r="D17" i="9"/>
  <c r="D16" i="9"/>
  <c r="D15" i="9"/>
  <c r="D12" i="9"/>
  <c r="D11" i="9"/>
  <c r="D10" i="9"/>
  <c r="D9" i="9"/>
  <c r="D8" i="9"/>
  <c r="D7" i="9"/>
  <c r="D6" i="9"/>
  <c r="D5" i="9"/>
  <c r="D3" i="9"/>
  <c r="D4" i="9"/>
  <c r="V59" i="8"/>
  <c r="V43" i="8"/>
  <c r="V51" i="8"/>
  <c r="L56" i="8"/>
  <c r="M56" i="8"/>
  <c r="V56" i="8" s="1"/>
  <c r="N56" i="8"/>
  <c r="O56" i="8"/>
  <c r="P56" i="8"/>
  <c r="Q56" i="8"/>
  <c r="R56" i="8"/>
  <c r="S56" i="8"/>
  <c r="T56" i="8"/>
  <c r="U56" i="8"/>
  <c r="L57" i="8"/>
  <c r="V57" i="8" s="1"/>
  <c r="M57" i="8"/>
  <c r="N57" i="8"/>
  <c r="O57" i="8"/>
  <c r="P57" i="8"/>
  <c r="Q57" i="8"/>
  <c r="R57" i="8"/>
  <c r="S57" i="8"/>
  <c r="T57" i="8"/>
  <c r="U57" i="8"/>
  <c r="L58" i="8"/>
  <c r="M58" i="8"/>
  <c r="N58" i="8"/>
  <c r="O58" i="8"/>
  <c r="P58" i="8"/>
  <c r="V58" i="8" s="1"/>
  <c r="Q58" i="8"/>
  <c r="R58" i="8"/>
  <c r="S58" i="8"/>
  <c r="T58" i="8"/>
  <c r="U58" i="8"/>
  <c r="L59" i="8"/>
  <c r="M59" i="8"/>
  <c r="N59" i="8"/>
  <c r="O59" i="8"/>
  <c r="P59" i="8"/>
  <c r="Q59" i="8"/>
  <c r="R59" i="8"/>
  <c r="S59" i="8"/>
  <c r="T59" i="8"/>
  <c r="U59" i="8"/>
  <c r="L60" i="8"/>
  <c r="V60" i="8" s="1"/>
  <c r="M60" i="8"/>
  <c r="N60" i="8"/>
  <c r="O60" i="8"/>
  <c r="P60" i="8"/>
  <c r="Q60" i="8"/>
  <c r="R60" i="8"/>
  <c r="S60" i="8"/>
  <c r="T60" i="8"/>
  <c r="U60" i="8"/>
  <c r="L61" i="8"/>
  <c r="V61" i="8" s="1"/>
  <c r="M61" i="8"/>
  <c r="N61" i="8"/>
  <c r="O61" i="8"/>
  <c r="P61" i="8"/>
  <c r="Q61" i="8"/>
  <c r="R61" i="8"/>
  <c r="S61" i="8"/>
  <c r="T61" i="8"/>
  <c r="U61" i="8"/>
  <c r="L62" i="8"/>
  <c r="V62" i="8" s="1"/>
  <c r="M62" i="8"/>
  <c r="N62" i="8"/>
  <c r="O62" i="8"/>
  <c r="P62" i="8"/>
  <c r="Q62" i="8"/>
  <c r="R62" i="8"/>
  <c r="S62" i="8"/>
  <c r="T62" i="8"/>
  <c r="U62" i="8"/>
  <c r="L63" i="8"/>
  <c r="M63" i="8"/>
  <c r="V63" i="8" s="1"/>
  <c r="N63" i="8"/>
  <c r="O63" i="8"/>
  <c r="P63" i="8"/>
  <c r="Q63" i="8"/>
  <c r="R63" i="8"/>
  <c r="S63" i="8"/>
  <c r="T63" i="8"/>
  <c r="U63" i="8"/>
  <c r="U55" i="8"/>
  <c r="T55" i="8"/>
  <c r="S55" i="8"/>
  <c r="R55" i="8"/>
  <c r="Q55" i="8"/>
  <c r="P55" i="8"/>
  <c r="O55" i="8"/>
  <c r="N55" i="8"/>
  <c r="M55" i="8"/>
  <c r="L55" i="8"/>
  <c r="V55" i="8" s="1"/>
  <c r="L41" i="8"/>
  <c r="V41" i="8" s="1"/>
  <c r="M41" i="8"/>
  <c r="N41" i="8"/>
  <c r="O41" i="8"/>
  <c r="P41" i="8"/>
  <c r="Q41" i="8"/>
  <c r="R41" i="8"/>
  <c r="S41" i="8"/>
  <c r="T41" i="8"/>
  <c r="U41" i="8"/>
  <c r="L42" i="8"/>
  <c r="M42" i="8"/>
  <c r="N42" i="8"/>
  <c r="O42" i="8"/>
  <c r="V42" i="8" s="1"/>
  <c r="P42" i="8"/>
  <c r="Q42" i="8"/>
  <c r="R42" i="8"/>
  <c r="S42" i="8"/>
  <c r="T42" i="8"/>
  <c r="U42" i="8"/>
  <c r="L43" i="8"/>
  <c r="M43" i="8"/>
  <c r="N43" i="8"/>
  <c r="O43" i="8"/>
  <c r="P43" i="8"/>
  <c r="Q43" i="8"/>
  <c r="R43" i="8"/>
  <c r="S43" i="8"/>
  <c r="T43" i="8"/>
  <c r="U43" i="8"/>
  <c r="L44" i="8"/>
  <c r="V44" i="8" s="1"/>
  <c r="M44" i="8"/>
  <c r="N44" i="8"/>
  <c r="O44" i="8"/>
  <c r="P44" i="8"/>
  <c r="Q44" i="8"/>
  <c r="R44" i="8"/>
  <c r="S44" i="8"/>
  <c r="T44" i="8"/>
  <c r="U44" i="8"/>
  <c r="L45" i="8"/>
  <c r="V45" i="8" s="1"/>
  <c r="M45" i="8"/>
  <c r="N45" i="8"/>
  <c r="O45" i="8"/>
  <c r="P45" i="8"/>
  <c r="Q45" i="8"/>
  <c r="R45" i="8"/>
  <c r="S45" i="8"/>
  <c r="T45" i="8"/>
  <c r="U45" i="8"/>
  <c r="L46" i="8"/>
  <c r="V46" i="8" s="1"/>
  <c r="M46" i="8"/>
  <c r="N46" i="8"/>
  <c r="O46" i="8"/>
  <c r="P46" i="8"/>
  <c r="Q46" i="8"/>
  <c r="R46" i="8"/>
  <c r="S46" i="8"/>
  <c r="T46" i="8"/>
  <c r="U46" i="8"/>
  <c r="L47" i="8"/>
  <c r="V47" i="8" s="1"/>
  <c r="M47" i="8"/>
  <c r="N47" i="8"/>
  <c r="O47" i="8"/>
  <c r="P47" i="8"/>
  <c r="Q47" i="8"/>
  <c r="R47" i="8"/>
  <c r="S47" i="8"/>
  <c r="T47" i="8"/>
  <c r="U47" i="8"/>
  <c r="L48" i="8"/>
  <c r="M48" i="8"/>
  <c r="V48" i="8" s="1"/>
  <c r="N48" i="8"/>
  <c r="O48" i="8"/>
  <c r="P48" i="8"/>
  <c r="Q48" i="8"/>
  <c r="R48" i="8"/>
  <c r="S48" i="8"/>
  <c r="T48" i="8"/>
  <c r="U48" i="8"/>
  <c r="L49" i="8"/>
  <c r="V49" i="8" s="1"/>
  <c r="M49" i="8"/>
  <c r="N49" i="8"/>
  <c r="O49" i="8"/>
  <c r="P49" i="8"/>
  <c r="Q49" i="8"/>
  <c r="R49" i="8"/>
  <c r="S49" i="8"/>
  <c r="T49" i="8"/>
  <c r="U49" i="8"/>
  <c r="L50" i="8"/>
  <c r="M50" i="8"/>
  <c r="N50" i="8"/>
  <c r="O50" i="8"/>
  <c r="P50" i="8"/>
  <c r="V50" i="8" s="1"/>
  <c r="Q50" i="8"/>
  <c r="R50" i="8"/>
  <c r="S50" i="8"/>
  <c r="T50" i="8"/>
  <c r="U50" i="8"/>
  <c r="L51" i="8"/>
  <c r="M51" i="8"/>
  <c r="N51" i="8"/>
  <c r="O51" i="8"/>
  <c r="P51" i="8"/>
  <c r="Q51" i="8"/>
  <c r="R51" i="8"/>
  <c r="S51" i="8"/>
  <c r="T51" i="8"/>
  <c r="U51" i="8"/>
  <c r="U40" i="8"/>
  <c r="T40" i="8"/>
  <c r="S40" i="8"/>
  <c r="R40" i="8"/>
  <c r="Q40" i="8"/>
  <c r="P40" i="8"/>
  <c r="O40" i="8"/>
  <c r="N40" i="8"/>
  <c r="M40" i="8"/>
  <c r="L40" i="8"/>
  <c r="V40" i="8" s="1"/>
  <c r="L31" i="8"/>
  <c r="V31" i="8" s="1"/>
  <c r="M31" i="8"/>
  <c r="N31" i="8"/>
  <c r="O31" i="8"/>
  <c r="P31" i="8"/>
  <c r="Q31" i="8"/>
  <c r="R31" i="8"/>
  <c r="S31" i="8"/>
  <c r="T31" i="8"/>
  <c r="U31" i="8"/>
  <c r="L32" i="8"/>
  <c r="V32" i="8" s="1"/>
  <c r="M32" i="8"/>
  <c r="N32" i="8"/>
  <c r="O32" i="8"/>
  <c r="P32" i="8"/>
  <c r="Q32" i="8"/>
  <c r="R32" i="8"/>
  <c r="S32" i="8"/>
  <c r="T32" i="8"/>
  <c r="U32" i="8"/>
  <c r="L33" i="8"/>
  <c r="V33" i="8" s="1"/>
  <c r="M33" i="8"/>
  <c r="N33" i="8"/>
  <c r="O33" i="8"/>
  <c r="P33" i="8"/>
  <c r="Q33" i="8"/>
  <c r="R33" i="8"/>
  <c r="S33" i="8"/>
  <c r="T33" i="8"/>
  <c r="U33" i="8"/>
  <c r="L34" i="8"/>
  <c r="V34" i="8" s="1"/>
  <c r="M34" i="8"/>
  <c r="N34" i="8"/>
  <c r="O34" i="8"/>
  <c r="P34" i="8"/>
  <c r="Q34" i="8"/>
  <c r="R34" i="8"/>
  <c r="S34" i="8"/>
  <c r="T34" i="8"/>
  <c r="U34" i="8"/>
  <c r="L35" i="8"/>
  <c r="V35" i="8" s="1"/>
  <c r="M35" i="8"/>
  <c r="N35" i="8"/>
  <c r="O35" i="8"/>
  <c r="P35" i="8"/>
  <c r="Q35" i="8"/>
  <c r="R35" i="8"/>
  <c r="S35" i="8"/>
  <c r="T35" i="8"/>
  <c r="U35" i="8"/>
  <c r="L36" i="8"/>
  <c r="M36" i="8"/>
  <c r="N36" i="8"/>
  <c r="O36" i="8"/>
  <c r="P36" i="8"/>
  <c r="V36" i="8" s="1"/>
  <c r="Q36" i="8"/>
  <c r="R36" i="8"/>
  <c r="S36" i="8"/>
  <c r="T36" i="8"/>
  <c r="U36" i="8"/>
  <c r="U30" i="8"/>
  <c r="T30" i="8"/>
  <c r="S30" i="8"/>
  <c r="R30" i="8"/>
  <c r="Q30" i="8"/>
  <c r="P30" i="8"/>
  <c r="O30" i="8"/>
  <c r="N30" i="8"/>
  <c r="M30" i="8"/>
  <c r="L30" i="8"/>
  <c r="V30" i="8" s="1"/>
  <c r="Y36" i="8" s="1"/>
  <c r="L17" i="8"/>
  <c r="V17" i="8" s="1"/>
  <c r="M17" i="8"/>
  <c r="N17" i="8"/>
  <c r="O17" i="8"/>
  <c r="P17" i="8"/>
  <c r="Q17" i="8"/>
  <c r="R17" i="8"/>
  <c r="S17" i="8"/>
  <c r="T17" i="8"/>
  <c r="U17" i="8"/>
  <c r="L18" i="8"/>
  <c r="V18" i="8" s="1"/>
  <c r="M18" i="8"/>
  <c r="N18" i="8"/>
  <c r="O18" i="8"/>
  <c r="P18" i="8"/>
  <c r="Q18" i="8"/>
  <c r="R18" i="8"/>
  <c r="S18" i="8"/>
  <c r="T18" i="8"/>
  <c r="U18" i="8"/>
  <c r="L19" i="8"/>
  <c r="V19" i="8" s="1"/>
  <c r="M19" i="8"/>
  <c r="N19" i="8"/>
  <c r="O19" i="8"/>
  <c r="P19" i="8"/>
  <c r="Q19" i="8"/>
  <c r="R19" i="8"/>
  <c r="S19" i="8"/>
  <c r="T19" i="8"/>
  <c r="U19" i="8"/>
  <c r="L20" i="8"/>
  <c r="M20" i="8"/>
  <c r="V20" i="8" s="1"/>
  <c r="N20" i="8"/>
  <c r="O20" i="8"/>
  <c r="P20" i="8"/>
  <c r="Q20" i="8"/>
  <c r="R20" i="8"/>
  <c r="S20" i="8"/>
  <c r="T20" i="8"/>
  <c r="U20" i="8"/>
  <c r="L21" i="8"/>
  <c r="M21" i="8"/>
  <c r="N21" i="8"/>
  <c r="V21" i="8" s="1"/>
  <c r="O21" i="8"/>
  <c r="P21" i="8"/>
  <c r="Q21" i="8"/>
  <c r="R21" i="8"/>
  <c r="S21" i="8"/>
  <c r="T21" i="8"/>
  <c r="U21" i="8"/>
  <c r="L22" i="8"/>
  <c r="V22" i="8" s="1"/>
  <c r="M22" i="8"/>
  <c r="N22" i="8"/>
  <c r="O22" i="8"/>
  <c r="P22" i="8"/>
  <c r="Q22" i="8"/>
  <c r="R22" i="8"/>
  <c r="S22" i="8"/>
  <c r="T22" i="8"/>
  <c r="U22" i="8"/>
  <c r="L23" i="8"/>
  <c r="M23" i="8"/>
  <c r="N23" i="8"/>
  <c r="O23" i="8"/>
  <c r="P23" i="8"/>
  <c r="Q23" i="8"/>
  <c r="V23" i="8" s="1"/>
  <c r="R23" i="8"/>
  <c r="S23" i="8"/>
  <c r="T23" i="8"/>
  <c r="U23" i="8"/>
  <c r="L24" i="8"/>
  <c r="V24" i="8" s="1"/>
  <c r="M24" i="8"/>
  <c r="N24" i="8"/>
  <c r="O24" i="8"/>
  <c r="P24" i="8"/>
  <c r="Q24" i="8"/>
  <c r="R24" i="8"/>
  <c r="S24" i="8"/>
  <c r="T24" i="8"/>
  <c r="U24" i="8"/>
  <c r="L25" i="8"/>
  <c r="V25" i="8" s="1"/>
  <c r="M25" i="8"/>
  <c r="N25" i="8"/>
  <c r="O25" i="8"/>
  <c r="P25" i="8"/>
  <c r="Q25" i="8"/>
  <c r="R25" i="8"/>
  <c r="S25" i="8"/>
  <c r="T25" i="8"/>
  <c r="U25" i="8"/>
  <c r="L26" i="8"/>
  <c r="V26" i="8" s="1"/>
  <c r="M26" i="8"/>
  <c r="N26" i="8"/>
  <c r="O26" i="8"/>
  <c r="P26" i="8"/>
  <c r="Q26" i="8"/>
  <c r="R26" i="8"/>
  <c r="S26" i="8"/>
  <c r="T26" i="8"/>
  <c r="U26" i="8"/>
  <c r="U16" i="8"/>
  <c r="T16" i="8"/>
  <c r="S16" i="8"/>
  <c r="R16" i="8"/>
  <c r="Q16" i="8"/>
  <c r="P16" i="8"/>
  <c r="O16" i="8"/>
  <c r="V16" i="8" s="1"/>
  <c r="N16" i="8"/>
  <c r="M16" i="8"/>
  <c r="L16" i="8"/>
  <c r="L3" i="8"/>
  <c r="V3" i="8" s="1"/>
  <c r="L4" i="8"/>
  <c r="V4" i="8" s="1"/>
  <c r="M4" i="8"/>
  <c r="N4" i="8"/>
  <c r="O4" i="8"/>
  <c r="P4" i="8"/>
  <c r="Q4" i="8"/>
  <c r="R4" i="8"/>
  <c r="S4" i="8"/>
  <c r="T4" i="8"/>
  <c r="U4" i="8"/>
  <c r="L5" i="8"/>
  <c r="V5" i="8" s="1"/>
  <c r="M5" i="8"/>
  <c r="N5" i="8"/>
  <c r="O5" i="8"/>
  <c r="P5" i="8"/>
  <c r="Q5" i="8"/>
  <c r="R5" i="8"/>
  <c r="S5" i="8"/>
  <c r="T5" i="8"/>
  <c r="U5" i="8"/>
  <c r="L6" i="8"/>
  <c r="V6" i="8" s="1"/>
  <c r="M6" i="8"/>
  <c r="N6" i="8"/>
  <c r="O6" i="8"/>
  <c r="P6" i="8"/>
  <c r="Q6" i="8"/>
  <c r="R6" i="8"/>
  <c r="S6" i="8"/>
  <c r="T6" i="8"/>
  <c r="U6" i="8"/>
  <c r="L7" i="8"/>
  <c r="M7" i="8"/>
  <c r="V7" i="8" s="1"/>
  <c r="N7" i="8"/>
  <c r="O7" i="8"/>
  <c r="P7" i="8"/>
  <c r="Q7" i="8"/>
  <c r="R7" i="8"/>
  <c r="S7" i="8"/>
  <c r="T7" i="8"/>
  <c r="U7" i="8"/>
  <c r="L8" i="8"/>
  <c r="M8" i="8"/>
  <c r="N8" i="8"/>
  <c r="V8" i="8" s="1"/>
  <c r="O8" i="8"/>
  <c r="P8" i="8"/>
  <c r="Q8" i="8"/>
  <c r="R8" i="8"/>
  <c r="S8" i="8"/>
  <c r="T8" i="8"/>
  <c r="U8" i="8"/>
  <c r="L9" i="8"/>
  <c r="V9" i="8" s="1"/>
  <c r="M9" i="8"/>
  <c r="N9" i="8"/>
  <c r="O9" i="8"/>
  <c r="P9" i="8"/>
  <c r="Q9" i="8"/>
  <c r="R9" i="8"/>
  <c r="S9" i="8"/>
  <c r="T9" i="8"/>
  <c r="U9" i="8"/>
  <c r="L10" i="8"/>
  <c r="V10" i="8" s="1"/>
  <c r="M10" i="8"/>
  <c r="N10" i="8"/>
  <c r="O10" i="8"/>
  <c r="P10" i="8"/>
  <c r="Q10" i="8"/>
  <c r="R10" i="8"/>
  <c r="S10" i="8"/>
  <c r="T10" i="8"/>
  <c r="U10" i="8"/>
  <c r="L11" i="8"/>
  <c r="V11" i="8" s="1"/>
  <c r="M11" i="8"/>
  <c r="N11" i="8"/>
  <c r="O11" i="8"/>
  <c r="P11" i="8"/>
  <c r="Q11" i="8"/>
  <c r="R11" i="8"/>
  <c r="S11" i="8"/>
  <c r="T11" i="8"/>
  <c r="U11" i="8"/>
  <c r="L12" i="8"/>
  <c r="V12" i="8" s="1"/>
  <c r="M12" i="8"/>
  <c r="N12" i="8"/>
  <c r="O12" i="8"/>
  <c r="P12" i="8"/>
  <c r="Q12" i="8"/>
  <c r="R12" i="8"/>
  <c r="S12" i="8"/>
  <c r="T12" i="8"/>
  <c r="U12" i="8"/>
  <c r="U3" i="8"/>
  <c r="S3" i="8"/>
  <c r="Q3" i="8"/>
  <c r="O3" i="8"/>
  <c r="M3" i="8"/>
  <c r="T3" i="8"/>
  <c r="R3" i="8"/>
  <c r="P3" i="8"/>
  <c r="N3" i="8"/>
  <c r="Y51" i="8" l="1"/>
  <c r="Y26" i="8"/>
  <c r="Y12" i="8"/>
  <c r="Y63" i="8"/>
  <c r="C64" i="7" l="1"/>
  <c r="C63" i="7"/>
  <c r="C62" i="7"/>
  <c r="C61" i="7"/>
  <c r="C60" i="7"/>
  <c r="C59" i="7"/>
  <c r="C53" i="7"/>
  <c r="C52" i="7"/>
  <c r="C51" i="7"/>
  <c r="C50" i="7"/>
  <c r="C49" i="7"/>
  <c r="C48" i="7"/>
  <c r="C47" i="7"/>
  <c r="C46" i="7"/>
  <c r="C45" i="7"/>
  <c r="G49" i="7" s="1"/>
  <c r="C44" i="7"/>
  <c r="C43" i="7"/>
  <c r="C38" i="7"/>
  <c r="C37" i="7"/>
  <c r="C36" i="7"/>
  <c r="C35" i="7"/>
  <c r="C34" i="7"/>
  <c r="C33" i="7"/>
  <c r="C32" i="7"/>
  <c r="C17" i="7"/>
  <c r="C11" i="7"/>
  <c r="C10" i="7"/>
  <c r="C9" i="7"/>
  <c r="C8" i="7"/>
  <c r="C4" i="7"/>
  <c r="G10" i="7" s="1"/>
  <c r="C5" i="7"/>
  <c r="C6" i="7"/>
  <c r="C7" i="7"/>
  <c r="G63" i="7"/>
  <c r="G61" i="7"/>
  <c r="G59" i="7"/>
  <c r="G47" i="7"/>
  <c r="G45" i="7"/>
  <c r="G43" i="7"/>
  <c r="G36" i="7"/>
  <c r="G34" i="7"/>
  <c r="G32" i="7"/>
  <c r="G19" i="7"/>
  <c r="J19" i="7" s="1"/>
  <c r="G17" i="7"/>
  <c r="G23" i="7"/>
  <c r="G21" i="7"/>
  <c r="E19" i="2"/>
  <c r="C20" i="2"/>
  <c r="G8" i="7"/>
  <c r="G6" i="7"/>
  <c r="G4" i="7"/>
  <c r="K19" i="2"/>
  <c r="G19" i="2"/>
  <c r="C19" i="2"/>
  <c r="I19" i="2"/>
  <c r="G65" i="7" l="1"/>
  <c r="G38" i="7"/>
  <c r="J59" i="7"/>
  <c r="J61" i="7"/>
  <c r="J43" i="7"/>
  <c r="J45" i="7"/>
  <c r="J32" i="7"/>
  <c r="J34" i="7"/>
  <c r="J17" i="7"/>
  <c r="J4" i="7"/>
  <c r="J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Gabriella Graziani</author>
  </authors>
  <commentList>
    <comment ref="A13" authorId="0" shapeId="0" xr:uid="{2864A701-0097-402F-A8BB-BF6EC41A7376}">
      <text>
        <r>
          <rPr>
            <b/>
            <sz val="9"/>
            <color indexed="81"/>
            <rFont val="Tahoma"/>
            <family val="2"/>
          </rPr>
          <t>Gabriella Graziani:</t>
        </r>
        <r>
          <rPr>
            <sz val="9"/>
            <color indexed="81"/>
            <rFont val="Tahoma"/>
            <family val="2"/>
          </rPr>
          <t xml:space="preserve">
One participant was removed from data because of bias
</t>
        </r>
      </text>
    </comment>
    <comment ref="C54" authorId="0" shapeId="0" xr:uid="{F286C012-B17D-4653-B261-1E9482AE8660}">
      <text>
        <r>
          <rPr>
            <b/>
            <sz val="9"/>
            <color indexed="81"/>
            <rFont val="Tahoma"/>
            <family val="2"/>
          </rPr>
          <t>Gabriella Graziani:</t>
        </r>
        <r>
          <rPr>
            <sz val="9"/>
            <color indexed="81"/>
            <rFont val="Tahoma"/>
            <family val="2"/>
          </rPr>
          <t xml:space="preserve">
Missing time data from one participant</t>
        </r>
      </text>
    </comment>
  </commentList>
</comments>
</file>

<file path=xl/sharedStrings.xml><?xml version="1.0" encoding="utf-8"?>
<sst xmlns="http://schemas.openxmlformats.org/spreadsheetml/2006/main" count="980" uniqueCount="389">
  <si>
    <t>Timestamp</t>
  </si>
  <si>
    <t xml:space="preserve">What jogging interface did the participant use? </t>
  </si>
  <si>
    <t>Was the participant able to complete the task?</t>
  </si>
  <si>
    <t>Participant Email</t>
  </si>
  <si>
    <t>What is your major? (If you do not have a major, are you undeclared or a part of a technical program?)</t>
  </si>
  <si>
    <t xml:space="preserve">What is your current year in college? </t>
  </si>
  <si>
    <t xml:space="preserve">Excluding the practice session from the previous week, have you had any prior experience with mixed reality? </t>
  </si>
  <si>
    <t xml:space="preserve">Have you ever worked with robotics before? </t>
  </si>
  <si>
    <t>I think that I would like to use the bounding box interface frequently.</t>
  </si>
  <si>
    <t xml:space="preserve">I found the bounding box interface unnecessarily complex. </t>
  </si>
  <si>
    <t xml:space="preserve">I thought that the bounding box interface was easy to use. </t>
  </si>
  <si>
    <t xml:space="preserve">I think that I would need assistance to be able to use the bounding box interface. </t>
  </si>
  <si>
    <t xml:space="preserve">I found the various functions in the bounding box interface were well integrated. </t>
  </si>
  <si>
    <t xml:space="preserve">I thought there was too much inconsistency in the bounding box interface. </t>
  </si>
  <si>
    <t>I would imagine that most people learn to use the bounding box interface very quickly.</t>
  </si>
  <si>
    <t xml:space="preserve">I found the bounding box interface very cumbersome/awkward to use. </t>
  </si>
  <si>
    <t>I felt very confident using the bounding box interface.</t>
  </si>
  <si>
    <t>I needed to learn a lot of things before I could get going with the bounding box interface.</t>
  </si>
  <si>
    <t>Tell us what you found easy when using the bounding box interface.</t>
  </si>
  <si>
    <t>Tell us what you found difficult when using the bounding box interface.</t>
  </si>
  <si>
    <t xml:space="preserve">Do you have any other feedback regarding the overall experience you had today? </t>
  </si>
  <si>
    <t>Bounding Box Interface</t>
  </si>
  <si>
    <t>Yes</t>
  </si>
  <si>
    <t>nashdt@vcu.edu</t>
  </si>
  <si>
    <t>Computer Science</t>
  </si>
  <si>
    <t>Senior</t>
  </si>
  <si>
    <t>No</t>
  </si>
  <si>
    <t>Understanding the layout and moving the mesh</t>
  </si>
  <si>
    <t>Accurately stopping the object</t>
  </si>
  <si>
    <t>N/A</t>
  </si>
  <si>
    <t>loweryce@vcu.edu</t>
  </si>
  <si>
    <t>Junior</t>
  </si>
  <si>
    <t>Easy to tell where I was supposed to grab/use</t>
  </si>
  <si>
    <t>Trying to look at the board and move the arm at the same time, if the camera moved out of the arms view you lose the ability to move/control the arm.</t>
  </si>
  <si>
    <t>trying to let go of stuff you've "grabbed" can be hard sometimes and it moves the piece in a place you didnt want</t>
  </si>
  <si>
    <t>halterje@vcu.edu</t>
  </si>
  <si>
    <t>Sophomore</t>
  </si>
  <si>
    <t>Being able to determine which actions would be performed by the different motions you could do was pretty self explanatory.</t>
  </si>
  <si>
    <t>Letting go of objects was often difficult and the object would still move even if I let go with my fingers. The FOV of the object also was very narrow, which provided some difficulty.</t>
  </si>
  <si>
    <t>Maybe make a... more available display of what to do. Looking away from what I was doing to look where the computer thought the object was made it so I couldn't let go unless I turned my head back, which would cause error.</t>
  </si>
  <si>
    <t>Alexander Harris</t>
  </si>
  <si>
    <t>o</t>
  </si>
  <si>
    <t>Controlling the axes and position were somewhat easy, if imprecise at times due to the hololens not always picking up hand movements.</t>
  </si>
  <si>
    <t>The inability to simply drag and drop the entire object seems like an oversight. The precision is nice, but it would be simpler to move the entire object in 3 dimensions all at once would reduce the amount of time spent dragging it over a single axis to position it correctly.</t>
  </si>
  <si>
    <t>Overall it seems to function as intended, but I would say that it's somewhat difficult to both see and operate the task while maintaining sight of the readout for the position.</t>
  </si>
  <si>
    <t>adawizi@vcu.edu</t>
  </si>
  <si>
    <t>I thought it was easy to physically grip the objects used to move the arm and move them. The motion felt pretty responsive overall.</t>
  </si>
  <si>
    <t>I found it a bit difficult to accurately let go of the objects. Sometimes when I was rotating/translating something, when I finished I tried to let go, but then it would drag a bit with my hand and the rotation/translation values would go off.</t>
  </si>
  <si>
    <t>Overall, I thought the interface was easy to comprehend and use. However, I thought the letting go action was a bit unresponsive and it would make it a bit difficult to use.</t>
  </si>
  <si>
    <t>kentca2@vcu.edu</t>
  </si>
  <si>
    <t>I thought moving it around was easy</t>
  </si>
  <si>
    <t>letting go once it was grabbed was a little tricky</t>
  </si>
  <si>
    <t>overall it was good but sometimes if i were to rotate on the axis one of the other axis values would change</t>
  </si>
  <si>
    <t>appiahl2@vcu.edu</t>
  </si>
  <si>
    <t>moving the sides/handles of the box</t>
  </si>
  <si>
    <t>figuring out which handle moved it in which direction</t>
  </si>
  <si>
    <t>nope</t>
  </si>
  <si>
    <t>devkotas@vcu.edu</t>
  </si>
  <si>
    <t>using x,y,z axis and rotation interface</t>
  </si>
  <si>
    <t>getting the exact axis points and rotation points</t>
  </si>
  <si>
    <t>it was overall good experience. i would suggest to make when user grabs the points,it's hard to grab that points.</t>
  </si>
  <si>
    <t>ensermuff@vcu.edu</t>
  </si>
  <si>
    <t>Moving the rotation</t>
  </si>
  <si>
    <t>Trying to move the transformation was a bit annoying</t>
  </si>
  <si>
    <t xml:space="preserve">It was annoying to move at first but once I got familiar with it, then it became easier  </t>
  </si>
  <si>
    <t>anansa@vcu.edu</t>
  </si>
  <si>
    <t>Virtual reality fun</t>
  </si>
  <si>
    <t>rotating</t>
  </si>
  <si>
    <t>Bounding Box</t>
  </si>
  <si>
    <t>Object Manipulator</t>
  </si>
  <si>
    <t>Sliders</t>
  </si>
  <si>
    <t>Buttons</t>
  </si>
  <si>
    <t>Joystick</t>
  </si>
  <si>
    <t>Time</t>
  </si>
  <si>
    <t>Notes</t>
  </si>
  <si>
    <t>Participant 1</t>
  </si>
  <si>
    <t xml:space="preserve">When proctor checked the participant's values,  
the proctor noticed that not all numbers were
green. The participant said that they must have moved 
a little bit. </t>
  </si>
  <si>
    <t>Timed Out; Did not complete task</t>
  </si>
  <si>
    <t>Participant 2</t>
  </si>
  <si>
    <t>Participant started about 5 min later than other participants - 2:45; participant timed out</t>
  </si>
  <si>
    <t>Participant 3</t>
  </si>
  <si>
    <t>One participant used both hands and rescaled the gripper. We didn't that noticed in the configuration rescaling was enabled for two hands. Maybe this was the reason why he didn't accomplish the task.</t>
  </si>
  <si>
    <t>Had trouble gripping the sliders at first</t>
  </si>
  <si>
    <t>Windows Button was toggled and participent 
was confused</t>
  </si>
  <si>
    <t>timed out; Did not complete task</t>
  </si>
  <si>
    <t>Participant 4</t>
  </si>
  <si>
    <t>Participant 5</t>
  </si>
  <si>
    <t>This participant accidentally removed his statistics and had to restart. Upon restart, he achieved this time.</t>
  </si>
  <si>
    <t>Participant 6</t>
  </si>
  <si>
    <t>Rotation would change other varibles other
 than the one specified, when pressing decrease 
for x y would change.</t>
  </si>
  <si>
    <t>successful!</t>
  </si>
  <si>
    <t>Participant 7</t>
  </si>
  <si>
    <t>Participant 8</t>
  </si>
  <si>
    <t>his hair messed up the finger tracking because the headset could not fit all the way on</t>
  </si>
  <si>
    <t>Participant 9</t>
  </si>
  <si>
    <t>This participant was having genuine trouble manuvering the bounding box.</t>
  </si>
  <si>
    <t>Participant 10</t>
  </si>
  <si>
    <t>This participant manuvered the gripper to be upside-down and became confused when his rotation values would not reach the goal.</t>
  </si>
  <si>
    <t>Participant 11</t>
  </si>
  <si>
    <t>Participant 12</t>
  </si>
  <si>
    <t xml:space="preserve">Day's Average: </t>
  </si>
  <si>
    <t>Days Average:</t>
  </si>
  <si>
    <t>- Excluding Outliers:</t>
  </si>
  <si>
    <t>I think that I would like to use the object manipulator interface frequently.</t>
  </si>
  <si>
    <t xml:space="preserve">I found the object manipulator interface unnecessarily complex. </t>
  </si>
  <si>
    <t xml:space="preserve">I thought that the object manipulator interface was easy to use. </t>
  </si>
  <si>
    <t xml:space="preserve">I think that I would need assistance to be able to use the object manipulator interface. </t>
  </si>
  <si>
    <t xml:space="preserve">I found the various functions in the object manipulator interface were well integrated. </t>
  </si>
  <si>
    <t xml:space="preserve">I thought there was too much inconsistency in the object manipulator interface. </t>
  </si>
  <si>
    <t>I would imagine that most people learn to use the object manipulator interface very quickly.</t>
  </si>
  <si>
    <t xml:space="preserve">I found the object manipulator interface very cumbersome/awkward to use. </t>
  </si>
  <si>
    <t>I felt very confident using the object manipulator interface.</t>
  </si>
  <si>
    <t>I needed to learn a lot of things before I could get going with the object manipulator interface.</t>
  </si>
  <si>
    <t>Tell us what you found easy when using the object manipulator interface.</t>
  </si>
  <si>
    <t>Tell us what you found difficult when using the object manipulator interface.</t>
  </si>
  <si>
    <t>Object Manipulation Interface</t>
  </si>
  <si>
    <t>yorkj2@vcu.edu</t>
  </si>
  <si>
    <t>Computer Science-Software Engineering</t>
  </si>
  <si>
    <t>Moving the object manipulator was relatively easy</t>
  </si>
  <si>
    <t>Getting fine details about translation and rotation were a little difficult</t>
  </si>
  <si>
    <t>It would be nice to have a sensitivity adjustment on the movement</t>
  </si>
  <si>
    <t>ruffinjr@vcu.edu</t>
  </si>
  <si>
    <t>moving objects up/down/left/right was easy to do</t>
  </si>
  <si>
    <t>Rotating the object was not fluid. It was very buggy and kind of had a mind of its own. Just by "picking up" the object it started to shake and move on its own. Precision movements were very difficult to use whereas general movement was easier</t>
  </si>
  <si>
    <t>Overall it was pretty cool, but the movement was not fluid enough to be worth using for actual applications</t>
  </si>
  <si>
    <t>kearneyja@vcu.edu</t>
  </si>
  <si>
    <t>It was easy to pick up and use; I didn't have any trouble understanding what to do or how to do it.</t>
  </si>
  <si>
    <t>Doing fine motions is near impossible. I am not myself a robot, I cannot hold my hand perfectly still, as this task required.</t>
  </si>
  <si>
    <t>The option needs to be available to move/rotate the object one dimension at a time to be even close to usable. I do not think most people would be able to use this effectively.</t>
  </si>
  <si>
    <t>angelescc@vcu.edu</t>
  </si>
  <si>
    <t>Grabbing the pointer was easy as you would just have to touch the object and pinch.</t>
  </si>
  <si>
    <t xml:space="preserve">The most difficult part of using the object manipulator interface was trying to get the pointer to stay still. It was sensitive to any movement. I could not get it to match the exact coordinates. </t>
  </si>
  <si>
    <t>Overall, it was interesting to use this interface as I have not had any experience with this before. I would recommend to have the object snap in position if one of the coordinates were met so that it would be easier to adjust.</t>
  </si>
  <si>
    <t>lykt2@vcu.edu</t>
  </si>
  <si>
    <t>computer science</t>
  </si>
  <si>
    <t>I found that the object manipulator interface was easy to grasp and grab. In addition it was easy to move around</t>
  </si>
  <si>
    <t>One difficult thing about the object manipulator interface was how sensitive it was. I would unpinch my fingers, or hand, but the OMI would twitch around. For example, I had multiple 6 green numbers, but when I unpinch my fingers it would move.</t>
  </si>
  <si>
    <t>Possibly, make it less sensitive to unpinching? Possibly have a ghost of an object of where it is supposed to grab the crate.</t>
  </si>
  <si>
    <t>youngstons@vcu.edu</t>
  </si>
  <si>
    <t>It was easy to move the object around generally</t>
  </si>
  <si>
    <t>It was basically impossible to position the object with a fine degree of control. You could roughly approximate an orientation and position with relative ease, but anything more specific didn't work due to the imprecision of the opening/closing hand controls, minor positional jitters even when standing completely still, and the fact that all six of the measured features were changing at once.</t>
  </si>
  <si>
    <t>This seems like a decent interface if you only care about approximating a location for the object, or if it has snap-to-grid functionality. A task like this that requires finely tuned motions would probably benefit from the ability to control a single position/axis of rotation at a time, and to use a slider or numerical entry to fine tune the position.</t>
  </si>
  <si>
    <t>scheercookgd@vcu.edu</t>
  </si>
  <si>
    <t xml:space="preserve">computer science </t>
  </si>
  <si>
    <t>post bacc</t>
  </si>
  <si>
    <t>It was easy to figure out how to manipulate the object and how to grasp the object</t>
  </si>
  <si>
    <t>When releasing, I found it difficult to keep the arm steady and it would shift a tiny bit no matter what I would do</t>
  </si>
  <si>
    <t>It was easy to start using, but when trying precision movements, it felt very difficult to keep steady</t>
  </si>
  <si>
    <t>seabergmwa@vcu.edu</t>
  </si>
  <si>
    <t>The xyz coordinates were useful in seeing which direction to turn.</t>
  </si>
  <si>
    <t>I could get any single one of the translation/rotation parts correct but not all at once, I wish I could isolate one at a time. Translation was not hard to get all XYZ but rotation felt impossible. Arm would move when I was just trying to let go. I got within green for translation and 359 for all rotation, that was the closest.</t>
  </si>
  <si>
    <t>Nope :)</t>
  </si>
  <si>
    <t>georgesbz@vcu.edu</t>
  </si>
  <si>
    <t>Computer science</t>
  </si>
  <si>
    <t>grabbing the object</t>
  </si>
  <si>
    <t>letting go without changing the translation and rotation slightly</t>
  </si>
  <si>
    <t>even if you have the exact specifications the window for the correct dimensions is too small so when letting go it will change from green</t>
  </si>
  <si>
    <t>fowlerzw@vcu.edu</t>
  </si>
  <si>
    <t>Grabbing an object</t>
  </si>
  <si>
    <t>It was very sensitive to movement that it was hard to focus on one movement at a time.</t>
  </si>
  <si>
    <t>nah</t>
  </si>
  <si>
    <t>munkhgerek@vcu.edu</t>
  </si>
  <si>
    <t>Aligning the forceps between the box</t>
  </si>
  <si>
    <t xml:space="preserve">Making the z axis horizontal </t>
  </si>
  <si>
    <t>Different method to move the handle other than pinching. Maybe including 2 hands</t>
  </si>
  <si>
    <t>I think that I would like to use the slider interface frequently.</t>
  </si>
  <si>
    <t xml:space="preserve">I found the slider interface unnecessarily complex. </t>
  </si>
  <si>
    <t xml:space="preserve">I thought that the slider interface was easy to use. </t>
  </si>
  <si>
    <t xml:space="preserve">I think that I would need assistance to be able to use the slider interface. </t>
  </si>
  <si>
    <t xml:space="preserve">I found the various functions in the slider interface were well integrated. </t>
  </si>
  <si>
    <t xml:space="preserve">I thought there was too much inconsistency in the slider interface. </t>
  </si>
  <si>
    <t>I would imagine that most people learn to use the slider interface very quickly.</t>
  </si>
  <si>
    <t xml:space="preserve">I found the slider interface very cumbersome/awkward to use. </t>
  </si>
  <si>
    <t>I felt very confident using the slider interface.</t>
  </si>
  <si>
    <t>I needed to learn a lot of things before I could get going with the slider interface.</t>
  </si>
  <si>
    <t>Tell us what you found easy when using the slider interface.</t>
  </si>
  <si>
    <t>Tell us what you found difficult when using the slider interface.</t>
  </si>
  <si>
    <t>Slider Interface</t>
  </si>
  <si>
    <t>sunvoldsj@vcu.edu</t>
  </si>
  <si>
    <t>Moving forwards and backwards</t>
  </si>
  <si>
    <t>Gripping the slider and being precise</t>
  </si>
  <si>
    <t>taylorac3@vcu.edu</t>
  </si>
  <si>
    <t>Once I figured it out, it was consistent and easy enough to get precise values.</t>
  </si>
  <si>
    <t>It is very hard to see the value while also using the slider.</t>
  </si>
  <si>
    <t>Either remove or make it more clear that the slider is constantly adding or subtracting the value you are at. At first I thought the value only changed when the slider was let go, resulting in very inaccurate changes.</t>
  </si>
  <si>
    <t>patelt6@vcu.edu</t>
  </si>
  <si>
    <t>targeting and moving the interface to desired location was easy</t>
  </si>
  <si>
    <t>getting right angle to be able to grip the interface took some time</t>
  </si>
  <si>
    <t>the slider could be more efficient if it didn't reset to origin after every move</t>
  </si>
  <si>
    <t>dunnt5@vcu.edu</t>
  </si>
  <si>
    <t>Its intuitive</t>
  </si>
  <si>
    <t>Minute changes are difficult</t>
  </si>
  <si>
    <t>lopezboutije@vcu.edu</t>
  </si>
  <si>
    <t>I found grabbing and sliding the slider was the easiest part.</t>
  </si>
  <si>
    <t>Looking at the changes made while using the slider at the same time.</t>
  </si>
  <si>
    <t xml:space="preserve">When looking up to see what changes I was making, the lens would detect my hand on other sliders and change the value making me have to redo it. Also the detection on which slider I was aiming for was a bit tricky as they were a little close together. </t>
  </si>
  <si>
    <t>saprad@vcu.edu</t>
  </si>
  <si>
    <t>The gestures to control it.</t>
  </si>
  <si>
    <t>Having my gesture register in the interface.</t>
  </si>
  <si>
    <t>It was very easy, but the gestures registering can be improved for the interface.</t>
  </si>
  <si>
    <t>zhengc2@vcu.edu</t>
  </si>
  <si>
    <t>Easy control just have to pinch it and slide to left or right</t>
  </si>
  <si>
    <t xml:space="preserve">I have to pinch the slider multiple time and difficult time to get the exact number </t>
  </si>
  <si>
    <t>none</t>
  </si>
  <si>
    <t>I think that I would like to use the button interface frequently.</t>
  </si>
  <si>
    <t xml:space="preserve">I found the button interface unnecessarily complex. </t>
  </si>
  <si>
    <t xml:space="preserve">I thought that the button interface was easy to use. </t>
  </si>
  <si>
    <t xml:space="preserve">I think that I would need assistance to be able to use the button interface. </t>
  </si>
  <si>
    <t xml:space="preserve">I found the various functions in the button interface were well integrated. </t>
  </si>
  <si>
    <t xml:space="preserve">I thought there was too much inconsistency in the button interface. </t>
  </si>
  <si>
    <t>I would imagine that most people learn to use the button interface very quickly.</t>
  </si>
  <si>
    <t xml:space="preserve">I found the button interface very cumbersome/awkward to use. </t>
  </si>
  <si>
    <t>I felt very confident using the button interface.</t>
  </si>
  <si>
    <t>I needed to learn a lot of things before I could get going with the button interface.</t>
  </si>
  <si>
    <t>Tell us what you found easy when using the button interface.</t>
  </si>
  <si>
    <t>Tell us what you found difficult when using the button interface.</t>
  </si>
  <si>
    <t>Button Interface</t>
  </si>
  <si>
    <t>brownk17@vcu.edu</t>
  </si>
  <si>
    <t>Pretty straightforward task</t>
  </si>
  <si>
    <t>Trying to not pinch and move the menu</t>
  </si>
  <si>
    <t>It was a great experience and I'm glad I was able to participate.</t>
  </si>
  <si>
    <t>manzanoa@vcu.edu</t>
  </si>
  <si>
    <t>The pressing mainly</t>
  </si>
  <si>
    <t>having the pressing be registered</t>
  </si>
  <si>
    <t>It was fun but also tiring on the shoulders</t>
  </si>
  <si>
    <t>cantillond@vcu.edu</t>
  </si>
  <si>
    <t>Hovering to the buttons</t>
  </si>
  <si>
    <t>Actually pressing the buttons</t>
  </si>
  <si>
    <t>I wasn't sure how much increment the translation and rotation decreases/increases</t>
  </si>
  <si>
    <t>nguyen24@vcu.edu</t>
  </si>
  <si>
    <t>natural movement</t>
  </si>
  <si>
    <t xml:space="preserve">nothing difficult, just maybe a little sensitive </t>
  </si>
  <si>
    <t>very fun! nice experience</t>
  </si>
  <si>
    <t>guaouguaoue@vcu.edu</t>
  </si>
  <si>
    <t>The display and placement, the design to indicate when it was pressed and reflection of my changes on the dashboard</t>
  </si>
  <si>
    <t>It wouldn't register some taps so I would have to tap more than once for a one tap goal</t>
  </si>
  <si>
    <t>Its a bit confusing to know where to place your arms and hands so it doesn't mistakenly register something it shouldn't but otherwise fairly simple and easy to use, well done :)</t>
  </si>
  <si>
    <t>truongc2@vcu.edu</t>
  </si>
  <si>
    <t>The intuition to click a button.</t>
  </si>
  <si>
    <t>When I tried to get the number to 0, it would skip from 360 to 3. Changing the X also changed the Y Z.</t>
  </si>
  <si>
    <t>It was fun, but I was a little worried about changing one axis, which changed two other axis's.</t>
  </si>
  <si>
    <t>rathb@vcu.edu</t>
  </si>
  <si>
    <t xml:space="preserve">moving the menu panel around, x,y,z values updated quickly after button was pressed </t>
  </si>
  <si>
    <t>pressing the button itself and accuracy for pressing the button</t>
  </si>
  <si>
    <t>nope! great job everyone this is very cool!</t>
  </si>
  <si>
    <t>nathih@vcu.edu</t>
  </si>
  <si>
    <t>BME</t>
  </si>
  <si>
    <t>The UI for the controls were easy to understand</t>
  </si>
  <si>
    <t>Actually pressing the buttons themselves</t>
  </si>
  <si>
    <t>I wish there was more of a auditory cues for when I pressed the buttons</t>
  </si>
  <si>
    <t>prestong@vcu.edu</t>
  </si>
  <si>
    <t>I liked how the coordinate lines followed arm movement along with a visual change when the line was on top of a selectable object. The circle gave me good confirmation.</t>
  </si>
  <si>
    <t xml:space="preserve">The biggest issue I found was the button only registered every 3-5 clicks. So I had go extremely slow when pressing the button. Another issue I found is that the interface had a confirmation animation when clicking/pressing the button but it didn't increment the counter. I had to keep adjusting the way I clicked the button in order to get it to work. </t>
  </si>
  <si>
    <t xml:space="preserve">The button could've been a bit more sensitive. The confirmation on click/press was a bit confusing when the counter didnt increment. </t>
  </si>
  <si>
    <t>clarksonc2@vcu.edu</t>
  </si>
  <si>
    <t>BM Vocal Performance</t>
  </si>
  <si>
    <t>Getting used to the system was easy.</t>
  </si>
  <si>
    <t>The amount of times I clicked the buttons, didn't correspond with the number that showed.</t>
  </si>
  <si>
    <t>This was cool to interact with!</t>
  </si>
  <si>
    <t>franklinja@vcu.edu</t>
  </si>
  <si>
    <t>It was easy to press the buttons once I got the hang of it.</t>
  </si>
  <si>
    <t>I had difficulty with the buttons recognizing my finger when I pushed on it.</t>
  </si>
  <si>
    <t>No, my experience was good.</t>
  </si>
  <si>
    <t>brooksja5@vcu.edu</t>
  </si>
  <si>
    <t>When using the button interface, I found it easy to press the buttons.</t>
  </si>
  <si>
    <t>The most difficult part was knowing that you were tapping the button and it having an effect because you can't immediately see everything.</t>
  </si>
  <si>
    <t>Adding a function to press and hold a button would be nice.</t>
  </si>
  <si>
    <t>I think that I would like to use the joystick interface frequently.</t>
  </si>
  <si>
    <t xml:space="preserve">I found the joystick interface unnecessarily complex. </t>
  </si>
  <si>
    <t xml:space="preserve">I thought that the joystick interface was easy to use. </t>
  </si>
  <si>
    <t xml:space="preserve">I think that I would need assistance to be able to use the joystick interface. </t>
  </si>
  <si>
    <t xml:space="preserve">I found the various functions in the joystick interface were well integrated. </t>
  </si>
  <si>
    <t xml:space="preserve">I thought there was too much inconsistency in the joystick interface. </t>
  </si>
  <si>
    <t>I would imagine that most people learn to use the joystick interface very quickly.</t>
  </si>
  <si>
    <t xml:space="preserve">I found the joystick interface very cumbersome/awkward to use. </t>
  </si>
  <si>
    <t>I felt very confident using the joystick interface.</t>
  </si>
  <si>
    <t>I needed to learn a lot of things before I could get going with the joystick interface.</t>
  </si>
  <si>
    <t>Tell us what you found easy when using the joystick interface.</t>
  </si>
  <si>
    <t>Tell us what you found difficult when using the joystick interface.</t>
  </si>
  <si>
    <t>Joystick Interface</t>
  </si>
  <si>
    <t>brightwelt@vcu.edu</t>
  </si>
  <si>
    <t>COMPUTER SCIENCE</t>
  </si>
  <si>
    <t>To quickly bring the grabber near you</t>
  </si>
  <si>
    <t>A little difficult to grab the sphere, maybe user error</t>
  </si>
  <si>
    <t>Really cool to use the hololens and pretty cool what the team put together!</t>
  </si>
  <si>
    <t>choiy11@vcu.edu</t>
  </si>
  <si>
    <t>communication arts</t>
  </si>
  <si>
    <t>actually being able to grab the ball of the joystick, instead of using the pointers, was a lot more intuitive than having to use pointers</t>
  </si>
  <si>
    <t>trying to manipulate one axis after adjusting another (i.e. doing the z axis after the x) moved the different coordinates as well, which confused me a lot</t>
  </si>
  <si>
    <t xml:space="preserve">it was fun trying out virtual reality devices! </t>
  </si>
  <si>
    <t>romerodac@vcu.edu</t>
  </si>
  <si>
    <t>x and y direction are easy to use</t>
  </si>
  <si>
    <t xml:space="preserve">getting the z axis right </t>
  </si>
  <si>
    <t xml:space="preserve">it was a fun experience, since is the first time using the holo lens </t>
  </si>
  <si>
    <t>caseronj@vcu.edu</t>
  </si>
  <si>
    <t>The translation joystick was more straight forward to use.</t>
  </si>
  <si>
    <t xml:space="preserve">the rotational joystick was slower and harder to use. for both joysticks, it was hard to grip the joystick. </t>
  </si>
  <si>
    <t>n/a</t>
  </si>
  <si>
    <t>nguyenm26@vcu.edu</t>
  </si>
  <si>
    <t>The translation joystick aspect of it was the easier part of it.</t>
  </si>
  <si>
    <t>It was hard to grip the sphere.</t>
  </si>
  <si>
    <t>Nothing:)</t>
  </si>
  <si>
    <t>shawlah@vcu.edu</t>
  </si>
  <si>
    <t>It was easy to move just Z by itself.</t>
  </si>
  <si>
    <t xml:space="preserve">It was really difficult to move just X or Y by itself, often the sensitivity was so high that if i moved it in the X direction, it would simultaneously move in the Y direction as well, and the Z direction would activate almost every time i grabbed the ball. </t>
  </si>
  <si>
    <t>I think overall you could improve it by making it so you need to go over 50% on any axis with the ball in order to move it at all, so that way moving the ball can be more intentioned than at the mercy of small involuntary hand movements and twitches the user may experience, as well as overall inaccuracy of a user. Also you could make it so you move the joystick on the real Z axis rather than rotate it to move on the Z axis, to create a more intuitive interface.</t>
  </si>
  <si>
    <t>ortikovam@vcu.edu</t>
  </si>
  <si>
    <t>CS</t>
  </si>
  <si>
    <t>the pinch</t>
  </si>
  <si>
    <t>other letters moving at the same time as the one i m trying to move</t>
  </si>
  <si>
    <t xml:space="preserve">be able to move one at a time easily </t>
  </si>
  <si>
    <t>smithmb11@vcu.edu</t>
  </si>
  <si>
    <t>Computer Science (Software Engineering Specialization)</t>
  </si>
  <si>
    <t>Understanding how the movements of the joystick translated into movements of the gripper, and seeing the movements respond in real-time.</t>
  </si>
  <si>
    <t>My movements of the joystick didn't translate very well into how the interface interpreted it, particularly when trying to move one direction could move it in other directions unintentionally, when trying to move to a precise location, this became problematic.</t>
  </si>
  <si>
    <t>One thing that could help is to offer degrees of control with the joystick, such as a precision mode that let you manipulate in a particular axis slowly, rather than multiple at once, as well as large and small movements. Otherwise, very cool experience for someone with not experience in using AR.</t>
  </si>
  <si>
    <t>nguyenv17@vcu.edu</t>
  </si>
  <si>
    <t>The concept of the task is easy to understand</t>
  </si>
  <si>
    <t>It's hard to look at 3 three different things with the small screen. Sensitivity of turning the joystick is hard to control and easy to mess up. Would be helpful if we could lock either X, Y or Z coordinate when it is at the location we want it to. Maybe add more information on what arrows do what thing more specifically on screen as helper's information. Should have  more information to help people on screen than just videos.</t>
  </si>
  <si>
    <t>no thats all</t>
  </si>
  <si>
    <t xml:space="preserve">Days Average: </t>
  </si>
  <si>
    <t>Completion</t>
  </si>
  <si>
    <t>Completion Time</t>
  </si>
  <si>
    <t xml:space="preserve">Total Incomplete: </t>
  </si>
  <si>
    <t xml:space="preserve">Total Complete: </t>
  </si>
  <si>
    <t>Participant</t>
  </si>
  <si>
    <t xml:space="preserve">Total Participants: </t>
  </si>
  <si>
    <t xml:space="preserve">Percent Complete: </t>
  </si>
  <si>
    <t xml:space="preserve">Percent Incomplete: </t>
  </si>
  <si>
    <t>Bounding Box Completion Table</t>
  </si>
  <si>
    <t xml:space="preserve">Average Completion Time: </t>
  </si>
  <si>
    <t>Object Manipulator Completion Table</t>
  </si>
  <si>
    <t>Slider Completion Table</t>
  </si>
  <si>
    <t>Button Completion Table</t>
  </si>
  <si>
    <t>Joystick Completion Table</t>
  </si>
  <si>
    <t>Total Completion Table</t>
  </si>
  <si>
    <t>Slider</t>
  </si>
  <si>
    <t>Button</t>
  </si>
  <si>
    <t>Percent Complete</t>
  </si>
  <si>
    <t>Percent Incomplete</t>
  </si>
  <si>
    <t>Average Completion Time</t>
  </si>
  <si>
    <t>Average Time</t>
  </si>
  <si>
    <t xml:space="preserve">Slider </t>
  </si>
  <si>
    <t>Q1</t>
  </si>
  <si>
    <t>Q2</t>
  </si>
  <si>
    <t>Q3</t>
  </si>
  <si>
    <t>Q4</t>
  </si>
  <si>
    <t>Q5</t>
  </si>
  <si>
    <t>Q6</t>
  </si>
  <si>
    <t>Q7</t>
  </si>
  <si>
    <t>Q8</t>
  </si>
  <si>
    <t>Q9</t>
  </si>
  <si>
    <t>Q10</t>
  </si>
  <si>
    <t>Q1 - 1</t>
  </si>
  <si>
    <t>5 - Q2</t>
  </si>
  <si>
    <t xml:space="preserve">Q3 - 1 </t>
  </si>
  <si>
    <t>5 - Q4</t>
  </si>
  <si>
    <t>Q5 - 1</t>
  </si>
  <si>
    <t>5 - Q6</t>
  </si>
  <si>
    <t>Q7 - 1</t>
  </si>
  <si>
    <t>5 - Q8</t>
  </si>
  <si>
    <t>Q9 - 1</t>
  </si>
  <si>
    <t>5 - Q10</t>
  </si>
  <si>
    <t>SUS Score</t>
  </si>
  <si>
    <t>Bounding Box Scores</t>
  </si>
  <si>
    <t>Object Manipulator Scores</t>
  </si>
  <si>
    <t>Slider Scores</t>
  </si>
  <si>
    <t>Button Scores</t>
  </si>
  <si>
    <t>Joystick Scores</t>
  </si>
  <si>
    <t>Interval</t>
  </si>
  <si>
    <t>Frequency</t>
  </si>
  <si>
    <t>&lt;=10</t>
  </si>
  <si>
    <t>11-20</t>
  </si>
  <si>
    <t>21-30</t>
  </si>
  <si>
    <t>31-40</t>
  </si>
  <si>
    <t>41-50</t>
  </si>
  <si>
    <t>51 - 60</t>
  </si>
  <si>
    <t>61-70</t>
  </si>
  <si>
    <t>71-80</t>
  </si>
  <si>
    <t>81-90</t>
  </si>
  <si>
    <t>91-100</t>
  </si>
  <si>
    <t xml:space="preserve">Average </t>
  </si>
  <si>
    <t>Average</t>
  </si>
  <si>
    <t xml:space="preserve">Average: </t>
  </si>
  <si>
    <t>Average:</t>
  </si>
  <si>
    <t>Raw Data</t>
  </si>
  <si>
    <t>SUS Percentile</t>
  </si>
  <si>
    <t xml:space="preserve">Joystick </t>
  </si>
  <si>
    <t>Standard SUS Curve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</si>
</sst>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5" formatCode="dddd\,\ m/d/yyyy"/>
    <numFmt numFmtId="175" formatCode="0.0"/>
  </numFmts>
  <fonts count="18" x14ac:knownFonts="1">
    <font>
      <sz val="10"/>
      <color rgb="FF000000"/>
      <name val="Arial"/>
      <scheme val="minor"/>
    </font>
    <font>
      <sz val="10"/>
      <color theme="1"/>
      <name val="Arial"/>
      <scheme val="minor"/>
    </font>
    <font>
      <sz val="10"/>
      <color theme="1"/>
      <name val="Arial"/>
    </font>
    <font>
      <b/>
      <sz val="10"/>
      <color theme="1"/>
      <name val="Arial"/>
    </font>
    <font>
      <b/>
      <i/>
      <sz val="10"/>
      <color theme="1"/>
      <name val="Arial"/>
    </font>
    <font>
      <i/>
      <sz val="10"/>
      <color theme="1"/>
      <name val="Arial"/>
    </font>
    <font>
      <sz val="10"/>
      <color rgb="FFFF0000"/>
      <name val="Arial"/>
    </font>
    <font>
      <sz val="10"/>
      <color rgb="FF000000"/>
      <name val="Arial"/>
      <scheme val="minor"/>
    </font>
    <font>
      <sz val="10"/>
      <color theme="1"/>
      <name val="Arial"/>
      <family val="2"/>
    </font>
    <font>
      <b/>
      <sz val="10"/>
      <color rgb="FF000000"/>
      <name val="Arial"/>
      <family val="2"/>
      <scheme val="minor"/>
    </font>
    <font>
      <b/>
      <sz val="12"/>
      <color rgb="FF000000"/>
      <name val="Arial"/>
      <family val="2"/>
      <scheme val="minor"/>
    </font>
    <font>
      <sz val="10"/>
      <color rgb="FF000000"/>
      <name val="Arial"/>
      <family val="2"/>
      <scheme val="minor"/>
    </font>
    <font>
      <sz val="9"/>
      <color indexed="81"/>
      <name val="Tahoma"/>
      <family val="2"/>
    </font>
    <font>
      <sz val="10"/>
      <name val="Arial"/>
      <family val="2"/>
    </font>
    <font>
      <b/>
      <sz val="9"/>
      <color indexed="81"/>
      <name val="Tahoma"/>
      <family val="2"/>
    </font>
    <font>
      <b/>
      <sz val="11"/>
      <color rgb="FF000000"/>
      <name val="Arial"/>
      <family val="2"/>
      <scheme val="minor"/>
    </font>
    <font>
      <b/>
      <sz val="10"/>
      <color theme="0"/>
      <name val="Arial"/>
      <family val="2"/>
    </font>
    <font>
      <sz val="10"/>
      <name val="Arial"/>
      <family val="2"/>
      <scheme val="minor"/>
    </font>
  </fonts>
  <fills count="13">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rgb="FFE6B8AF"/>
      </patternFill>
    </fill>
    <fill>
      <patternFill patternType="solid">
        <fgColor theme="7" tint="0.39997558519241921"/>
        <bgColor rgb="FFE6B8AF"/>
      </patternFill>
    </fill>
    <fill>
      <patternFill patternType="solid">
        <fgColor theme="6" tint="0.79998168889431442"/>
        <bgColor indexed="64"/>
      </patternFill>
    </fill>
    <fill>
      <patternFill patternType="solid">
        <fgColor theme="7" tint="-0.249977111117893"/>
        <bgColor rgb="FFE6B8AF"/>
      </patternFill>
    </fill>
    <fill>
      <patternFill patternType="solid">
        <fgColor theme="2" tint="-0.14999847407452621"/>
        <bgColor indexed="64"/>
      </patternFill>
    </fill>
    <fill>
      <patternFill patternType="solid">
        <fgColor theme="9" tint="0.59999389629810485"/>
        <bgColor indexed="64"/>
      </patternFill>
    </fill>
    <fill>
      <patternFill patternType="solid">
        <fgColor theme="6" tint="0.59999389629810485"/>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style="double">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double">
        <color indexed="64"/>
      </bottom>
      <diagonal/>
    </border>
  </borders>
  <cellStyleXfs count="2">
    <xf numFmtId="0" fontId="0" fillId="0" borderId="0"/>
    <xf numFmtId="9" fontId="7" fillId="0" borderId="0" applyFont="0" applyFill="0" applyBorder="0" applyAlignment="0" applyProtection="0"/>
  </cellStyleXfs>
  <cellXfs count="75">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2" fillId="0" borderId="0" xfId="0" applyFont="1" applyAlignment="1"/>
    <xf numFmtId="0" fontId="5" fillId="0" borderId="0" xfId="0" applyFont="1" applyAlignment="1">
      <alignment wrapText="1"/>
    </xf>
    <xf numFmtId="20" fontId="2" fillId="0" borderId="0" xfId="0" applyNumberFormat="1" applyFont="1" applyAlignment="1">
      <alignment horizontal="right" wrapText="1"/>
    </xf>
    <xf numFmtId="0" fontId="2" fillId="0" borderId="0" xfId="0" applyFont="1" applyAlignment="1">
      <alignment wrapText="1"/>
    </xf>
    <xf numFmtId="0" fontId="6" fillId="0" borderId="0" xfId="0" applyFont="1" applyAlignment="1">
      <alignment wrapText="1"/>
    </xf>
    <xf numFmtId="20" fontId="6" fillId="0" borderId="0" xfId="0" applyNumberFormat="1" applyFont="1" applyAlignment="1">
      <alignment horizontal="right" wrapText="1"/>
    </xf>
    <xf numFmtId="0" fontId="2" fillId="2" borderId="0" xfId="0" applyFont="1" applyFill="1" applyAlignment="1">
      <alignment wrapText="1"/>
    </xf>
    <xf numFmtId="0" fontId="5" fillId="0" borderId="0" xfId="0" applyFont="1" applyAlignment="1">
      <alignment horizontal="right" wrapText="1"/>
    </xf>
    <xf numFmtId="0" fontId="2" fillId="0" borderId="1" xfId="0" applyFont="1" applyBorder="1" applyAlignment="1"/>
    <xf numFmtId="0" fontId="2" fillId="0" borderId="1" xfId="0" applyFont="1" applyBorder="1" applyAlignment="1"/>
    <xf numFmtId="164" fontId="2" fillId="0" borderId="0" xfId="0" applyNumberFormat="1" applyFont="1" applyAlignment="1">
      <alignment horizontal="right"/>
    </xf>
    <xf numFmtId="0" fontId="2" fillId="0" borderId="0" xfId="0" applyFont="1" applyAlignment="1">
      <alignment horizontal="right"/>
    </xf>
    <xf numFmtId="0" fontId="2" fillId="0" borderId="0" xfId="0" applyFont="1" applyBorder="1" applyAlignment="1"/>
    <xf numFmtId="0" fontId="2" fillId="0" borderId="2" xfId="0" applyFont="1" applyBorder="1" applyAlignment="1"/>
    <xf numFmtId="0" fontId="3" fillId="0" borderId="2" xfId="0" applyFont="1" applyBorder="1" applyAlignment="1">
      <alignment horizontal="center" wrapText="1"/>
    </xf>
    <xf numFmtId="0" fontId="5" fillId="0" borderId="3" xfId="0" applyFont="1" applyBorder="1" applyAlignment="1">
      <alignment wrapText="1"/>
    </xf>
    <xf numFmtId="0" fontId="5" fillId="0" borderId="3" xfId="0" applyFont="1" applyBorder="1" applyAlignment="1">
      <alignment horizontal="right" wrapText="1"/>
    </xf>
    <xf numFmtId="0" fontId="2" fillId="0" borderId="3" xfId="0" applyFont="1" applyBorder="1" applyAlignment="1"/>
    <xf numFmtId="0" fontId="2" fillId="0" borderId="0" xfId="0" applyFont="1" applyBorder="1" applyAlignment="1">
      <alignment wrapText="1"/>
    </xf>
    <xf numFmtId="20" fontId="2" fillId="0" borderId="0" xfId="0" applyNumberFormat="1" applyFont="1" applyBorder="1" applyAlignment="1">
      <alignment horizontal="right" wrapText="1"/>
    </xf>
    <xf numFmtId="20" fontId="2" fillId="0" borderId="0" xfId="0" applyNumberFormat="1" applyFont="1" applyBorder="1" applyAlignment="1"/>
    <xf numFmtId="20" fontId="2" fillId="0" borderId="0" xfId="0" applyNumberFormat="1" applyFont="1" applyAlignment="1"/>
    <xf numFmtId="20" fontId="0" fillId="0" borderId="0" xfId="0" applyNumberFormat="1" applyFont="1" applyAlignment="1"/>
    <xf numFmtId="0" fontId="11" fillId="0" borderId="0" xfId="0" applyFont="1" applyAlignment="1"/>
    <xf numFmtId="0" fontId="8" fillId="0" borderId="0" xfId="0" applyFont="1" applyAlignment="1">
      <alignment wrapText="1"/>
    </xf>
    <xf numFmtId="20" fontId="13" fillId="0" borderId="0" xfId="0" applyNumberFormat="1" applyFont="1" applyAlignment="1">
      <alignment horizontal="right" wrapText="1"/>
    </xf>
    <xf numFmtId="9" fontId="0" fillId="0" borderId="0" xfId="1" applyFont="1" applyAlignment="1"/>
    <xf numFmtId="9" fontId="0" fillId="0" borderId="0" xfId="0" applyNumberFormat="1" applyFont="1" applyAlignment="1"/>
    <xf numFmtId="2" fontId="2" fillId="0" borderId="0" xfId="0" applyNumberFormat="1" applyFont="1" applyAlignment="1">
      <alignment horizontal="right" wrapText="1"/>
    </xf>
    <xf numFmtId="165" fontId="3" fillId="0" borderId="0" xfId="0" applyNumberFormat="1" applyFont="1" applyBorder="1" applyAlignment="1">
      <alignment horizontal="center" wrapText="1"/>
    </xf>
    <xf numFmtId="0" fontId="0" fillId="0" borderId="0" xfId="0" applyFont="1" applyBorder="1" applyAlignment="1"/>
    <xf numFmtId="0" fontId="4" fillId="0" borderId="0" xfId="0" applyFont="1" applyBorder="1" applyAlignment="1">
      <alignment horizontal="center" wrapText="1"/>
    </xf>
    <xf numFmtId="0" fontId="10" fillId="3" borderId="5" xfId="0" applyFont="1" applyFill="1" applyBorder="1" applyAlignment="1">
      <alignment horizontal="center"/>
    </xf>
    <xf numFmtId="0" fontId="11" fillId="3" borderId="0" xfId="0" applyFont="1" applyFill="1" applyAlignment="1"/>
    <xf numFmtId="9" fontId="0" fillId="3" borderId="0" xfId="0" applyNumberFormat="1" applyFont="1" applyFill="1" applyAlignment="1"/>
    <xf numFmtId="0" fontId="10" fillId="4" borderId="2" xfId="0" applyFont="1" applyFill="1" applyBorder="1" applyAlignment="1">
      <alignment horizontal="center"/>
    </xf>
    <xf numFmtId="0" fontId="9" fillId="4" borderId="4" xfId="0" applyFont="1" applyFill="1" applyBorder="1" applyAlignment="1"/>
    <xf numFmtId="0" fontId="0" fillId="4" borderId="0" xfId="0" applyFont="1" applyFill="1" applyAlignment="1"/>
    <xf numFmtId="0" fontId="1" fillId="4" borderId="0" xfId="0" applyFont="1" applyFill="1" applyAlignment="1"/>
    <xf numFmtId="2" fontId="2" fillId="4" borderId="0" xfId="0" applyNumberFormat="1" applyFont="1" applyFill="1" applyAlignment="1">
      <alignment horizontal="right" wrapText="1"/>
    </xf>
    <xf numFmtId="20" fontId="2" fillId="4" borderId="0" xfId="0" applyNumberFormat="1" applyFont="1" applyFill="1" applyAlignment="1">
      <alignment horizontal="right" wrapText="1"/>
    </xf>
    <xf numFmtId="9" fontId="0" fillId="4" borderId="0" xfId="1" applyFont="1" applyFill="1" applyAlignment="1"/>
    <xf numFmtId="2" fontId="8" fillId="4" borderId="0" xfId="0" applyNumberFormat="1" applyFont="1" applyFill="1" applyAlignment="1">
      <alignment horizontal="right" wrapText="1"/>
    </xf>
    <xf numFmtId="0" fontId="11" fillId="4" borderId="0" xfId="0" applyFont="1" applyFill="1" applyAlignment="1"/>
    <xf numFmtId="2" fontId="0" fillId="4" borderId="0" xfId="0" applyNumberFormat="1" applyFont="1" applyFill="1" applyAlignment="1"/>
    <xf numFmtId="20" fontId="0" fillId="4" borderId="0" xfId="0" applyNumberFormat="1" applyFont="1" applyFill="1" applyAlignment="1"/>
    <xf numFmtId="2" fontId="13" fillId="4" borderId="0" xfId="0" applyNumberFormat="1" applyFont="1" applyFill="1" applyAlignment="1">
      <alignment horizontal="right" wrapText="1"/>
    </xf>
    <xf numFmtId="20" fontId="13" fillId="4" borderId="0" xfId="0" applyNumberFormat="1" applyFont="1" applyFill="1" applyAlignment="1">
      <alignment horizontal="right" wrapText="1"/>
    </xf>
    <xf numFmtId="0" fontId="2" fillId="4" borderId="0" xfId="0" applyFont="1" applyFill="1" applyAlignment="1"/>
    <xf numFmtId="20" fontId="2" fillId="4" borderId="0" xfId="0" applyNumberFormat="1" applyFont="1" applyFill="1" applyAlignment="1"/>
    <xf numFmtId="0" fontId="10" fillId="5" borderId="5" xfId="0" applyFont="1" applyFill="1" applyBorder="1" applyAlignment="1">
      <alignment horizontal="center"/>
    </xf>
    <xf numFmtId="0" fontId="0" fillId="5" borderId="0" xfId="0" applyFont="1" applyFill="1" applyAlignment="1"/>
    <xf numFmtId="2" fontId="0" fillId="5" borderId="0" xfId="0" applyNumberFormat="1" applyFont="1" applyFill="1" applyAlignment="1"/>
    <xf numFmtId="0" fontId="13" fillId="6" borderId="0" xfId="0" applyFont="1" applyFill="1" applyAlignment="1">
      <alignment horizontal="center" vertical="center" wrapText="1"/>
    </xf>
    <xf numFmtId="0" fontId="11" fillId="5" borderId="0" xfId="0" applyFont="1" applyFill="1" applyAlignment="1"/>
    <xf numFmtId="0" fontId="13" fillId="7" borderId="0" xfId="0" applyFont="1" applyFill="1" applyAlignment="1">
      <alignment horizontal="center" vertical="center" wrapText="1"/>
    </xf>
    <xf numFmtId="0" fontId="15" fillId="4" borderId="5" xfId="0" applyFont="1" applyFill="1" applyBorder="1" applyAlignment="1">
      <alignment horizontal="center"/>
    </xf>
    <xf numFmtId="0" fontId="11" fillId="8" borderId="0" xfId="0" applyFont="1" applyFill="1" applyAlignment="1"/>
    <xf numFmtId="0" fontId="2" fillId="4" borderId="0" xfId="0" applyFont="1" applyFill="1" applyAlignment="1">
      <alignment horizontal="right"/>
    </xf>
    <xf numFmtId="0" fontId="0" fillId="4" borderId="5" xfId="0" applyFont="1" applyFill="1" applyBorder="1" applyAlignment="1"/>
    <xf numFmtId="0" fontId="16" fillId="9" borderId="0" xfId="0" applyFont="1" applyFill="1" applyAlignment="1">
      <alignment horizontal="center" vertical="center" wrapText="1"/>
    </xf>
    <xf numFmtId="0" fontId="0" fillId="0" borderId="0" xfId="0" applyFont="1" applyFill="1" applyAlignment="1"/>
    <xf numFmtId="0" fontId="11" fillId="0" borderId="0" xfId="0" applyFont="1" applyFill="1" applyAlignment="1"/>
    <xf numFmtId="9" fontId="0" fillId="0" borderId="0" xfId="0" applyNumberFormat="1" applyFont="1" applyFill="1" applyAlignment="1"/>
    <xf numFmtId="0" fontId="17" fillId="0" borderId="0" xfId="0" applyFont="1" applyAlignment="1"/>
    <xf numFmtId="0" fontId="11" fillId="11" borderId="0" xfId="0" applyFont="1" applyFill="1" applyAlignment="1"/>
    <xf numFmtId="175" fontId="0" fillId="12" borderId="0" xfId="0" applyNumberFormat="1" applyFont="1" applyFill="1" applyAlignment="1"/>
    <xf numFmtId="0" fontId="0" fillId="12" borderId="0" xfId="0" applyFont="1" applyFill="1" applyAlignment="1"/>
    <xf numFmtId="175" fontId="0" fillId="0" borderId="0" xfId="0" applyNumberFormat="1" applyFont="1" applyFill="1" applyAlignment="1"/>
    <xf numFmtId="1" fontId="0" fillId="12" borderId="0" xfId="1" applyNumberFormat="1" applyFont="1" applyFill="1" applyAlignment="1"/>
    <xf numFmtId="0" fontId="11" fillId="10" borderId="0" xfId="0"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Completion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rgbClr val="7030A0"/>
              </a:solidFill>
              <a:ln>
                <a:noFill/>
              </a:ln>
              <a:effectLst/>
            </c:spPr>
            <c:extLst>
              <c:ext xmlns:c16="http://schemas.microsoft.com/office/drawing/2014/chart" uri="{C3380CC4-5D6E-409C-BE32-E72D297353CC}">
                <c16:uniqueId val="{00000001-4979-4257-AAC1-9B38BA53F206}"/>
              </c:ext>
            </c:extLst>
          </c:dPt>
          <c:dPt>
            <c:idx val="2"/>
            <c:invertIfNegative val="0"/>
            <c:bubble3D val="0"/>
            <c:spPr>
              <a:solidFill>
                <a:srgbClr val="00B050"/>
              </a:solidFill>
              <a:ln>
                <a:noFill/>
              </a:ln>
              <a:effectLst/>
            </c:spPr>
            <c:extLst>
              <c:ext xmlns:c16="http://schemas.microsoft.com/office/drawing/2014/chart" uri="{C3380CC4-5D6E-409C-BE32-E72D297353CC}">
                <c16:uniqueId val="{00000002-4979-4257-AAC1-9B38BA53F206}"/>
              </c:ext>
            </c:extLst>
          </c:dPt>
          <c:cat>
            <c:strRef>
              <c:extLst>
                <c:ext xmlns:c15="http://schemas.microsoft.com/office/drawing/2012/chart" uri="{02D57815-91ED-43cb-92C2-25804820EDAC}">
                  <c15:fullRef>
                    <c15:sqref>'Completion Analysis'!$N$11:$N$15</c15:sqref>
                  </c15:fullRef>
                </c:ext>
              </c:extLst>
              <c:f>'Completion Analysis'!$N$11:$N$13</c:f>
              <c:strCache>
                <c:ptCount val="3"/>
                <c:pt idx="0">
                  <c:v>Slider </c:v>
                </c:pt>
                <c:pt idx="1">
                  <c:v>Bounding Box</c:v>
                </c:pt>
                <c:pt idx="2">
                  <c:v>Button</c:v>
                </c:pt>
              </c:strCache>
            </c:strRef>
          </c:cat>
          <c:val>
            <c:numRef>
              <c:extLst>
                <c:ext xmlns:c15="http://schemas.microsoft.com/office/drawing/2012/chart" uri="{02D57815-91ED-43cb-92C2-25804820EDAC}">
                  <c15:fullRef>
                    <c15:sqref>'Completion Analysis'!$O$11:$O$15</c15:sqref>
                  </c15:fullRef>
                </c:ext>
              </c:extLst>
              <c:f>'Completion Analysis'!$O$11:$O$13</c:f>
              <c:numCache>
                <c:formatCode>0.00</c:formatCode>
                <c:ptCount val="3"/>
                <c:pt idx="0">
                  <c:v>6.326190476190475</c:v>
                </c:pt>
                <c:pt idx="1">
                  <c:v>6.5851851851851855</c:v>
                </c:pt>
                <c:pt idx="2">
                  <c:v>7.450000000000002</c:v>
                </c:pt>
              </c:numCache>
            </c:numRef>
          </c:val>
          <c:extLst>
            <c:ext xmlns:c15="http://schemas.microsoft.com/office/drawing/2012/chart" uri="{02D57815-91ED-43cb-92C2-25804820EDAC}">
              <c15:categoryFilterExceptions>
                <c15:categoryFilterException>
                  <c15:sqref>'Completion Analysis'!$O$14</c15:sqref>
                  <c15:spPr xmlns:c15="http://schemas.microsoft.com/office/drawing/2012/chart">
                    <a:solidFill>
                      <a:srgbClr val="002060"/>
                    </a:solidFill>
                    <a:ln>
                      <a:noFill/>
                    </a:ln>
                    <a:effectLst/>
                  </c15:spPr>
                </c15:categoryFilterException>
                <c15:categoryFilterException>
                  <c15:sqref>'Completion Analysis'!$O$15</c15:sqref>
                  <c15:spPr xmlns:c15="http://schemas.microsoft.com/office/drawing/2012/chart">
                    <a:solidFill>
                      <a:srgbClr val="00B0F0"/>
                    </a:solidFill>
                    <a:ln>
                      <a:noFill/>
                    </a:ln>
                    <a:effectLst/>
                  </c15:spPr>
                </c15:categoryFilterException>
              </c15:categoryFilterExceptions>
            </c:ext>
            <c:ext xmlns:c16="http://schemas.microsoft.com/office/drawing/2014/chart" uri="{C3380CC4-5D6E-409C-BE32-E72D297353CC}">
              <c16:uniqueId val="{00000000-4979-4257-AAC1-9B38BA53F206}"/>
            </c:ext>
          </c:extLst>
        </c:ser>
        <c:dLbls>
          <c:showLegendKey val="0"/>
          <c:showVal val="0"/>
          <c:showCatName val="0"/>
          <c:showSerName val="0"/>
          <c:showPercent val="0"/>
          <c:showBubbleSize val="0"/>
        </c:dLbls>
        <c:gapWidth val="219"/>
        <c:overlap val="-27"/>
        <c:axId val="391849168"/>
        <c:axId val="389159456"/>
      </c:barChart>
      <c:catAx>
        <c:axId val="39184916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Interface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59456"/>
        <c:crosses val="autoZero"/>
        <c:auto val="1"/>
        <c:lblAlgn val="ctr"/>
        <c:lblOffset val="100"/>
        <c:noMultiLvlLbl val="0"/>
      </c:catAx>
      <c:valAx>
        <c:axId val="38915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4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Completion</a:t>
            </a:r>
            <a:r>
              <a:rPr lang="en-US" baseline="0"/>
              <a:t> Rates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Percent Complete</c:v>
          </c:tx>
          <c:spPr>
            <a:solidFill>
              <a:schemeClr val="accent1"/>
            </a:solidFill>
            <a:ln>
              <a:noFill/>
            </a:ln>
            <a:effectLst/>
          </c:spPr>
          <c:invertIfNegative val="0"/>
          <c:cat>
            <c:strRef>
              <c:f>'Completion Analysis'!$O$3:$S$3</c:f>
              <c:strCache>
                <c:ptCount val="5"/>
                <c:pt idx="0">
                  <c:v>Slider</c:v>
                </c:pt>
                <c:pt idx="1">
                  <c:v>Button</c:v>
                </c:pt>
                <c:pt idx="2">
                  <c:v>Bounding Box</c:v>
                </c:pt>
                <c:pt idx="3">
                  <c:v>Joystick</c:v>
                </c:pt>
                <c:pt idx="4">
                  <c:v>Object Manipulator</c:v>
                </c:pt>
              </c:strCache>
            </c:strRef>
          </c:cat>
          <c:val>
            <c:numRef>
              <c:f>'Completion Analysis'!$O$4:$S$4</c:f>
              <c:numCache>
                <c:formatCode>0%</c:formatCode>
                <c:ptCount val="5"/>
                <c:pt idx="0">
                  <c:v>1</c:v>
                </c:pt>
                <c:pt idx="1">
                  <c:v>0.91666666666666663</c:v>
                </c:pt>
                <c:pt idx="2">
                  <c:v>0.88888888888888884</c:v>
                </c:pt>
                <c:pt idx="3">
                  <c:v>0.1111111111111111</c:v>
                </c:pt>
                <c:pt idx="4">
                  <c:v>9.0909090909090912E-2</c:v>
                </c:pt>
              </c:numCache>
            </c:numRef>
          </c:val>
          <c:extLst>
            <c:ext xmlns:c16="http://schemas.microsoft.com/office/drawing/2014/chart" uri="{C3380CC4-5D6E-409C-BE32-E72D297353CC}">
              <c16:uniqueId val="{00000000-B6F7-4E1F-B737-D49533412B18}"/>
            </c:ext>
          </c:extLst>
        </c:ser>
        <c:ser>
          <c:idx val="1"/>
          <c:order val="1"/>
          <c:tx>
            <c:v>Percent Incomplete</c:v>
          </c:tx>
          <c:spPr>
            <a:solidFill>
              <a:srgbClr val="002060"/>
            </a:solidFill>
            <a:ln>
              <a:noFill/>
            </a:ln>
            <a:effectLst/>
          </c:spPr>
          <c:invertIfNegative val="0"/>
          <c:cat>
            <c:strRef>
              <c:f>'Completion Analysis'!$O$3:$S$3</c:f>
              <c:strCache>
                <c:ptCount val="5"/>
                <c:pt idx="0">
                  <c:v>Slider</c:v>
                </c:pt>
                <c:pt idx="1">
                  <c:v>Button</c:v>
                </c:pt>
                <c:pt idx="2">
                  <c:v>Bounding Box</c:v>
                </c:pt>
                <c:pt idx="3">
                  <c:v>Joystick</c:v>
                </c:pt>
                <c:pt idx="4">
                  <c:v>Object Manipulator</c:v>
                </c:pt>
              </c:strCache>
            </c:strRef>
          </c:cat>
          <c:val>
            <c:numRef>
              <c:f>'Completion Analysis'!$O$5:$S$5</c:f>
              <c:numCache>
                <c:formatCode>0%</c:formatCode>
                <c:ptCount val="5"/>
                <c:pt idx="0">
                  <c:v>0</c:v>
                </c:pt>
                <c:pt idx="1">
                  <c:v>8.3333333333333329E-2</c:v>
                </c:pt>
                <c:pt idx="2">
                  <c:v>0.1111111111111111</c:v>
                </c:pt>
                <c:pt idx="3">
                  <c:v>0.88888888888888884</c:v>
                </c:pt>
                <c:pt idx="4">
                  <c:v>0.90909090909090906</c:v>
                </c:pt>
              </c:numCache>
            </c:numRef>
          </c:val>
          <c:extLst>
            <c:ext xmlns:c16="http://schemas.microsoft.com/office/drawing/2014/chart" uri="{C3380CC4-5D6E-409C-BE32-E72D297353CC}">
              <c16:uniqueId val="{00000001-B6F7-4E1F-B737-D49533412B18}"/>
            </c:ext>
          </c:extLst>
        </c:ser>
        <c:dLbls>
          <c:showLegendKey val="0"/>
          <c:showVal val="0"/>
          <c:showCatName val="0"/>
          <c:showSerName val="0"/>
          <c:showPercent val="0"/>
          <c:showBubbleSize val="0"/>
        </c:dLbls>
        <c:gapWidth val="150"/>
        <c:overlap val="100"/>
        <c:axId val="609361408"/>
        <c:axId val="663178224"/>
      </c:barChart>
      <c:catAx>
        <c:axId val="60936140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Interface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178224"/>
        <c:crosses val="autoZero"/>
        <c:auto val="1"/>
        <c:lblAlgn val="ctr"/>
        <c:lblOffset val="100"/>
        <c:noMultiLvlLbl val="0"/>
      </c:catAx>
      <c:valAx>
        <c:axId val="66317822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Percent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61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Bounding Box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'SUS-Scores(Plot)'!$C$3:$C$12</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'SUS-Scores(Plot)'!$D$3:$D$12</c:f>
              <c:numCache>
                <c:formatCode>General</c:formatCode>
                <c:ptCount val="10"/>
                <c:pt idx="0">
                  <c:v>0</c:v>
                </c:pt>
                <c:pt idx="1">
                  <c:v>0</c:v>
                </c:pt>
                <c:pt idx="2">
                  <c:v>0</c:v>
                </c:pt>
                <c:pt idx="3">
                  <c:v>0</c:v>
                </c:pt>
                <c:pt idx="4">
                  <c:v>0</c:v>
                </c:pt>
                <c:pt idx="5">
                  <c:v>0</c:v>
                </c:pt>
                <c:pt idx="6">
                  <c:v>2</c:v>
                </c:pt>
                <c:pt idx="7">
                  <c:v>5</c:v>
                </c:pt>
                <c:pt idx="8">
                  <c:v>2</c:v>
                </c:pt>
                <c:pt idx="9">
                  <c:v>1</c:v>
                </c:pt>
              </c:numCache>
            </c:numRef>
          </c:val>
          <c:extLst>
            <c:ext xmlns:c16="http://schemas.microsoft.com/office/drawing/2014/chart" uri="{C3380CC4-5D6E-409C-BE32-E72D297353CC}">
              <c16:uniqueId val="{00000000-24E9-4E19-8D15-3F174FE54BC9}"/>
            </c:ext>
          </c:extLst>
        </c:ser>
        <c:dLbls>
          <c:showLegendKey val="0"/>
          <c:showVal val="0"/>
          <c:showCatName val="0"/>
          <c:showSerName val="0"/>
          <c:showPercent val="0"/>
          <c:showBubbleSize val="0"/>
        </c:dLbls>
        <c:gapWidth val="219"/>
        <c:overlap val="-27"/>
        <c:axId val="615675248"/>
        <c:axId val="388883824"/>
      </c:barChart>
      <c:catAx>
        <c:axId val="61567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83824"/>
        <c:crosses val="autoZero"/>
        <c:auto val="1"/>
        <c:lblAlgn val="ctr"/>
        <c:lblOffset val="100"/>
        <c:noMultiLvlLbl val="0"/>
      </c:catAx>
      <c:valAx>
        <c:axId val="38888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67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Object Manipulator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'SUS-Scores(Plot)'!$C$15:$C$24</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'SUS-Scores(Plot)'!$D$15:$D$24</c:f>
              <c:numCache>
                <c:formatCode>General</c:formatCode>
                <c:ptCount val="10"/>
                <c:pt idx="0">
                  <c:v>0</c:v>
                </c:pt>
                <c:pt idx="1">
                  <c:v>1</c:v>
                </c:pt>
                <c:pt idx="2">
                  <c:v>2</c:v>
                </c:pt>
                <c:pt idx="3">
                  <c:v>1</c:v>
                </c:pt>
                <c:pt idx="4">
                  <c:v>4</c:v>
                </c:pt>
                <c:pt idx="5">
                  <c:v>2</c:v>
                </c:pt>
                <c:pt idx="6">
                  <c:v>1</c:v>
                </c:pt>
                <c:pt idx="7">
                  <c:v>0</c:v>
                </c:pt>
                <c:pt idx="8">
                  <c:v>0</c:v>
                </c:pt>
                <c:pt idx="9">
                  <c:v>0</c:v>
                </c:pt>
              </c:numCache>
            </c:numRef>
          </c:val>
          <c:extLst>
            <c:ext xmlns:c16="http://schemas.microsoft.com/office/drawing/2014/chart" uri="{C3380CC4-5D6E-409C-BE32-E72D297353CC}">
              <c16:uniqueId val="{00000000-4A8A-4145-8715-3D2B2012C0EB}"/>
            </c:ext>
          </c:extLst>
        </c:ser>
        <c:dLbls>
          <c:showLegendKey val="0"/>
          <c:showVal val="0"/>
          <c:showCatName val="0"/>
          <c:showSerName val="0"/>
          <c:showPercent val="0"/>
          <c:showBubbleSize val="0"/>
        </c:dLbls>
        <c:gapWidth val="219"/>
        <c:overlap val="-27"/>
        <c:axId val="785254912"/>
        <c:axId val="45088768"/>
      </c:barChart>
      <c:catAx>
        <c:axId val="78525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8768"/>
        <c:crosses val="autoZero"/>
        <c:auto val="1"/>
        <c:lblAlgn val="ctr"/>
        <c:lblOffset val="100"/>
        <c:noMultiLvlLbl val="0"/>
      </c:catAx>
      <c:valAx>
        <c:axId val="45088768"/>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25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'SUS-Scores(Plot)'!$C$28:$C$37</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'SUS-Scores(Plot)'!$D$28:$D$37</c:f>
              <c:numCache>
                <c:formatCode>General</c:formatCode>
                <c:ptCount val="10"/>
                <c:pt idx="0">
                  <c:v>0</c:v>
                </c:pt>
                <c:pt idx="1">
                  <c:v>0</c:v>
                </c:pt>
                <c:pt idx="2">
                  <c:v>0</c:v>
                </c:pt>
                <c:pt idx="3">
                  <c:v>1</c:v>
                </c:pt>
                <c:pt idx="4">
                  <c:v>0</c:v>
                </c:pt>
                <c:pt idx="5">
                  <c:v>4</c:v>
                </c:pt>
                <c:pt idx="6">
                  <c:v>1</c:v>
                </c:pt>
                <c:pt idx="7">
                  <c:v>1</c:v>
                </c:pt>
                <c:pt idx="8">
                  <c:v>0</c:v>
                </c:pt>
                <c:pt idx="9">
                  <c:v>0</c:v>
                </c:pt>
              </c:numCache>
            </c:numRef>
          </c:val>
          <c:extLst>
            <c:ext xmlns:c16="http://schemas.microsoft.com/office/drawing/2014/chart" uri="{C3380CC4-5D6E-409C-BE32-E72D297353CC}">
              <c16:uniqueId val="{00000000-64E5-4124-BDBF-08B1F4128CC4}"/>
            </c:ext>
          </c:extLst>
        </c:ser>
        <c:dLbls>
          <c:showLegendKey val="0"/>
          <c:showVal val="0"/>
          <c:showCatName val="0"/>
          <c:showSerName val="0"/>
          <c:showPercent val="0"/>
          <c:showBubbleSize val="0"/>
        </c:dLbls>
        <c:gapWidth val="219"/>
        <c:overlap val="-27"/>
        <c:axId val="104354080"/>
        <c:axId val="49929168"/>
      </c:barChart>
      <c:catAx>
        <c:axId val="10435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9168"/>
        <c:crosses val="autoZero"/>
        <c:auto val="1"/>
        <c:lblAlgn val="ctr"/>
        <c:lblOffset val="100"/>
        <c:noMultiLvlLbl val="0"/>
      </c:catAx>
      <c:valAx>
        <c:axId val="49929168"/>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Buttons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'SUS-Scores(Plot)'!$C$40:$C$49</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'SUS-Scores(Plot)'!$D$40:$D$49</c:f>
              <c:numCache>
                <c:formatCode>General</c:formatCode>
                <c:ptCount val="10"/>
                <c:pt idx="0">
                  <c:v>0</c:v>
                </c:pt>
                <c:pt idx="1">
                  <c:v>0</c:v>
                </c:pt>
                <c:pt idx="2">
                  <c:v>0</c:v>
                </c:pt>
                <c:pt idx="3">
                  <c:v>0</c:v>
                </c:pt>
                <c:pt idx="4">
                  <c:v>2</c:v>
                </c:pt>
                <c:pt idx="5">
                  <c:v>0</c:v>
                </c:pt>
                <c:pt idx="6">
                  <c:v>4</c:v>
                </c:pt>
                <c:pt idx="7">
                  <c:v>5</c:v>
                </c:pt>
                <c:pt idx="8">
                  <c:v>1</c:v>
                </c:pt>
                <c:pt idx="9">
                  <c:v>0</c:v>
                </c:pt>
              </c:numCache>
            </c:numRef>
          </c:val>
          <c:extLst>
            <c:ext xmlns:c16="http://schemas.microsoft.com/office/drawing/2014/chart" uri="{C3380CC4-5D6E-409C-BE32-E72D297353CC}">
              <c16:uniqueId val="{00000000-7D3E-43C2-A223-8E3F373E9698}"/>
            </c:ext>
          </c:extLst>
        </c:ser>
        <c:dLbls>
          <c:showLegendKey val="0"/>
          <c:showVal val="0"/>
          <c:showCatName val="0"/>
          <c:showSerName val="0"/>
          <c:showPercent val="0"/>
          <c:showBubbleSize val="0"/>
        </c:dLbls>
        <c:gapWidth val="219"/>
        <c:overlap val="-27"/>
        <c:axId val="778227600"/>
        <c:axId val="612916944"/>
      </c:barChart>
      <c:catAx>
        <c:axId val="77822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916944"/>
        <c:crosses val="autoZero"/>
        <c:auto val="1"/>
        <c:lblAlgn val="ctr"/>
        <c:lblOffset val="100"/>
        <c:noMultiLvlLbl val="0"/>
      </c:catAx>
      <c:valAx>
        <c:axId val="61291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22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Joystick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'SUS-Scores(Plot)'!$C$54:$C$63</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'SUS-Scores(Plot)'!$D$54:$D$63</c:f>
              <c:numCache>
                <c:formatCode>General</c:formatCode>
                <c:ptCount val="10"/>
                <c:pt idx="0">
                  <c:v>0</c:v>
                </c:pt>
                <c:pt idx="1">
                  <c:v>0</c:v>
                </c:pt>
                <c:pt idx="2">
                  <c:v>2</c:v>
                </c:pt>
                <c:pt idx="3">
                  <c:v>3</c:v>
                </c:pt>
                <c:pt idx="4">
                  <c:v>2</c:v>
                </c:pt>
                <c:pt idx="5">
                  <c:v>1</c:v>
                </c:pt>
                <c:pt idx="6">
                  <c:v>1</c:v>
                </c:pt>
                <c:pt idx="7">
                  <c:v>0</c:v>
                </c:pt>
                <c:pt idx="8">
                  <c:v>0</c:v>
                </c:pt>
                <c:pt idx="9">
                  <c:v>0</c:v>
                </c:pt>
              </c:numCache>
            </c:numRef>
          </c:val>
          <c:extLst>
            <c:ext xmlns:c16="http://schemas.microsoft.com/office/drawing/2014/chart" uri="{C3380CC4-5D6E-409C-BE32-E72D297353CC}">
              <c16:uniqueId val="{00000000-BA2A-468F-9EEF-644873D2B1BA}"/>
            </c:ext>
          </c:extLst>
        </c:ser>
        <c:dLbls>
          <c:showLegendKey val="0"/>
          <c:showVal val="0"/>
          <c:showCatName val="0"/>
          <c:showSerName val="0"/>
          <c:showPercent val="0"/>
          <c:showBubbleSize val="0"/>
        </c:dLbls>
        <c:gapWidth val="219"/>
        <c:overlap val="-27"/>
        <c:axId val="619746064"/>
        <c:axId val="790293856"/>
      </c:barChart>
      <c:catAx>
        <c:axId val="61974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293856"/>
        <c:crosses val="autoZero"/>
        <c:auto val="1"/>
        <c:lblAlgn val="ctr"/>
        <c:lblOffset val="100"/>
        <c:noMultiLvlLbl val="0"/>
      </c:catAx>
      <c:valAx>
        <c:axId val="790293856"/>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4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SUS Comparisons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'SUS - Percentile(Plot)'!$S$4:$S$17</c:f>
              <c:numCache>
                <c:formatCode>General</c:formatCode>
                <c:ptCount val="14"/>
                <c:pt idx="0">
                  <c:v>5</c:v>
                </c:pt>
                <c:pt idx="1">
                  <c:v>10</c:v>
                </c:pt>
                <c:pt idx="2">
                  <c:v>20</c:v>
                </c:pt>
                <c:pt idx="3">
                  <c:v>30</c:v>
                </c:pt>
                <c:pt idx="4">
                  <c:v>40</c:v>
                </c:pt>
                <c:pt idx="5">
                  <c:v>50</c:v>
                </c:pt>
                <c:pt idx="6">
                  <c:v>60</c:v>
                </c:pt>
                <c:pt idx="7">
                  <c:v>65</c:v>
                </c:pt>
                <c:pt idx="8">
                  <c:v>70</c:v>
                </c:pt>
                <c:pt idx="9">
                  <c:v>75</c:v>
                </c:pt>
                <c:pt idx="10">
                  <c:v>80</c:v>
                </c:pt>
                <c:pt idx="11">
                  <c:v>85</c:v>
                </c:pt>
                <c:pt idx="12">
                  <c:v>90</c:v>
                </c:pt>
                <c:pt idx="13">
                  <c:v>95</c:v>
                </c:pt>
              </c:numCache>
            </c:numRef>
          </c:xVal>
          <c:yVal>
            <c:numRef>
              <c:f>'SUS - Percentile(Plot)'!$T$4:$T$17</c:f>
              <c:numCache>
                <c:formatCode>General</c:formatCode>
                <c:ptCount val="14"/>
                <c:pt idx="0">
                  <c:v>0</c:v>
                </c:pt>
                <c:pt idx="1">
                  <c:v>0</c:v>
                </c:pt>
                <c:pt idx="2">
                  <c:v>1</c:v>
                </c:pt>
                <c:pt idx="3">
                  <c:v>3</c:v>
                </c:pt>
                <c:pt idx="4">
                  <c:v>6</c:v>
                </c:pt>
                <c:pt idx="5">
                  <c:v>14</c:v>
                </c:pt>
                <c:pt idx="6">
                  <c:v>32</c:v>
                </c:pt>
                <c:pt idx="7">
                  <c:v>45</c:v>
                </c:pt>
                <c:pt idx="8">
                  <c:v>58</c:v>
                </c:pt>
                <c:pt idx="9">
                  <c:v>72</c:v>
                </c:pt>
                <c:pt idx="10">
                  <c:v>85</c:v>
                </c:pt>
                <c:pt idx="11">
                  <c:v>94</c:v>
                </c:pt>
                <c:pt idx="12">
                  <c:v>99</c:v>
                </c:pt>
                <c:pt idx="13">
                  <c:v>100</c:v>
                </c:pt>
              </c:numCache>
            </c:numRef>
          </c:yVal>
          <c:smooth val="1"/>
          <c:extLst>
            <c:ext xmlns:c16="http://schemas.microsoft.com/office/drawing/2014/chart" uri="{C3380CC4-5D6E-409C-BE32-E72D297353CC}">
              <c16:uniqueId val="{00000000-3094-4777-92DE-9E43E23A4440}"/>
            </c:ext>
          </c:extLst>
        </c:ser>
        <c:ser>
          <c:idx val="1"/>
          <c:order val="1"/>
          <c:tx>
            <c:v>BoundingBox_average</c:v>
          </c:tx>
          <c:spPr>
            <a:ln w="19050" cap="rnd">
              <a:solidFill>
                <a:schemeClr val="accent2"/>
              </a:solidFill>
              <a:round/>
            </a:ln>
            <a:effectLst/>
          </c:spPr>
          <c:marker>
            <c:symbol val="none"/>
          </c:marker>
          <c:xVal>
            <c:numRef>
              <c:f>'SUS - Percentile(Plot)'!$B$15:$B$16</c:f>
              <c:numCache>
                <c:formatCode>0.0</c:formatCode>
                <c:ptCount val="2"/>
                <c:pt idx="0">
                  <c:v>77.75</c:v>
                </c:pt>
                <c:pt idx="1">
                  <c:v>77.75</c:v>
                </c:pt>
              </c:numCache>
            </c:numRef>
          </c:xVal>
          <c:yVal>
            <c:numRef>
              <c:f>'SUS - Percentile(Plot)'!$C$15:$C$16</c:f>
              <c:numCache>
                <c:formatCode>General</c:formatCode>
                <c:ptCount val="2"/>
                <c:pt idx="0" formatCode="0">
                  <c:v>0</c:v>
                </c:pt>
                <c:pt idx="1">
                  <c:v>100</c:v>
                </c:pt>
              </c:numCache>
            </c:numRef>
          </c:yVal>
          <c:smooth val="1"/>
          <c:extLst>
            <c:ext xmlns:c16="http://schemas.microsoft.com/office/drawing/2014/chart" uri="{C3380CC4-5D6E-409C-BE32-E72D297353CC}">
              <c16:uniqueId val="{00000001-3094-4777-92DE-9E43E23A4440}"/>
            </c:ext>
          </c:extLst>
        </c:ser>
        <c:ser>
          <c:idx val="2"/>
          <c:order val="2"/>
          <c:tx>
            <c:v>ObjectManipulator_average</c:v>
          </c:tx>
          <c:spPr>
            <a:ln w="19050" cap="rnd">
              <a:solidFill>
                <a:schemeClr val="accent3"/>
              </a:solidFill>
              <a:round/>
            </a:ln>
            <a:effectLst/>
          </c:spPr>
          <c:marker>
            <c:symbol val="none"/>
          </c:marker>
          <c:xVal>
            <c:numRef>
              <c:f>'SUS - Percentile(Plot)'!$E$15:$E$16</c:f>
              <c:numCache>
                <c:formatCode>General</c:formatCode>
                <c:ptCount val="2"/>
                <c:pt idx="0">
                  <c:v>42.5</c:v>
                </c:pt>
                <c:pt idx="1">
                  <c:v>42.5</c:v>
                </c:pt>
              </c:numCache>
            </c:numRef>
          </c:xVal>
          <c:yVal>
            <c:numRef>
              <c:f>'SUS - Percentile(Plot)'!$F$15:$F$16</c:f>
              <c:numCache>
                <c:formatCode>General</c:formatCode>
                <c:ptCount val="2"/>
                <c:pt idx="0">
                  <c:v>0</c:v>
                </c:pt>
                <c:pt idx="1">
                  <c:v>100</c:v>
                </c:pt>
              </c:numCache>
            </c:numRef>
          </c:yVal>
          <c:smooth val="1"/>
          <c:extLst>
            <c:ext xmlns:c16="http://schemas.microsoft.com/office/drawing/2014/chart" uri="{C3380CC4-5D6E-409C-BE32-E72D297353CC}">
              <c16:uniqueId val="{00000002-3094-4777-92DE-9E43E23A4440}"/>
            </c:ext>
          </c:extLst>
        </c:ser>
        <c:ser>
          <c:idx val="3"/>
          <c:order val="3"/>
          <c:tx>
            <c:v>Sliders_average</c:v>
          </c:tx>
          <c:spPr>
            <a:ln w="19050" cap="rnd">
              <a:solidFill>
                <a:schemeClr val="accent4"/>
              </a:solidFill>
              <a:round/>
            </a:ln>
            <a:effectLst/>
          </c:spPr>
          <c:marker>
            <c:symbol val="none"/>
          </c:marker>
          <c:xVal>
            <c:numRef>
              <c:f>'SUS - Percentile(Plot)'!$H$15:$H$16</c:f>
              <c:numCache>
                <c:formatCode>General</c:formatCode>
                <c:ptCount val="2"/>
                <c:pt idx="0">
                  <c:v>57.5</c:v>
                </c:pt>
                <c:pt idx="1">
                  <c:v>57.5</c:v>
                </c:pt>
              </c:numCache>
            </c:numRef>
          </c:xVal>
          <c:yVal>
            <c:numRef>
              <c:f>'SUS - Percentile(Plot)'!$I$15:$I$16</c:f>
              <c:numCache>
                <c:formatCode>General</c:formatCode>
                <c:ptCount val="2"/>
                <c:pt idx="0">
                  <c:v>0</c:v>
                </c:pt>
                <c:pt idx="1">
                  <c:v>100</c:v>
                </c:pt>
              </c:numCache>
            </c:numRef>
          </c:yVal>
          <c:smooth val="1"/>
          <c:extLst>
            <c:ext xmlns:c16="http://schemas.microsoft.com/office/drawing/2014/chart" uri="{C3380CC4-5D6E-409C-BE32-E72D297353CC}">
              <c16:uniqueId val="{00000003-3094-4777-92DE-9E43E23A4440}"/>
            </c:ext>
          </c:extLst>
        </c:ser>
        <c:ser>
          <c:idx val="4"/>
          <c:order val="4"/>
          <c:tx>
            <c:v>Button Average</c:v>
          </c:tx>
          <c:spPr>
            <a:ln w="19050" cap="rnd">
              <a:solidFill>
                <a:schemeClr val="accent5"/>
              </a:solidFill>
              <a:round/>
            </a:ln>
            <a:effectLst/>
          </c:spPr>
          <c:marker>
            <c:symbol val="none"/>
          </c:marker>
          <c:xVal>
            <c:numRef>
              <c:f>'SUS - Percentile(Plot)'!$B$33:$B$34</c:f>
              <c:numCache>
                <c:formatCode>0.0</c:formatCode>
                <c:ptCount val="2"/>
                <c:pt idx="0">
                  <c:v>69.375</c:v>
                </c:pt>
                <c:pt idx="1">
                  <c:v>69.375</c:v>
                </c:pt>
              </c:numCache>
            </c:numRef>
          </c:xVal>
          <c:yVal>
            <c:numRef>
              <c:f>'SUS - Percentile(Plot)'!$C$33:$C$34</c:f>
              <c:numCache>
                <c:formatCode>0</c:formatCode>
                <c:ptCount val="2"/>
                <c:pt idx="0">
                  <c:v>0</c:v>
                </c:pt>
                <c:pt idx="1">
                  <c:v>100</c:v>
                </c:pt>
              </c:numCache>
            </c:numRef>
          </c:yVal>
          <c:smooth val="1"/>
          <c:extLst>
            <c:ext xmlns:c16="http://schemas.microsoft.com/office/drawing/2014/chart" uri="{C3380CC4-5D6E-409C-BE32-E72D297353CC}">
              <c16:uniqueId val="{00000004-3094-4777-92DE-9E43E23A4440}"/>
            </c:ext>
          </c:extLst>
        </c:ser>
        <c:ser>
          <c:idx val="5"/>
          <c:order val="5"/>
          <c:tx>
            <c:v>Joystick_average</c:v>
          </c:tx>
          <c:spPr>
            <a:ln w="19050" cap="rnd">
              <a:solidFill>
                <a:schemeClr val="accent6"/>
              </a:solidFill>
              <a:round/>
            </a:ln>
            <a:effectLst/>
          </c:spPr>
          <c:marker>
            <c:symbol val="none"/>
          </c:marker>
          <c:xVal>
            <c:numRef>
              <c:f>'SUS - Percentile(Plot)'!$E$33:$E$34</c:f>
              <c:numCache>
                <c:formatCode>0.0</c:formatCode>
                <c:ptCount val="2"/>
                <c:pt idx="0">
                  <c:v>41.388888888888886</c:v>
                </c:pt>
                <c:pt idx="1">
                  <c:v>41.388888888888886</c:v>
                </c:pt>
              </c:numCache>
            </c:numRef>
          </c:xVal>
          <c:yVal>
            <c:numRef>
              <c:f>'SUS - Percentile(Plot)'!$F$33:$F$34</c:f>
              <c:numCache>
                <c:formatCode>General</c:formatCode>
                <c:ptCount val="2"/>
                <c:pt idx="0">
                  <c:v>0</c:v>
                </c:pt>
                <c:pt idx="1">
                  <c:v>100</c:v>
                </c:pt>
              </c:numCache>
            </c:numRef>
          </c:yVal>
          <c:smooth val="1"/>
          <c:extLst>
            <c:ext xmlns:c16="http://schemas.microsoft.com/office/drawing/2014/chart" uri="{C3380CC4-5D6E-409C-BE32-E72D297353CC}">
              <c16:uniqueId val="{00000005-3094-4777-92DE-9E43E23A4440}"/>
            </c:ext>
          </c:extLst>
        </c:ser>
        <c:dLbls>
          <c:showLegendKey val="0"/>
          <c:showVal val="0"/>
          <c:showCatName val="0"/>
          <c:showSerName val="0"/>
          <c:showPercent val="0"/>
          <c:showBubbleSize val="0"/>
        </c:dLbls>
        <c:axId val="104067536"/>
        <c:axId val="632389360"/>
      </c:scatterChart>
      <c:valAx>
        <c:axId val="10406753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SUS Data</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89360"/>
        <c:crosses val="autoZero"/>
        <c:crossBetween val="midCat"/>
      </c:valAx>
      <c:valAx>
        <c:axId val="6323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Percent</a:t>
                </a:r>
                <a:r>
                  <a:rPr lang="en-US" sz="1200" baseline="0"/>
                  <a:t> % </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67536"/>
        <c:crosses val="autoZero"/>
        <c:crossBetween val="midCat"/>
        <c:majorUnit val="20"/>
      </c:valAx>
      <c:spPr>
        <a:noFill/>
        <a:ln>
          <a:noFill/>
        </a:ln>
        <a:effectLst/>
      </c:spPr>
    </c:plotArea>
    <c:legend>
      <c:legendPos val="b"/>
      <c:legendEntry>
        <c:idx val="0"/>
        <c:delete val="1"/>
      </c:legendEntry>
      <c:layout>
        <c:manualLayout>
          <c:xMode val="edge"/>
          <c:yMode val="edge"/>
          <c:x val="7.5605712165191269E-2"/>
          <c:y val="0.81063996137758965"/>
          <c:w val="0.8555050679115126"/>
          <c:h val="0.11701422563633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13</xdr:col>
      <xdr:colOff>175560</xdr:colOff>
      <xdr:row>45</xdr:row>
      <xdr:rowOff>36681</xdr:rowOff>
    </xdr:from>
    <xdr:to>
      <xdr:col>18</xdr:col>
      <xdr:colOff>310030</xdr:colOff>
      <xdr:row>62</xdr:row>
      <xdr:rowOff>75528</xdr:rowOff>
    </xdr:to>
    <xdr:graphicFrame macro="">
      <xdr:nvGraphicFramePr>
        <xdr:cNvPr id="2" name="Chart 1">
          <a:extLst>
            <a:ext uri="{FF2B5EF4-FFF2-40B4-BE49-F238E27FC236}">
              <a16:creationId xmlns:a16="http://schemas.microsoft.com/office/drawing/2014/main" id="{07827D2B-D77F-4693-88DA-A284557A5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301289</xdr:colOff>
      <xdr:row>20</xdr:row>
      <xdr:rowOff>10459</xdr:rowOff>
    </xdr:from>
    <xdr:to>
      <xdr:col>18</xdr:col>
      <xdr:colOff>235323</xdr:colOff>
      <xdr:row>37</xdr:row>
      <xdr:rowOff>49306</xdr:rowOff>
    </xdr:to>
    <xdr:graphicFrame macro="">
      <xdr:nvGraphicFramePr>
        <xdr:cNvPr id="3" name="Chart 2">
          <a:extLst>
            <a:ext uri="{FF2B5EF4-FFF2-40B4-BE49-F238E27FC236}">
              <a16:creationId xmlns:a16="http://schemas.microsoft.com/office/drawing/2014/main" id="{1F3803DF-A712-4469-B1C3-9C5D9B609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493395</xdr:colOff>
      <xdr:row>0</xdr:row>
      <xdr:rowOff>0</xdr:rowOff>
    </xdr:from>
    <xdr:to>
      <xdr:col>10</xdr:col>
      <xdr:colOff>222250</xdr:colOff>
      <xdr:row>11</xdr:row>
      <xdr:rowOff>12700</xdr:rowOff>
    </xdr:to>
    <xdr:graphicFrame macro="">
      <xdr:nvGraphicFramePr>
        <xdr:cNvPr id="2" name="Chart 1">
          <a:extLst>
            <a:ext uri="{FF2B5EF4-FFF2-40B4-BE49-F238E27FC236}">
              <a16:creationId xmlns:a16="http://schemas.microsoft.com/office/drawing/2014/main" id="{867ECC6C-2323-41BD-B225-A855BAF00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413385</xdr:colOff>
      <xdr:row>12</xdr:row>
      <xdr:rowOff>150495</xdr:rowOff>
    </xdr:from>
    <xdr:to>
      <xdr:col>10</xdr:col>
      <xdr:colOff>217170</xdr:colOff>
      <xdr:row>24</xdr:row>
      <xdr:rowOff>31750</xdr:rowOff>
    </xdr:to>
    <xdr:graphicFrame macro="">
      <xdr:nvGraphicFramePr>
        <xdr:cNvPr id="3" name="Chart 2">
          <a:extLst>
            <a:ext uri="{FF2B5EF4-FFF2-40B4-BE49-F238E27FC236}">
              <a16:creationId xmlns:a16="http://schemas.microsoft.com/office/drawing/2014/main" id="{4FAA2585-27A3-470F-85C5-54F7ABA4A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558165</xdr:colOff>
      <xdr:row>25</xdr:row>
      <xdr:rowOff>158749</xdr:rowOff>
    </xdr:from>
    <xdr:to>
      <xdr:col>10</xdr:col>
      <xdr:colOff>259080</xdr:colOff>
      <xdr:row>36</xdr:row>
      <xdr:rowOff>113030</xdr:rowOff>
    </xdr:to>
    <xdr:graphicFrame macro="">
      <xdr:nvGraphicFramePr>
        <xdr:cNvPr id="4" name="Chart 3">
          <a:extLst>
            <a:ext uri="{FF2B5EF4-FFF2-40B4-BE49-F238E27FC236}">
              <a16:creationId xmlns:a16="http://schemas.microsoft.com/office/drawing/2014/main" id="{590247DA-C1E2-4D70-8031-8AADB38FD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591185</xdr:colOff>
      <xdr:row>38</xdr:row>
      <xdr:rowOff>95250</xdr:rowOff>
    </xdr:from>
    <xdr:to>
      <xdr:col>10</xdr:col>
      <xdr:colOff>139700</xdr:colOff>
      <xdr:row>48</xdr:row>
      <xdr:rowOff>133349</xdr:rowOff>
    </xdr:to>
    <xdr:graphicFrame macro="">
      <xdr:nvGraphicFramePr>
        <xdr:cNvPr id="5" name="Chart 4">
          <a:extLst>
            <a:ext uri="{FF2B5EF4-FFF2-40B4-BE49-F238E27FC236}">
              <a16:creationId xmlns:a16="http://schemas.microsoft.com/office/drawing/2014/main" id="{2688824C-0F50-4D99-8DE7-417895552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18415</xdr:colOff>
      <xdr:row>51</xdr:row>
      <xdr:rowOff>31751</xdr:rowOff>
    </xdr:from>
    <xdr:to>
      <xdr:col>11</xdr:col>
      <xdr:colOff>114300</xdr:colOff>
      <xdr:row>63</xdr:row>
      <xdr:rowOff>33655</xdr:rowOff>
    </xdr:to>
    <xdr:graphicFrame macro="">
      <xdr:nvGraphicFramePr>
        <xdr:cNvPr id="6" name="Chart 5">
          <a:extLst>
            <a:ext uri="{FF2B5EF4-FFF2-40B4-BE49-F238E27FC236}">
              <a16:creationId xmlns:a16="http://schemas.microsoft.com/office/drawing/2014/main" id="{9CFDE299-93C5-48CB-8A99-765E3D2090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469264</xdr:colOff>
      <xdr:row>38</xdr:row>
      <xdr:rowOff>100330</xdr:rowOff>
    </xdr:from>
    <xdr:to>
      <xdr:col>10</xdr:col>
      <xdr:colOff>198119</xdr:colOff>
      <xdr:row>60</xdr:row>
      <xdr:rowOff>118745</xdr:rowOff>
    </xdr:to>
    <xdr:graphicFrame macro="">
      <xdr:nvGraphicFramePr>
        <xdr:cNvPr id="3" name="Chart 2">
          <a:extLst>
            <a:ext uri="{FF2B5EF4-FFF2-40B4-BE49-F238E27FC236}">
              <a16:creationId xmlns:a16="http://schemas.microsoft.com/office/drawing/2014/main" id="{E457291B-8F3F-4DA6-A3D0-1F3837E96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1"/>
  <sheetViews>
    <sheetView topLeftCell="J1" workbookViewId="0">
      <pane ySplit="1" topLeftCell="A2" activePane="bottomLeft" state="frozen"/>
      <selection pane="bottomLeft" activeCell="I2" sqref="I2:R11"/>
    </sheetView>
  </sheetViews>
  <sheetFormatPr defaultColWidth="12.609375" defaultRowHeight="15.75" customHeight="1" x14ac:dyDescent="0.4"/>
  <cols>
    <col min="1" max="18" width="18.88671875" customWidth="1"/>
    <col min="19" max="19" width="113.21875" bestFit="1" customWidth="1"/>
    <col min="20" max="27" width="18.88671875" customWidth="1"/>
  </cols>
  <sheetData>
    <row r="1" spans="1:21" ht="15.75" customHeight="1" x14ac:dyDescent="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15.75" customHeight="1" x14ac:dyDescent="0.4">
      <c r="A2" s="2">
        <v>44662.764504872684</v>
      </c>
      <c r="B2" s="3" t="s">
        <v>21</v>
      </c>
      <c r="C2" s="3" t="s">
        <v>22</v>
      </c>
      <c r="D2" s="3" t="s">
        <v>23</v>
      </c>
      <c r="E2" s="3" t="s">
        <v>24</v>
      </c>
      <c r="F2" s="3" t="s">
        <v>25</v>
      </c>
      <c r="G2" s="3" t="s">
        <v>26</v>
      </c>
      <c r="H2" s="3" t="s">
        <v>26</v>
      </c>
      <c r="I2" s="3">
        <v>5</v>
      </c>
      <c r="J2" s="3">
        <v>3</v>
      </c>
      <c r="K2" s="3">
        <v>5</v>
      </c>
      <c r="L2" s="3">
        <v>3</v>
      </c>
      <c r="M2" s="3">
        <v>5</v>
      </c>
      <c r="N2" s="3">
        <v>2</v>
      </c>
      <c r="O2" s="3">
        <v>4</v>
      </c>
      <c r="P2" s="3">
        <v>2</v>
      </c>
      <c r="Q2" s="3">
        <v>5</v>
      </c>
      <c r="R2" s="3">
        <v>1</v>
      </c>
      <c r="S2" s="3" t="s">
        <v>27</v>
      </c>
      <c r="T2" s="3" t="s">
        <v>28</v>
      </c>
      <c r="U2" s="3" t="s">
        <v>29</v>
      </c>
    </row>
    <row r="3" spans="1:21" ht="15.75" customHeight="1" x14ac:dyDescent="0.4">
      <c r="A3" s="2">
        <v>44662.768266874999</v>
      </c>
      <c r="B3" s="3" t="s">
        <v>21</v>
      </c>
      <c r="C3" s="3" t="s">
        <v>22</v>
      </c>
      <c r="D3" s="3" t="s">
        <v>30</v>
      </c>
      <c r="E3" s="3" t="s">
        <v>24</v>
      </c>
      <c r="F3" s="3" t="s">
        <v>31</v>
      </c>
      <c r="G3" s="3" t="s">
        <v>26</v>
      </c>
      <c r="H3" s="3" t="s">
        <v>26</v>
      </c>
      <c r="I3" s="3">
        <v>3</v>
      </c>
      <c r="J3" s="3">
        <v>2</v>
      </c>
      <c r="K3" s="3">
        <v>4</v>
      </c>
      <c r="L3" s="3">
        <v>1</v>
      </c>
      <c r="M3" s="3">
        <v>4</v>
      </c>
      <c r="N3" s="3">
        <v>1</v>
      </c>
      <c r="O3" s="3">
        <v>3</v>
      </c>
      <c r="P3" s="3">
        <v>3</v>
      </c>
      <c r="Q3" s="3">
        <v>3</v>
      </c>
      <c r="R3" s="3">
        <v>1</v>
      </c>
      <c r="S3" s="3" t="s">
        <v>32</v>
      </c>
      <c r="T3" s="3" t="s">
        <v>33</v>
      </c>
      <c r="U3" s="3" t="s">
        <v>34</v>
      </c>
    </row>
    <row r="4" spans="1:21" ht="15.75" customHeight="1" x14ac:dyDescent="0.4">
      <c r="A4" s="2">
        <v>44662.784538136577</v>
      </c>
      <c r="B4" s="3" t="s">
        <v>21</v>
      </c>
      <c r="C4" s="3" t="s">
        <v>22</v>
      </c>
      <c r="D4" s="3" t="s">
        <v>35</v>
      </c>
      <c r="E4" s="3" t="s">
        <v>24</v>
      </c>
      <c r="F4" s="3" t="s">
        <v>36</v>
      </c>
      <c r="G4" s="3" t="s">
        <v>22</v>
      </c>
      <c r="H4" s="3" t="s">
        <v>26</v>
      </c>
      <c r="I4" s="3">
        <v>3</v>
      </c>
      <c r="J4" s="3">
        <v>1</v>
      </c>
      <c r="K4" s="3">
        <v>4</v>
      </c>
      <c r="L4" s="3">
        <v>1</v>
      </c>
      <c r="M4" s="3">
        <v>4</v>
      </c>
      <c r="N4" s="3">
        <v>1</v>
      </c>
      <c r="O4" s="3">
        <v>5</v>
      </c>
      <c r="P4" s="3">
        <v>3</v>
      </c>
      <c r="Q4" s="3">
        <v>4</v>
      </c>
      <c r="R4" s="3">
        <v>2</v>
      </c>
      <c r="S4" s="3" t="s">
        <v>37</v>
      </c>
      <c r="T4" s="3" t="s">
        <v>38</v>
      </c>
      <c r="U4" s="3" t="s">
        <v>39</v>
      </c>
    </row>
    <row r="5" spans="1:21" ht="15.75" customHeight="1" x14ac:dyDescent="0.4">
      <c r="A5" s="2">
        <v>44662.784967453699</v>
      </c>
      <c r="B5" s="3" t="s">
        <v>21</v>
      </c>
      <c r="C5" s="3" t="s">
        <v>22</v>
      </c>
      <c r="D5" s="3" t="s">
        <v>40</v>
      </c>
      <c r="E5" s="3" t="s">
        <v>41</v>
      </c>
      <c r="F5" s="3" t="s">
        <v>25</v>
      </c>
      <c r="G5" s="3" t="s">
        <v>22</v>
      </c>
      <c r="H5" s="3" t="s">
        <v>26</v>
      </c>
      <c r="I5" s="3">
        <v>5</v>
      </c>
      <c r="J5" s="3">
        <v>2</v>
      </c>
      <c r="K5" s="3">
        <v>5</v>
      </c>
      <c r="L5" s="3">
        <v>1</v>
      </c>
      <c r="M5" s="3">
        <v>4</v>
      </c>
      <c r="N5" s="3">
        <v>1</v>
      </c>
      <c r="O5" s="3">
        <v>5</v>
      </c>
      <c r="P5" s="3">
        <v>2</v>
      </c>
      <c r="Q5" s="3">
        <v>5</v>
      </c>
      <c r="R5" s="3">
        <v>1</v>
      </c>
      <c r="S5" s="3" t="s">
        <v>42</v>
      </c>
      <c r="T5" s="3" t="s">
        <v>43</v>
      </c>
      <c r="U5" s="3" t="s">
        <v>44</v>
      </c>
    </row>
    <row r="6" spans="1:21" ht="15.75" customHeight="1" x14ac:dyDescent="0.4">
      <c r="A6" s="2">
        <v>44662.785205960652</v>
      </c>
      <c r="B6" s="3" t="s">
        <v>21</v>
      </c>
      <c r="C6" s="3" t="s">
        <v>22</v>
      </c>
      <c r="D6" s="3" t="s">
        <v>45</v>
      </c>
      <c r="E6" s="3" t="s">
        <v>24</v>
      </c>
      <c r="F6" s="3" t="s">
        <v>25</v>
      </c>
      <c r="G6" s="3" t="s">
        <v>26</v>
      </c>
      <c r="H6" s="3" t="s">
        <v>26</v>
      </c>
      <c r="I6" s="3">
        <v>3</v>
      </c>
      <c r="J6" s="3">
        <v>1</v>
      </c>
      <c r="K6" s="3">
        <v>2</v>
      </c>
      <c r="L6" s="3">
        <v>1</v>
      </c>
      <c r="M6" s="3">
        <v>3</v>
      </c>
      <c r="N6" s="3">
        <v>2</v>
      </c>
      <c r="O6" s="3">
        <v>5</v>
      </c>
      <c r="P6" s="3">
        <v>4</v>
      </c>
      <c r="Q6" s="3">
        <v>4</v>
      </c>
      <c r="R6" s="3">
        <v>1</v>
      </c>
      <c r="S6" s="3" t="s">
        <v>46</v>
      </c>
      <c r="T6" s="3" t="s">
        <v>47</v>
      </c>
      <c r="U6" s="3" t="s">
        <v>48</v>
      </c>
    </row>
    <row r="7" spans="1:21" ht="15.75" customHeight="1" x14ac:dyDescent="0.4">
      <c r="A7" s="2">
        <v>44662.806147546296</v>
      </c>
      <c r="B7" s="3" t="s">
        <v>21</v>
      </c>
      <c r="C7" s="3" t="s">
        <v>22</v>
      </c>
      <c r="D7" s="3" t="s">
        <v>49</v>
      </c>
      <c r="E7" s="3" t="s">
        <v>24</v>
      </c>
      <c r="F7" s="3" t="s">
        <v>25</v>
      </c>
      <c r="G7" s="3" t="s">
        <v>26</v>
      </c>
      <c r="H7" s="3" t="s">
        <v>26</v>
      </c>
      <c r="I7" s="3">
        <v>3</v>
      </c>
      <c r="J7" s="3">
        <v>1</v>
      </c>
      <c r="K7" s="3">
        <v>5</v>
      </c>
      <c r="L7" s="3">
        <v>1</v>
      </c>
      <c r="M7" s="3">
        <v>4</v>
      </c>
      <c r="N7" s="3">
        <v>2</v>
      </c>
      <c r="O7" s="3">
        <v>5</v>
      </c>
      <c r="P7" s="3">
        <v>3</v>
      </c>
      <c r="Q7" s="3">
        <v>5</v>
      </c>
      <c r="R7" s="3">
        <v>1</v>
      </c>
      <c r="S7" s="3" t="s">
        <v>50</v>
      </c>
      <c r="T7" s="3" t="s">
        <v>51</v>
      </c>
      <c r="U7" s="3" t="s">
        <v>52</v>
      </c>
    </row>
    <row r="8" spans="1:21" ht="15.75" customHeight="1" x14ac:dyDescent="0.4">
      <c r="A8" s="2">
        <v>44662.806199826387</v>
      </c>
      <c r="B8" s="3" t="s">
        <v>21</v>
      </c>
      <c r="C8" s="3" t="s">
        <v>22</v>
      </c>
      <c r="D8" s="3" t="s">
        <v>53</v>
      </c>
      <c r="E8" s="3" t="s">
        <v>24</v>
      </c>
      <c r="F8" s="3" t="s">
        <v>31</v>
      </c>
      <c r="G8" s="3" t="s">
        <v>26</v>
      </c>
      <c r="H8" s="3" t="s">
        <v>26</v>
      </c>
      <c r="I8" s="3">
        <v>5</v>
      </c>
      <c r="J8" s="3">
        <v>1</v>
      </c>
      <c r="K8" s="3">
        <v>5</v>
      </c>
      <c r="L8" s="3">
        <v>1</v>
      </c>
      <c r="M8" s="3">
        <v>5</v>
      </c>
      <c r="N8" s="3">
        <v>5</v>
      </c>
      <c r="O8" s="3">
        <v>4</v>
      </c>
      <c r="P8" s="3">
        <v>5</v>
      </c>
      <c r="Q8" s="3">
        <v>5</v>
      </c>
      <c r="R8" s="3">
        <v>2</v>
      </c>
      <c r="S8" s="3" t="s">
        <v>54</v>
      </c>
      <c r="T8" s="3" t="s">
        <v>55</v>
      </c>
      <c r="U8" s="3" t="s">
        <v>56</v>
      </c>
    </row>
    <row r="9" spans="1:21" ht="15.75" customHeight="1" x14ac:dyDescent="0.4">
      <c r="A9" s="2">
        <v>44662.820703981481</v>
      </c>
      <c r="B9" s="3" t="s">
        <v>21</v>
      </c>
      <c r="C9" s="3" t="s">
        <v>22</v>
      </c>
      <c r="D9" s="3" t="s">
        <v>57</v>
      </c>
      <c r="E9" s="3" t="s">
        <v>24</v>
      </c>
      <c r="F9" s="3" t="s">
        <v>25</v>
      </c>
      <c r="G9" s="3" t="s">
        <v>22</v>
      </c>
      <c r="H9" s="3" t="s">
        <v>26</v>
      </c>
      <c r="I9" s="3">
        <v>4</v>
      </c>
      <c r="J9" s="3">
        <v>2</v>
      </c>
      <c r="K9" s="3">
        <v>5</v>
      </c>
      <c r="L9" s="3">
        <v>2</v>
      </c>
      <c r="M9" s="3">
        <v>4</v>
      </c>
      <c r="N9" s="3">
        <v>2</v>
      </c>
      <c r="O9" s="3">
        <v>4</v>
      </c>
      <c r="P9" s="3">
        <v>1</v>
      </c>
      <c r="Q9" s="3">
        <v>4</v>
      </c>
      <c r="R9" s="3">
        <v>3</v>
      </c>
      <c r="S9" s="3" t="s">
        <v>58</v>
      </c>
      <c r="T9" s="3" t="s">
        <v>59</v>
      </c>
      <c r="U9" s="3" t="s">
        <v>60</v>
      </c>
    </row>
    <row r="10" spans="1:21" ht="15.75" customHeight="1" x14ac:dyDescent="0.4">
      <c r="A10" s="2">
        <v>44662.82852664352</v>
      </c>
      <c r="B10" s="3" t="s">
        <v>21</v>
      </c>
      <c r="C10" s="3" t="s">
        <v>22</v>
      </c>
      <c r="D10" s="3" t="s">
        <v>61</v>
      </c>
      <c r="E10" s="3" t="s">
        <v>24</v>
      </c>
      <c r="F10" s="3" t="s">
        <v>31</v>
      </c>
      <c r="G10" s="3" t="s">
        <v>26</v>
      </c>
      <c r="H10" s="3" t="s">
        <v>26</v>
      </c>
      <c r="I10" s="3">
        <v>5</v>
      </c>
      <c r="J10" s="3">
        <v>2</v>
      </c>
      <c r="K10" s="3">
        <v>4</v>
      </c>
      <c r="L10" s="3">
        <v>1</v>
      </c>
      <c r="M10" s="3">
        <v>4</v>
      </c>
      <c r="N10" s="3">
        <v>3</v>
      </c>
      <c r="O10" s="3">
        <v>2</v>
      </c>
      <c r="P10" s="3">
        <v>5</v>
      </c>
      <c r="Q10" s="3">
        <v>5</v>
      </c>
      <c r="R10" s="3">
        <v>1</v>
      </c>
      <c r="S10" s="3" t="s">
        <v>62</v>
      </c>
      <c r="T10" s="3" t="s">
        <v>63</v>
      </c>
      <c r="U10" s="3" t="s">
        <v>64</v>
      </c>
    </row>
    <row r="11" spans="1:21" ht="15.75" customHeight="1" x14ac:dyDescent="0.4">
      <c r="A11" s="2">
        <v>44662.830078761574</v>
      </c>
      <c r="B11" s="3" t="s">
        <v>21</v>
      </c>
      <c r="C11" s="3" t="s">
        <v>26</v>
      </c>
      <c r="D11" s="3" t="s">
        <v>65</v>
      </c>
      <c r="E11" s="3" t="s">
        <v>24</v>
      </c>
      <c r="F11" s="3" t="s">
        <v>25</v>
      </c>
      <c r="G11" s="3" t="s">
        <v>26</v>
      </c>
      <c r="H11" s="3" t="s">
        <v>26</v>
      </c>
      <c r="I11" s="3">
        <v>4</v>
      </c>
      <c r="J11" s="3">
        <v>2</v>
      </c>
      <c r="K11" s="3">
        <v>3</v>
      </c>
      <c r="L11" s="3">
        <v>3</v>
      </c>
      <c r="M11" s="3">
        <v>4</v>
      </c>
      <c r="N11" s="3">
        <v>2</v>
      </c>
      <c r="O11" s="3">
        <v>5</v>
      </c>
      <c r="P11" s="3">
        <v>1</v>
      </c>
      <c r="Q11" s="3">
        <v>3</v>
      </c>
      <c r="R11" s="3">
        <v>2</v>
      </c>
      <c r="S11" s="3" t="s">
        <v>66</v>
      </c>
      <c r="T11" s="3" t="s">
        <v>67</v>
      </c>
      <c r="U11" s="3" t="s">
        <v>56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5D886-7B0F-4FCA-868A-A3A012A09FDF}">
  <dimension ref="A1:T51"/>
  <sheetViews>
    <sheetView tabSelected="1" workbookViewId="0">
      <selection activeCell="W13" sqref="W13"/>
    </sheetView>
  </sheetViews>
  <sheetFormatPr defaultRowHeight="12.3" x14ac:dyDescent="0.4"/>
  <cols>
    <col min="2" max="2" width="11.83203125" bestFit="1" customWidth="1"/>
    <col min="5" max="5" width="16.27734375" bestFit="1" customWidth="1"/>
    <col min="9" max="9" width="5.1640625" customWidth="1"/>
    <col min="20" max="20" width="13.109375" bestFit="1" customWidth="1"/>
  </cols>
  <sheetData>
    <row r="1" spans="1:20" x14ac:dyDescent="0.4">
      <c r="H1" s="65"/>
      <c r="I1" s="65"/>
    </row>
    <row r="2" spans="1:20" x14ac:dyDescent="0.4">
      <c r="B2" s="69" t="s">
        <v>68</v>
      </c>
      <c r="C2" s="30"/>
      <c r="D2" s="30"/>
      <c r="E2" s="69" t="s">
        <v>69</v>
      </c>
      <c r="H2" s="69" t="s">
        <v>70</v>
      </c>
      <c r="S2" s="74" t="s">
        <v>388</v>
      </c>
      <c r="T2" s="74"/>
    </row>
    <row r="3" spans="1:20" x14ac:dyDescent="0.4">
      <c r="B3">
        <v>82.5</v>
      </c>
      <c r="C3" s="30"/>
      <c r="D3" s="30"/>
      <c r="E3" s="65">
        <v>67.5</v>
      </c>
      <c r="H3" s="65">
        <v>65</v>
      </c>
      <c r="S3" s="27" t="s">
        <v>385</v>
      </c>
      <c r="T3" s="27" t="s">
        <v>386</v>
      </c>
    </row>
    <row r="4" spans="1:20" x14ac:dyDescent="0.4">
      <c r="B4" s="65">
        <v>72.5</v>
      </c>
      <c r="C4" s="30"/>
      <c r="D4" s="30"/>
      <c r="E4">
        <v>52.5</v>
      </c>
      <c r="H4">
        <v>35</v>
      </c>
      <c r="S4" s="68">
        <v>5</v>
      </c>
      <c r="T4">
        <v>0</v>
      </c>
    </row>
    <row r="5" spans="1:20" x14ac:dyDescent="0.4">
      <c r="B5" s="65">
        <v>80</v>
      </c>
      <c r="C5" s="30"/>
      <c r="D5" s="30"/>
      <c r="E5" s="65">
        <v>45</v>
      </c>
      <c r="H5">
        <v>75</v>
      </c>
      <c r="S5">
        <v>10</v>
      </c>
      <c r="T5">
        <v>0</v>
      </c>
    </row>
    <row r="6" spans="1:20" x14ac:dyDescent="0.4">
      <c r="B6" s="65">
        <v>92.5</v>
      </c>
      <c r="C6" s="30"/>
      <c r="D6" s="30"/>
      <c r="E6" s="65">
        <v>20</v>
      </c>
      <c r="H6">
        <v>60</v>
      </c>
      <c r="S6">
        <v>20</v>
      </c>
      <c r="T6">
        <v>1</v>
      </c>
    </row>
    <row r="7" spans="1:20" x14ac:dyDescent="0.4">
      <c r="B7">
        <v>70</v>
      </c>
      <c r="C7" s="30"/>
      <c r="D7" s="30"/>
      <c r="E7">
        <v>22.5</v>
      </c>
      <c r="H7">
        <v>57.5</v>
      </c>
      <c r="S7">
        <v>30</v>
      </c>
      <c r="T7">
        <v>3</v>
      </c>
    </row>
    <row r="8" spans="1:20" x14ac:dyDescent="0.4">
      <c r="B8">
        <v>85</v>
      </c>
      <c r="C8" s="30"/>
      <c r="D8" s="30"/>
      <c r="E8">
        <v>30</v>
      </c>
      <c r="H8">
        <v>57.5</v>
      </c>
      <c r="S8">
        <v>40</v>
      </c>
      <c r="T8">
        <v>6</v>
      </c>
    </row>
    <row r="9" spans="1:20" x14ac:dyDescent="0.4">
      <c r="B9" s="65">
        <v>75</v>
      </c>
      <c r="C9" s="30"/>
      <c r="D9" s="30"/>
      <c r="E9" s="65">
        <v>32.5</v>
      </c>
      <c r="H9">
        <v>52.5</v>
      </c>
      <c r="S9">
        <v>50</v>
      </c>
      <c r="T9">
        <v>14</v>
      </c>
    </row>
    <row r="10" spans="1:20" x14ac:dyDescent="0.4">
      <c r="B10">
        <v>77.5</v>
      </c>
      <c r="C10" s="30"/>
      <c r="D10" s="30"/>
      <c r="E10">
        <v>50</v>
      </c>
      <c r="S10">
        <v>60</v>
      </c>
      <c r="T10">
        <v>32</v>
      </c>
    </row>
    <row r="11" spans="1:20" x14ac:dyDescent="0.4">
      <c r="B11" s="65">
        <v>70</v>
      </c>
      <c r="C11" s="30"/>
      <c r="D11" s="30"/>
      <c r="E11">
        <v>60</v>
      </c>
      <c r="S11">
        <v>65</v>
      </c>
      <c r="T11">
        <v>45</v>
      </c>
    </row>
    <row r="12" spans="1:20" x14ac:dyDescent="0.4">
      <c r="B12">
        <v>72.5</v>
      </c>
      <c r="C12" s="30"/>
      <c r="D12" s="30"/>
      <c r="E12">
        <v>42.5</v>
      </c>
      <c r="S12">
        <v>70</v>
      </c>
      <c r="T12">
        <v>58</v>
      </c>
    </row>
    <row r="13" spans="1:20" x14ac:dyDescent="0.4">
      <c r="C13" s="30"/>
      <c r="D13" s="30"/>
      <c r="E13">
        <v>45</v>
      </c>
      <c r="S13">
        <v>75</v>
      </c>
      <c r="T13">
        <v>72</v>
      </c>
    </row>
    <row r="14" spans="1:20" x14ac:dyDescent="0.4">
      <c r="C14" s="30"/>
      <c r="D14" s="30"/>
      <c r="S14">
        <v>80</v>
      </c>
      <c r="T14">
        <v>85</v>
      </c>
    </row>
    <row r="15" spans="1:20" x14ac:dyDescent="0.4">
      <c r="A15" s="66" t="s">
        <v>383</v>
      </c>
      <c r="B15" s="70">
        <f>AVERAGE(B3:B12)</f>
        <v>77.75</v>
      </c>
      <c r="C15" s="73">
        <v>0</v>
      </c>
      <c r="D15" s="30"/>
      <c r="E15" s="71">
        <f>AVERAGE(E3:E13)</f>
        <v>42.5</v>
      </c>
      <c r="F15" s="71">
        <v>0</v>
      </c>
      <c r="H15" s="71">
        <f>AVERAGE(H3:H13)</f>
        <v>57.5</v>
      </c>
      <c r="I15" s="71">
        <v>0</v>
      </c>
      <c r="S15">
        <v>85</v>
      </c>
      <c r="T15">
        <v>94</v>
      </c>
    </row>
    <row r="16" spans="1:20" x14ac:dyDescent="0.4">
      <c r="B16" s="70">
        <f>B15</f>
        <v>77.75</v>
      </c>
      <c r="C16" s="71">
        <v>100</v>
      </c>
      <c r="E16" s="71">
        <f>E15</f>
        <v>42.5</v>
      </c>
      <c r="F16" s="71">
        <v>100</v>
      </c>
      <c r="H16" s="71">
        <f>H15</f>
        <v>57.5</v>
      </c>
      <c r="I16" s="71">
        <v>100</v>
      </c>
      <c r="S16">
        <v>90</v>
      </c>
      <c r="T16">
        <v>99</v>
      </c>
    </row>
    <row r="17" spans="2:20" x14ac:dyDescent="0.4">
      <c r="B17" s="72"/>
      <c r="C17" s="65"/>
      <c r="D17" s="65"/>
      <c r="E17" s="65"/>
      <c r="F17" s="65"/>
      <c r="G17" s="65"/>
      <c r="H17" s="65"/>
      <c r="I17" s="65"/>
      <c r="S17">
        <v>95</v>
      </c>
      <c r="T17">
        <v>100</v>
      </c>
    </row>
    <row r="19" spans="2:20" x14ac:dyDescent="0.4">
      <c r="B19" s="69" t="s">
        <v>337</v>
      </c>
      <c r="C19" s="30"/>
      <c r="D19" s="30"/>
      <c r="E19" s="69" t="s">
        <v>387</v>
      </c>
    </row>
    <row r="20" spans="2:20" x14ac:dyDescent="0.4">
      <c r="B20">
        <v>65</v>
      </c>
      <c r="C20" s="30"/>
      <c r="D20" s="30"/>
      <c r="E20">
        <v>67.5</v>
      </c>
    </row>
    <row r="21" spans="2:20" x14ac:dyDescent="0.4">
      <c r="B21">
        <v>65</v>
      </c>
      <c r="C21" s="30"/>
      <c r="D21" s="30"/>
      <c r="E21">
        <v>32.5</v>
      </c>
    </row>
    <row r="22" spans="2:20" x14ac:dyDescent="0.4">
      <c r="B22" s="65">
        <v>62.5</v>
      </c>
      <c r="C22" s="30"/>
      <c r="D22" s="30"/>
      <c r="E22">
        <v>45</v>
      </c>
    </row>
    <row r="23" spans="2:20" x14ac:dyDescent="0.4">
      <c r="B23">
        <v>87.5</v>
      </c>
      <c r="C23" s="30"/>
      <c r="D23" s="30"/>
      <c r="E23">
        <v>22.5</v>
      </c>
    </row>
    <row r="24" spans="2:20" x14ac:dyDescent="0.4">
      <c r="B24" s="65">
        <v>75</v>
      </c>
      <c r="C24" s="30"/>
      <c r="D24" s="30"/>
      <c r="E24">
        <v>60</v>
      </c>
    </row>
    <row r="25" spans="2:20" x14ac:dyDescent="0.4">
      <c r="B25">
        <v>50</v>
      </c>
      <c r="C25" s="30"/>
      <c r="D25" s="30"/>
      <c r="E25">
        <v>32.5</v>
      </c>
    </row>
    <row r="26" spans="2:20" x14ac:dyDescent="0.4">
      <c r="B26">
        <v>80</v>
      </c>
      <c r="C26" s="30"/>
      <c r="D26" s="30"/>
      <c r="E26">
        <v>37.5</v>
      </c>
    </row>
    <row r="27" spans="2:20" x14ac:dyDescent="0.4">
      <c r="B27" s="65">
        <v>50</v>
      </c>
      <c r="C27" s="30"/>
      <c r="D27" s="30"/>
      <c r="E27">
        <v>47.5</v>
      </c>
    </row>
    <row r="28" spans="2:20" x14ac:dyDescent="0.4">
      <c r="B28" s="65">
        <v>77.5</v>
      </c>
      <c r="C28" s="30"/>
      <c r="D28" s="30"/>
      <c r="E28">
        <v>27.5</v>
      </c>
    </row>
    <row r="29" spans="2:20" x14ac:dyDescent="0.4">
      <c r="B29">
        <v>67.5</v>
      </c>
      <c r="C29" s="30"/>
      <c r="D29" s="30"/>
    </row>
    <row r="30" spans="2:20" x14ac:dyDescent="0.4">
      <c r="B30" s="65">
        <v>72.5</v>
      </c>
      <c r="C30" s="30"/>
      <c r="D30" s="30"/>
    </row>
    <row r="31" spans="2:20" x14ac:dyDescent="0.4">
      <c r="B31">
        <v>80</v>
      </c>
      <c r="C31" s="30"/>
      <c r="D31" s="30"/>
    </row>
    <row r="32" spans="2:20" x14ac:dyDescent="0.4">
      <c r="B32" s="65"/>
      <c r="C32" s="30"/>
      <c r="D32" s="30"/>
    </row>
    <row r="33" spans="1:6" x14ac:dyDescent="0.4">
      <c r="A33" s="66" t="s">
        <v>384</v>
      </c>
      <c r="B33" s="70">
        <f>AVERAGE(B20:B31)</f>
        <v>69.375</v>
      </c>
      <c r="C33" s="73">
        <v>0</v>
      </c>
      <c r="D33" s="30"/>
      <c r="E33" s="70">
        <f>AVERAGE(E20:E30)</f>
        <v>41.388888888888886</v>
      </c>
      <c r="F33" s="71">
        <v>0</v>
      </c>
    </row>
    <row r="34" spans="1:6" x14ac:dyDescent="0.4">
      <c r="B34" s="70">
        <f>B33</f>
        <v>69.375</v>
      </c>
      <c r="C34" s="73">
        <v>100</v>
      </c>
      <c r="D34" s="30"/>
      <c r="E34" s="70">
        <f>E33</f>
        <v>41.388888888888886</v>
      </c>
      <c r="F34" s="71">
        <v>100</v>
      </c>
    </row>
    <row r="35" spans="1:6" x14ac:dyDescent="0.4">
      <c r="C35" s="30"/>
      <c r="D35" s="30"/>
    </row>
    <row r="36" spans="1:6" x14ac:dyDescent="0.4">
      <c r="C36" s="30"/>
      <c r="D36" s="30"/>
    </row>
    <row r="37" spans="1:6" x14ac:dyDescent="0.4">
      <c r="C37" s="30"/>
      <c r="D37" s="30"/>
    </row>
    <row r="38" spans="1:6" x14ac:dyDescent="0.4">
      <c r="C38" s="30"/>
      <c r="D38" s="30"/>
    </row>
    <row r="39" spans="1:6" x14ac:dyDescent="0.4">
      <c r="C39" s="30"/>
      <c r="D39" s="30"/>
    </row>
    <row r="40" spans="1:6" x14ac:dyDescent="0.4">
      <c r="C40" s="30"/>
      <c r="D40" s="30"/>
    </row>
    <row r="41" spans="1:6" x14ac:dyDescent="0.4">
      <c r="C41" s="30"/>
      <c r="D41" s="30"/>
    </row>
    <row r="42" spans="1:6" x14ac:dyDescent="0.4">
      <c r="C42" s="30"/>
      <c r="D42" s="30"/>
    </row>
    <row r="43" spans="1:6" x14ac:dyDescent="0.4">
      <c r="C43" s="30"/>
      <c r="D43" s="30"/>
    </row>
    <row r="44" spans="1:6" x14ac:dyDescent="0.4">
      <c r="C44" s="30"/>
      <c r="D44" s="30"/>
    </row>
    <row r="45" spans="1:6" x14ac:dyDescent="0.4">
      <c r="C45" s="30"/>
      <c r="D45" s="30"/>
    </row>
    <row r="46" spans="1:6" x14ac:dyDescent="0.4">
      <c r="C46" s="30"/>
      <c r="D46" s="30"/>
    </row>
    <row r="47" spans="1:6" x14ac:dyDescent="0.4">
      <c r="C47" s="30"/>
      <c r="D47" s="30"/>
    </row>
    <row r="48" spans="1:6" x14ac:dyDescent="0.4">
      <c r="C48" s="30"/>
      <c r="D48" s="30"/>
    </row>
    <row r="49" spans="3:4" x14ac:dyDescent="0.4">
      <c r="C49" s="30"/>
      <c r="D49" s="30"/>
    </row>
    <row r="50" spans="3:4" x14ac:dyDescent="0.4">
      <c r="C50" s="30"/>
      <c r="D50" s="30"/>
    </row>
    <row r="51" spans="3:4" x14ac:dyDescent="0.4">
      <c r="C51" s="30"/>
      <c r="D51" s="30"/>
    </row>
  </sheetData>
  <sortState ref="B2:B51">
    <sortCondition descending="1" ref="B2"/>
  </sortState>
  <mergeCells count="1">
    <mergeCell ref="S2:T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12"/>
  <sheetViews>
    <sheetView topLeftCell="E1" workbookViewId="0">
      <pane ySplit="1" topLeftCell="A2" activePane="bottomLeft" state="frozen"/>
      <selection pane="bottomLeft" activeCell="I2" sqref="I2:R12"/>
    </sheetView>
  </sheetViews>
  <sheetFormatPr defaultColWidth="12.609375" defaultRowHeight="15.75" customHeight="1" x14ac:dyDescent="0.4"/>
  <cols>
    <col min="1" max="27" width="18.88671875" customWidth="1"/>
  </cols>
  <sheetData>
    <row r="1" spans="1:21" ht="15.75" customHeight="1" x14ac:dyDescent="0.4">
      <c r="A1" s="1" t="s">
        <v>0</v>
      </c>
      <c r="B1" s="1" t="s">
        <v>1</v>
      </c>
      <c r="C1" s="1" t="s">
        <v>2</v>
      </c>
      <c r="D1" s="1" t="s">
        <v>3</v>
      </c>
      <c r="E1" s="1" t="s">
        <v>4</v>
      </c>
      <c r="F1" s="1" t="s">
        <v>5</v>
      </c>
      <c r="G1" s="1" t="s">
        <v>6</v>
      </c>
      <c r="H1" s="1" t="s">
        <v>7</v>
      </c>
      <c r="I1" s="1" t="s">
        <v>103</v>
      </c>
      <c r="J1" s="1" t="s">
        <v>104</v>
      </c>
      <c r="K1" s="1" t="s">
        <v>105</v>
      </c>
      <c r="L1" s="1" t="s">
        <v>106</v>
      </c>
      <c r="M1" s="1" t="s">
        <v>107</v>
      </c>
      <c r="N1" s="1" t="s">
        <v>108</v>
      </c>
      <c r="O1" s="1" t="s">
        <v>109</v>
      </c>
      <c r="P1" s="1" t="s">
        <v>110</v>
      </c>
      <c r="Q1" s="1" t="s">
        <v>111</v>
      </c>
      <c r="R1" s="1" t="s">
        <v>112</v>
      </c>
      <c r="S1" s="1" t="s">
        <v>113</v>
      </c>
      <c r="T1" s="1" t="s">
        <v>114</v>
      </c>
      <c r="U1" s="1" t="s">
        <v>20</v>
      </c>
    </row>
    <row r="2" spans="1:21" ht="15.75" customHeight="1" x14ac:dyDescent="0.4">
      <c r="A2" s="2">
        <v>44663.594970497681</v>
      </c>
      <c r="B2" s="3" t="s">
        <v>115</v>
      </c>
      <c r="C2" s="3" t="s">
        <v>22</v>
      </c>
      <c r="D2" s="3" t="s">
        <v>116</v>
      </c>
      <c r="E2" s="3" t="s">
        <v>117</v>
      </c>
      <c r="F2" s="3" t="s">
        <v>25</v>
      </c>
      <c r="G2" s="3" t="s">
        <v>22</v>
      </c>
      <c r="H2" s="3" t="s">
        <v>22</v>
      </c>
      <c r="I2" s="3">
        <v>4</v>
      </c>
      <c r="J2" s="3">
        <v>3</v>
      </c>
      <c r="K2" s="3">
        <v>4</v>
      </c>
      <c r="L2" s="3">
        <v>2</v>
      </c>
      <c r="M2" s="3">
        <v>4</v>
      </c>
      <c r="N2" s="3">
        <v>2</v>
      </c>
      <c r="O2" s="3">
        <v>3</v>
      </c>
      <c r="P2" s="3">
        <v>2</v>
      </c>
      <c r="Q2" s="3">
        <v>4</v>
      </c>
      <c r="R2" s="3">
        <v>3</v>
      </c>
      <c r="S2" s="3" t="s">
        <v>118</v>
      </c>
      <c r="T2" s="3" t="s">
        <v>119</v>
      </c>
      <c r="U2" s="3" t="s">
        <v>120</v>
      </c>
    </row>
    <row r="3" spans="1:21" ht="15.75" customHeight="1" x14ac:dyDescent="0.4">
      <c r="A3" s="2">
        <v>44663.603776215277</v>
      </c>
      <c r="B3" s="3" t="s">
        <v>115</v>
      </c>
      <c r="C3" s="3" t="s">
        <v>26</v>
      </c>
      <c r="D3" s="3" t="s">
        <v>121</v>
      </c>
      <c r="E3" s="3" t="s">
        <v>24</v>
      </c>
      <c r="F3" s="3" t="s">
        <v>25</v>
      </c>
      <c r="G3" s="3" t="s">
        <v>26</v>
      </c>
      <c r="H3" s="3" t="s">
        <v>26</v>
      </c>
      <c r="I3" s="3">
        <v>3</v>
      </c>
      <c r="J3" s="3">
        <v>4</v>
      </c>
      <c r="K3" s="3">
        <v>4</v>
      </c>
      <c r="L3" s="3">
        <v>2</v>
      </c>
      <c r="M3" s="3">
        <v>3</v>
      </c>
      <c r="N3" s="3">
        <v>4</v>
      </c>
      <c r="O3" s="3">
        <v>3</v>
      </c>
      <c r="P3" s="3">
        <v>2</v>
      </c>
      <c r="Q3" s="3">
        <v>3</v>
      </c>
      <c r="R3" s="3">
        <v>3</v>
      </c>
      <c r="S3" s="3" t="s">
        <v>122</v>
      </c>
      <c r="T3" s="3" t="s">
        <v>123</v>
      </c>
      <c r="U3" s="3" t="s">
        <v>124</v>
      </c>
    </row>
    <row r="4" spans="1:21" ht="15.75" customHeight="1" x14ac:dyDescent="0.4">
      <c r="A4" s="2">
        <v>44663.603800231482</v>
      </c>
      <c r="B4" s="3" t="s">
        <v>115</v>
      </c>
      <c r="C4" s="3" t="s">
        <v>26</v>
      </c>
      <c r="D4" s="3" t="s">
        <v>125</v>
      </c>
      <c r="E4" s="3" t="s">
        <v>24</v>
      </c>
      <c r="F4" s="3" t="s">
        <v>31</v>
      </c>
      <c r="G4" s="3" t="s">
        <v>26</v>
      </c>
      <c r="H4" s="3" t="s">
        <v>22</v>
      </c>
      <c r="I4" s="3">
        <v>1</v>
      </c>
      <c r="J4" s="3">
        <v>1</v>
      </c>
      <c r="K4" s="3">
        <v>2</v>
      </c>
      <c r="L4" s="3">
        <v>2</v>
      </c>
      <c r="M4" s="3">
        <v>1</v>
      </c>
      <c r="N4" s="3">
        <v>2</v>
      </c>
      <c r="O4" s="3">
        <v>3</v>
      </c>
      <c r="P4" s="3">
        <v>5</v>
      </c>
      <c r="Q4" s="3">
        <v>2</v>
      </c>
      <c r="R4" s="3">
        <v>1</v>
      </c>
      <c r="S4" s="3" t="s">
        <v>126</v>
      </c>
      <c r="T4" s="3" t="s">
        <v>127</v>
      </c>
      <c r="U4" s="3" t="s">
        <v>128</v>
      </c>
    </row>
    <row r="5" spans="1:21" ht="15.75" customHeight="1" x14ac:dyDescent="0.4">
      <c r="A5" s="2">
        <v>44663.624763854168</v>
      </c>
      <c r="B5" s="3" t="s">
        <v>115</v>
      </c>
      <c r="C5" s="3" t="s">
        <v>26</v>
      </c>
      <c r="D5" s="3" t="s">
        <v>129</v>
      </c>
      <c r="E5" s="3" t="s">
        <v>24</v>
      </c>
      <c r="F5" s="3" t="s">
        <v>31</v>
      </c>
      <c r="G5" s="3" t="s">
        <v>26</v>
      </c>
      <c r="H5" s="3" t="s">
        <v>26</v>
      </c>
      <c r="I5" s="3">
        <v>1</v>
      </c>
      <c r="J5" s="3">
        <v>4</v>
      </c>
      <c r="K5" s="3">
        <v>2</v>
      </c>
      <c r="L5" s="3">
        <v>5</v>
      </c>
      <c r="M5" s="3">
        <v>2</v>
      </c>
      <c r="N5" s="3">
        <v>4</v>
      </c>
      <c r="O5" s="3">
        <v>1</v>
      </c>
      <c r="P5" s="3">
        <v>5</v>
      </c>
      <c r="Q5" s="3">
        <v>1</v>
      </c>
      <c r="R5" s="3">
        <v>1</v>
      </c>
      <c r="S5" s="3" t="s">
        <v>130</v>
      </c>
      <c r="T5" s="3" t="s">
        <v>131</v>
      </c>
      <c r="U5" s="3" t="s">
        <v>132</v>
      </c>
    </row>
    <row r="6" spans="1:21" ht="15.75" customHeight="1" x14ac:dyDescent="0.4">
      <c r="A6" s="2">
        <v>44663.625191145838</v>
      </c>
      <c r="B6" s="3" t="s">
        <v>115</v>
      </c>
      <c r="C6" s="3" t="s">
        <v>26</v>
      </c>
      <c r="D6" s="3" t="s">
        <v>133</v>
      </c>
      <c r="E6" s="3" t="s">
        <v>134</v>
      </c>
      <c r="F6" s="3" t="s">
        <v>31</v>
      </c>
      <c r="G6" s="3" t="s">
        <v>26</v>
      </c>
      <c r="H6" s="3" t="s">
        <v>26</v>
      </c>
      <c r="I6" s="3">
        <v>2</v>
      </c>
      <c r="J6" s="3">
        <v>4</v>
      </c>
      <c r="K6" s="3">
        <v>1</v>
      </c>
      <c r="L6" s="3">
        <v>4</v>
      </c>
      <c r="M6" s="3">
        <v>4</v>
      </c>
      <c r="N6" s="3">
        <v>5</v>
      </c>
      <c r="O6" s="3">
        <v>2</v>
      </c>
      <c r="P6" s="3">
        <v>5</v>
      </c>
      <c r="R6" s="3">
        <v>2</v>
      </c>
      <c r="S6" s="3" t="s">
        <v>135</v>
      </c>
      <c r="T6" s="3" t="s">
        <v>136</v>
      </c>
      <c r="U6" s="3" t="s">
        <v>137</v>
      </c>
    </row>
    <row r="7" spans="1:21" ht="15.75" customHeight="1" x14ac:dyDescent="0.4">
      <c r="A7" s="2">
        <v>44663.625500902781</v>
      </c>
      <c r="B7" s="3" t="s">
        <v>115</v>
      </c>
      <c r="C7" s="3" t="s">
        <v>26</v>
      </c>
      <c r="D7" s="3" t="s">
        <v>138</v>
      </c>
      <c r="E7" s="3" t="s">
        <v>24</v>
      </c>
      <c r="F7" s="3" t="s">
        <v>25</v>
      </c>
      <c r="G7" s="3" t="s">
        <v>26</v>
      </c>
      <c r="H7" s="3" t="s">
        <v>22</v>
      </c>
      <c r="I7" s="3">
        <v>1</v>
      </c>
      <c r="J7" s="3">
        <v>5</v>
      </c>
      <c r="K7" s="3">
        <v>1</v>
      </c>
      <c r="L7" s="3">
        <v>3</v>
      </c>
      <c r="M7" s="3">
        <v>3</v>
      </c>
      <c r="N7" s="3">
        <v>5</v>
      </c>
      <c r="O7" s="3">
        <v>5</v>
      </c>
      <c r="P7" s="3">
        <v>5</v>
      </c>
      <c r="Q7" s="3">
        <v>1</v>
      </c>
      <c r="R7" s="3">
        <v>1</v>
      </c>
      <c r="S7" s="3" t="s">
        <v>139</v>
      </c>
      <c r="T7" s="3" t="s">
        <v>140</v>
      </c>
      <c r="U7" s="3" t="s">
        <v>141</v>
      </c>
    </row>
    <row r="8" spans="1:21" ht="15.75" customHeight="1" x14ac:dyDescent="0.4">
      <c r="A8" s="2">
        <v>44663.640625810185</v>
      </c>
      <c r="B8" s="3" t="s">
        <v>115</v>
      </c>
      <c r="C8" s="3" t="s">
        <v>26</v>
      </c>
      <c r="D8" s="3" t="s">
        <v>142</v>
      </c>
      <c r="E8" s="3" t="s">
        <v>143</v>
      </c>
      <c r="F8" s="3" t="s">
        <v>144</v>
      </c>
      <c r="G8" s="3" t="s">
        <v>22</v>
      </c>
      <c r="H8" s="3" t="s">
        <v>26</v>
      </c>
      <c r="I8" s="3">
        <v>2</v>
      </c>
      <c r="J8" s="3">
        <v>1</v>
      </c>
      <c r="L8" s="3">
        <v>3</v>
      </c>
      <c r="N8" s="3">
        <v>4</v>
      </c>
      <c r="O8" s="3">
        <v>4</v>
      </c>
      <c r="P8" s="3">
        <v>3</v>
      </c>
      <c r="R8" s="3">
        <v>2</v>
      </c>
      <c r="S8" s="3" t="s">
        <v>145</v>
      </c>
      <c r="T8" s="3" t="s">
        <v>146</v>
      </c>
      <c r="U8" s="3" t="s">
        <v>147</v>
      </c>
    </row>
    <row r="9" spans="1:21" ht="15.75" customHeight="1" x14ac:dyDescent="0.4">
      <c r="A9" s="2">
        <v>44663.641906284727</v>
      </c>
      <c r="B9" s="3" t="s">
        <v>115</v>
      </c>
      <c r="C9" s="3" t="s">
        <v>26</v>
      </c>
      <c r="D9" s="3" t="s">
        <v>148</v>
      </c>
      <c r="E9" s="3" t="s">
        <v>24</v>
      </c>
      <c r="F9" s="3" t="s">
        <v>31</v>
      </c>
      <c r="G9" s="3" t="s">
        <v>26</v>
      </c>
      <c r="H9" s="3" t="s">
        <v>22</v>
      </c>
      <c r="I9" s="3">
        <v>2</v>
      </c>
      <c r="J9" s="3">
        <v>2</v>
      </c>
      <c r="K9" s="3">
        <v>2</v>
      </c>
      <c r="L9" s="3">
        <v>2</v>
      </c>
      <c r="M9" s="3">
        <v>3</v>
      </c>
      <c r="N9" s="3">
        <v>1</v>
      </c>
      <c r="O9" s="3">
        <v>2</v>
      </c>
      <c r="P9" s="3">
        <v>4</v>
      </c>
      <c r="Q9" s="3">
        <v>2</v>
      </c>
      <c r="R9" s="3">
        <v>2</v>
      </c>
      <c r="S9" s="3" t="s">
        <v>149</v>
      </c>
      <c r="T9" s="3" t="s">
        <v>150</v>
      </c>
      <c r="U9" s="3" t="s">
        <v>151</v>
      </c>
    </row>
    <row r="10" spans="1:21" ht="15.75" customHeight="1" x14ac:dyDescent="0.4">
      <c r="A10" s="2">
        <v>44663.644386932865</v>
      </c>
      <c r="B10" s="3" t="s">
        <v>115</v>
      </c>
      <c r="C10" s="3" t="s">
        <v>26</v>
      </c>
      <c r="D10" s="3" t="s">
        <v>152</v>
      </c>
      <c r="E10" s="3" t="s">
        <v>153</v>
      </c>
      <c r="F10" s="3" t="s">
        <v>25</v>
      </c>
      <c r="G10" s="3" t="s">
        <v>26</v>
      </c>
      <c r="H10" s="3" t="s">
        <v>26</v>
      </c>
      <c r="I10" s="3">
        <v>3</v>
      </c>
      <c r="J10" s="3">
        <v>3</v>
      </c>
      <c r="K10" s="3">
        <v>3</v>
      </c>
      <c r="L10" s="3">
        <v>3</v>
      </c>
      <c r="M10" s="3">
        <v>3</v>
      </c>
      <c r="N10" s="3">
        <v>2</v>
      </c>
      <c r="O10" s="3">
        <v>4</v>
      </c>
      <c r="P10" s="3">
        <v>1</v>
      </c>
      <c r="Q10" s="3">
        <v>2</v>
      </c>
      <c r="R10" s="3">
        <v>2</v>
      </c>
      <c r="S10" s="3" t="s">
        <v>154</v>
      </c>
      <c r="T10" s="3" t="s">
        <v>155</v>
      </c>
      <c r="U10" s="3" t="s">
        <v>156</v>
      </c>
    </row>
    <row r="11" spans="1:21" ht="15.75" customHeight="1" x14ac:dyDescent="0.4">
      <c r="A11" s="2">
        <v>44663.658757534722</v>
      </c>
      <c r="B11" s="3" t="s">
        <v>115</v>
      </c>
      <c r="C11" s="3" t="s">
        <v>26</v>
      </c>
      <c r="D11" s="3" t="s">
        <v>157</v>
      </c>
      <c r="E11" s="3" t="s">
        <v>24</v>
      </c>
      <c r="F11" s="3" t="s">
        <v>25</v>
      </c>
      <c r="G11" s="3" t="s">
        <v>22</v>
      </c>
      <c r="H11" s="3" t="s">
        <v>26</v>
      </c>
      <c r="I11" s="3">
        <v>3</v>
      </c>
      <c r="J11" s="3">
        <v>4</v>
      </c>
      <c r="K11" s="3">
        <v>2</v>
      </c>
      <c r="L11" s="3">
        <v>4</v>
      </c>
      <c r="M11" s="3">
        <v>3</v>
      </c>
      <c r="N11" s="3">
        <v>4</v>
      </c>
      <c r="O11" s="3">
        <v>3</v>
      </c>
      <c r="P11" s="3">
        <v>4</v>
      </c>
      <c r="Q11" s="3">
        <v>4</v>
      </c>
      <c r="R11" s="3">
        <v>2</v>
      </c>
      <c r="S11" s="3" t="s">
        <v>158</v>
      </c>
      <c r="T11" s="3" t="s">
        <v>159</v>
      </c>
      <c r="U11" s="3" t="s">
        <v>160</v>
      </c>
    </row>
    <row r="12" spans="1:21" ht="15.75" customHeight="1" x14ac:dyDescent="0.4">
      <c r="A12" s="2">
        <v>44663.659951134265</v>
      </c>
      <c r="B12" s="3" t="s">
        <v>115</v>
      </c>
      <c r="C12" s="3" t="s">
        <v>26</v>
      </c>
      <c r="D12" s="3" t="s">
        <v>161</v>
      </c>
      <c r="E12" s="3" t="s">
        <v>24</v>
      </c>
      <c r="F12" s="3" t="s">
        <v>31</v>
      </c>
      <c r="G12" s="3" t="s">
        <v>26</v>
      </c>
      <c r="H12" s="3" t="s">
        <v>26</v>
      </c>
      <c r="I12" s="3">
        <v>2</v>
      </c>
      <c r="J12" s="3">
        <v>1</v>
      </c>
      <c r="K12" s="3">
        <v>3</v>
      </c>
      <c r="L12" s="3">
        <v>3</v>
      </c>
      <c r="M12" s="3">
        <v>3</v>
      </c>
      <c r="N12" s="3">
        <v>4</v>
      </c>
      <c r="O12" s="3">
        <v>2</v>
      </c>
      <c r="P12" s="3">
        <v>3</v>
      </c>
      <c r="Q12" s="3">
        <v>2</v>
      </c>
      <c r="R12" s="3">
        <v>3</v>
      </c>
      <c r="S12" s="3" t="s">
        <v>162</v>
      </c>
      <c r="T12" s="3" t="s">
        <v>163</v>
      </c>
      <c r="U12" s="3" t="s">
        <v>164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8"/>
  <sheetViews>
    <sheetView topLeftCell="D1" workbookViewId="0">
      <pane ySplit="1" topLeftCell="A2" activePane="bottomLeft" state="frozen"/>
      <selection pane="bottomLeft" activeCell="I2" sqref="I2:R8"/>
    </sheetView>
  </sheetViews>
  <sheetFormatPr defaultColWidth="12.609375" defaultRowHeight="15.75" customHeight="1" x14ac:dyDescent="0.4"/>
  <cols>
    <col min="1" max="27" width="18.88671875" customWidth="1"/>
  </cols>
  <sheetData>
    <row r="1" spans="1:21" ht="15.75" customHeight="1" x14ac:dyDescent="0.4">
      <c r="A1" s="1" t="s">
        <v>0</v>
      </c>
      <c r="B1" s="1" t="s">
        <v>1</v>
      </c>
      <c r="C1" s="1" t="s">
        <v>2</v>
      </c>
      <c r="D1" s="1" t="s">
        <v>3</v>
      </c>
      <c r="E1" s="1" t="s">
        <v>4</v>
      </c>
      <c r="F1" s="1" t="s">
        <v>5</v>
      </c>
      <c r="G1" s="1" t="s">
        <v>6</v>
      </c>
      <c r="H1" s="1" t="s">
        <v>7</v>
      </c>
      <c r="I1" s="1" t="s">
        <v>165</v>
      </c>
      <c r="J1" s="1" t="s">
        <v>166</v>
      </c>
      <c r="K1" s="1" t="s">
        <v>167</v>
      </c>
      <c r="L1" s="1" t="s">
        <v>168</v>
      </c>
      <c r="M1" s="1" t="s">
        <v>169</v>
      </c>
      <c r="N1" s="1" t="s">
        <v>170</v>
      </c>
      <c r="O1" s="1" t="s">
        <v>171</v>
      </c>
      <c r="P1" s="1" t="s">
        <v>172</v>
      </c>
      <c r="Q1" s="1" t="s">
        <v>173</v>
      </c>
      <c r="R1" s="1" t="s">
        <v>174</v>
      </c>
      <c r="S1" s="1" t="s">
        <v>175</v>
      </c>
      <c r="T1" s="1" t="s">
        <v>176</v>
      </c>
      <c r="U1" s="1" t="s">
        <v>20</v>
      </c>
    </row>
    <row r="2" spans="1:21" ht="15.75" customHeight="1" x14ac:dyDescent="0.4">
      <c r="A2" s="2">
        <v>44664.764147939815</v>
      </c>
      <c r="B2" s="3" t="s">
        <v>177</v>
      </c>
      <c r="C2" s="3" t="s">
        <v>22</v>
      </c>
      <c r="D2" s="3" t="s">
        <v>178</v>
      </c>
      <c r="E2" s="3" t="s">
        <v>24</v>
      </c>
      <c r="F2" s="3" t="s">
        <v>25</v>
      </c>
      <c r="G2" s="3" t="s">
        <v>26</v>
      </c>
      <c r="H2" s="3" t="s">
        <v>22</v>
      </c>
      <c r="I2" s="3">
        <v>4</v>
      </c>
      <c r="J2" s="3">
        <v>1</v>
      </c>
      <c r="K2" s="3">
        <v>3</v>
      </c>
      <c r="L2" s="3">
        <v>1</v>
      </c>
      <c r="M2" s="3">
        <v>4</v>
      </c>
      <c r="N2" s="3">
        <v>3</v>
      </c>
      <c r="O2" s="3">
        <v>4</v>
      </c>
      <c r="P2" s="3">
        <v>3</v>
      </c>
      <c r="Q2" s="3">
        <v>2</v>
      </c>
      <c r="R2" s="3">
        <v>3</v>
      </c>
      <c r="S2" s="3" t="s">
        <v>179</v>
      </c>
      <c r="T2" s="3" t="s">
        <v>180</v>
      </c>
      <c r="U2" s="3" t="s">
        <v>26</v>
      </c>
    </row>
    <row r="3" spans="1:21" ht="15.75" customHeight="1" x14ac:dyDescent="0.4">
      <c r="A3" s="2">
        <v>44664.785636238426</v>
      </c>
      <c r="B3" s="3" t="s">
        <v>177</v>
      </c>
      <c r="C3" s="3" t="s">
        <v>22</v>
      </c>
      <c r="D3" s="3" t="s">
        <v>181</v>
      </c>
      <c r="E3" s="3" t="s">
        <v>24</v>
      </c>
      <c r="F3" s="3" t="s">
        <v>31</v>
      </c>
      <c r="G3" s="3" t="s">
        <v>22</v>
      </c>
      <c r="H3" s="3" t="s">
        <v>22</v>
      </c>
      <c r="I3" s="3">
        <v>1</v>
      </c>
      <c r="J3" s="3">
        <v>3</v>
      </c>
      <c r="K3" s="3">
        <v>1</v>
      </c>
      <c r="L3" s="3">
        <v>2</v>
      </c>
      <c r="M3" s="3">
        <v>4</v>
      </c>
      <c r="N3" s="3">
        <v>1</v>
      </c>
      <c r="O3" s="3">
        <v>1</v>
      </c>
      <c r="P3" s="3">
        <v>5</v>
      </c>
      <c r="Q3" s="3">
        <v>3</v>
      </c>
      <c r="R3" s="3">
        <v>5</v>
      </c>
      <c r="S3" s="3" t="s">
        <v>182</v>
      </c>
      <c r="T3" s="3" t="s">
        <v>183</v>
      </c>
      <c r="U3" s="3" t="s">
        <v>184</v>
      </c>
    </row>
    <row r="4" spans="1:21" ht="15.75" customHeight="1" x14ac:dyDescent="0.4">
      <c r="A4" s="2">
        <v>44664.79058512731</v>
      </c>
      <c r="B4" s="3" t="s">
        <v>177</v>
      </c>
      <c r="C4" s="3" t="s">
        <v>22</v>
      </c>
      <c r="D4" s="3" t="s">
        <v>185</v>
      </c>
      <c r="E4" s="3" t="s">
        <v>24</v>
      </c>
      <c r="F4" s="3" t="s">
        <v>25</v>
      </c>
      <c r="G4" s="3" t="s">
        <v>26</v>
      </c>
      <c r="H4" s="3" t="s">
        <v>22</v>
      </c>
      <c r="I4" s="3">
        <v>4</v>
      </c>
      <c r="J4" s="3">
        <v>2</v>
      </c>
      <c r="K4" s="3">
        <v>3</v>
      </c>
      <c r="L4" s="3">
        <v>2</v>
      </c>
      <c r="M4" s="3">
        <v>5</v>
      </c>
      <c r="N4" s="3">
        <v>1</v>
      </c>
      <c r="O4" s="3">
        <v>3</v>
      </c>
      <c r="P4" s="3">
        <v>3</v>
      </c>
      <c r="Q4" s="3">
        <v>4</v>
      </c>
      <c r="R4" s="3">
        <v>1</v>
      </c>
      <c r="S4" s="3" t="s">
        <v>186</v>
      </c>
      <c r="T4" s="3" t="s">
        <v>187</v>
      </c>
      <c r="U4" s="3" t="s">
        <v>188</v>
      </c>
    </row>
    <row r="5" spans="1:21" ht="15.75" customHeight="1" x14ac:dyDescent="0.4">
      <c r="A5" s="2">
        <v>44664.804953321756</v>
      </c>
      <c r="B5" s="3" t="s">
        <v>177</v>
      </c>
      <c r="C5" s="3" t="s">
        <v>22</v>
      </c>
      <c r="D5" s="3" t="s">
        <v>189</v>
      </c>
      <c r="E5" s="3" t="s">
        <v>24</v>
      </c>
      <c r="F5" s="3" t="s">
        <v>25</v>
      </c>
      <c r="G5" s="3" t="s">
        <v>26</v>
      </c>
      <c r="H5" s="3" t="s">
        <v>26</v>
      </c>
      <c r="I5" s="3">
        <v>2</v>
      </c>
      <c r="J5" s="3">
        <v>2</v>
      </c>
      <c r="K5" s="3">
        <v>2</v>
      </c>
      <c r="L5" s="3">
        <v>1</v>
      </c>
      <c r="M5" s="3">
        <v>4</v>
      </c>
      <c r="N5" s="3">
        <v>2</v>
      </c>
      <c r="O5" s="3">
        <v>4</v>
      </c>
      <c r="P5" s="3">
        <v>5</v>
      </c>
      <c r="Q5" s="3">
        <v>3</v>
      </c>
      <c r="R5" s="3">
        <v>1</v>
      </c>
      <c r="S5" s="3" t="s">
        <v>190</v>
      </c>
      <c r="T5" s="3" t="s">
        <v>191</v>
      </c>
      <c r="U5" s="3" t="s">
        <v>26</v>
      </c>
    </row>
    <row r="6" spans="1:21" ht="15.75" customHeight="1" x14ac:dyDescent="0.4">
      <c r="A6" s="2">
        <v>44664.807968020832</v>
      </c>
      <c r="B6" s="3" t="s">
        <v>177</v>
      </c>
      <c r="C6" s="3" t="s">
        <v>22</v>
      </c>
      <c r="D6" s="3" t="s">
        <v>192</v>
      </c>
      <c r="E6" s="3" t="s">
        <v>24</v>
      </c>
      <c r="F6" s="3" t="s">
        <v>31</v>
      </c>
      <c r="G6" s="3" t="s">
        <v>26</v>
      </c>
      <c r="H6" s="3" t="s">
        <v>26</v>
      </c>
      <c r="I6" s="3">
        <v>2</v>
      </c>
      <c r="J6" s="3">
        <v>2</v>
      </c>
      <c r="K6" s="3">
        <v>1</v>
      </c>
      <c r="L6" s="3">
        <v>2</v>
      </c>
      <c r="M6" s="3">
        <v>4</v>
      </c>
      <c r="N6" s="3">
        <v>2</v>
      </c>
      <c r="O6" s="3">
        <v>4</v>
      </c>
      <c r="P6" s="3">
        <v>1</v>
      </c>
      <c r="Q6" s="3">
        <v>1</v>
      </c>
      <c r="R6" s="3">
        <v>2</v>
      </c>
      <c r="S6" s="3" t="s">
        <v>193</v>
      </c>
      <c r="T6" s="3" t="s">
        <v>194</v>
      </c>
      <c r="U6" s="3" t="s">
        <v>195</v>
      </c>
    </row>
    <row r="7" spans="1:21" ht="15.75" customHeight="1" x14ac:dyDescent="0.4">
      <c r="A7" s="2">
        <v>44664.827117106484</v>
      </c>
      <c r="B7" s="3" t="s">
        <v>177</v>
      </c>
      <c r="C7" s="3" t="s">
        <v>22</v>
      </c>
      <c r="D7" s="3" t="s">
        <v>196</v>
      </c>
      <c r="E7" s="3" t="s">
        <v>24</v>
      </c>
      <c r="F7" s="3" t="s">
        <v>25</v>
      </c>
      <c r="G7" s="3" t="s">
        <v>26</v>
      </c>
      <c r="H7" s="3" t="s">
        <v>26</v>
      </c>
      <c r="I7" s="3">
        <v>3</v>
      </c>
      <c r="J7" s="3">
        <v>1</v>
      </c>
      <c r="K7" s="3">
        <v>3</v>
      </c>
      <c r="L7" s="3">
        <v>4</v>
      </c>
      <c r="M7" s="3">
        <v>2</v>
      </c>
      <c r="N7" s="3">
        <v>4</v>
      </c>
      <c r="O7" s="3">
        <v>5</v>
      </c>
      <c r="P7" s="3">
        <v>3</v>
      </c>
      <c r="Q7" s="3">
        <v>3</v>
      </c>
      <c r="R7" s="3">
        <v>1</v>
      </c>
      <c r="S7" s="3" t="s">
        <v>197</v>
      </c>
      <c r="T7" s="3" t="s">
        <v>198</v>
      </c>
      <c r="U7" s="3" t="s">
        <v>199</v>
      </c>
    </row>
    <row r="8" spans="1:21" ht="15.75" customHeight="1" x14ac:dyDescent="0.4">
      <c r="A8" s="2">
        <v>44664.832164131949</v>
      </c>
      <c r="B8" s="3" t="s">
        <v>177</v>
      </c>
      <c r="C8" s="3" t="s">
        <v>22</v>
      </c>
      <c r="D8" s="3" t="s">
        <v>200</v>
      </c>
      <c r="E8" s="3" t="s">
        <v>24</v>
      </c>
      <c r="F8" s="3" t="s">
        <v>25</v>
      </c>
      <c r="G8" s="3" t="s">
        <v>26</v>
      </c>
      <c r="H8" s="3" t="s">
        <v>26</v>
      </c>
      <c r="I8" s="3">
        <v>3</v>
      </c>
      <c r="J8" s="3">
        <v>2</v>
      </c>
      <c r="K8" s="3">
        <v>2</v>
      </c>
      <c r="L8" s="3">
        <v>2</v>
      </c>
      <c r="M8" s="3">
        <v>3</v>
      </c>
      <c r="N8" s="3">
        <v>4</v>
      </c>
      <c r="O8" s="3">
        <v>3</v>
      </c>
      <c r="P8" s="3">
        <v>4</v>
      </c>
      <c r="Q8" s="3">
        <v>3</v>
      </c>
      <c r="R8" s="3">
        <v>1</v>
      </c>
      <c r="S8" s="3" t="s">
        <v>201</v>
      </c>
      <c r="T8" s="3" t="s">
        <v>202</v>
      </c>
      <c r="U8" s="3"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13"/>
  <sheetViews>
    <sheetView workbookViewId="0">
      <selection activeCell="I2" sqref="I2:R13"/>
    </sheetView>
  </sheetViews>
  <sheetFormatPr defaultColWidth="12.609375" defaultRowHeight="15.75" customHeight="1" x14ac:dyDescent="0.4"/>
  <sheetData>
    <row r="1" spans="1:27" ht="15.75" customHeight="1" x14ac:dyDescent="0.4">
      <c r="A1" s="4" t="s">
        <v>0</v>
      </c>
      <c r="B1" s="4" t="s">
        <v>1</v>
      </c>
      <c r="C1" s="4" t="s">
        <v>2</v>
      </c>
      <c r="D1" s="4" t="s">
        <v>3</v>
      </c>
      <c r="E1" s="4" t="s">
        <v>4</v>
      </c>
      <c r="F1" s="4" t="s">
        <v>5</v>
      </c>
      <c r="G1" s="4" t="s">
        <v>6</v>
      </c>
      <c r="H1" s="4" t="s">
        <v>7</v>
      </c>
      <c r="I1" s="4" t="s">
        <v>204</v>
      </c>
      <c r="J1" s="4" t="s">
        <v>205</v>
      </c>
      <c r="K1" s="4" t="s">
        <v>206</v>
      </c>
      <c r="L1" s="4" t="s">
        <v>207</v>
      </c>
      <c r="M1" s="4" t="s">
        <v>208</v>
      </c>
      <c r="N1" s="4" t="s">
        <v>209</v>
      </c>
      <c r="O1" s="4" t="s">
        <v>210</v>
      </c>
      <c r="P1" s="4" t="s">
        <v>211</v>
      </c>
      <c r="Q1" s="4" t="s">
        <v>212</v>
      </c>
      <c r="R1" s="4" t="s">
        <v>213</v>
      </c>
      <c r="S1" s="4" t="s">
        <v>214</v>
      </c>
      <c r="T1" s="4" t="s">
        <v>215</v>
      </c>
      <c r="U1" s="12" t="s">
        <v>20</v>
      </c>
      <c r="V1" s="13"/>
      <c r="W1" s="13"/>
      <c r="X1" s="4"/>
      <c r="Y1" s="4"/>
      <c r="Z1" s="4"/>
      <c r="AA1" s="4"/>
    </row>
    <row r="2" spans="1:27" ht="15.75" customHeight="1" x14ac:dyDescent="0.4">
      <c r="A2" s="14">
        <v>44665.594829328707</v>
      </c>
      <c r="B2" s="4" t="s">
        <v>216</v>
      </c>
      <c r="C2" s="4" t="s">
        <v>22</v>
      </c>
      <c r="D2" s="4" t="s">
        <v>217</v>
      </c>
      <c r="E2" s="4" t="s">
        <v>24</v>
      </c>
      <c r="F2" s="4" t="s">
        <v>31</v>
      </c>
      <c r="G2" s="4" t="s">
        <v>26</v>
      </c>
      <c r="H2" s="4" t="s">
        <v>26</v>
      </c>
      <c r="I2" s="15">
        <v>4</v>
      </c>
      <c r="J2" s="15">
        <v>2</v>
      </c>
      <c r="K2" s="15">
        <v>4</v>
      </c>
      <c r="L2" s="15">
        <v>3</v>
      </c>
      <c r="M2" s="15">
        <v>4</v>
      </c>
      <c r="N2" s="15">
        <v>2</v>
      </c>
      <c r="O2" s="15">
        <v>3</v>
      </c>
      <c r="P2" s="15">
        <v>3</v>
      </c>
      <c r="Q2" s="15">
        <v>4</v>
      </c>
      <c r="R2" s="15">
        <v>3</v>
      </c>
      <c r="S2" s="4" t="s">
        <v>218</v>
      </c>
      <c r="T2" s="4" t="s">
        <v>219</v>
      </c>
      <c r="U2" s="12" t="s">
        <v>220</v>
      </c>
      <c r="V2" s="13"/>
      <c r="W2" s="4"/>
      <c r="X2" s="4"/>
      <c r="Y2" s="4"/>
      <c r="Z2" s="4"/>
      <c r="AA2" s="4"/>
    </row>
    <row r="3" spans="1:27" ht="15.75" customHeight="1" x14ac:dyDescent="0.4">
      <c r="A3" s="14">
        <v>44665.59625091435</v>
      </c>
      <c r="B3" s="4" t="s">
        <v>216</v>
      </c>
      <c r="C3" s="4" t="s">
        <v>22</v>
      </c>
      <c r="D3" s="4" t="s">
        <v>221</v>
      </c>
      <c r="E3" s="4" t="s">
        <v>24</v>
      </c>
      <c r="F3" s="4" t="s">
        <v>25</v>
      </c>
      <c r="G3" s="4" t="s">
        <v>26</v>
      </c>
      <c r="H3" s="4" t="s">
        <v>26</v>
      </c>
      <c r="I3" s="15">
        <v>3</v>
      </c>
      <c r="J3" s="15">
        <v>1</v>
      </c>
      <c r="K3" s="15">
        <v>3</v>
      </c>
      <c r="L3" s="15">
        <v>4</v>
      </c>
      <c r="M3" s="15">
        <v>5</v>
      </c>
      <c r="N3" s="15">
        <v>2</v>
      </c>
      <c r="O3" s="15">
        <v>3</v>
      </c>
      <c r="P3" s="15">
        <v>3</v>
      </c>
      <c r="Q3" s="15">
        <v>5</v>
      </c>
      <c r="R3" s="15">
        <v>3</v>
      </c>
      <c r="S3" s="4" t="s">
        <v>222</v>
      </c>
      <c r="T3" s="4" t="s">
        <v>223</v>
      </c>
      <c r="U3" s="12" t="s">
        <v>224</v>
      </c>
      <c r="V3" s="4"/>
      <c r="W3" s="4"/>
      <c r="X3" s="4"/>
      <c r="Y3" s="4"/>
      <c r="Z3" s="4"/>
      <c r="AA3" s="4"/>
    </row>
    <row r="4" spans="1:27" ht="15.75" customHeight="1" x14ac:dyDescent="0.4">
      <c r="A4" s="14">
        <v>44665.59840938657</v>
      </c>
      <c r="B4" s="4" t="s">
        <v>216</v>
      </c>
      <c r="C4" s="4" t="s">
        <v>22</v>
      </c>
      <c r="D4" s="4" t="s">
        <v>225</v>
      </c>
      <c r="E4" s="4" t="s">
        <v>24</v>
      </c>
      <c r="F4" s="4" t="s">
        <v>25</v>
      </c>
      <c r="G4" s="4" t="s">
        <v>26</v>
      </c>
      <c r="H4" s="4" t="s">
        <v>26</v>
      </c>
      <c r="I4" s="15">
        <v>3</v>
      </c>
      <c r="J4" s="15">
        <v>4</v>
      </c>
      <c r="K4" s="15">
        <v>3</v>
      </c>
      <c r="L4" s="15">
        <v>2</v>
      </c>
      <c r="M4" s="15">
        <v>4</v>
      </c>
      <c r="N4" s="15">
        <v>2</v>
      </c>
      <c r="O4" s="15">
        <v>4</v>
      </c>
      <c r="P4" s="15">
        <v>3</v>
      </c>
      <c r="Q4" s="15">
        <v>3</v>
      </c>
      <c r="R4" s="15">
        <v>1</v>
      </c>
      <c r="S4" s="4" t="s">
        <v>226</v>
      </c>
      <c r="T4" s="4" t="s">
        <v>227</v>
      </c>
      <c r="U4" s="12" t="s">
        <v>228</v>
      </c>
      <c r="V4" s="13"/>
      <c r="W4" s="13"/>
      <c r="X4" s="4"/>
      <c r="Y4" s="4"/>
      <c r="Z4" s="4"/>
      <c r="AA4" s="4"/>
    </row>
    <row r="5" spans="1:27" ht="15.75" customHeight="1" x14ac:dyDescent="0.4">
      <c r="A5" s="14">
        <v>44665.617907060187</v>
      </c>
      <c r="B5" s="4" t="s">
        <v>216</v>
      </c>
      <c r="C5" s="4" t="s">
        <v>22</v>
      </c>
      <c r="D5" s="4" t="s">
        <v>229</v>
      </c>
      <c r="E5" s="4" t="s">
        <v>134</v>
      </c>
      <c r="F5" s="4" t="s">
        <v>25</v>
      </c>
      <c r="G5" s="4" t="s">
        <v>26</v>
      </c>
      <c r="H5" s="4" t="s">
        <v>26</v>
      </c>
      <c r="I5" s="15">
        <v>3</v>
      </c>
      <c r="J5" s="15">
        <v>1</v>
      </c>
      <c r="K5" s="15">
        <v>5</v>
      </c>
      <c r="L5" s="15">
        <v>2</v>
      </c>
      <c r="M5" s="15">
        <v>4</v>
      </c>
      <c r="N5" s="15">
        <v>2</v>
      </c>
      <c r="O5" s="15">
        <v>5</v>
      </c>
      <c r="P5" s="15">
        <v>1</v>
      </c>
      <c r="Q5" s="15">
        <v>5</v>
      </c>
      <c r="R5" s="15">
        <v>1</v>
      </c>
      <c r="S5" s="4" t="s">
        <v>230</v>
      </c>
      <c r="T5" s="4" t="s">
        <v>231</v>
      </c>
      <c r="U5" s="4" t="s">
        <v>232</v>
      </c>
      <c r="V5" s="4"/>
      <c r="W5" s="4"/>
      <c r="X5" s="4"/>
      <c r="Y5" s="4"/>
      <c r="Z5" s="4"/>
      <c r="AA5" s="4"/>
    </row>
    <row r="6" spans="1:27" ht="15.75" customHeight="1" x14ac:dyDescent="0.4">
      <c r="A6" s="14">
        <v>44665.620999895837</v>
      </c>
      <c r="B6" s="4" t="s">
        <v>216</v>
      </c>
      <c r="C6" s="4" t="s">
        <v>22</v>
      </c>
      <c r="D6" s="4" t="s">
        <v>233</v>
      </c>
      <c r="E6" s="4" t="s">
        <v>24</v>
      </c>
      <c r="F6" s="4" t="s">
        <v>25</v>
      </c>
      <c r="G6" s="4" t="s">
        <v>22</v>
      </c>
      <c r="H6" s="4" t="s">
        <v>26</v>
      </c>
      <c r="I6" s="15">
        <v>3</v>
      </c>
      <c r="J6" s="15">
        <v>2</v>
      </c>
      <c r="K6" s="15">
        <v>4</v>
      </c>
      <c r="L6" s="15">
        <v>3</v>
      </c>
      <c r="M6" s="15">
        <v>4</v>
      </c>
      <c r="N6" s="15">
        <v>1</v>
      </c>
      <c r="O6" s="15">
        <v>5</v>
      </c>
      <c r="P6" s="15">
        <v>3</v>
      </c>
      <c r="Q6" s="15">
        <v>4</v>
      </c>
      <c r="R6" s="15">
        <v>1</v>
      </c>
      <c r="S6" s="4" t="s">
        <v>234</v>
      </c>
      <c r="T6" s="4" t="s">
        <v>235</v>
      </c>
      <c r="U6" s="12" t="s">
        <v>236</v>
      </c>
      <c r="V6" s="13"/>
      <c r="W6" s="13"/>
      <c r="X6" s="13"/>
      <c r="Y6" s="13"/>
      <c r="Z6" s="13"/>
      <c r="AA6" s="4"/>
    </row>
    <row r="7" spans="1:27" ht="15.75" customHeight="1" x14ac:dyDescent="0.4">
      <c r="A7" s="14">
        <v>44665.623670173612</v>
      </c>
      <c r="B7" s="4" t="s">
        <v>216</v>
      </c>
      <c r="C7" s="4" t="s">
        <v>26</v>
      </c>
      <c r="D7" s="4" t="s">
        <v>237</v>
      </c>
      <c r="E7" s="4" t="s">
        <v>24</v>
      </c>
      <c r="F7" s="4" t="s">
        <v>25</v>
      </c>
      <c r="G7" s="4" t="s">
        <v>26</v>
      </c>
      <c r="H7" s="4" t="s">
        <v>26</v>
      </c>
      <c r="I7" s="15">
        <v>4</v>
      </c>
      <c r="J7" s="15">
        <v>4</v>
      </c>
      <c r="K7" s="15">
        <v>3</v>
      </c>
      <c r="L7" s="15">
        <v>2</v>
      </c>
      <c r="M7" s="15">
        <v>2</v>
      </c>
      <c r="N7" s="15">
        <v>4</v>
      </c>
      <c r="O7" s="15">
        <v>4</v>
      </c>
      <c r="P7" s="15">
        <v>4</v>
      </c>
      <c r="Q7" s="15">
        <v>3</v>
      </c>
      <c r="R7" s="15">
        <v>2</v>
      </c>
      <c r="S7" s="4" t="s">
        <v>238</v>
      </c>
      <c r="T7" s="4" t="s">
        <v>239</v>
      </c>
      <c r="U7" s="12" t="s">
        <v>240</v>
      </c>
      <c r="V7" s="13"/>
      <c r="W7" s="13"/>
      <c r="X7" s="4"/>
      <c r="Y7" s="4"/>
      <c r="Z7" s="4"/>
      <c r="AA7" s="4"/>
    </row>
    <row r="8" spans="1:27" ht="15.75" customHeight="1" x14ac:dyDescent="0.4">
      <c r="A8" s="14">
        <v>44665.643315462963</v>
      </c>
      <c r="B8" s="4" t="s">
        <v>216</v>
      </c>
      <c r="C8" s="4" t="s">
        <v>22</v>
      </c>
      <c r="D8" s="4" t="s">
        <v>241</v>
      </c>
      <c r="E8" s="4" t="s">
        <v>24</v>
      </c>
      <c r="F8" s="4" t="s">
        <v>25</v>
      </c>
      <c r="G8" s="4" t="s">
        <v>26</v>
      </c>
      <c r="H8" s="4" t="s">
        <v>26</v>
      </c>
      <c r="I8" s="15">
        <v>4</v>
      </c>
      <c r="J8" s="15">
        <v>2</v>
      </c>
      <c r="K8" s="15">
        <v>4</v>
      </c>
      <c r="L8" s="15">
        <v>2</v>
      </c>
      <c r="M8" s="15">
        <v>3</v>
      </c>
      <c r="N8" s="15">
        <v>1</v>
      </c>
      <c r="O8" s="15">
        <v>5</v>
      </c>
      <c r="P8" s="4"/>
      <c r="Q8" s="15">
        <v>2</v>
      </c>
      <c r="R8" s="15">
        <v>1</v>
      </c>
      <c r="S8" s="4" t="s">
        <v>242</v>
      </c>
      <c r="T8" s="4" t="s">
        <v>243</v>
      </c>
      <c r="U8" s="12" t="s">
        <v>244</v>
      </c>
      <c r="V8" s="4"/>
      <c r="W8" s="4"/>
      <c r="X8" s="4"/>
      <c r="Y8" s="4"/>
      <c r="Z8" s="4"/>
      <c r="AA8" s="4"/>
    </row>
    <row r="9" spans="1:27" ht="15.75" customHeight="1" x14ac:dyDescent="0.4">
      <c r="A9" s="14">
        <v>44665.643954039348</v>
      </c>
      <c r="B9" s="4" t="s">
        <v>216</v>
      </c>
      <c r="C9" s="4" t="s">
        <v>22</v>
      </c>
      <c r="D9" s="4" t="s">
        <v>245</v>
      </c>
      <c r="E9" s="4" t="s">
        <v>246</v>
      </c>
      <c r="F9" s="4" t="s">
        <v>25</v>
      </c>
      <c r="G9" s="4" t="s">
        <v>26</v>
      </c>
      <c r="H9" s="4" t="s">
        <v>26</v>
      </c>
      <c r="I9" s="15">
        <v>2</v>
      </c>
      <c r="J9" s="15">
        <v>2</v>
      </c>
      <c r="K9" s="15">
        <v>2</v>
      </c>
      <c r="L9" s="15">
        <v>4</v>
      </c>
      <c r="M9" s="15">
        <v>3</v>
      </c>
      <c r="N9" s="15">
        <v>4</v>
      </c>
      <c r="O9" s="15">
        <v>5</v>
      </c>
      <c r="P9" s="15">
        <v>3</v>
      </c>
      <c r="Q9" s="15">
        <v>3</v>
      </c>
      <c r="R9" s="15">
        <v>2</v>
      </c>
      <c r="S9" s="4" t="s">
        <v>247</v>
      </c>
      <c r="T9" s="4" t="s">
        <v>248</v>
      </c>
      <c r="U9" s="12" t="s">
        <v>249</v>
      </c>
      <c r="V9" s="13"/>
      <c r="W9" s="4"/>
      <c r="X9" s="4"/>
      <c r="Y9" s="4"/>
      <c r="Z9" s="4"/>
      <c r="AA9" s="4"/>
    </row>
    <row r="10" spans="1:27" ht="15.75" customHeight="1" x14ac:dyDescent="0.4">
      <c r="A10" s="14">
        <v>44665.645306030092</v>
      </c>
      <c r="B10" s="4" t="s">
        <v>216</v>
      </c>
      <c r="C10" s="4" t="s">
        <v>22</v>
      </c>
      <c r="D10" s="4" t="s">
        <v>250</v>
      </c>
      <c r="E10" s="4" t="s">
        <v>24</v>
      </c>
      <c r="F10" s="4" t="s">
        <v>25</v>
      </c>
      <c r="G10" s="4" t="s">
        <v>26</v>
      </c>
      <c r="H10" s="4" t="s">
        <v>22</v>
      </c>
      <c r="I10" s="15">
        <v>4</v>
      </c>
      <c r="J10" s="15">
        <v>2</v>
      </c>
      <c r="K10" s="15">
        <v>4</v>
      </c>
      <c r="L10" s="15">
        <v>2</v>
      </c>
      <c r="M10" s="15">
        <v>5</v>
      </c>
      <c r="N10" s="15">
        <v>5</v>
      </c>
      <c r="O10" s="15">
        <v>5</v>
      </c>
      <c r="P10" s="15">
        <v>1</v>
      </c>
      <c r="Q10" s="15">
        <v>5</v>
      </c>
      <c r="R10" s="15">
        <v>2</v>
      </c>
      <c r="S10" s="4" t="s">
        <v>251</v>
      </c>
      <c r="T10" s="4" t="s">
        <v>252</v>
      </c>
      <c r="U10" s="12" t="s">
        <v>253</v>
      </c>
      <c r="V10" s="13"/>
      <c r="W10" s="13"/>
      <c r="X10" s="13"/>
      <c r="Y10" s="13"/>
      <c r="Z10" s="4"/>
      <c r="AA10" s="4"/>
    </row>
    <row r="11" spans="1:27" ht="15.75" customHeight="1" x14ac:dyDescent="0.4">
      <c r="A11" s="14">
        <v>44665.656013680556</v>
      </c>
      <c r="B11" s="4" t="s">
        <v>216</v>
      </c>
      <c r="C11" s="4" t="s">
        <v>22</v>
      </c>
      <c r="D11" s="4" t="s">
        <v>254</v>
      </c>
      <c r="E11" s="4" t="s">
        <v>255</v>
      </c>
      <c r="F11" s="4" t="s">
        <v>25</v>
      </c>
      <c r="G11" s="4" t="s">
        <v>22</v>
      </c>
      <c r="H11" s="4" t="s">
        <v>26</v>
      </c>
      <c r="I11" s="15">
        <v>3</v>
      </c>
      <c r="J11" s="15">
        <v>2</v>
      </c>
      <c r="K11" s="15">
        <v>4</v>
      </c>
      <c r="L11" s="15">
        <v>2</v>
      </c>
      <c r="M11" s="15">
        <v>4</v>
      </c>
      <c r="N11" s="15">
        <v>3</v>
      </c>
      <c r="O11" s="15">
        <v>4</v>
      </c>
      <c r="P11" s="15">
        <v>3</v>
      </c>
      <c r="Q11" s="15">
        <v>4</v>
      </c>
      <c r="R11" s="15">
        <v>2</v>
      </c>
      <c r="S11" s="4" t="s">
        <v>256</v>
      </c>
      <c r="T11" s="4" t="s">
        <v>257</v>
      </c>
      <c r="U11" s="12" t="s">
        <v>258</v>
      </c>
      <c r="V11" s="4"/>
      <c r="W11" s="4"/>
      <c r="X11" s="4"/>
      <c r="Y11" s="4"/>
      <c r="Z11" s="4"/>
      <c r="AA11" s="4"/>
    </row>
    <row r="12" spans="1:27" ht="15.75" customHeight="1" x14ac:dyDescent="0.4">
      <c r="A12" s="14">
        <v>44665.658826712963</v>
      </c>
      <c r="B12" s="4" t="s">
        <v>216</v>
      </c>
      <c r="C12" s="4" t="s">
        <v>22</v>
      </c>
      <c r="D12" s="4" t="s">
        <v>259</v>
      </c>
      <c r="E12" s="4" t="s">
        <v>24</v>
      </c>
      <c r="F12" s="4" t="s">
        <v>31</v>
      </c>
      <c r="G12" s="4" t="s">
        <v>26</v>
      </c>
      <c r="H12" s="4" t="s">
        <v>26</v>
      </c>
      <c r="I12" s="15">
        <v>4</v>
      </c>
      <c r="J12" s="15">
        <v>2</v>
      </c>
      <c r="K12" s="15">
        <v>4</v>
      </c>
      <c r="L12" s="15">
        <v>2</v>
      </c>
      <c r="M12" s="15">
        <v>5</v>
      </c>
      <c r="N12" s="15">
        <v>1</v>
      </c>
      <c r="O12" s="15">
        <v>3</v>
      </c>
      <c r="P12" s="15">
        <v>4</v>
      </c>
      <c r="Q12" s="15">
        <v>5</v>
      </c>
      <c r="R12" s="15">
        <v>3</v>
      </c>
      <c r="S12" s="4" t="s">
        <v>260</v>
      </c>
      <c r="T12" s="4" t="s">
        <v>261</v>
      </c>
      <c r="U12" s="12" t="s">
        <v>262</v>
      </c>
      <c r="V12" s="4"/>
      <c r="W12" s="4"/>
      <c r="X12" s="4"/>
      <c r="Y12" s="4"/>
      <c r="Z12" s="4"/>
      <c r="AA12" s="4"/>
    </row>
    <row r="13" spans="1:27" ht="15.75" customHeight="1" x14ac:dyDescent="0.4">
      <c r="A13" s="14">
        <v>44665.659962743055</v>
      </c>
      <c r="B13" s="4" t="s">
        <v>216</v>
      </c>
      <c r="C13" s="4" t="s">
        <v>22</v>
      </c>
      <c r="D13" s="4" t="s">
        <v>263</v>
      </c>
      <c r="E13" s="4" t="s">
        <v>24</v>
      </c>
      <c r="F13" s="4" t="s">
        <v>25</v>
      </c>
      <c r="G13" s="4" t="s">
        <v>26</v>
      </c>
      <c r="H13" s="4" t="s">
        <v>26</v>
      </c>
      <c r="I13" s="15">
        <v>3</v>
      </c>
      <c r="J13" s="15">
        <v>1</v>
      </c>
      <c r="K13" s="15">
        <v>3</v>
      </c>
      <c r="L13" s="15">
        <v>1</v>
      </c>
      <c r="M13" s="15">
        <v>4</v>
      </c>
      <c r="N13" s="15">
        <v>1</v>
      </c>
      <c r="O13" s="15">
        <v>4</v>
      </c>
      <c r="P13" s="15">
        <v>2</v>
      </c>
      <c r="Q13" s="15">
        <v>4</v>
      </c>
      <c r="R13" s="15">
        <v>1</v>
      </c>
      <c r="S13" s="4" t="s">
        <v>264</v>
      </c>
      <c r="T13" s="4" t="s">
        <v>265</v>
      </c>
      <c r="U13" s="12" t="s">
        <v>266</v>
      </c>
      <c r="V13" s="13"/>
      <c r="W13" s="4"/>
      <c r="X13" s="4"/>
      <c r="Y13" s="4"/>
      <c r="Z13" s="4"/>
      <c r="AA13" s="4"/>
    </row>
    <row r="14" spans="1:27" ht="15.75" customHeight="1" x14ac:dyDescent="0.4">
      <c r="A14" s="4"/>
      <c r="B14" s="4"/>
      <c r="C14" s="4"/>
      <c r="D14" s="4"/>
      <c r="E14" s="4"/>
      <c r="F14" s="4"/>
      <c r="G14" s="4"/>
      <c r="H14" s="4"/>
      <c r="I14" s="4"/>
      <c r="J14" s="4"/>
      <c r="K14" s="4"/>
      <c r="L14" s="4"/>
      <c r="M14" s="4"/>
      <c r="N14" s="4"/>
      <c r="O14" s="4"/>
      <c r="P14" s="4"/>
      <c r="Q14" s="4"/>
      <c r="R14" s="4"/>
      <c r="S14" s="4"/>
      <c r="T14" s="4"/>
      <c r="U14" s="4"/>
      <c r="V14" s="4"/>
      <c r="W14" s="4"/>
      <c r="X14" s="4"/>
      <c r="Y14" s="4"/>
      <c r="Z14" s="4"/>
      <c r="AA14" s="4"/>
    </row>
    <row r="15" spans="1:27" ht="15.75" customHeight="1" x14ac:dyDescent="0.4">
      <c r="A15" s="4"/>
      <c r="B15" s="4"/>
      <c r="C15" s="4"/>
      <c r="D15" s="4"/>
      <c r="E15" s="4"/>
      <c r="F15" s="4"/>
      <c r="G15" s="4"/>
      <c r="H15" s="4"/>
      <c r="I15" s="4"/>
      <c r="J15" s="4"/>
      <c r="K15" s="4"/>
      <c r="L15" s="4"/>
      <c r="M15" s="4"/>
      <c r="N15" s="4"/>
      <c r="O15" s="4"/>
      <c r="P15" s="4"/>
      <c r="Q15" s="4"/>
      <c r="R15" s="4"/>
      <c r="S15" s="4"/>
      <c r="T15" s="4"/>
      <c r="U15" s="4"/>
      <c r="V15" s="4"/>
      <c r="W15" s="4"/>
      <c r="X15" s="4"/>
      <c r="Y15" s="4"/>
      <c r="Z15" s="4"/>
      <c r="AA15" s="4"/>
    </row>
    <row r="16" spans="1:27" ht="15.75" customHeight="1" x14ac:dyDescent="0.4">
      <c r="A16" s="4"/>
      <c r="B16" s="4"/>
      <c r="C16" s="4"/>
      <c r="D16" s="4"/>
      <c r="E16" s="4"/>
      <c r="F16" s="4"/>
      <c r="G16" s="4"/>
      <c r="H16" s="4"/>
      <c r="I16" s="4"/>
      <c r="J16" s="4"/>
      <c r="K16" s="4"/>
      <c r="L16" s="4"/>
      <c r="M16" s="4"/>
      <c r="N16" s="4"/>
      <c r="O16" s="4"/>
      <c r="P16" s="4"/>
      <c r="Q16" s="4"/>
      <c r="R16" s="4"/>
      <c r="S16" s="4"/>
      <c r="T16" s="4"/>
      <c r="U16" s="4"/>
      <c r="V16" s="4"/>
      <c r="W16" s="4"/>
      <c r="X16" s="4"/>
      <c r="Y16" s="4"/>
      <c r="Z16" s="4"/>
      <c r="AA16" s="4"/>
    </row>
    <row r="17" spans="1:27" ht="15.75" customHeight="1" x14ac:dyDescent="0.4">
      <c r="A17" s="4"/>
      <c r="B17" s="4"/>
      <c r="C17" s="4"/>
      <c r="D17" s="4"/>
      <c r="E17" s="4"/>
      <c r="F17" s="4"/>
      <c r="G17" s="4"/>
      <c r="H17" s="4"/>
      <c r="I17" s="4"/>
      <c r="J17" s="4"/>
      <c r="K17" s="4"/>
      <c r="L17" s="4"/>
      <c r="M17" s="4"/>
      <c r="N17" s="4"/>
      <c r="O17" s="4"/>
      <c r="P17" s="4"/>
      <c r="Q17" s="4"/>
      <c r="R17" s="4"/>
      <c r="S17" s="4"/>
      <c r="T17" s="4"/>
      <c r="U17" s="4"/>
      <c r="V17" s="4"/>
      <c r="W17" s="4"/>
      <c r="X17" s="4"/>
      <c r="Y17" s="4"/>
      <c r="Z17" s="4"/>
      <c r="AA17" s="4"/>
    </row>
    <row r="18" spans="1:27" ht="15.75" customHeight="1" x14ac:dyDescent="0.4">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spans="1:27" ht="15.75" customHeight="1" x14ac:dyDescent="0.4">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spans="1:27" ht="15.75" customHeight="1" x14ac:dyDescent="0.4">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spans="1:27" ht="15.75" customHeight="1" x14ac:dyDescent="0.4">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spans="1:27" ht="15.75" customHeight="1" x14ac:dyDescent="0.4">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spans="1:27" ht="15.75" customHeight="1" x14ac:dyDescent="0.4">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spans="1:27" ht="15.75" customHeight="1" x14ac:dyDescent="0.4">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spans="1:27" ht="15.75" customHeight="1" x14ac:dyDescent="0.4">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spans="1:27" ht="15.75" customHeight="1" x14ac:dyDescent="0.4">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spans="1:27" ht="15.75" customHeight="1" x14ac:dyDescent="0.4">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spans="1:27" ht="12.3" x14ac:dyDescent="0.4">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spans="1:27" ht="12.3" x14ac:dyDescent="0.4">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spans="1:27" ht="12.3" x14ac:dyDescent="0.4">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spans="1:27" ht="12.3" x14ac:dyDescent="0.4">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spans="1:27" ht="12.3" x14ac:dyDescent="0.4">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spans="1:27" ht="12.3" x14ac:dyDescent="0.4">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spans="1:27" ht="12.3" x14ac:dyDescent="0.4">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spans="1:27" ht="12.3" x14ac:dyDescent="0.4">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spans="1:27" ht="12.3" x14ac:dyDescent="0.4">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spans="1:27" ht="12.3" x14ac:dyDescent="0.4">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spans="1:27" ht="12.3" x14ac:dyDescent="0.4">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spans="1:27" ht="12.3" x14ac:dyDescent="0.4">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spans="1:27" ht="12.3" x14ac:dyDescent="0.4">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spans="1:27" ht="12.3" x14ac:dyDescent="0.4">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spans="1:27" ht="12.3" x14ac:dyDescent="0.4">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spans="1:27" ht="12.3" x14ac:dyDescent="0.4">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spans="1:27" ht="12.3" x14ac:dyDescent="0.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spans="1:27" ht="12.3" x14ac:dyDescent="0.4">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spans="1:27" ht="12.3" x14ac:dyDescent="0.4">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spans="1:27" ht="12.3" x14ac:dyDescent="0.4">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spans="1:27" ht="12.3" x14ac:dyDescent="0.4">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spans="1:27" ht="12.3" x14ac:dyDescent="0.4">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spans="1:27" ht="12.3" x14ac:dyDescent="0.4">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spans="1:27" ht="12.3" x14ac:dyDescent="0.4">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spans="1:27" ht="12.3" x14ac:dyDescent="0.4">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spans="1:27" ht="12.3" x14ac:dyDescent="0.4">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spans="1:27" ht="12.3" x14ac:dyDescent="0.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spans="1:27" ht="12.3" x14ac:dyDescent="0.4">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spans="1:27" ht="12.3" x14ac:dyDescent="0.4">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spans="1:27" ht="12.3" x14ac:dyDescent="0.4">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spans="1:27" ht="12.3" x14ac:dyDescent="0.4">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spans="1:27" ht="12.3" x14ac:dyDescent="0.4">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spans="1:27" ht="12.3" x14ac:dyDescent="0.4">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spans="1:27" ht="12.3" x14ac:dyDescent="0.4">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spans="1:27" ht="12.3" x14ac:dyDescent="0.4">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ht="12.3" x14ac:dyDescent="0.4">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3" x14ac:dyDescent="0.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3" x14ac:dyDescent="0.4">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3" x14ac:dyDescent="0.4">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3" x14ac:dyDescent="0.4">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3" x14ac:dyDescent="0.4">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3" x14ac:dyDescent="0.4">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3" x14ac:dyDescent="0.4">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3" x14ac:dyDescent="0.4">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3" x14ac:dyDescent="0.4">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3" x14ac:dyDescent="0.4">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3" x14ac:dyDescent="0.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3" x14ac:dyDescent="0.4">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3" x14ac:dyDescent="0.4">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3" x14ac:dyDescent="0.4">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3" x14ac:dyDescent="0.4">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3" x14ac:dyDescent="0.4">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3" x14ac:dyDescent="0.4">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3" x14ac:dyDescent="0.4">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3" x14ac:dyDescent="0.4">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3" x14ac:dyDescent="0.4">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3" x14ac:dyDescent="0.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3" x14ac:dyDescent="0.4">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3" x14ac:dyDescent="0.4">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3" x14ac:dyDescent="0.4">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3" x14ac:dyDescent="0.4">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3" x14ac:dyDescent="0.4">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3" x14ac:dyDescent="0.4">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3" x14ac:dyDescent="0.4">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3" x14ac:dyDescent="0.4">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3" x14ac:dyDescent="0.4">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3" x14ac:dyDescent="0.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3" x14ac:dyDescent="0.4">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3" x14ac:dyDescent="0.4">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27" ht="12.3" x14ac:dyDescent="0.4">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spans="1:27" ht="12.3" x14ac:dyDescent="0.4">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spans="1:27" ht="12.3" x14ac:dyDescent="0.4">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spans="1:27" ht="12.3" x14ac:dyDescent="0.4">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2.3" x14ac:dyDescent="0.4">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2.3" x14ac:dyDescent="0.4">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2.3" x14ac:dyDescent="0.4">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2.3" x14ac:dyDescent="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2.3" x14ac:dyDescent="0.4">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2.3" x14ac:dyDescent="0.4">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2.3" x14ac:dyDescent="0.4">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2.3" x14ac:dyDescent="0.4">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2.3" x14ac:dyDescent="0.4">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2.3" x14ac:dyDescent="0.4">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2.3" x14ac:dyDescent="0.4">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2.3" x14ac:dyDescent="0.4">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2.3" x14ac:dyDescent="0.4">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U10"/>
  <sheetViews>
    <sheetView topLeftCell="D1" workbookViewId="0">
      <pane ySplit="1" topLeftCell="A2" activePane="bottomLeft" state="frozen"/>
      <selection pane="bottomLeft" activeCell="I2" sqref="I2:R10"/>
    </sheetView>
  </sheetViews>
  <sheetFormatPr defaultColWidth="12.609375" defaultRowHeight="15.75" customHeight="1" x14ac:dyDescent="0.4"/>
  <cols>
    <col min="1" max="27" width="18.88671875" customWidth="1"/>
  </cols>
  <sheetData>
    <row r="1" spans="1:21" ht="15.75" customHeight="1" x14ac:dyDescent="0.4">
      <c r="A1" s="1" t="s">
        <v>0</v>
      </c>
      <c r="B1" s="1" t="s">
        <v>1</v>
      </c>
      <c r="C1" s="1" t="s">
        <v>2</v>
      </c>
      <c r="D1" s="1" t="s">
        <v>3</v>
      </c>
      <c r="E1" s="1" t="s">
        <v>4</v>
      </c>
      <c r="F1" s="1" t="s">
        <v>5</v>
      </c>
      <c r="G1" s="1" t="s">
        <v>6</v>
      </c>
      <c r="H1" s="1" t="s">
        <v>7</v>
      </c>
      <c r="I1" s="1" t="s">
        <v>267</v>
      </c>
      <c r="J1" s="1" t="s">
        <v>268</v>
      </c>
      <c r="K1" s="1" t="s">
        <v>269</v>
      </c>
      <c r="L1" s="1" t="s">
        <v>270</v>
      </c>
      <c r="M1" s="1" t="s">
        <v>271</v>
      </c>
      <c r="N1" s="1" t="s">
        <v>272</v>
      </c>
      <c r="O1" s="1" t="s">
        <v>273</v>
      </c>
      <c r="P1" s="1" t="s">
        <v>274</v>
      </c>
      <c r="Q1" s="1" t="s">
        <v>275</v>
      </c>
      <c r="R1" s="1" t="s">
        <v>276</v>
      </c>
      <c r="S1" s="1" t="s">
        <v>277</v>
      </c>
      <c r="T1" s="1" t="s">
        <v>278</v>
      </c>
      <c r="U1" s="1" t="s">
        <v>20</v>
      </c>
    </row>
    <row r="2" spans="1:21" ht="15.75" customHeight="1" x14ac:dyDescent="0.4">
      <c r="A2" s="2">
        <v>44666.603714756944</v>
      </c>
      <c r="B2" s="3" t="s">
        <v>279</v>
      </c>
      <c r="C2" s="3" t="s">
        <v>26</v>
      </c>
      <c r="D2" s="3" t="s">
        <v>280</v>
      </c>
      <c r="E2" s="3" t="s">
        <v>281</v>
      </c>
      <c r="F2" s="3" t="s">
        <v>25</v>
      </c>
      <c r="G2" s="3" t="s">
        <v>26</v>
      </c>
      <c r="H2" s="3" t="s">
        <v>26</v>
      </c>
      <c r="I2" s="3">
        <v>4</v>
      </c>
      <c r="J2" s="3">
        <v>2</v>
      </c>
      <c r="K2" s="3">
        <v>4</v>
      </c>
      <c r="L2" s="3">
        <v>3</v>
      </c>
      <c r="M2" s="3">
        <v>4</v>
      </c>
      <c r="N2" s="3">
        <v>2</v>
      </c>
      <c r="O2" s="3">
        <v>3</v>
      </c>
      <c r="P2" s="3">
        <v>2</v>
      </c>
      <c r="Q2" s="3">
        <v>3</v>
      </c>
      <c r="R2" s="3">
        <v>2</v>
      </c>
      <c r="S2" s="3" t="s">
        <v>282</v>
      </c>
      <c r="T2" s="3" t="s">
        <v>283</v>
      </c>
      <c r="U2" s="3" t="s">
        <v>284</v>
      </c>
    </row>
    <row r="3" spans="1:21" ht="15.75" customHeight="1" x14ac:dyDescent="0.4">
      <c r="A3" s="2">
        <v>44666.625398935183</v>
      </c>
      <c r="B3" s="3" t="s">
        <v>279</v>
      </c>
      <c r="C3" s="3" t="s">
        <v>26</v>
      </c>
      <c r="D3" s="3" t="s">
        <v>285</v>
      </c>
      <c r="E3" s="3" t="s">
        <v>286</v>
      </c>
      <c r="F3" s="3" t="s">
        <v>25</v>
      </c>
      <c r="G3" s="3" t="s">
        <v>22</v>
      </c>
      <c r="H3" s="3" t="s">
        <v>26</v>
      </c>
      <c r="I3" s="3">
        <v>2</v>
      </c>
      <c r="J3" s="3">
        <v>2</v>
      </c>
      <c r="K3" s="3">
        <v>2</v>
      </c>
      <c r="L3" s="3">
        <v>4</v>
      </c>
      <c r="M3" s="3">
        <v>3</v>
      </c>
      <c r="N3" s="3">
        <v>4</v>
      </c>
      <c r="O3" s="3">
        <v>2</v>
      </c>
      <c r="P3" s="3">
        <v>4</v>
      </c>
      <c r="Q3" s="3">
        <v>2</v>
      </c>
      <c r="R3" s="3">
        <v>4</v>
      </c>
      <c r="S3" s="3" t="s">
        <v>287</v>
      </c>
      <c r="T3" s="3" t="s">
        <v>288</v>
      </c>
      <c r="U3" s="3" t="s">
        <v>289</v>
      </c>
    </row>
    <row r="4" spans="1:21" ht="15.75" customHeight="1" x14ac:dyDescent="0.4">
      <c r="A4" s="2">
        <v>44666.645586238425</v>
      </c>
      <c r="B4" s="3" t="s">
        <v>279</v>
      </c>
      <c r="C4" s="3" t="s">
        <v>26</v>
      </c>
      <c r="D4" s="3" t="s">
        <v>290</v>
      </c>
      <c r="E4" s="3" t="s">
        <v>134</v>
      </c>
      <c r="F4" s="3" t="s">
        <v>25</v>
      </c>
      <c r="G4" s="3" t="s">
        <v>26</v>
      </c>
      <c r="H4" s="3" t="s">
        <v>26</v>
      </c>
      <c r="I4" s="3">
        <v>3</v>
      </c>
      <c r="J4" s="3">
        <v>2</v>
      </c>
      <c r="K4" s="3">
        <v>2</v>
      </c>
      <c r="L4" s="3">
        <v>5</v>
      </c>
      <c r="M4" s="3">
        <v>5</v>
      </c>
      <c r="N4" s="3">
        <v>2</v>
      </c>
      <c r="O4" s="3">
        <v>2</v>
      </c>
      <c r="P4" s="3">
        <v>2</v>
      </c>
      <c r="Q4" s="3">
        <v>2</v>
      </c>
      <c r="R4" s="3">
        <v>5</v>
      </c>
      <c r="S4" s="3" t="s">
        <v>291</v>
      </c>
      <c r="T4" s="3" t="s">
        <v>292</v>
      </c>
      <c r="U4" s="3" t="s">
        <v>293</v>
      </c>
    </row>
    <row r="5" spans="1:21" ht="15.75" customHeight="1" x14ac:dyDescent="0.4">
      <c r="A5" s="2">
        <v>44666.645686284726</v>
      </c>
      <c r="B5" s="3" t="s">
        <v>279</v>
      </c>
      <c r="C5" s="3" t="s">
        <v>26</v>
      </c>
      <c r="D5" s="3" t="s">
        <v>294</v>
      </c>
      <c r="E5" s="3" t="s">
        <v>134</v>
      </c>
      <c r="F5" s="3" t="s">
        <v>25</v>
      </c>
      <c r="G5" s="3" t="s">
        <v>26</v>
      </c>
      <c r="H5" s="3" t="s">
        <v>26</v>
      </c>
      <c r="I5" s="3">
        <v>1</v>
      </c>
      <c r="J5" s="3">
        <v>4</v>
      </c>
      <c r="K5" s="3">
        <v>2</v>
      </c>
      <c r="L5" s="3">
        <v>4</v>
      </c>
      <c r="M5" s="3">
        <v>3</v>
      </c>
      <c r="N5" s="3">
        <v>5</v>
      </c>
      <c r="O5" s="3">
        <v>2</v>
      </c>
      <c r="P5" s="3">
        <v>4</v>
      </c>
      <c r="Q5" s="3">
        <v>2</v>
      </c>
      <c r="R5" s="3">
        <v>4</v>
      </c>
      <c r="S5" s="3" t="s">
        <v>295</v>
      </c>
      <c r="T5" s="3" t="s">
        <v>296</v>
      </c>
      <c r="U5" s="3" t="s">
        <v>297</v>
      </c>
    </row>
    <row r="6" spans="1:21" ht="15.75" customHeight="1" x14ac:dyDescent="0.4">
      <c r="A6" s="2">
        <v>44666.646594641206</v>
      </c>
      <c r="B6" s="3" t="s">
        <v>279</v>
      </c>
      <c r="C6" s="3" t="s">
        <v>26</v>
      </c>
      <c r="D6" s="3" t="s">
        <v>298</v>
      </c>
      <c r="E6" s="3" t="s">
        <v>24</v>
      </c>
      <c r="F6" s="3" t="s">
        <v>25</v>
      </c>
      <c r="G6" s="3" t="s">
        <v>22</v>
      </c>
      <c r="H6" s="3" t="s">
        <v>26</v>
      </c>
      <c r="I6" s="3">
        <v>4</v>
      </c>
      <c r="J6" s="3">
        <v>3</v>
      </c>
      <c r="K6" s="3">
        <v>3</v>
      </c>
      <c r="L6" s="3">
        <v>4</v>
      </c>
      <c r="M6" s="3">
        <v>5</v>
      </c>
      <c r="N6" s="3">
        <v>3</v>
      </c>
      <c r="O6" s="3">
        <v>4</v>
      </c>
      <c r="P6" s="3">
        <v>3</v>
      </c>
      <c r="Q6" s="3">
        <v>4</v>
      </c>
      <c r="R6" s="3">
        <v>3</v>
      </c>
      <c r="S6" s="3" t="s">
        <v>299</v>
      </c>
      <c r="T6" s="3" t="s">
        <v>300</v>
      </c>
      <c r="U6" s="3" t="s">
        <v>301</v>
      </c>
    </row>
    <row r="7" spans="1:21" ht="15.75" customHeight="1" x14ac:dyDescent="0.4">
      <c r="A7" s="2">
        <v>44666.663902800923</v>
      </c>
      <c r="B7" s="3" t="s">
        <v>279</v>
      </c>
      <c r="C7" s="3" t="s">
        <v>22</v>
      </c>
      <c r="D7" s="3" t="s">
        <v>302</v>
      </c>
      <c r="E7" s="3" t="s">
        <v>24</v>
      </c>
      <c r="F7" s="3" t="s">
        <v>31</v>
      </c>
      <c r="G7" s="3" t="s">
        <v>26</v>
      </c>
      <c r="I7" s="3">
        <v>1</v>
      </c>
      <c r="J7" s="3">
        <v>3</v>
      </c>
      <c r="K7" s="3">
        <v>1</v>
      </c>
      <c r="L7" s="3">
        <v>2</v>
      </c>
      <c r="M7" s="3">
        <v>2</v>
      </c>
      <c r="N7" s="3">
        <v>5</v>
      </c>
      <c r="O7" s="3">
        <v>2</v>
      </c>
      <c r="P7" s="3">
        <v>5</v>
      </c>
      <c r="Q7" s="3">
        <v>3</v>
      </c>
      <c r="R7" s="3">
        <v>1</v>
      </c>
      <c r="S7" s="3" t="s">
        <v>303</v>
      </c>
      <c r="T7" s="3" t="s">
        <v>304</v>
      </c>
      <c r="U7" s="3" t="s">
        <v>305</v>
      </c>
    </row>
    <row r="8" spans="1:21" ht="15.75" customHeight="1" x14ac:dyDescent="0.4">
      <c r="A8" s="2">
        <v>44666.665882222223</v>
      </c>
      <c r="B8" s="3" t="s">
        <v>279</v>
      </c>
      <c r="C8" s="3" t="s">
        <v>26</v>
      </c>
      <c r="D8" s="3" t="s">
        <v>306</v>
      </c>
      <c r="E8" s="3" t="s">
        <v>307</v>
      </c>
      <c r="F8" s="3" t="s">
        <v>31</v>
      </c>
      <c r="G8" s="3" t="s">
        <v>22</v>
      </c>
      <c r="H8" s="3" t="s">
        <v>26</v>
      </c>
      <c r="I8" s="3">
        <v>1</v>
      </c>
      <c r="J8" s="3">
        <v>3</v>
      </c>
      <c r="K8" s="3">
        <v>1</v>
      </c>
      <c r="L8" s="3">
        <v>4</v>
      </c>
      <c r="M8" s="3">
        <v>3</v>
      </c>
      <c r="N8" s="3">
        <v>3</v>
      </c>
      <c r="O8" s="3">
        <v>3</v>
      </c>
      <c r="P8" s="3">
        <v>4</v>
      </c>
      <c r="Q8" s="3">
        <v>4</v>
      </c>
      <c r="R8" s="3">
        <v>3</v>
      </c>
      <c r="S8" s="3" t="s">
        <v>308</v>
      </c>
      <c r="T8" s="3" t="s">
        <v>309</v>
      </c>
      <c r="U8" s="3" t="s">
        <v>310</v>
      </c>
    </row>
    <row r="9" spans="1:21" ht="15.75" customHeight="1" x14ac:dyDescent="0.4">
      <c r="A9" s="2">
        <v>44666.667934710647</v>
      </c>
      <c r="B9" s="3" t="s">
        <v>279</v>
      </c>
      <c r="C9" s="3" t="s">
        <v>26</v>
      </c>
      <c r="D9" s="3" t="s">
        <v>311</v>
      </c>
      <c r="E9" s="3" t="s">
        <v>312</v>
      </c>
      <c r="F9" s="3" t="s">
        <v>25</v>
      </c>
      <c r="G9" s="3" t="s">
        <v>26</v>
      </c>
      <c r="H9" s="3" t="s">
        <v>26</v>
      </c>
      <c r="I9" s="3">
        <v>3</v>
      </c>
      <c r="J9" s="3">
        <v>4</v>
      </c>
      <c r="K9" s="3">
        <v>2</v>
      </c>
      <c r="L9" s="3">
        <v>3</v>
      </c>
      <c r="M9" s="3">
        <v>2</v>
      </c>
      <c r="N9" s="3">
        <v>2</v>
      </c>
      <c r="O9" s="3">
        <v>4</v>
      </c>
      <c r="P9" s="3">
        <v>5</v>
      </c>
      <c r="Q9" s="3">
        <v>3</v>
      </c>
      <c r="R9" s="3">
        <v>1</v>
      </c>
      <c r="S9" s="3" t="s">
        <v>313</v>
      </c>
      <c r="T9" s="3" t="s">
        <v>314</v>
      </c>
      <c r="U9" s="3" t="s">
        <v>315</v>
      </c>
    </row>
    <row r="10" spans="1:21" ht="15.75" customHeight="1" x14ac:dyDescent="0.4">
      <c r="A10" s="2">
        <v>44666.689785787035</v>
      </c>
      <c r="B10" s="3" t="s">
        <v>279</v>
      </c>
      <c r="C10" s="3" t="s">
        <v>26</v>
      </c>
      <c r="D10" s="3" t="s">
        <v>316</v>
      </c>
      <c r="E10" s="3" t="s">
        <v>24</v>
      </c>
      <c r="F10" s="3" t="s">
        <v>25</v>
      </c>
      <c r="G10" s="3" t="s">
        <v>26</v>
      </c>
      <c r="H10" s="3" t="s">
        <v>26</v>
      </c>
      <c r="I10" s="3">
        <v>2</v>
      </c>
      <c r="J10" s="3">
        <v>4</v>
      </c>
      <c r="K10" s="3">
        <v>2</v>
      </c>
      <c r="L10" s="3">
        <v>5</v>
      </c>
      <c r="M10" s="3">
        <v>4</v>
      </c>
      <c r="N10" s="3">
        <v>5</v>
      </c>
      <c r="O10" s="3">
        <v>4</v>
      </c>
      <c r="P10" s="3">
        <v>4</v>
      </c>
      <c r="Q10" s="3">
        <v>2</v>
      </c>
      <c r="R10" s="3">
        <v>5</v>
      </c>
      <c r="S10" s="3" t="s">
        <v>317</v>
      </c>
      <c r="T10" s="3" t="s">
        <v>318</v>
      </c>
      <c r="U10" s="3" t="s">
        <v>319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workbookViewId="0">
      <selection activeCell="J7" sqref="J7"/>
    </sheetView>
  </sheetViews>
  <sheetFormatPr defaultColWidth="12.609375" defaultRowHeight="15.75" customHeight="1" x14ac:dyDescent="0.4"/>
  <cols>
    <col min="1" max="1" width="21.71875" customWidth="1"/>
    <col min="2" max="2" width="15.38671875" customWidth="1"/>
    <col min="3" max="3" width="37.1640625" bestFit="1" customWidth="1"/>
    <col min="4" max="4" width="16.109375" customWidth="1"/>
    <col min="5" max="5" width="57.83203125" bestFit="1" customWidth="1"/>
    <col min="6" max="6" width="18.5" customWidth="1"/>
    <col min="7" max="7" width="11.83203125" bestFit="1" customWidth="1"/>
    <col min="8" max="8" width="16.71875" customWidth="1"/>
    <col min="9" max="9" width="40.71875" bestFit="1" customWidth="1"/>
    <col min="10" max="10" width="13.5" bestFit="1" customWidth="1"/>
    <col min="11" max="11" width="26.0546875" bestFit="1" customWidth="1"/>
  </cols>
  <sheetData>
    <row r="1" spans="1:26" ht="12.3" x14ac:dyDescent="0.4">
      <c r="A1" s="16"/>
      <c r="B1" s="33">
        <v>44662</v>
      </c>
      <c r="C1" s="34"/>
      <c r="D1" s="33">
        <v>44663</v>
      </c>
      <c r="E1" s="34"/>
      <c r="F1" s="33">
        <v>44664</v>
      </c>
      <c r="G1" s="34"/>
      <c r="H1" s="33">
        <v>44665</v>
      </c>
      <c r="I1" s="34"/>
      <c r="J1" s="33">
        <v>44666</v>
      </c>
      <c r="K1" s="34"/>
      <c r="L1" s="4"/>
      <c r="M1" s="4"/>
      <c r="N1" s="4"/>
      <c r="O1" s="4"/>
      <c r="P1" s="4"/>
      <c r="Q1" s="4"/>
      <c r="R1" s="4"/>
      <c r="S1" s="4"/>
      <c r="T1" s="4"/>
      <c r="U1" s="4"/>
      <c r="V1" s="4"/>
      <c r="W1" s="4"/>
      <c r="X1" s="4"/>
      <c r="Y1" s="4"/>
      <c r="Z1" s="4"/>
    </row>
    <row r="2" spans="1:26" ht="12.3" x14ac:dyDescent="0.4">
      <c r="A2" s="16"/>
      <c r="B2" s="35" t="s">
        <v>68</v>
      </c>
      <c r="C2" s="34"/>
      <c r="D2" s="35" t="s">
        <v>69</v>
      </c>
      <c r="E2" s="34"/>
      <c r="F2" s="35" t="s">
        <v>70</v>
      </c>
      <c r="G2" s="34"/>
      <c r="H2" s="35" t="s">
        <v>71</v>
      </c>
      <c r="I2" s="34"/>
      <c r="J2" s="35" t="s">
        <v>72</v>
      </c>
      <c r="K2" s="34"/>
      <c r="L2" s="4"/>
      <c r="M2" s="4"/>
      <c r="N2" s="4"/>
      <c r="O2" s="4"/>
      <c r="P2" s="4"/>
      <c r="Q2" s="4"/>
      <c r="R2" s="4"/>
      <c r="S2" s="4"/>
      <c r="T2" s="4"/>
      <c r="U2" s="4"/>
      <c r="V2" s="4"/>
      <c r="W2" s="4"/>
      <c r="X2" s="4"/>
      <c r="Y2" s="4"/>
      <c r="Z2" s="4"/>
    </row>
    <row r="3" spans="1:26" ht="12.6" thickBot="1" x14ac:dyDescent="0.45">
      <c r="A3" s="17"/>
      <c r="B3" s="18" t="s">
        <v>73</v>
      </c>
      <c r="C3" s="18" t="s">
        <v>74</v>
      </c>
      <c r="D3" s="18" t="s">
        <v>73</v>
      </c>
      <c r="E3" s="18" t="s">
        <v>74</v>
      </c>
      <c r="F3" s="18" t="s">
        <v>73</v>
      </c>
      <c r="G3" s="18" t="s">
        <v>74</v>
      </c>
      <c r="H3" s="18" t="s">
        <v>73</v>
      </c>
      <c r="I3" s="18" t="s">
        <v>74</v>
      </c>
      <c r="J3" s="18" t="s">
        <v>73</v>
      </c>
      <c r="K3" s="18" t="s">
        <v>74</v>
      </c>
      <c r="L3" s="4"/>
      <c r="M3" s="4"/>
      <c r="N3" s="4"/>
      <c r="O3" s="4"/>
      <c r="P3" s="4"/>
      <c r="Q3" s="4"/>
      <c r="R3" s="4"/>
      <c r="S3" s="4"/>
      <c r="T3" s="4"/>
      <c r="U3" s="4"/>
      <c r="V3" s="4"/>
      <c r="W3" s="4"/>
      <c r="X3" s="4"/>
      <c r="Y3" s="4"/>
      <c r="Z3" s="4"/>
    </row>
    <row r="4" spans="1:26" ht="39" customHeight="1" thickTop="1" x14ac:dyDescent="0.45">
      <c r="A4" s="5" t="s">
        <v>75</v>
      </c>
      <c r="B4" s="6">
        <v>0.14444444444444443</v>
      </c>
      <c r="C4" s="4"/>
      <c r="D4" s="29">
        <v>0.1388888888888889</v>
      </c>
      <c r="E4" s="28" t="s">
        <v>76</v>
      </c>
      <c r="F4" s="6">
        <v>0.3263888888888889</v>
      </c>
      <c r="G4" s="4"/>
      <c r="H4" s="6">
        <v>0.19722222222222222</v>
      </c>
      <c r="I4" s="4"/>
      <c r="J4" s="6">
        <v>0.51875000000000004</v>
      </c>
      <c r="K4" s="7" t="s">
        <v>77</v>
      </c>
      <c r="L4" s="4"/>
      <c r="M4" s="4"/>
      <c r="N4" s="4"/>
      <c r="O4" s="4"/>
      <c r="P4" s="4"/>
      <c r="Q4" s="4"/>
      <c r="R4" s="4"/>
      <c r="S4" s="4"/>
      <c r="T4" s="4"/>
      <c r="U4" s="4"/>
      <c r="V4" s="4"/>
      <c r="W4" s="4"/>
      <c r="X4" s="4"/>
      <c r="Y4" s="4"/>
      <c r="Z4" s="4"/>
    </row>
    <row r="5" spans="1:26" ht="39" customHeight="1" x14ac:dyDescent="0.45">
      <c r="A5" s="5" t="s">
        <v>78</v>
      </c>
      <c r="B5" s="6">
        <v>0.25416666666666665</v>
      </c>
      <c r="C5" s="4"/>
      <c r="D5" s="6">
        <v>0.625</v>
      </c>
      <c r="E5" s="4"/>
      <c r="F5" s="6">
        <v>0.24027777777777778</v>
      </c>
      <c r="G5" s="4"/>
      <c r="H5" s="6">
        <v>0.23194444444444445</v>
      </c>
      <c r="I5" s="4"/>
      <c r="J5" s="6">
        <v>0.38055555555555554</v>
      </c>
      <c r="K5" s="7" t="s">
        <v>79</v>
      </c>
      <c r="L5" s="4"/>
      <c r="M5" s="4"/>
      <c r="N5" s="4"/>
      <c r="O5" s="4"/>
      <c r="P5" s="4"/>
      <c r="Q5" s="4"/>
      <c r="R5" s="4"/>
      <c r="S5" s="4"/>
      <c r="T5" s="4"/>
      <c r="U5" s="4"/>
      <c r="V5" s="4"/>
      <c r="W5" s="4"/>
      <c r="X5" s="4"/>
      <c r="Y5" s="4"/>
      <c r="Z5" s="4"/>
    </row>
    <row r="6" spans="1:26" ht="39" customHeight="1" x14ac:dyDescent="0.45">
      <c r="A6" s="5" t="s">
        <v>80</v>
      </c>
      <c r="B6" s="6">
        <v>0.14097222222222222</v>
      </c>
      <c r="C6" s="4"/>
      <c r="D6" s="6">
        <v>0.625</v>
      </c>
      <c r="E6" s="8" t="s">
        <v>81</v>
      </c>
      <c r="F6" s="6">
        <v>0.61111111111111116</v>
      </c>
      <c r="G6" s="7" t="s">
        <v>82</v>
      </c>
      <c r="H6" s="6">
        <v>0.25972222222222224</v>
      </c>
      <c r="I6" s="7" t="s">
        <v>83</v>
      </c>
      <c r="J6" s="6">
        <v>0.625</v>
      </c>
      <c r="K6" s="7" t="s">
        <v>84</v>
      </c>
      <c r="L6" s="4"/>
      <c r="M6" s="4"/>
      <c r="N6" s="4"/>
      <c r="O6" s="4"/>
      <c r="P6" s="4"/>
      <c r="Q6" s="4"/>
      <c r="R6" s="4"/>
      <c r="S6" s="4"/>
      <c r="T6" s="4"/>
      <c r="U6" s="4"/>
      <c r="V6" s="4"/>
      <c r="W6" s="4"/>
      <c r="X6" s="4"/>
      <c r="Y6" s="4"/>
      <c r="Z6" s="4"/>
    </row>
    <row r="7" spans="1:26" ht="39" customHeight="1" x14ac:dyDescent="0.45">
      <c r="A7" s="5" t="s">
        <v>85</v>
      </c>
      <c r="B7" s="6">
        <v>0.16875000000000001</v>
      </c>
      <c r="C7" s="4"/>
      <c r="D7" s="6">
        <v>0.625</v>
      </c>
      <c r="E7" s="4"/>
      <c r="F7" s="6">
        <v>0.16250000000000001</v>
      </c>
      <c r="G7" s="4"/>
      <c r="H7" s="6">
        <v>0.20069444444444445</v>
      </c>
      <c r="I7" s="4"/>
      <c r="J7" s="6">
        <v>0.625</v>
      </c>
      <c r="K7" s="7" t="s">
        <v>84</v>
      </c>
      <c r="L7" s="4"/>
      <c r="M7" s="4"/>
      <c r="N7" s="4"/>
      <c r="O7" s="4"/>
      <c r="P7" s="4"/>
      <c r="Q7" s="4"/>
      <c r="R7" s="4"/>
      <c r="S7" s="4"/>
      <c r="T7" s="4"/>
      <c r="U7" s="4"/>
      <c r="V7" s="4"/>
      <c r="W7" s="4"/>
      <c r="X7" s="4"/>
      <c r="Y7" s="4"/>
      <c r="Z7" s="4"/>
    </row>
    <row r="8" spans="1:26" ht="39" customHeight="1" x14ac:dyDescent="0.45">
      <c r="A8" s="5" t="s">
        <v>86</v>
      </c>
      <c r="B8" s="9">
        <v>4.791666666666667E-2</v>
      </c>
      <c r="C8" s="8" t="s">
        <v>87</v>
      </c>
      <c r="D8" s="6">
        <v>0.625</v>
      </c>
      <c r="E8" s="4"/>
      <c r="F8" s="6">
        <v>0.21944444444444444</v>
      </c>
      <c r="G8" s="4"/>
      <c r="H8" s="6">
        <v>0.38472222222222224</v>
      </c>
      <c r="I8" s="4"/>
      <c r="J8" s="6">
        <v>0.625</v>
      </c>
      <c r="K8" s="7" t="s">
        <v>84</v>
      </c>
      <c r="L8" s="4"/>
      <c r="M8" s="4"/>
      <c r="N8" s="4"/>
      <c r="O8" s="4"/>
      <c r="P8" s="4"/>
      <c r="Q8" s="4"/>
      <c r="R8" s="4"/>
      <c r="S8" s="4"/>
      <c r="T8" s="4"/>
      <c r="U8" s="4"/>
      <c r="V8" s="4"/>
      <c r="W8" s="4"/>
      <c r="X8" s="4"/>
      <c r="Y8" s="4"/>
      <c r="Z8" s="4"/>
    </row>
    <row r="9" spans="1:26" ht="39" customHeight="1" x14ac:dyDescent="0.45">
      <c r="A9" s="5" t="s">
        <v>88</v>
      </c>
      <c r="B9" s="6">
        <v>0.13819444444444445</v>
      </c>
      <c r="C9" s="4"/>
      <c r="D9" s="6">
        <v>0.625</v>
      </c>
      <c r="E9" s="4"/>
      <c r="F9" s="6">
        <v>0.13750000000000001</v>
      </c>
      <c r="G9" s="4"/>
      <c r="H9" s="6">
        <v>0.625</v>
      </c>
      <c r="I9" s="7" t="s">
        <v>89</v>
      </c>
      <c r="J9" s="6">
        <v>0.38472222222222224</v>
      </c>
      <c r="K9" s="7" t="s">
        <v>90</v>
      </c>
      <c r="L9" s="4"/>
      <c r="M9" s="4"/>
      <c r="N9" s="4"/>
      <c r="O9" s="4"/>
      <c r="P9" s="4"/>
      <c r="Q9" s="4"/>
      <c r="R9" s="4"/>
      <c r="S9" s="4"/>
      <c r="T9" s="4"/>
      <c r="U9" s="4"/>
      <c r="V9" s="4"/>
      <c r="W9" s="4"/>
      <c r="X9" s="4"/>
      <c r="Y9" s="4"/>
      <c r="Z9" s="4"/>
    </row>
    <row r="10" spans="1:26" ht="39" customHeight="1" x14ac:dyDescent="0.45">
      <c r="A10" s="5" t="s">
        <v>91</v>
      </c>
      <c r="B10" s="6">
        <v>0.15625</v>
      </c>
      <c r="C10" s="4"/>
      <c r="D10" s="6">
        <v>0.625</v>
      </c>
      <c r="E10" s="4"/>
      <c r="F10" s="6">
        <v>0.17916666666666667</v>
      </c>
      <c r="G10" s="4"/>
      <c r="H10" s="6">
        <v>0.32291666666666669</v>
      </c>
      <c r="I10" s="7"/>
      <c r="J10" s="6">
        <v>0.625</v>
      </c>
      <c r="K10" s="7" t="s">
        <v>84</v>
      </c>
      <c r="L10" s="4"/>
      <c r="M10" s="4"/>
      <c r="N10" s="4"/>
      <c r="O10" s="4"/>
      <c r="P10" s="4"/>
      <c r="Q10" s="4"/>
      <c r="R10" s="4"/>
      <c r="S10" s="4"/>
      <c r="T10" s="4"/>
      <c r="U10" s="4"/>
      <c r="V10" s="4"/>
      <c r="W10" s="4"/>
      <c r="X10" s="4"/>
      <c r="Y10" s="4"/>
      <c r="Z10" s="4"/>
    </row>
    <row r="11" spans="1:26" ht="39" customHeight="1" x14ac:dyDescent="0.45">
      <c r="A11" s="5" t="s">
        <v>92</v>
      </c>
      <c r="B11" s="6">
        <v>0.21805555555555556</v>
      </c>
      <c r="C11" s="4"/>
      <c r="D11" s="6">
        <v>0.625</v>
      </c>
      <c r="E11" s="4"/>
      <c r="F11" s="4"/>
      <c r="G11" s="4"/>
      <c r="H11" s="6">
        <v>0.38541666666666669</v>
      </c>
      <c r="I11" s="10" t="s">
        <v>93</v>
      </c>
      <c r="J11" s="6">
        <v>0.625</v>
      </c>
      <c r="K11" s="7" t="s">
        <v>84</v>
      </c>
      <c r="L11" s="4"/>
      <c r="M11" s="4"/>
      <c r="N11" s="4"/>
      <c r="O11" s="4"/>
      <c r="P11" s="4"/>
      <c r="Q11" s="4"/>
      <c r="R11" s="4"/>
      <c r="S11" s="4"/>
      <c r="T11" s="4"/>
      <c r="U11" s="4"/>
      <c r="V11" s="4"/>
      <c r="W11" s="4"/>
      <c r="X11" s="4"/>
      <c r="Y11" s="4"/>
      <c r="Z11" s="4"/>
    </row>
    <row r="12" spans="1:26" ht="39" customHeight="1" x14ac:dyDescent="0.45">
      <c r="A12" s="5" t="s">
        <v>94</v>
      </c>
      <c r="B12" s="6">
        <v>0.62361111111111112</v>
      </c>
      <c r="C12" s="7" t="s">
        <v>95</v>
      </c>
      <c r="D12" s="6">
        <v>0.625</v>
      </c>
      <c r="E12" s="4"/>
      <c r="F12" s="4"/>
      <c r="G12" s="4"/>
      <c r="H12" s="6">
        <v>0.38819444444444445</v>
      </c>
      <c r="I12" s="4"/>
      <c r="J12" s="25">
        <v>0.625</v>
      </c>
      <c r="K12" s="7" t="s">
        <v>84</v>
      </c>
      <c r="L12" s="4"/>
      <c r="M12" s="4"/>
      <c r="N12" s="4"/>
      <c r="O12" s="4"/>
      <c r="P12" s="4"/>
      <c r="Q12" s="4"/>
      <c r="R12" s="4"/>
      <c r="S12" s="4"/>
      <c r="T12" s="4"/>
      <c r="U12" s="4"/>
      <c r="V12" s="4"/>
      <c r="W12" s="4"/>
      <c r="X12" s="4"/>
      <c r="Y12" s="4"/>
      <c r="Z12" s="4"/>
    </row>
    <row r="13" spans="1:26" ht="39" customHeight="1" x14ac:dyDescent="0.45">
      <c r="A13" s="5" t="s">
        <v>96</v>
      </c>
      <c r="B13" s="6">
        <v>0.625</v>
      </c>
      <c r="C13" s="7" t="s">
        <v>97</v>
      </c>
      <c r="D13" s="6">
        <v>0.625</v>
      </c>
      <c r="E13" s="4"/>
      <c r="F13" s="4"/>
      <c r="G13" s="4"/>
      <c r="H13" s="6">
        <v>0.16180555555555556</v>
      </c>
      <c r="I13" s="4"/>
      <c r="J13" s="25"/>
      <c r="K13" s="7"/>
      <c r="L13" s="4"/>
      <c r="M13" s="4"/>
      <c r="N13" s="4"/>
      <c r="O13" s="4"/>
      <c r="P13" s="4"/>
      <c r="Q13" s="4"/>
      <c r="R13" s="4"/>
      <c r="S13" s="4"/>
      <c r="T13" s="4"/>
      <c r="U13" s="4"/>
      <c r="V13" s="4"/>
      <c r="W13" s="4"/>
      <c r="X13" s="4"/>
      <c r="Y13" s="4"/>
      <c r="Z13" s="4"/>
    </row>
    <row r="14" spans="1:26" ht="39" customHeight="1" x14ac:dyDescent="0.45">
      <c r="A14" s="5" t="s">
        <v>98</v>
      </c>
      <c r="B14" s="11" t="s">
        <v>29</v>
      </c>
      <c r="C14" s="4"/>
      <c r="D14" s="6">
        <v>0.625</v>
      </c>
      <c r="E14" s="4"/>
      <c r="F14" s="4"/>
      <c r="G14" s="4"/>
      <c r="H14" s="6">
        <v>0.25694444444444442</v>
      </c>
      <c r="I14" s="4"/>
      <c r="J14" s="25"/>
      <c r="K14" s="7"/>
      <c r="L14" s="4"/>
      <c r="M14" s="4"/>
      <c r="N14" s="4"/>
      <c r="O14" s="4"/>
      <c r="P14" s="4"/>
      <c r="Q14" s="4"/>
      <c r="R14" s="4"/>
      <c r="S14" s="4"/>
      <c r="T14" s="4"/>
      <c r="U14" s="4"/>
      <c r="V14" s="4"/>
      <c r="W14" s="4"/>
      <c r="X14" s="4"/>
      <c r="Y14" s="4"/>
      <c r="Z14" s="4"/>
    </row>
    <row r="15" spans="1:26" ht="39" customHeight="1" x14ac:dyDescent="0.45">
      <c r="A15" s="5" t="s">
        <v>99</v>
      </c>
      <c r="B15" s="11" t="s">
        <v>29</v>
      </c>
      <c r="C15" s="4"/>
      <c r="D15" s="4"/>
      <c r="E15" s="4"/>
      <c r="F15" s="4"/>
      <c r="G15" s="4"/>
      <c r="H15" s="4"/>
      <c r="I15" s="4"/>
      <c r="J15" s="4"/>
      <c r="K15" s="4"/>
      <c r="L15" s="4"/>
      <c r="M15" s="4"/>
      <c r="N15" s="4"/>
      <c r="O15" s="4"/>
      <c r="P15" s="4"/>
      <c r="Q15" s="4"/>
      <c r="R15" s="4"/>
      <c r="S15" s="4"/>
      <c r="T15" s="4"/>
      <c r="U15" s="4"/>
      <c r="V15" s="4"/>
      <c r="W15" s="4"/>
      <c r="X15" s="4"/>
      <c r="Y15" s="4"/>
      <c r="Z15" s="4"/>
    </row>
    <row r="16" spans="1:26" ht="12.6" x14ac:dyDescent="0.45">
      <c r="A16" s="5"/>
      <c r="B16" s="11"/>
      <c r="C16" s="4"/>
      <c r="D16" s="4"/>
      <c r="E16" s="4"/>
      <c r="F16" s="4"/>
      <c r="G16" s="4"/>
      <c r="H16" s="4"/>
      <c r="I16" s="4"/>
      <c r="J16" s="4"/>
      <c r="K16" s="4"/>
      <c r="L16" s="4"/>
      <c r="M16" s="4"/>
      <c r="N16" s="4"/>
      <c r="O16" s="4"/>
      <c r="P16" s="4"/>
      <c r="Q16" s="4"/>
      <c r="R16" s="4"/>
      <c r="S16" s="4"/>
      <c r="T16" s="4"/>
      <c r="U16" s="4"/>
      <c r="V16" s="4"/>
      <c r="W16" s="4"/>
      <c r="X16" s="4"/>
      <c r="Y16" s="4"/>
      <c r="Z16" s="4"/>
    </row>
    <row r="17" spans="1:26" ht="12.6" x14ac:dyDescent="0.45">
      <c r="A17" s="5"/>
      <c r="B17" s="11"/>
      <c r="C17" s="4"/>
      <c r="D17" s="4"/>
      <c r="E17" s="4"/>
      <c r="F17" s="4"/>
      <c r="G17" s="4"/>
      <c r="H17" s="4"/>
      <c r="I17" s="4"/>
      <c r="J17" s="4"/>
      <c r="K17" s="4"/>
      <c r="L17" s="4"/>
      <c r="M17" s="4"/>
      <c r="N17" s="4"/>
      <c r="O17" s="4"/>
      <c r="P17" s="4"/>
      <c r="Q17" s="4"/>
      <c r="R17" s="4"/>
      <c r="S17" s="4"/>
      <c r="T17" s="4"/>
      <c r="U17" s="4"/>
      <c r="V17" s="4"/>
      <c r="W17" s="4"/>
      <c r="X17" s="4"/>
      <c r="Y17" s="4"/>
      <c r="Z17" s="4"/>
    </row>
    <row r="18" spans="1:26" ht="12.6" x14ac:dyDescent="0.45">
      <c r="A18" s="19"/>
      <c r="B18" s="20"/>
      <c r="C18" s="21"/>
      <c r="D18" s="21"/>
      <c r="E18" s="21"/>
      <c r="F18" s="21"/>
      <c r="G18" s="21"/>
      <c r="H18" s="21"/>
      <c r="I18" s="21"/>
      <c r="J18" s="21"/>
      <c r="K18" s="21"/>
      <c r="L18" s="21"/>
      <c r="M18" s="4"/>
      <c r="N18" s="4"/>
      <c r="O18" s="4"/>
      <c r="P18" s="4"/>
      <c r="Q18" s="4"/>
      <c r="R18" s="4"/>
      <c r="S18" s="4"/>
      <c r="T18" s="4"/>
      <c r="U18" s="4"/>
      <c r="V18" s="4"/>
      <c r="W18" s="4"/>
      <c r="X18" s="4"/>
      <c r="Y18" s="4"/>
      <c r="Z18" s="4"/>
    </row>
    <row r="19" spans="1:26" ht="12.3" x14ac:dyDescent="0.4">
      <c r="A19" s="16"/>
      <c r="B19" s="22" t="s">
        <v>100</v>
      </c>
      <c r="C19" s="23">
        <f>AVERAGE(B4:B15)</f>
        <v>0.25173611111111105</v>
      </c>
      <c r="D19" s="22" t="s">
        <v>100</v>
      </c>
      <c r="E19" s="23">
        <f>AVERAGE(D4:D15)</f>
        <v>0.58080808080808088</v>
      </c>
      <c r="F19" s="22" t="s">
        <v>100</v>
      </c>
      <c r="G19" s="23">
        <f>AVERAGE(F4:F15)</f>
        <v>0.26805555555555555</v>
      </c>
      <c r="H19" s="22" t="s">
        <v>101</v>
      </c>
      <c r="I19" s="23">
        <f>AVERAGE(H4:H15)</f>
        <v>0.31041666666666662</v>
      </c>
      <c r="J19" s="16" t="s">
        <v>320</v>
      </c>
      <c r="K19" s="24">
        <f>AVERAGE(J4:J15)</f>
        <v>0.55933641975308646</v>
      </c>
      <c r="L19" s="16"/>
      <c r="M19" s="4"/>
      <c r="N19" s="4"/>
      <c r="O19" s="4"/>
      <c r="P19" s="4"/>
      <c r="Q19" s="4"/>
      <c r="R19" s="4"/>
      <c r="S19" s="4"/>
      <c r="T19" s="4"/>
      <c r="U19" s="4"/>
      <c r="V19" s="4"/>
      <c r="W19" s="4"/>
      <c r="X19" s="4"/>
      <c r="Y19" s="4"/>
      <c r="Z19" s="4"/>
    </row>
    <row r="20" spans="1:26" ht="24.6" x14ac:dyDescent="0.4">
      <c r="A20" s="16"/>
      <c r="B20" s="22" t="s">
        <v>102</v>
      </c>
      <c r="C20" s="23">
        <f>AVERAGE(B4:B7, B9:B13)</f>
        <v>0.27438271604938269</v>
      </c>
      <c r="D20" s="16"/>
      <c r="E20" s="16"/>
      <c r="F20" s="16"/>
      <c r="G20" s="16"/>
      <c r="H20" s="16"/>
      <c r="I20" s="16"/>
      <c r="J20" s="16"/>
      <c r="K20" s="16"/>
      <c r="L20" s="16"/>
      <c r="M20" s="4"/>
      <c r="N20" s="4"/>
      <c r="O20" s="4"/>
      <c r="P20" s="4"/>
      <c r="Q20" s="4"/>
      <c r="R20" s="4"/>
      <c r="S20" s="4"/>
      <c r="T20" s="4"/>
      <c r="U20" s="4"/>
      <c r="V20" s="4"/>
      <c r="W20" s="4"/>
      <c r="X20" s="4"/>
      <c r="Y20" s="4"/>
      <c r="Z20" s="4"/>
    </row>
    <row r="21" spans="1:26" ht="12.3" x14ac:dyDescent="0.4">
      <c r="A21" s="16"/>
      <c r="B21" s="16"/>
      <c r="C21" s="16"/>
      <c r="D21" s="16"/>
      <c r="E21" s="16"/>
      <c r="F21" s="16"/>
      <c r="G21" s="16"/>
      <c r="H21" s="16"/>
      <c r="I21" s="16"/>
      <c r="J21" s="16"/>
      <c r="K21" s="16"/>
      <c r="L21" s="16"/>
      <c r="M21" s="4"/>
      <c r="N21" s="4"/>
      <c r="O21" s="4"/>
      <c r="P21" s="4"/>
      <c r="Q21" s="4"/>
      <c r="R21" s="4"/>
      <c r="S21" s="4"/>
      <c r="T21" s="4"/>
      <c r="U21" s="4"/>
      <c r="V21" s="4"/>
      <c r="W21" s="4"/>
      <c r="X21" s="4"/>
      <c r="Y21" s="4"/>
      <c r="Z21" s="4"/>
    </row>
    <row r="22" spans="1:26" ht="12.3" x14ac:dyDescent="0.4">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2.3" x14ac:dyDescent="0.4">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2.3" x14ac:dyDescent="0.4">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2.3" x14ac:dyDescent="0.4">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2.3" x14ac:dyDescent="0.4">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2.3" x14ac:dyDescent="0.4">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2.3" x14ac:dyDescent="0.4">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2.3" x14ac:dyDescent="0.4">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2.3" x14ac:dyDescent="0.4">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2.3" x14ac:dyDescent="0.4">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2.3" x14ac:dyDescent="0.4">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2.3" x14ac:dyDescent="0.4">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2.3" x14ac:dyDescent="0.4">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2.3" x14ac:dyDescent="0.4">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2.3" x14ac:dyDescent="0.4">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2.3" x14ac:dyDescent="0.4">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2.3" x14ac:dyDescent="0.4">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3" x14ac:dyDescent="0.4">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3" x14ac:dyDescent="0.4">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3" x14ac:dyDescent="0.4">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3" x14ac:dyDescent="0.4">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3" x14ac:dyDescent="0.4">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3" x14ac:dyDescent="0.4">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3" x14ac:dyDescent="0.4">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3" x14ac:dyDescent="0.4">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3" x14ac:dyDescent="0.4">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3" x14ac:dyDescent="0.4">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3" x14ac:dyDescent="0.4">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3" x14ac:dyDescent="0.4">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3" x14ac:dyDescent="0.4">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3" x14ac:dyDescent="0.4">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3" x14ac:dyDescent="0.4">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3" x14ac:dyDescent="0.4">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3" x14ac:dyDescent="0.4">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3" x14ac:dyDescent="0.4">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3" x14ac:dyDescent="0.4">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3" x14ac:dyDescent="0.4">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3" x14ac:dyDescent="0.4">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3" x14ac:dyDescent="0.4">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3" x14ac:dyDescent="0.4">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3" x14ac:dyDescent="0.4">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3" x14ac:dyDescent="0.4">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3" x14ac:dyDescent="0.4">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3" x14ac:dyDescent="0.4">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3" x14ac:dyDescent="0.4">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3" x14ac:dyDescent="0.4">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3" x14ac:dyDescent="0.4">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3" x14ac:dyDescent="0.4">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3" x14ac:dyDescent="0.4">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3" x14ac:dyDescent="0.4">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3" x14ac:dyDescent="0.4">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3" x14ac:dyDescent="0.4">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3" x14ac:dyDescent="0.4">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3" x14ac:dyDescent="0.4">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3" x14ac:dyDescent="0.4">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3" x14ac:dyDescent="0.4">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3" x14ac:dyDescent="0.4">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3" x14ac:dyDescent="0.4">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3" x14ac:dyDescent="0.4">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3" x14ac:dyDescent="0.4">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3" x14ac:dyDescent="0.4">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3" x14ac:dyDescent="0.4">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3" x14ac:dyDescent="0.4">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3" x14ac:dyDescent="0.4">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3" x14ac:dyDescent="0.4">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3" x14ac:dyDescent="0.4">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3" x14ac:dyDescent="0.4">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3" x14ac:dyDescent="0.4">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3" x14ac:dyDescent="0.4">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3" x14ac:dyDescent="0.4">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3" x14ac:dyDescent="0.4">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3" x14ac:dyDescent="0.4">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3" x14ac:dyDescent="0.4">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3" x14ac:dyDescent="0.4">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3" x14ac:dyDescent="0.4">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3" x14ac:dyDescent="0.4">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3" x14ac:dyDescent="0.4">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3" x14ac:dyDescent="0.4">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3" x14ac:dyDescent="0.4">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3" x14ac:dyDescent="0.4">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3" x14ac:dyDescent="0.4">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3" x14ac:dyDescent="0.4">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3" x14ac:dyDescent="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3" x14ac:dyDescent="0.4">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3" x14ac:dyDescent="0.4">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3" x14ac:dyDescent="0.4">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3" x14ac:dyDescent="0.4">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3" x14ac:dyDescent="0.4">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3" x14ac:dyDescent="0.4">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3" x14ac:dyDescent="0.4">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3" x14ac:dyDescent="0.4">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3" x14ac:dyDescent="0.4">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3" x14ac:dyDescent="0.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3" x14ac:dyDescent="0.4">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3" x14ac:dyDescent="0.4">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3" x14ac:dyDescent="0.4">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3" x14ac:dyDescent="0.4">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3" x14ac:dyDescent="0.4">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3" x14ac:dyDescent="0.4">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3" x14ac:dyDescent="0.4">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3" x14ac:dyDescent="0.4">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3" x14ac:dyDescent="0.4">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3" x14ac:dyDescent="0.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3" x14ac:dyDescent="0.4">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3" x14ac:dyDescent="0.4">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3" x14ac:dyDescent="0.4">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3" x14ac:dyDescent="0.4">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3" x14ac:dyDescent="0.4">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3" x14ac:dyDescent="0.4">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3" x14ac:dyDescent="0.4">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3" x14ac:dyDescent="0.4">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3" x14ac:dyDescent="0.4">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3" x14ac:dyDescent="0.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3" x14ac:dyDescent="0.4">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3" x14ac:dyDescent="0.4">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3" x14ac:dyDescent="0.4">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3" x14ac:dyDescent="0.4">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3" x14ac:dyDescent="0.4">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3" x14ac:dyDescent="0.4">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3" x14ac:dyDescent="0.4">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3" x14ac:dyDescent="0.4">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3" x14ac:dyDescent="0.4">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3" x14ac:dyDescent="0.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3" x14ac:dyDescent="0.4">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3" x14ac:dyDescent="0.4">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3" x14ac:dyDescent="0.4">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3" x14ac:dyDescent="0.4">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3" x14ac:dyDescent="0.4">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3" x14ac:dyDescent="0.4">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3" x14ac:dyDescent="0.4">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3" x14ac:dyDescent="0.4">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3" x14ac:dyDescent="0.4">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3" x14ac:dyDescent="0.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3" x14ac:dyDescent="0.4">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3" x14ac:dyDescent="0.4">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3" x14ac:dyDescent="0.4">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3" x14ac:dyDescent="0.4">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3" x14ac:dyDescent="0.4">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3" x14ac:dyDescent="0.4">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3" x14ac:dyDescent="0.4">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3" x14ac:dyDescent="0.4">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3" x14ac:dyDescent="0.4">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3" x14ac:dyDescent="0.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3" x14ac:dyDescent="0.4">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3" x14ac:dyDescent="0.4">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3" x14ac:dyDescent="0.4">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3" x14ac:dyDescent="0.4">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3" x14ac:dyDescent="0.4">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3" x14ac:dyDescent="0.4">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3" x14ac:dyDescent="0.4">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3" x14ac:dyDescent="0.4">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3" x14ac:dyDescent="0.4">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3" x14ac:dyDescent="0.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3" x14ac:dyDescent="0.4">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3" x14ac:dyDescent="0.4">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3" x14ac:dyDescent="0.4">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3" x14ac:dyDescent="0.4">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3" x14ac:dyDescent="0.4">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3" x14ac:dyDescent="0.4">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3" x14ac:dyDescent="0.4">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3" x14ac:dyDescent="0.4">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3" x14ac:dyDescent="0.4">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3" x14ac:dyDescent="0.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3" x14ac:dyDescent="0.4">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3" x14ac:dyDescent="0.4">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3" x14ac:dyDescent="0.4">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3" x14ac:dyDescent="0.4">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3" x14ac:dyDescent="0.4">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3" x14ac:dyDescent="0.4">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3" x14ac:dyDescent="0.4">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3" x14ac:dyDescent="0.4">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3" x14ac:dyDescent="0.4">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3" x14ac:dyDescent="0.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3" x14ac:dyDescent="0.4">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3" x14ac:dyDescent="0.4">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3" x14ac:dyDescent="0.4">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3" x14ac:dyDescent="0.4">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3" x14ac:dyDescent="0.4">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3" x14ac:dyDescent="0.4">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3" x14ac:dyDescent="0.4">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3" x14ac:dyDescent="0.4">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3" x14ac:dyDescent="0.4">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3" x14ac:dyDescent="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3" x14ac:dyDescent="0.4">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3" x14ac:dyDescent="0.4">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3" x14ac:dyDescent="0.4">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3" x14ac:dyDescent="0.4">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3" x14ac:dyDescent="0.4">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3" x14ac:dyDescent="0.4">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3" x14ac:dyDescent="0.4">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3" x14ac:dyDescent="0.4">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3" x14ac:dyDescent="0.4">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3" x14ac:dyDescent="0.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3" x14ac:dyDescent="0.4">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3" x14ac:dyDescent="0.4">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3" x14ac:dyDescent="0.4">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3" x14ac:dyDescent="0.4">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3" x14ac:dyDescent="0.4">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3" x14ac:dyDescent="0.4">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3" x14ac:dyDescent="0.4">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3" x14ac:dyDescent="0.4">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3" x14ac:dyDescent="0.4">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3" x14ac:dyDescent="0.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3" x14ac:dyDescent="0.4">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3" x14ac:dyDescent="0.4">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3" x14ac:dyDescent="0.4">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3" x14ac:dyDescent="0.4">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3" x14ac:dyDescent="0.4">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3" x14ac:dyDescent="0.4">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3" x14ac:dyDescent="0.4">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3" x14ac:dyDescent="0.4">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3" x14ac:dyDescent="0.4">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3" x14ac:dyDescent="0.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3" x14ac:dyDescent="0.4">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3" x14ac:dyDescent="0.4">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3" x14ac:dyDescent="0.4">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3" x14ac:dyDescent="0.4">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3" x14ac:dyDescent="0.4">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3" x14ac:dyDescent="0.4">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3" x14ac:dyDescent="0.4">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3" x14ac:dyDescent="0.4">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3" x14ac:dyDescent="0.4">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3" x14ac:dyDescent="0.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3" x14ac:dyDescent="0.4">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3" x14ac:dyDescent="0.4">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3" x14ac:dyDescent="0.4">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3" x14ac:dyDescent="0.4">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3" x14ac:dyDescent="0.4">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3" x14ac:dyDescent="0.4">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3" x14ac:dyDescent="0.4">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3" x14ac:dyDescent="0.4">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3" x14ac:dyDescent="0.4">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3" x14ac:dyDescent="0.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3" x14ac:dyDescent="0.4">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3" x14ac:dyDescent="0.4">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3" x14ac:dyDescent="0.4">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3" x14ac:dyDescent="0.4">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3" x14ac:dyDescent="0.4">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3" x14ac:dyDescent="0.4">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3" x14ac:dyDescent="0.4">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3" x14ac:dyDescent="0.4">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3" x14ac:dyDescent="0.4">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3" x14ac:dyDescent="0.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3" x14ac:dyDescent="0.4">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3" x14ac:dyDescent="0.4">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3" x14ac:dyDescent="0.4">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3" x14ac:dyDescent="0.4">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3" x14ac:dyDescent="0.4">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3" x14ac:dyDescent="0.4">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3" x14ac:dyDescent="0.4">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3" x14ac:dyDescent="0.4">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3" x14ac:dyDescent="0.4">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3" x14ac:dyDescent="0.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3" x14ac:dyDescent="0.4">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3" x14ac:dyDescent="0.4">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3" x14ac:dyDescent="0.4">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3" x14ac:dyDescent="0.4">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3" x14ac:dyDescent="0.4">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3" x14ac:dyDescent="0.4">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3" x14ac:dyDescent="0.4">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3" x14ac:dyDescent="0.4">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3" x14ac:dyDescent="0.4">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3" x14ac:dyDescent="0.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3" x14ac:dyDescent="0.4">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3" x14ac:dyDescent="0.4">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3" x14ac:dyDescent="0.4">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3" x14ac:dyDescent="0.4">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3" x14ac:dyDescent="0.4">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3" x14ac:dyDescent="0.4">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3" x14ac:dyDescent="0.4">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3" x14ac:dyDescent="0.4">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3" x14ac:dyDescent="0.4">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3" x14ac:dyDescent="0.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3" x14ac:dyDescent="0.4">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3" x14ac:dyDescent="0.4">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3" x14ac:dyDescent="0.4">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3" x14ac:dyDescent="0.4">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3" x14ac:dyDescent="0.4">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3" x14ac:dyDescent="0.4">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3" x14ac:dyDescent="0.4">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3" x14ac:dyDescent="0.4">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3" x14ac:dyDescent="0.4">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3" x14ac:dyDescent="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3" x14ac:dyDescent="0.4">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3" x14ac:dyDescent="0.4">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3" x14ac:dyDescent="0.4">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3" x14ac:dyDescent="0.4">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3" x14ac:dyDescent="0.4">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3" x14ac:dyDescent="0.4">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3" x14ac:dyDescent="0.4">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3" x14ac:dyDescent="0.4">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3" x14ac:dyDescent="0.4">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3" x14ac:dyDescent="0.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3" x14ac:dyDescent="0.4">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3" x14ac:dyDescent="0.4">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3" x14ac:dyDescent="0.4">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3" x14ac:dyDescent="0.4">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3" x14ac:dyDescent="0.4">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3" x14ac:dyDescent="0.4">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3" x14ac:dyDescent="0.4">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3" x14ac:dyDescent="0.4">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3" x14ac:dyDescent="0.4">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3" x14ac:dyDescent="0.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3" x14ac:dyDescent="0.4">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3" x14ac:dyDescent="0.4">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3" x14ac:dyDescent="0.4">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3" x14ac:dyDescent="0.4">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3" x14ac:dyDescent="0.4">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3" x14ac:dyDescent="0.4">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3" x14ac:dyDescent="0.4">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3" x14ac:dyDescent="0.4">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3" x14ac:dyDescent="0.4">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3" x14ac:dyDescent="0.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3" x14ac:dyDescent="0.4">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3" x14ac:dyDescent="0.4">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3" x14ac:dyDescent="0.4">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3" x14ac:dyDescent="0.4">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3" x14ac:dyDescent="0.4">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3" x14ac:dyDescent="0.4">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3" x14ac:dyDescent="0.4">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3" x14ac:dyDescent="0.4">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3" x14ac:dyDescent="0.4">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3" x14ac:dyDescent="0.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3" x14ac:dyDescent="0.4">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3" x14ac:dyDescent="0.4">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3" x14ac:dyDescent="0.4">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3" x14ac:dyDescent="0.4">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3" x14ac:dyDescent="0.4">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3" x14ac:dyDescent="0.4">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3" x14ac:dyDescent="0.4">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3" x14ac:dyDescent="0.4">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3" x14ac:dyDescent="0.4">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3" x14ac:dyDescent="0.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3" x14ac:dyDescent="0.4">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3" x14ac:dyDescent="0.4">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3" x14ac:dyDescent="0.4">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3" x14ac:dyDescent="0.4">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3" x14ac:dyDescent="0.4">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3" x14ac:dyDescent="0.4">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3" x14ac:dyDescent="0.4">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3" x14ac:dyDescent="0.4">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3" x14ac:dyDescent="0.4">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3" x14ac:dyDescent="0.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3" x14ac:dyDescent="0.4">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3" x14ac:dyDescent="0.4">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3" x14ac:dyDescent="0.4">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3" x14ac:dyDescent="0.4">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3" x14ac:dyDescent="0.4">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3" x14ac:dyDescent="0.4">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3" x14ac:dyDescent="0.4">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3" x14ac:dyDescent="0.4">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3" x14ac:dyDescent="0.4">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3" x14ac:dyDescent="0.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3" x14ac:dyDescent="0.4">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3" x14ac:dyDescent="0.4">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3" x14ac:dyDescent="0.4">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3" x14ac:dyDescent="0.4">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3" x14ac:dyDescent="0.4">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3" x14ac:dyDescent="0.4">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3" x14ac:dyDescent="0.4">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3" x14ac:dyDescent="0.4">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3" x14ac:dyDescent="0.4">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3" x14ac:dyDescent="0.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3" x14ac:dyDescent="0.4">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3" x14ac:dyDescent="0.4">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3" x14ac:dyDescent="0.4">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3" x14ac:dyDescent="0.4">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3" x14ac:dyDescent="0.4">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3" x14ac:dyDescent="0.4">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3" x14ac:dyDescent="0.4">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3" x14ac:dyDescent="0.4">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3" x14ac:dyDescent="0.4">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3" x14ac:dyDescent="0.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3" x14ac:dyDescent="0.4">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3" x14ac:dyDescent="0.4">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3" x14ac:dyDescent="0.4">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3" x14ac:dyDescent="0.4">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3" x14ac:dyDescent="0.4">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3" x14ac:dyDescent="0.4">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3" x14ac:dyDescent="0.4">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3" x14ac:dyDescent="0.4">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3" x14ac:dyDescent="0.4">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3" x14ac:dyDescent="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3" x14ac:dyDescent="0.4">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3" x14ac:dyDescent="0.4">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3" x14ac:dyDescent="0.4">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3" x14ac:dyDescent="0.4">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3" x14ac:dyDescent="0.4">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3" x14ac:dyDescent="0.4">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3" x14ac:dyDescent="0.4">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3" x14ac:dyDescent="0.4">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3" x14ac:dyDescent="0.4">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3" x14ac:dyDescent="0.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3" x14ac:dyDescent="0.4">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3" x14ac:dyDescent="0.4">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3" x14ac:dyDescent="0.4">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3" x14ac:dyDescent="0.4">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3" x14ac:dyDescent="0.4">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3" x14ac:dyDescent="0.4">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3" x14ac:dyDescent="0.4">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3" x14ac:dyDescent="0.4">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3" x14ac:dyDescent="0.4">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3" x14ac:dyDescent="0.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3" x14ac:dyDescent="0.4">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3" x14ac:dyDescent="0.4">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3" x14ac:dyDescent="0.4">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3" x14ac:dyDescent="0.4">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3" x14ac:dyDescent="0.4">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3" x14ac:dyDescent="0.4">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3" x14ac:dyDescent="0.4">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3" x14ac:dyDescent="0.4">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3" x14ac:dyDescent="0.4">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3" x14ac:dyDescent="0.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3" x14ac:dyDescent="0.4">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3" x14ac:dyDescent="0.4">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3" x14ac:dyDescent="0.4">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3" x14ac:dyDescent="0.4">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3" x14ac:dyDescent="0.4">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3" x14ac:dyDescent="0.4">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3" x14ac:dyDescent="0.4">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3" x14ac:dyDescent="0.4">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3" x14ac:dyDescent="0.4">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3" x14ac:dyDescent="0.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3" x14ac:dyDescent="0.4">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3" x14ac:dyDescent="0.4">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3" x14ac:dyDescent="0.4">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3" x14ac:dyDescent="0.4">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3" x14ac:dyDescent="0.4">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3" x14ac:dyDescent="0.4">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3" x14ac:dyDescent="0.4">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3" x14ac:dyDescent="0.4">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3" x14ac:dyDescent="0.4">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3" x14ac:dyDescent="0.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3" x14ac:dyDescent="0.4">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3" x14ac:dyDescent="0.4">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3" x14ac:dyDescent="0.4">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3" x14ac:dyDescent="0.4">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3" x14ac:dyDescent="0.4">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3" x14ac:dyDescent="0.4">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3" x14ac:dyDescent="0.4">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3" x14ac:dyDescent="0.4">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3" x14ac:dyDescent="0.4">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3" x14ac:dyDescent="0.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3" x14ac:dyDescent="0.4">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3" x14ac:dyDescent="0.4">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3" x14ac:dyDescent="0.4">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3" x14ac:dyDescent="0.4">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3" x14ac:dyDescent="0.4">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3" x14ac:dyDescent="0.4">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3" x14ac:dyDescent="0.4">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3" x14ac:dyDescent="0.4">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3" x14ac:dyDescent="0.4">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3" x14ac:dyDescent="0.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3" x14ac:dyDescent="0.4">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3" x14ac:dyDescent="0.4">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3" x14ac:dyDescent="0.4">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3" x14ac:dyDescent="0.4">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3" x14ac:dyDescent="0.4">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3" x14ac:dyDescent="0.4">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3" x14ac:dyDescent="0.4">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3" x14ac:dyDescent="0.4">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3" x14ac:dyDescent="0.4">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3" x14ac:dyDescent="0.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3" x14ac:dyDescent="0.4">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3" x14ac:dyDescent="0.4">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3" x14ac:dyDescent="0.4">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3" x14ac:dyDescent="0.4">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3" x14ac:dyDescent="0.4">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3" x14ac:dyDescent="0.4">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3" x14ac:dyDescent="0.4">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3" x14ac:dyDescent="0.4">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3" x14ac:dyDescent="0.4">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3" x14ac:dyDescent="0.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3" x14ac:dyDescent="0.4">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3" x14ac:dyDescent="0.4">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3" x14ac:dyDescent="0.4">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3" x14ac:dyDescent="0.4">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3" x14ac:dyDescent="0.4">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3" x14ac:dyDescent="0.4">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3" x14ac:dyDescent="0.4">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3" x14ac:dyDescent="0.4">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3" x14ac:dyDescent="0.4">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3" x14ac:dyDescent="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3" x14ac:dyDescent="0.4">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3" x14ac:dyDescent="0.4">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3" x14ac:dyDescent="0.4">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3" x14ac:dyDescent="0.4">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3" x14ac:dyDescent="0.4">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3" x14ac:dyDescent="0.4">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3" x14ac:dyDescent="0.4">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3" x14ac:dyDescent="0.4">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3" x14ac:dyDescent="0.4">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3" x14ac:dyDescent="0.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3" x14ac:dyDescent="0.4">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3" x14ac:dyDescent="0.4">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3" x14ac:dyDescent="0.4">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3" x14ac:dyDescent="0.4">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3" x14ac:dyDescent="0.4">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3" x14ac:dyDescent="0.4">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3" x14ac:dyDescent="0.4">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3" x14ac:dyDescent="0.4">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3" x14ac:dyDescent="0.4">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3" x14ac:dyDescent="0.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3" x14ac:dyDescent="0.4">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3" x14ac:dyDescent="0.4">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3" x14ac:dyDescent="0.4">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3" x14ac:dyDescent="0.4">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3" x14ac:dyDescent="0.4">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3" x14ac:dyDescent="0.4">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3" x14ac:dyDescent="0.4">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3" x14ac:dyDescent="0.4">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3" x14ac:dyDescent="0.4">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3" x14ac:dyDescent="0.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3" x14ac:dyDescent="0.4">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3" x14ac:dyDescent="0.4">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3" x14ac:dyDescent="0.4">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3" x14ac:dyDescent="0.4">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3" x14ac:dyDescent="0.4">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3" x14ac:dyDescent="0.4">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3" x14ac:dyDescent="0.4">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3" x14ac:dyDescent="0.4">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3" x14ac:dyDescent="0.4">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3" x14ac:dyDescent="0.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3" x14ac:dyDescent="0.4">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3" x14ac:dyDescent="0.4">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3" x14ac:dyDescent="0.4">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3" x14ac:dyDescent="0.4">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3" x14ac:dyDescent="0.4">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3" x14ac:dyDescent="0.4">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3" x14ac:dyDescent="0.4">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3" x14ac:dyDescent="0.4">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3" x14ac:dyDescent="0.4">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3" x14ac:dyDescent="0.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3" x14ac:dyDescent="0.4">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3" x14ac:dyDescent="0.4">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3" x14ac:dyDescent="0.4">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3" x14ac:dyDescent="0.4">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3" x14ac:dyDescent="0.4">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3" x14ac:dyDescent="0.4">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3" x14ac:dyDescent="0.4">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3" x14ac:dyDescent="0.4">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3" x14ac:dyDescent="0.4">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3" x14ac:dyDescent="0.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3" x14ac:dyDescent="0.4">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3" x14ac:dyDescent="0.4">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3" x14ac:dyDescent="0.4">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3" x14ac:dyDescent="0.4">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3" x14ac:dyDescent="0.4">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3" x14ac:dyDescent="0.4">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3" x14ac:dyDescent="0.4">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3" x14ac:dyDescent="0.4">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3" x14ac:dyDescent="0.4">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3" x14ac:dyDescent="0.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3" x14ac:dyDescent="0.4">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3" x14ac:dyDescent="0.4">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3" x14ac:dyDescent="0.4">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3" x14ac:dyDescent="0.4">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3" x14ac:dyDescent="0.4">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3" x14ac:dyDescent="0.4">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3" x14ac:dyDescent="0.4">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3" x14ac:dyDescent="0.4">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3" x14ac:dyDescent="0.4">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3" x14ac:dyDescent="0.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3" x14ac:dyDescent="0.4">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3" x14ac:dyDescent="0.4">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3" x14ac:dyDescent="0.4">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3" x14ac:dyDescent="0.4">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3" x14ac:dyDescent="0.4">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3" x14ac:dyDescent="0.4">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3" x14ac:dyDescent="0.4">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3" x14ac:dyDescent="0.4">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3" x14ac:dyDescent="0.4">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3" x14ac:dyDescent="0.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3" x14ac:dyDescent="0.4">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3" x14ac:dyDescent="0.4">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3" x14ac:dyDescent="0.4">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3" x14ac:dyDescent="0.4">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3" x14ac:dyDescent="0.4">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3" x14ac:dyDescent="0.4">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3" x14ac:dyDescent="0.4">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3" x14ac:dyDescent="0.4">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3" x14ac:dyDescent="0.4">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3" x14ac:dyDescent="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3" x14ac:dyDescent="0.4">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3" x14ac:dyDescent="0.4">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3" x14ac:dyDescent="0.4">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3" x14ac:dyDescent="0.4">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3" x14ac:dyDescent="0.4">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3" x14ac:dyDescent="0.4">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3" x14ac:dyDescent="0.4">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3" x14ac:dyDescent="0.4">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3" x14ac:dyDescent="0.4">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3" x14ac:dyDescent="0.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3" x14ac:dyDescent="0.4">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3" x14ac:dyDescent="0.4">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3" x14ac:dyDescent="0.4">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3" x14ac:dyDescent="0.4">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3" x14ac:dyDescent="0.4">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3" x14ac:dyDescent="0.4">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3" x14ac:dyDescent="0.4">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3" x14ac:dyDescent="0.4">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3" x14ac:dyDescent="0.4">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3" x14ac:dyDescent="0.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3" x14ac:dyDescent="0.4">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3" x14ac:dyDescent="0.4">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3" x14ac:dyDescent="0.4">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3" x14ac:dyDescent="0.4">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3" x14ac:dyDescent="0.4">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3" x14ac:dyDescent="0.4">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3" x14ac:dyDescent="0.4">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3" x14ac:dyDescent="0.4">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3" x14ac:dyDescent="0.4">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3" x14ac:dyDescent="0.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3" x14ac:dyDescent="0.4">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3" x14ac:dyDescent="0.4">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3" x14ac:dyDescent="0.4">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3" x14ac:dyDescent="0.4">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3" x14ac:dyDescent="0.4">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3" x14ac:dyDescent="0.4">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3" x14ac:dyDescent="0.4">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3" x14ac:dyDescent="0.4">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3" x14ac:dyDescent="0.4">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3" x14ac:dyDescent="0.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3" x14ac:dyDescent="0.4">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3" x14ac:dyDescent="0.4">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3" x14ac:dyDescent="0.4">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3" x14ac:dyDescent="0.4">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3" x14ac:dyDescent="0.4">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3" x14ac:dyDescent="0.4">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3" x14ac:dyDescent="0.4">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3" x14ac:dyDescent="0.4">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3" x14ac:dyDescent="0.4">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3" x14ac:dyDescent="0.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3" x14ac:dyDescent="0.4">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3" x14ac:dyDescent="0.4">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3" x14ac:dyDescent="0.4">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3" x14ac:dyDescent="0.4">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3" x14ac:dyDescent="0.4">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3" x14ac:dyDescent="0.4">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3" x14ac:dyDescent="0.4">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3" x14ac:dyDescent="0.4">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3" x14ac:dyDescent="0.4">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3" x14ac:dyDescent="0.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3" x14ac:dyDescent="0.4">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3" x14ac:dyDescent="0.4">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3" x14ac:dyDescent="0.4">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3" x14ac:dyDescent="0.4">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3" x14ac:dyDescent="0.4">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3" x14ac:dyDescent="0.4">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3" x14ac:dyDescent="0.4">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3" x14ac:dyDescent="0.4">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3" x14ac:dyDescent="0.4">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3" x14ac:dyDescent="0.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3" x14ac:dyDescent="0.4">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3" x14ac:dyDescent="0.4">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3" x14ac:dyDescent="0.4">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3" x14ac:dyDescent="0.4">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3" x14ac:dyDescent="0.4">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3" x14ac:dyDescent="0.4">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3" x14ac:dyDescent="0.4">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3" x14ac:dyDescent="0.4">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3" x14ac:dyDescent="0.4">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3" x14ac:dyDescent="0.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3" x14ac:dyDescent="0.4">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3" x14ac:dyDescent="0.4">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3" x14ac:dyDescent="0.4">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3" x14ac:dyDescent="0.4">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3" x14ac:dyDescent="0.4">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3" x14ac:dyDescent="0.4">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3" x14ac:dyDescent="0.4">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3" x14ac:dyDescent="0.4">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3" x14ac:dyDescent="0.4">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3" x14ac:dyDescent="0.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3" x14ac:dyDescent="0.4">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3" x14ac:dyDescent="0.4">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3" x14ac:dyDescent="0.4">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3" x14ac:dyDescent="0.4">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3" x14ac:dyDescent="0.4">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3" x14ac:dyDescent="0.4">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3" x14ac:dyDescent="0.4">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3" x14ac:dyDescent="0.4">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3" x14ac:dyDescent="0.4">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3" x14ac:dyDescent="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3" x14ac:dyDescent="0.4">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3" x14ac:dyDescent="0.4">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3" x14ac:dyDescent="0.4">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3" x14ac:dyDescent="0.4">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3" x14ac:dyDescent="0.4">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3" x14ac:dyDescent="0.4">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3" x14ac:dyDescent="0.4">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3" x14ac:dyDescent="0.4">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3" x14ac:dyDescent="0.4">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3" x14ac:dyDescent="0.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3" x14ac:dyDescent="0.4">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3" x14ac:dyDescent="0.4">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3" x14ac:dyDescent="0.4">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3" x14ac:dyDescent="0.4">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3" x14ac:dyDescent="0.4">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3" x14ac:dyDescent="0.4">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3" x14ac:dyDescent="0.4">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3" x14ac:dyDescent="0.4">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3" x14ac:dyDescent="0.4">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3" x14ac:dyDescent="0.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3" x14ac:dyDescent="0.4">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3" x14ac:dyDescent="0.4">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3" x14ac:dyDescent="0.4">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3" x14ac:dyDescent="0.4">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3" x14ac:dyDescent="0.4">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3" x14ac:dyDescent="0.4">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3" x14ac:dyDescent="0.4">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3" x14ac:dyDescent="0.4">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3" x14ac:dyDescent="0.4">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3" x14ac:dyDescent="0.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3" x14ac:dyDescent="0.4">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3" x14ac:dyDescent="0.4">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3" x14ac:dyDescent="0.4">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3" x14ac:dyDescent="0.4">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3" x14ac:dyDescent="0.4">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3" x14ac:dyDescent="0.4">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3" x14ac:dyDescent="0.4">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3" x14ac:dyDescent="0.4">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3" x14ac:dyDescent="0.4">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3" x14ac:dyDescent="0.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3" x14ac:dyDescent="0.4">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3" x14ac:dyDescent="0.4">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3" x14ac:dyDescent="0.4">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3" x14ac:dyDescent="0.4">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3" x14ac:dyDescent="0.4">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3" x14ac:dyDescent="0.4">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3" x14ac:dyDescent="0.4">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3" x14ac:dyDescent="0.4">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3" x14ac:dyDescent="0.4">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3" x14ac:dyDescent="0.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3" x14ac:dyDescent="0.4">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3" x14ac:dyDescent="0.4">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3" x14ac:dyDescent="0.4">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3" x14ac:dyDescent="0.4">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3" x14ac:dyDescent="0.4">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3" x14ac:dyDescent="0.4">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3" x14ac:dyDescent="0.4">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3" x14ac:dyDescent="0.4">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3" x14ac:dyDescent="0.4">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3" x14ac:dyDescent="0.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3" x14ac:dyDescent="0.4">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3" x14ac:dyDescent="0.4">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3" x14ac:dyDescent="0.4">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3" x14ac:dyDescent="0.4">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3" x14ac:dyDescent="0.4">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3" x14ac:dyDescent="0.4">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3" x14ac:dyDescent="0.4">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3" x14ac:dyDescent="0.4">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3" x14ac:dyDescent="0.4">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3" x14ac:dyDescent="0.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3" x14ac:dyDescent="0.4">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3" x14ac:dyDescent="0.4">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3" x14ac:dyDescent="0.4">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3" x14ac:dyDescent="0.4">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3" x14ac:dyDescent="0.4">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3" x14ac:dyDescent="0.4">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3" x14ac:dyDescent="0.4">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3" x14ac:dyDescent="0.4">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3" x14ac:dyDescent="0.4">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3" x14ac:dyDescent="0.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3" x14ac:dyDescent="0.4">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3" x14ac:dyDescent="0.4">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3" x14ac:dyDescent="0.4">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3" x14ac:dyDescent="0.4">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3" x14ac:dyDescent="0.4">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3" x14ac:dyDescent="0.4">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3" x14ac:dyDescent="0.4">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3" x14ac:dyDescent="0.4">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3" x14ac:dyDescent="0.4">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3" x14ac:dyDescent="0.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3" x14ac:dyDescent="0.4">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3" x14ac:dyDescent="0.4">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3" x14ac:dyDescent="0.4">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3" x14ac:dyDescent="0.4">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3" x14ac:dyDescent="0.4">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3" x14ac:dyDescent="0.4">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3" x14ac:dyDescent="0.4">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3" x14ac:dyDescent="0.4">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3" x14ac:dyDescent="0.4">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3" x14ac:dyDescent="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3" x14ac:dyDescent="0.4">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3" x14ac:dyDescent="0.4">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3" x14ac:dyDescent="0.4">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3" x14ac:dyDescent="0.4">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3" x14ac:dyDescent="0.4">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3" x14ac:dyDescent="0.4">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3" x14ac:dyDescent="0.4">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3" x14ac:dyDescent="0.4">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3" x14ac:dyDescent="0.4">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3" x14ac:dyDescent="0.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3" x14ac:dyDescent="0.4">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3" x14ac:dyDescent="0.4">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3" x14ac:dyDescent="0.4">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3" x14ac:dyDescent="0.4">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3" x14ac:dyDescent="0.4">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3" x14ac:dyDescent="0.4">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3" x14ac:dyDescent="0.4">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3" x14ac:dyDescent="0.4">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3" x14ac:dyDescent="0.4">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3" x14ac:dyDescent="0.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3" x14ac:dyDescent="0.4">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3" x14ac:dyDescent="0.4">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3" x14ac:dyDescent="0.4">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3" x14ac:dyDescent="0.4">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3" x14ac:dyDescent="0.4">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3" x14ac:dyDescent="0.4">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3" x14ac:dyDescent="0.4">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3" x14ac:dyDescent="0.4">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3" x14ac:dyDescent="0.4">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3" x14ac:dyDescent="0.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3" x14ac:dyDescent="0.4">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3" x14ac:dyDescent="0.4">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3" x14ac:dyDescent="0.4">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3" x14ac:dyDescent="0.4">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3" x14ac:dyDescent="0.4">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3" x14ac:dyDescent="0.4">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3" x14ac:dyDescent="0.4">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3" x14ac:dyDescent="0.4">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3" x14ac:dyDescent="0.4">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3" x14ac:dyDescent="0.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3" x14ac:dyDescent="0.4">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3" x14ac:dyDescent="0.4">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3" x14ac:dyDescent="0.4">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3" x14ac:dyDescent="0.4">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3" x14ac:dyDescent="0.4">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3" x14ac:dyDescent="0.4">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3" x14ac:dyDescent="0.4">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3" x14ac:dyDescent="0.4">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3" x14ac:dyDescent="0.4">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3" x14ac:dyDescent="0.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3" x14ac:dyDescent="0.4">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3" x14ac:dyDescent="0.4">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3" x14ac:dyDescent="0.4">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3" x14ac:dyDescent="0.4">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3" x14ac:dyDescent="0.4">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3" x14ac:dyDescent="0.4">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3" x14ac:dyDescent="0.4">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3" x14ac:dyDescent="0.4">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3" x14ac:dyDescent="0.4">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3" x14ac:dyDescent="0.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3" x14ac:dyDescent="0.4">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3" x14ac:dyDescent="0.4">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3" x14ac:dyDescent="0.4">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3" x14ac:dyDescent="0.4">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3" x14ac:dyDescent="0.4">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3" x14ac:dyDescent="0.4">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3" x14ac:dyDescent="0.4">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3" x14ac:dyDescent="0.4">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3" x14ac:dyDescent="0.4">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3" x14ac:dyDescent="0.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3" x14ac:dyDescent="0.4">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3" x14ac:dyDescent="0.4">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3" x14ac:dyDescent="0.4">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3" x14ac:dyDescent="0.4">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3" x14ac:dyDescent="0.4">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3" x14ac:dyDescent="0.4">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3" x14ac:dyDescent="0.4">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3" x14ac:dyDescent="0.4">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3" x14ac:dyDescent="0.4">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3" x14ac:dyDescent="0.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3" x14ac:dyDescent="0.4">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3" x14ac:dyDescent="0.4">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3" x14ac:dyDescent="0.4">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3" x14ac:dyDescent="0.4">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3" x14ac:dyDescent="0.4">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3" x14ac:dyDescent="0.4">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3" x14ac:dyDescent="0.4">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3" x14ac:dyDescent="0.4">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3" x14ac:dyDescent="0.4">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3" x14ac:dyDescent="0.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3" x14ac:dyDescent="0.4">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3" x14ac:dyDescent="0.4">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3" x14ac:dyDescent="0.4">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3" x14ac:dyDescent="0.4">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3" x14ac:dyDescent="0.4">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3" x14ac:dyDescent="0.4">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3" x14ac:dyDescent="0.4">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3" x14ac:dyDescent="0.4">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3" x14ac:dyDescent="0.4">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3" x14ac:dyDescent="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3" x14ac:dyDescent="0.4">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3" x14ac:dyDescent="0.4">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3" x14ac:dyDescent="0.4">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3" x14ac:dyDescent="0.4">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3" x14ac:dyDescent="0.4">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3" x14ac:dyDescent="0.4">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3" x14ac:dyDescent="0.4">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3" x14ac:dyDescent="0.4">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3" x14ac:dyDescent="0.4">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3" x14ac:dyDescent="0.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3" x14ac:dyDescent="0.4">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3" x14ac:dyDescent="0.4">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3" x14ac:dyDescent="0.4">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3" x14ac:dyDescent="0.4">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3" x14ac:dyDescent="0.4">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3" x14ac:dyDescent="0.4">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3" x14ac:dyDescent="0.4">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3" x14ac:dyDescent="0.4">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3" x14ac:dyDescent="0.4">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3" x14ac:dyDescent="0.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3" x14ac:dyDescent="0.4">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3" x14ac:dyDescent="0.4">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3" x14ac:dyDescent="0.4">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3" x14ac:dyDescent="0.4">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3" x14ac:dyDescent="0.4">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3" x14ac:dyDescent="0.4">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3" x14ac:dyDescent="0.4">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3" x14ac:dyDescent="0.4">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3" x14ac:dyDescent="0.4">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3" x14ac:dyDescent="0.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3" x14ac:dyDescent="0.4">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3" x14ac:dyDescent="0.4">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3" x14ac:dyDescent="0.4">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3" x14ac:dyDescent="0.4">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3" x14ac:dyDescent="0.4">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3" x14ac:dyDescent="0.4">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3" x14ac:dyDescent="0.4">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3" x14ac:dyDescent="0.4">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3" x14ac:dyDescent="0.4">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3" x14ac:dyDescent="0.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3" x14ac:dyDescent="0.4">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3" x14ac:dyDescent="0.4">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3" x14ac:dyDescent="0.4">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3" x14ac:dyDescent="0.4">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3" x14ac:dyDescent="0.4">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3" x14ac:dyDescent="0.4">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3" x14ac:dyDescent="0.4">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3" x14ac:dyDescent="0.4">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3" x14ac:dyDescent="0.4">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3" x14ac:dyDescent="0.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3" x14ac:dyDescent="0.4">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3" x14ac:dyDescent="0.4">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3" x14ac:dyDescent="0.4">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3" x14ac:dyDescent="0.4">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3" x14ac:dyDescent="0.4">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3" x14ac:dyDescent="0.4">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3" x14ac:dyDescent="0.4">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3" x14ac:dyDescent="0.4">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3" x14ac:dyDescent="0.4">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3" x14ac:dyDescent="0.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3" x14ac:dyDescent="0.4">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3" x14ac:dyDescent="0.4">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3" x14ac:dyDescent="0.4">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3" x14ac:dyDescent="0.4">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3" x14ac:dyDescent="0.4">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3" x14ac:dyDescent="0.4">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3" x14ac:dyDescent="0.4">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3" x14ac:dyDescent="0.4">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3" x14ac:dyDescent="0.4">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3" x14ac:dyDescent="0.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3" x14ac:dyDescent="0.4">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3" x14ac:dyDescent="0.4">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3" x14ac:dyDescent="0.4">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3" x14ac:dyDescent="0.4">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3" x14ac:dyDescent="0.4">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3" x14ac:dyDescent="0.4">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3" x14ac:dyDescent="0.4">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3" x14ac:dyDescent="0.4">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3" x14ac:dyDescent="0.4">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3" x14ac:dyDescent="0.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3" x14ac:dyDescent="0.4">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3" x14ac:dyDescent="0.4">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3" x14ac:dyDescent="0.4">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3" x14ac:dyDescent="0.4">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3" x14ac:dyDescent="0.4">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3" x14ac:dyDescent="0.4">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3" x14ac:dyDescent="0.4">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3" x14ac:dyDescent="0.4">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3" x14ac:dyDescent="0.4">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3" x14ac:dyDescent="0.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3" x14ac:dyDescent="0.4">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3" x14ac:dyDescent="0.4">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3" x14ac:dyDescent="0.4">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3" x14ac:dyDescent="0.4">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3" x14ac:dyDescent="0.4">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3" x14ac:dyDescent="0.4">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3" x14ac:dyDescent="0.4">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mergeCells count="10">
    <mergeCell ref="J1:K1"/>
    <mergeCell ref="B2:C2"/>
    <mergeCell ref="D2:E2"/>
    <mergeCell ref="J2:K2"/>
    <mergeCell ref="F2:G2"/>
    <mergeCell ref="H2:I2"/>
    <mergeCell ref="B1:C1"/>
    <mergeCell ref="D1:E1"/>
    <mergeCell ref="F1:G1"/>
    <mergeCell ref="H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D135A-02E8-449B-9EF9-0F3C97F553FA}">
  <dimension ref="A2:Z70"/>
  <sheetViews>
    <sheetView zoomScale="85" zoomScaleNormal="85" workbookViewId="0">
      <selection activeCell="X29" sqref="X29:X30"/>
    </sheetView>
  </sheetViews>
  <sheetFormatPr defaultRowHeight="12.3" x14ac:dyDescent="0.4"/>
  <cols>
    <col min="1" max="1" width="10.21875" bestFit="1" customWidth="1"/>
    <col min="2" max="2" width="10.71875" bestFit="1" customWidth="1"/>
    <col min="3" max="3" width="15.609375" bestFit="1" customWidth="1"/>
    <col min="6" max="6" width="34.77734375" bestFit="1" customWidth="1"/>
    <col min="7" max="7" width="10.0546875" bestFit="1" customWidth="1"/>
    <col min="9" max="9" width="17.83203125" bestFit="1" customWidth="1"/>
    <col min="14" max="14" width="19.1640625" bestFit="1" customWidth="1"/>
    <col min="15" max="15" width="11.88671875" bestFit="1" customWidth="1"/>
    <col min="16" max="16" width="15.71875" bestFit="1" customWidth="1"/>
    <col min="17" max="17" width="11.88671875" bestFit="1" customWidth="1"/>
    <col min="19" max="19" width="15.71875" bestFit="1" customWidth="1"/>
  </cols>
  <sheetData>
    <row r="2" spans="1:26" ht="15.3" thickBot="1" x14ac:dyDescent="0.55000000000000004">
      <c r="A2" s="39" t="s">
        <v>329</v>
      </c>
      <c r="B2" s="39"/>
      <c r="C2" s="39"/>
      <c r="D2" s="39"/>
      <c r="E2" s="39"/>
      <c r="F2" s="39"/>
      <c r="G2" s="39"/>
      <c r="H2" s="39"/>
      <c r="I2" s="39"/>
      <c r="J2" s="39"/>
      <c r="N2" s="36" t="s">
        <v>335</v>
      </c>
      <c r="O2" s="36"/>
      <c r="P2" s="36"/>
      <c r="Q2" s="36"/>
      <c r="R2" s="36"/>
      <c r="S2" s="36"/>
    </row>
    <row r="3" spans="1:26" ht="12.6" thickTop="1" x14ac:dyDescent="0.4">
      <c r="A3" s="40" t="s">
        <v>325</v>
      </c>
      <c r="B3" s="40" t="s">
        <v>321</v>
      </c>
      <c r="C3" s="40" t="s">
        <v>322</v>
      </c>
      <c r="D3" s="41"/>
      <c r="E3" s="41"/>
      <c r="F3" s="41"/>
      <c r="G3" s="41"/>
      <c r="H3" s="41"/>
      <c r="I3" s="41"/>
      <c r="J3" s="41"/>
      <c r="N3" s="37"/>
      <c r="O3" s="37" t="s">
        <v>336</v>
      </c>
      <c r="P3" s="37" t="s">
        <v>337</v>
      </c>
      <c r="Q3" s="37" t="s">
        <v>68</v>
      </c>
      <c r="R3" s="37" t="s">
        <v>72</v>
      </c>
      <c r="S3" s="37" t="s">
        <v>69</v>
      </c>
      <c r="V3" s="66"/>
      <c r="W3" s="66"/>
      <c r="X3" s="66"/>
      <c r="Y3" s="66"/>
      <c r="Z3" s="66"/>
    </row>
    <row r="4" spans="1:26" x14ac:dyDescent="0.4">
      <c r="A4" s="41">
        <v>1</v>
      </c>
      <c r="B4" s="42" t="s">
        <v>22</v>
      </c>
      <c r="C4" s="43">
        <f>3+28/60</f>
        <v>3.4666666666666668</v>
      </c>
      <c r="D4" s="44"/>
      <c r="E4" s="41"/>
      <c r="F4" s="41" t="s">
        <v>324</v>
      </c>
      <c r="G4" s="41">
        <f>COUNTIF(B4:B12,"Yes")</f>
        <v>8</v>
      </c>
      <c r="H4" s="41"/>
      <c r="I4" s="41" t="s">
        <v>327</v>
      </c>
      <c r="J4" s="45">
        <f>G4/G8</f>
        <v>0.88888888888888884</v>
      </c>
      <c r="N4" s="37" t="s">
        <v>338</v>
      </c>
      <c r="O4" s="38">
        <f>J32</f>
        <v>1</v>
      </c>
      <c r="P4" s="38">
        <f>J43</f>
        <v>0.91666666666666663</v>
      </c>
      <c r="Q4" s="38">
        <f>J4</f>
        <v>0.88888888888888884</v>
      </c>
      <c r="R4" s="38">
        <f>J59</f>
        <v>0.1111111111111111</v>
      </c>
      <c r="S4" s="38">
        <f>J17</f>
        <v>9.0909090909090912E-2</v>
      </c>
      <c r="V4" s="67"/>
      <c r="W4" s="67"/>
      <c r="X4" s="67"/>
      <c r="Y4" s="67"/>
      <c r="Z4" s="67"/>
    </row>
    <row r="5" spans="1:26" x14ac:dyDescent="0.4">
      <c r="A5" s="41">
        <v>2</v>
      </c>
      <c r="B5" s="42" t="s">
        <v>22</v>
      </c>
      <c r="C5" s="43">
        <f>6+6/60</f>
        <v>6.1</v>
      </c>
      <c r="D5" s="44"/>
      <c r="E5" s="41"/>
      <c r="F5" s="41"/>
      <c r="G5" s="41"/>
      <c r="H5" s="41"/>
      <c r="I5" s="41"/>
      <c r="J5" s="41"/>
      <c r="N5" s="37" t="s">
        <v>339</v>
      </c>
      <c r="O5" s="38">
        <f>J34</f>
        <v>0</v>
      </c>
      <c r="P5" s="38">
        <f>J45</f>
        <v>8.3333333333333329E-2</v>
      </c>
      <c r="Q5" s="38">
        <f>J6</f>
        <v>0.1111111111111111</v>
      </c>
      <c r="R5" s="38">
        <f>J61</f>
        <v>0.88888888888888884</v>
      </c>
      <c r="S5" s="38">
        <f>J19</f>
        <v>0.90909090909090906</v>
      </c>
      <c r="V5" s="67"/>
      <c r="W5" s="67"/>
      <c r="X5" s="67"/>
      <c r="Y5" s="67"/>
      <c r="Z5" s="67"/>
    </row>
    <row r="6" spans="1:26" x14ac:dyDescent="0.4">
      <c r="A6" s="41">
        <v>3</v>
      </c>
      <c r="B6" s="42" t="s">
        <v>22</v>
      </c>
      <c r="C6" s="46">
        <f>3+23/60</f>
        <v>3.3833333333333333</v>
      </c>
      <c r="D6" s="44"/>
      <c r="E6" s="41"/>
      <c r="F6" s="41" t="s">
        <v>323</v>
      </c>
      <c r="G6" s="41">
        <f>COUNTIF(B4:B12,"No")</f>
        <v>1</v>
      </c>
      <c r="H6" s="41"/>
      <c r="I6" s="41" t="s">
        <v>328</v>
      </c>
      <c r="J6" s="45">
        <f>G6/G8</f>
        <v>0.1111111111111111</v>
      </c>
      <c r="N6" s="27"/>
      <c r="O6" s="31"/>
      <c r="P6" s="31"/>
      <c r="Q6" s="31"/>
      <c r="R6" s="31"/>
      <c r="S6" s="31"/>
    </row>
    <row r="7" spans="1:26" x14ac:dyDescent="0.4">
      <c r="A7" s="41">
        <v>4</v>
      </c>
      <c r="B7" s="42" t="s">
        <v>22</v>
      </c>
      <c r="C7" s="43">
        <f>4+3/60</f>
        <v>4.05</v>
      </c>
      <c r="D7" s="44"/>
      <c r="E7" s="41"/>
      <c r="F7" s="41"/>
      <c r="G7" s="41"/>
      <c r="H7" s="41"/>
      <c r="I7" s="41"/>
      <c r="J7" s="41"/>
    </row>
    <row r="8" spans="1:26" x14ac:dyDescent="0.4">
      <c r="A8" s="41">
        <v>5</v>
      </c>
      <c r="B8" s="42" t="s">
        <v>22</v>
      </c>
      <c r="C8" s="43">
        <f>3+19/60</f>
        <v>3.3166666666666664</v>
      </c>
      <c r="D8" s="44"/>
      <c r="E8" s="41"/>
      <c r="F8" s="41" t="s">
        <v>326</v>
      </c>
      <c r="G8" s="41">
        <f>COUNT(A4:A12)</f>
        <v>9</v>
      </c>
      <c r="H8" s="41"/>
      <c r="I8" s="41"/>
      <c r="J8" s="41"/>
    </row>
    <row r="9" spans="1:26" ht="15.3" thickBot="1" x14ac:dyDescent="0.55000000000000004">
      <c r="A9" s="41">
        <v>6</v>
      </c>
      <c r="B9" s="42" t="s">
        <v>22</v>
      </c>
      <c r="C9" s="43">
        <f>3+45/60</f>
        <v>3.75</v>
      </c>
      <c r="D9" s="44"/>
      <c r="E9" s="41"/>
      <c r="F9" s="41"/>
      <c r="G9" s="41"/>
      <c r="H9" s="41"/>
      <c r="I9" s="41"/>
      <c r="J9" s="41"/>
      <c r="N9" s="54" t="s">
        <v>340</v>
      </c>
      <c r="O9" s="54"/>
    </row>
    <row r="10" spans="1:26" ht="12.6" thickTop="1" x14ac:dyDescent="0.4">
      <c r="A10" s="41">
        <v>7</v>
      </c>
      <c r="B10" s="42" t="s">
        <v>22</v>
      </c>
      <c r="C10" s="43">
        <f>5+14/60</f>
        <v>5.2333333333333334</v>
      </c>
      <c r="D10" s="44"/>
      <c r="E10" s="41"/>
      <c r="F10" s="47" t="s">
        <v>330</v>
      </c>
      <c r="G10" s="48">
        <f>AVERAGE(C4:C12)</f>
        <v>6.5851851851851855</v>
      </c>
      <c r="H10" s="41"/>
      <c r="I10" s="41"/>
      <c r="J10" s="41"/>
      <c r="N10" s="55"/>
      <c r="O10" s="55" t="s">
        <v>341</v>
      </c>
    </row>
    <row r="11" spans="1:26" x14ac:dyDescent="0.4">
      <c r="A11" s="41">
        <v>8</v>
      </c>
      <c r="B11" s="42" t="s">
        <v>22</v>
      </c>
      <c r="C11" s="43">
        <f>14+58/60</f>
        <v>14.966666666666667</v>
      </c>
      <c r="D11" s="44"/>
      <c r="E11" s="41"/>
      <c r="F11" s="47"/>
      <c r="G11" s="48"/>
      <c r="H11" s="41"/>
      <c r="I11" s="41"/>
      <c r="J11" s="41"/>
      <c r="N11" s="58" t="s">
        <v>342</v>
      </c>
      <c r="O11" s="56">
        <f>G38</f>
        <v>6.326190476190475</v>
      </c>
    </row>
    <row r="12" spans="1:26" x14ac:dyDescent="0.4">
      <c r="A12" s="41">
        <v>9</v>
      </c>
      <c r="B12" s="42" t="s">
        <v>26</v>
      </c>
      <c r="C12" s="43">
        <v>15</v>
      </c>
      <c r="D12" s="44"/>
      <c r="E12" s="41"/>
      <c r="F12" s="47"/>
      <c r="G12" s="49"/>
      <c r="H12" s="41"/>
      <c r="I12" s="41"/>
      <c r="J12" s="41"/>
      <c r="N12" s="58" t="s">
        <v>68</v>
      </c>
      <c r="O12" s="56">
        <f>G10</f>
        <v>6.5851851851851855</v>
      </c>
    </row>
    <row r="13" spans="1:26" x14ac:dyDescent="0.4">
      <c r="A13" s="41"/>
      <c r="B13" s="41"/>
      <c r="C13" s="48"/>
      <c r="D13" s="41"/>
      <c r="E13" s="41"/>
      <c r="F13" s="41"/>
      <c r="G13" s="41"/>
      <c r="H13" s="41"/>
      <c r="I13" s="41"/>
      <c r="J13" s="41"/>
      <c r="N13" s="58" t="s">
        <v>337</v>
      </c>
      <c r="O13" s="56">
        <f>G49</f>
        <v>7.450000000000002</v>
      </c>
    </row>
    <row r="14" spans="1:26" x14ac:dyDescent="0.4">
      <c r="N14" s="58" t="s">
        <v>72</v>
      </c>
      <c r="O14" s="56">
        <f>G65</f>
        <v>13.553703703703704</v>
      </c>
    </row>
    <row r="15" spans="1:26" ht="15.3" thickBot="1" x14ac:dyDescent="0.55000000000000004">
      <c r="A15" s="39" t="s">
        <v>331</v>
      </c>
      <c r="B15" s="39"/>
      <c r="C15" s="39"/>
      <c r="D15" s="39"/>
      <c r="E15" s="39"/>
      <c r="F15" s="39"/>
      <c r="G15" s="39"/>
      <c r="H15" s="39"/>
      <c r="I15" s="39"/>
      <c r="J15" s="39"/>
      <c r="N15" s="58" t="s">
        <v>69</v>
      </c>
      <c r="O15" s="56">
        <f>G23</f>
        <v>13.939393939393938</v>
      </c>
    </row>
    <row r="16" spans="1:26" ht="12.6" thickTop="1" x14ac:dyDescent="0.4">
      <c r="A16" s="40" t="s">
        <v>325</v>
      </c>
      <c r="B16" s="40" t="s">
        <v>321</v>
      </c>
      <c r="C16" s="40" t="s">
        <v>322</v>
      </c>
      <c r="D16" s="41"/>
      <c r="E16" s="41"/>
      <c r="F16" s="41"/>
      <c r="G16" s="41"/>
      <c r="H16" s="41"/>
      <c r="I16" s="41"/>
      <c r="J16" s="41"/>
    </row>
    <row r="17" spans="1:10" x14ac:dyDescent="0.4">
      <c r="A17" s="41">
        <v>1</v>
      </c>
      <c r="B17" s="42" t="s">
        <v>22</v>
      </c>
      <c r="C17" s="50">
        <f>3+20/60</f>
        <v>3.3333333333333335</v>
      </c>
      <c r="D17" s="51"/>
      <c r="E17" s="41"/>
      <c r="F17" s="41" t="s">
        <v>324</v>
      </c>
      <c r="G17" s="41">
        <f>COUNTIF(B17:B27,"Yes")</f>
        <v>1</v>
      </c>
      <c r="H17" s="41"/>
      <c r="I17" s="41" t="s">
        <v>327</v>
      </c>
      <c r="J17" s="45">
        <f>G17/G21</f>
        <v>9.0909090909090912E-2</v>
      </c>
    </row>
    <row r="18" spans="1:10" x14ac:dyDescent="0.4">
      <c r="A18" s="41">
        <v>2</v>
      </c>
      <c r="B18" s="42" t="s">
        <v>26</v>
      </c>
      <c r="C18" s="43">
        <v>15</v>
      </c>
      <c r="D18" s="44"/>
      <c r="E18" s="41"/>
      <c r="F18" s="41"/>
      <c r="G18" s="41"/>
      <c r="H18" s="41"/>
      <c r="I18" s="41"/>
      <c r="J18" s="41"/>
    </row>
    <row r="19" spans="1:10" x14ac:dyDescent="0.4">
      <c r="A19" s="41">
        <v>3</v>
      </c>
      <c r="B19" s="42" t="s">
        <v>26</v>
      </c>
      <c r="C19" s="43">
        <v>15</v>
      </c>
      <c r="D19" s="44"/>
      <c r="E19" s="41"/>
      <c r="F19" s="41" t="s">
        <v>323</v>
      </c>
      <c r="G19" s="41">
        <f>COUNTIF(B17:B27,"No")</f>
        <v>10</v>
      </c>
      <c r="H19" s="41"/>
      <c r="I19" s="41" t="s">
        <v>328</v>
      </c>
      <c r="J19" s="45">
        <f>G19/G21</f>
        <v>0.90909090909090906</v>
      </c>
    </row>
    <row r="20" spans="1:10" x14ac:dyDescent="0.4">
      <c r="A20" s="41">
        <v>4</v>
      </c>
      <c r="B20" s="42" t="s">
        <v>26</v>
      </c>
      <c r="C20" s="43">
        <v>15</v>
      </c>
      <c r="D20" s="44"/>
      <c r="E20" s="41"/>
      <c r="F20" s="41"/>
      <c r="G20" s="41"/>
      <c r="H20" s="41"/>
      <c r="I20" s="41"/>
      <c r="J20" s="41"/>
    </row>
    <row r="21" spans="1:10" x14ac:dyDescent="0.4">
      <c r="A21" s="41">
        <v>5</v>
      </c>
      <c r="B21" s="42" t="s">
        <v>26</v>
      </c>
      <c r="C21" s="43">
        <v>15</v>
      </c>
      <c r="D21" s="44"/>
      <c r="E21" s="41"/>
      <c r="F21" s="41" t="s">
        <v>326</v>
      </c>
      <c r="G21" s="41">
        <f>COUNT(A17:A27)</f>
        <v>11</v>
      </c>
      <c r="H21" s="41"/>
      <c r="I21" s="41"/>
      <c r="J21" s="41"/>
    </row>
    <row r="22" spans="1:10" x14ac:dyDescent="0.4">
      <c r="A22" s="41">
        <v>6</v>
      </c>
      <c r="B22" s="42" t="s">
        <v>26</v>
      </c>
      <c r="C22" s="43">
        <v>15</v>
      </c>
      <c r="D22" s="44"/>
      <c r="E22" s="41"/>
      <c r="F22" s="41"/>
      <c r="G22" s="41"/>
      <c r="H22" s="41"/>
      <c r="I22" s="41"/>
      <c r="J22" s="41"/>
    </row>
    <row r="23" spans="1:10" x14ac:dyDescent="0.4">
      <c r="A23" s="41">
        <v>7</v>
      </c>
      <c r="B23" s="42" t="s">
        <v>26</v>
      </c>
      <c r="C23" s="43">
        <v>15</v>
      </c>
      <c r="D23" s="44"/>
      <c r="E23" s="41"/>
      <c r="F23" s="47" t="s">
        <v>330</v>
      </c>
      <c r="G23" s="48">
        <f>AVERAGE(C17:C27)</f>
        <v>13.939393939393938</v>
      </c>
      <c r="H23" s="41"/>
      <c r="I23" s="41"/>
      <c r="J23" s="41"/>
    </row>
    <row r="24" spans="1:10" x14ac:dyDescent="0.4">
      <c r="A24" s="41">
        <v>8</v>
      </c>
      <c r="B24" s="42" t="s">
        <v>26</v>
      </c>
      <c r="C24" s="43">
        <v>15</v>
      </c>
      <c r="D24" s="44"/>
      <c r="E24" s="41"/>
      <c r="F24" s="41"/>
      <c r="G24" s="41"/>
      <c r="H24" s="41"/>
      <c r="I24" s="41"/>
      <c r="J24" s="41"/>
    </row>
    <row r="25" spans="1:10" x14ac:dyDescent="0.4">
      <c r="A25" s="41">
        <v>9</v>
      </c>
      <c r="B25" s="42" t="s">
        <v>26</v>
      </c>
      <c r="C25" s="43">
        <v>15</v>
      </c>
      <c r="D25" s="44"/>
      <c r="E25" s="41"/>
      <c r="F25" s="47"/>
      <c r="G25" s="49"/>
      <c r="H25" s="41"/>
      <c r="I25" s="41"/>
      <c r="J25" s="41"/>
    </row>
    <row r="26" spans="1:10" x14ac:dyDescent="0.4">
      <c r="A26" s="41">
        <v>10</v>
      </c>
      <c r="B26" s="42" t="s">
        <v>26</v>
      </c>
      <c r="C26" s="43">
        <v>15</v>
      </c>
      <c r="D26" s="44"/>
      <c r="E26" s="41"/>
      <c r="F26" s="49"/>
      <c r="G26" s="41"/>
      <c r="H26" s="41"/>
      <c r="I26" s="41"/>
      <c r="J26" s="41"/>
    </row>
    <row r="27" spans="1:10" x14ac:dyDescent="0.4">
      <c r="A27" s="41">
        <v>11</v>
      </c>
      <c r="B27" s="42" t="s">
        <v>26</v>
      </c>
      <c r="C27" s="43">
        <v>15</v>
      </c>
      <c r="D27" s="44"/>
      <c r="E27" s="41"/>
      <c r="F27" s="41"/>
      <c r="G27" s="41"/>
      <c r="H27" s="41"/>
      <c r="I27" s="41"/>
      <c r="J27" s="41"/>
    </row>
    <row r="30" spans="1:10" ht="15.3" thickBot="1" x14ac:dyDescent="0.55000000000000004">
      <c r="A30" s="39" t="s">
        <v>332</v>
      </c>
      <c r="B30" s="39"/>
      <c r="C30" s="39"/>
      <c r="D30" s="39"/>
      <c r="E30" s="39"/>
      <c r="F30" s="39"/>
      <c r="G30" s="39"/>
      <c r="H30" s="39"/>
      <c r="I30" s="39"/>
      <c r="J30" s="39"/>
    </row>
    <row r="31" spans="1:10" ht="12.6" thickTop="1" x14ac:dyDescent="0.4">
      <c r="A31" s="40" t="s">
        <v>325</v>
      </c>
      <c r="B31" s="40" t="s">
        <v>321</v>
      </c>
      <c r="C31" s="40" t="s">
        <v>322</v>
      </c>
      <c r="D31" s="41"/>
      <c r="E31" s="41"/>
      <c r="F31" s="41"/>
      <c r="G31" s="41"/>
      <c r="H31" s="41"/>
      <c r="I31" s="41"/>
      <c r="J31" s="41"/>
    </row>
    <row r="32" spans="1:10" x14ac:dyDescent="0.4">
      <c r="A32" s="41">
        <v>1</v>
      </c>
      <c r="B32" s="42" t="s">
        <v>22</v>
      </c>
      <c r="C32" s="43">
        <f>7+5/60</f>
        <v>7.083333333333333</v>
      </c>
      <c r="D32" s="44"/>
      <c r="E32" s="41"/>
      <c r="F32" s="41" t="s">
        <v>324</v>
      </c>
      <c r="G32" s="41">
        <f>COUNTIF(B32:B38,"Yes")</f>
        <v>7</v>
      </c>
      <c r="H32" s="41"/>
      <c r="I32" s="41" t="s">
        <v>327</v>
      </c>
      <c r="J32" s="45">
        <f>G32/G36</f>
        <v>1</v>
      </c>
    </row>
    <row r="33" spans="1:10" x14ac:dyDescent="0.4">
      <c r="A33" s="41">
        <v>2</v>
      </c>
      <c r="B33" s="42" t="s">
        <v>22</v>
      </c>
      <c r="C33" s="43">
        <f>5+46/60</f>
        <v>5.7666666666666666</v>
      </c>
      <c r="D33" s="44"/>
      <c r="E33" s="41"/>
      <c r="F33" s="41"/>
      <c r="G33" s="41"/>
      <c r="H33" s="41"/>
      <c r="I33" s="41"/>
      <c r="J33" s="41"/>
    </row>
    <row r="34" spans="1:10" x14ac:dyDescent="0.4">
      <c r="A34" s="41">
        <v>3</v>
      </c>
      <c r="B34" s="42" t="s">
        <v>22</v>
      </c>
      <c r="C34" s="43">
        <f>14+40/60</f>
        <v>14.666666666666666</v>
      </c>
      <c r="D34" s="44"/>
      <c r="E34" s="41"/>
      <c r="F34" s="41" t="s">
        <v>323</v>
      </c>
      <c r="G34" s="41">
        <f>COUNTIF(B32:B38,"No")</f>
        <v>0</v>
      </c>
      <c r="H34" s="41"/>
      <c r="I34" s="41" t="s">
        <v>328</v>
      </c>
      <c r="J34" s="45">
        <f>G34/G36</f>
        <v>0</v>
      </c>
    </row>
    <row r="35" spans="1:10" x14ac:dyDescent="0.4">
      <c r="A35" s="41">
        <v>4</v>
      </c>
      <c r="B35" s="42" t="s">
        <v>22</v>
      </c>
      <c r="C35" s="43">
        <f>3+54/60</f>
        <v>3.9</v>
      </c>
      <c r="D35" s="44"/>
      <c r="E35" s="41"/>
      <c r="F35" s="41"/>
      <c r="G35" s="41"/>
      <c r="H35" s="41"/>
      <c r="I35" s="41"/>
      <c r="J35" s="41"/>
    </row>
    <row r="36" spans="1:10" x14ac:dyDescent="0.4">
      <c r="A36" s="41">
        <v>5</v>
      </c>
      <c r="B36" s="42" t="s">
        <v>22</v>
      </c>
      <c r="C36" s="43">
        <f>5+16/60</f>
        <v>5.2666666666666666</v>
      </c>
      <c r="D36" s="44"/>
      <c r="E36" s="41"/>
      <c r="F36" s="41" t="s">
        <v>326</v>
      </c>
      <c r="G36" s="41">
        <f>COUNT(A32:A38)</f>
        <v>7</v>
      </c>
      <c r="H36" s="41"/>
      <c r="I36" s="41"/>
      <c r="J36" s="41"/>
    </row>
    <row r="37" spans="1:10" x14ac:dyDescent="0.4">
      <c r="A37" s="41">
        <v>6</v>
      </c>
      <c r="B37" s="42" t="s">
        <v>22</v>
      </c>
      <c r="C37" s="43">
        <f>3+18/60</f>
        <v>3.3</v>
      </c>
      <c r="D37" s="44"/>
      <c r="E37" s="41"/>
      <c r="F37" s="41"/>
      <c r="G37" s="41"/>
      <c r="H37" s="41"/>
      <c r="I37" s="41"/>
      <c r="J37" s="41"/>
    </row>
    <row r="38" spans="1:10" x14ac:dyDescent="0.4">
      <c r="A38" s="41">
        <v>7</v>
      </c>
      <c r="B38" s="42" t="s">
        <v>22</v>
      </c>
      <c r="C38" s="43">
        <f>4+18/60</f>
        <v>4.3</v>
      </c>
      <c r="D38" s="44"/>
      <c r="E38" s="41"/>
      <c r="F38" s="41" t="s">
        <v>330</v>
      </c>
      <c r="G38" s="48">
        <f>AVERAGE(C32:C38)</f>
        <v>6.326190476190475</v>
      </c>
      <c r="H38" s="41"/>
      <c r="I38" s="41"/>
      <c r="J38" s="41"/>
    </row>
    <row r="39" spans="1:10" x14ac:dyDescent="0.4">
      <c r="B39" s="3"/>
      <c r="C39" s="32"/>
    </row>
    <row r="40" spans="1:10" x14ac:dyDescent="0.4">
      <c r="B40" s="3"/>
      <c r="C40" s="6"/>
      <c r="F40" s="27"/>
      <c r="G40" s="26"/>
    </row>
    <row r="41" spans="1:10" ht="15.3" thickBot="1" x14ac:dyDescent="0.55000000000000004">
      <c r="A41" s="39" t="s">
        <v>333</v>
      </c>
      <c r="B41" s="39"/>
      <c r="C41" s="39"/>
      <c r="D41" s="39"/>
      <c r="E41" s="39"/>
      <c r="F41" s="39"/>
      <c r="G41" s="39"/>
      <c r="H41" s="39"/>
      <c r="I41" s="39"/>
      <c r="J41" s="39"/>
    </row>
    <row r="42" spans="1:10" ht="12.6" thickTop="1" x14ac:dyDescent="0.4">
      <c r="A42" s="40" t="s">
        <v>325</v>
      </c>
      <c r="B42" s="40" t="s">
        <v>321</v>
      </c>
      <c r="C42" s="40" t="s">
        <v>322</v>
      </c>
      <c r="D42" s="41"/>
      <c r="E42" s="41"/>
      <c r="F42" s="41"/>
      <c r="G42" s="41"/>
      <c r="H42" s="41"/>
      <c r="I42" s="41"/>
      <c r="J42" s="41"/>
    </row>
    <row r="43" spans="1:10" x14ac:dyDescent="0.4">
      <c r="A43" s="41">
        <v>1</v>
      </c>
      <c r="B43" s="52" t="s">
        <v>22</v>
      </c>
      <c r="C43" s="43">
        <f>4+44/60</f>
        <v>4.7333333333333334</v>
      </c>
      <c r="D43" s="44"/>
      <c r="E43" s="41"/>
      <c r="F43" s="41" t="s">
        <v>324</v>
      </c>
      <c r="G43" s="41">
        <f>COUNTIF(B43:B54,"Yes")</f>
        <v>11</v>
      </c>
      <c r="H43" s="41"/>
      <c r="I43" s="41" t="s">
        <v>327</v>
      </c>
      <c r="J43" s="45">
        <f>G43/G47</f>
        <v>0.91666666666666663</v>
      </c>
    </row>
    <row r="44" spans="1:10" x14ac:dyDescent="0.4">
      <c r="A44" s="41">
        <v>2</v>
      </c>
      <c r="B44" s="52" t="s">
        <v>22</v>
      </c>
      <c r="C44" s="43">
        <f>5+34/60</f>
        <v>5.5666666666666664</v>
      </c>
      <c r="D44" s="44"/>
      <c r="E44" s="41"/>
      <c r="F44" s="41"/>
      <c r="G44" s="41"/>
      <c r="H44" s="41"/>
      <c r="I44" s="41"/>
      <c r="J44" s="41"/>
    </row>
    <row r="45" spans="1:10" x14ac:dyDescent="0.4">
      <c r="A45" s="41">
        <v>3</v>
      </c>
      <c r="B45" s="52" t="s">
        <v>22</v>
      </c>
      <c r="C45" s="43">
        <f>6+14/60</f>
        <v>6.2333333333333334</v>
      </c>
      <c r="D45" s="44"/>
      <c r="E45" s="41"/>
      <c r="F45" s="41" t="s">
        <v>323</v>
      </c>
      <c r="G45" s="41">
        <f>COUNTIF(B43:B54,"No")</f>
        <v>1</v>
      </c>
      <c r="H45" s="41"/>
      <c r="I45" s="41" t="s">
        <v>328</v>
      </c>
      <c r="J45" s="45">
        <f>G45/G47</f>
        <v>8.3333333333333329E-2</v>
      </c>
    </row>
    <row r="46" spans="1:10" x14ac:dyDescent="0.4">
      <c r="A46" s="41">
        <v>4</v>
      </c>
      <c r="B46" s="52" t="s">
        <v>22</v>
      </c>
      <c r="C46" s="43">
        <f>4+49/60</f>
        <v>4.8166666666666664</v>
      </c>
      <c r="D46" s="44"/>
      <c r="E46" s="41"/>
      <c r="F46" s="41"/>
      <c r="G46" s="41"/>
      <c r="H46" s="41"/>
      <c r="I46" s="41"/>
      <c r="J46" s="41"/>
    </row>
    <row r="47" spans="1:10" x14ac:dyDescent="0.4">
      <c r="A47" s="41">
        <v>5</v>
      </c>
      <c r="B47" s="52" t="s">
        <v>22</v>
      </c>
      <c r="C47" s="43">
        <f>9+14/60</f>
        <v>9.2333333333333325</v>
      </c>
      <c r="D47" s="44"/>
      <c r="E47" s="41"/>
      <c r="F47" s="41" t="s">
        <v>326</v>
      </c>
      <c r="G47" s="41">
        <f>COUNT(A43:A54)</f>
        <v>12</v>
      </c>
      <c r="H47" s="41"/>
      <c r="I47" s="41"/>
      <c r="J47" s="41"/>
    </row>
    <row r="48" spans="1:10" x14ac:dyDescent="0.4">
      <c r="A48" s="41">
        <v>6</v>
      </c>
      <c r="B48" s="52" t="s">
        <v>26</v>
      </c>
      <c r="C48" s="43">
        <f>15</f>
        <v>15</v>
      </c>
      <c r="D48" s="44"/>
      <c r="E48" s="41"/>
      <c r="F48" s="41"/>
      <c r="G48" s="41"/>
      <c r="H48" s="41"/>
      <c r="I48" s="41"/>
      <c r="J48" s="41"/>
    </row>
    <row r="49" spans="1:10" x14ac:dyDescent="0.4">
      <c r="A49" s="41">
        <v>7</v>
      </c>
      <c r="B49" s="52" t="s">
        <v>22</v>
      </c>
      <c r="C49" s="43">
        <f>7+45/60</f>
        <v>7.75</v>
      </c>
      <c r="D49" s="44"/>
      <c r="E49" s="41"/>
      <c r="F49" s="41" t="s">
        <v>330</v>
      </c>
      <c r="G49" s="48">
        <f>AVERAGE(C43:C54)</f>
        <v>7.450000000000002</v>
      </c>
      <c r="H49" s="41"/>
      <c r="I49" s="41"/>
      <c r="J49" s="41"/>
    </row>
    <row r="50" spans="1:10" x14ac:dyDescent="0.4">
      <c r="A50" s="41">
        <v>8</v>
      </c>
      <c r="B50" s="52" t="s">
        <v>22</v>
      </c>
      <c r="C50" s="43">
        <f>9+15/60</f>
        <v>9.25</v>
      </c>
      <c r="D50" s="44"/>
      <c r="E50" s="41"/>
      <c r="F50" s="41"/>
      <c r="G50" s="41"/>
      <c r="H50" s="41"/>
      <c r="I50" s="41"/>
      <c r="J50" s="41"/>
    </row>
    <row r="51" spans="1:10" x14ac:dyDescent="0.4">
      <c r="A51" s="41">
        <v>9</v>
      </c>
      <c r="B51" s="52" t="s">
        <v>22</v>
      </c>
      <c r="C51" s="43">
        <f>9+19/60</f>
        <v>9.3166666666666664</v>
      </c>
      <c r="D51" s="44"/>
      <c r="E51" s="41"/>
      <c r="F51" s="47"/>
      <c r="G51" s="49"/>
      <c r="H51" s="41"/>
      <c r="I51" s="41"/>
      <c r="J51" s="41"/>
    </row>
    <row r="52" spans="1:10" x14ac:dyDescent="0.4">
      <c r="A52" s="41">
        <v>10</v>
      </c>
      <c r="B52" s="52" t="s">
        <v>22</v>
      </c>
      <c r="C52" s="43">
        <f>3+53/60</f>
        <v>3.8833333333333333</v>
      </c>
      <c r="D52" s="44"/>
      <c r="E52" s="41"/>
      <c r="F52" s="41"/>
      <c r="G52" s="41"/>
      <c r="H52" s="41"/>
      <c r="I52" s="41"/>
      <c r="J52" s="41"/>
    </row>
    <row r="53" spans="1:10" x14ac:dyDescent="0.4">
      <c r="A53" s="41">
        <v>11</v>
      </c>
      <c r="B53" s="52" t="s">
        <v>22</v>
      </c>
      <c r="C53" s="43">
        <f>6+10/60</f>
        <v>6.166666666666667</v>
      </c>
      <c r="D53" s="44"/>
      <c r="E53" s="41"/>
      <c r="F53" s="41"/>
      <c r="G53" s="41"/>
      <c r="H53" s="41"/>
      <c r="I53" s="41"/>
      <c r="J53" s="41"/>
    </row>
    <row r="54" spans="1:10" x14ac:dyDescent="0.4">
      <c r="A54" s="41">
        <v>12</v>
      </c>
      <c r="B54" s="52" t="s">
        <v>22</v>
      </c>
      <c r="C54" s="48"/>
      <c r="D54" s="41"/>
      <c r="E54" s="41"/>
      <c r="F54" s="41"/>
      <c r="G54" s="41"/>
      <c r="H54" s="41"/>
      <c r="I54" s="41"/>
      <c r="J54" s="41"/>
    </row>
    <row r="57" spans="1:10" ht="15.3" thickBot="1" x14ac:dyDescent="0.55000000000000004">
      <c r="A57" s="39" t="s">
        <v>334</v>
      </c>
      <c r="B57" s="39"/>
      <c r="C57" s="39"/>
      <c r="D57" s="39"/>
      <c r="E57" s="39"/>
      <c r="F57" s="39"/>
      <c r="G57" s="39"/>
      <c r="H57" s="39"/>
      <c r="I57" s="39"/>
      <c r="J57" s="39"/>
    </row>
    <row r="58" spans="1:10" ht="12.6" thickTop="1" x14ac:dyDescent="0.4">
      <c r="A58" s="40" t="s">
        <v>325</v>
      </c>
      <c r="B58" s="40" t="s">
        <v>321</v>
      </c>
      <c r="C58" s="40" t="s">
        <v>322</v>
      </c>
      <c r="D58" s="41"/>
      <c r="E58" s="41"/>
      <c r="F58" s="41"/>
      <c r="G58" s="41"/>
      <c r="H58" s="41"/>
      <c r="I58" s="41"/>
      <c r="J58" s="41"/>
    </row>
    <row r="59" spans="1:10" x14ac:dyDescent="0.4">
      <c r="A59" s="41">
        <v>1</v>
      </c>
      <c r="B59" s="42" t="s">
        <v>26</v>
      </c>
      <c r="C59" s="43">
        <f>12+27/60</f>
        <v>12.45</v>
      </c>
      <c r="D59" s="44">
        <v>0.51875000000000004</v>
      </c>
      <c r="E59" s="41"/>
      <c r="F59" s="41" t="s">
        <v>324</v>
      </c>
      <c r="G59" s="41">
        <f>COUNTIF(B59:B67,"Yes")</f>
        <v>1</v>
      </c>
      <c r="H59" s="41"/>
      <c r="I59" s="41" t="s">
        <v>327</v>
      </c>
      <c r="J59" s="45">
        <f>G59/G63</f>
        <v>0.1111111111111111</v>
      </c>
    </row>
    <row r="60" spans="1:10" x14ac:dyDescent="0.4">
      <c r="A60" s="41">
        <v>2</v>
      </c>
      <c r="B60" s="42" t="s">
        <v>26</v>
      </c>
      <c r="C60" s="43">
        <f>9+8/60</f>
        <v>9.1333333333333329</v>
      </c>
      <c r="D60" s="44">
        <v>0.38055555555555554</v>
      </c>
      <c r="E60" s="41"/>
      <c r="F60" s="41"/>
      <c r="G60" s="41"/>
      <c r="H60" s="41"/>
      <c r="I60" s="41"/>
      <c r="J60" s="41"/>
    </row>
    <row r="61" spans="1:10" x14ac:dyDescent="0.4">
      <c r="A61" s="41">
        <v>3</v>
      </c>
      <c r="B61" s="42" t="s">
        <v>26</v>
      </c>
      <c r="C61" s="43">
        <f>15</f>
        <v>15</v>
      </c>
      <c r="D61" s="44">
        <v>0.625</v>
      </c>
      <c r="E61" s="41"/>
      <c r="F61" s="41" t="s">
        <v>323</v>
      </c>
      <c r="G61" s="41">
        <f>COUNTIF(B59:B67,"No")</f>
        <v>8</v>
      </c>
      <c r="H61" s="41"/>
      <c r="I61" s="41" t="s">
        <v>328</v>
      </c>
      <c r="J61" s="45">
        <f>G61/G63</f>
        <v>0.88888888888888884</v>
      </c>
    </row>
    <row r="62" spans="1:10" x14ac:dyDescent="0.4">
      <c r="A62" s="41">
        <v>4</v>
      </c>
      <c r="B62" s="42" t="s">
        <v>26</v>
      </c>
      <c r="C62" s="43">
        <f>15</f>
        <v>15</v>
      </c>
      <c r="D62" s="44">
        <v>0.625</v>
      </c>
      <c r="E62" s="41"/>
      <c r="F62" s="41"/>
      <c r="G62" s="41"/>
      <c r="H62" s="41"/>
      <c r="I62" s="41"/>
      <c r="J62" s="41"/>
    </row>
    <row r="63" spans="1:10" x14ac:dyDescent="0.4">
      <c r="A63" s="41">
        <v>5</v>
      </c>
      <c r="B63" s="42" t="s">
        <v>26</v>
      </c>
      <c r="C63" s="43">
        <f>15</f>
        <v>15</v>
      </c>
      <c r="D63" s="44">
        <v>0.625</v>
      </c>
      <c r="E63" s="41"/>
      <c r="F63" s="41" t="s">
        <v>326</v>
      </c>
      <c r="G63" s="41">
        <f>COUNT(A59:A67)</f>
        <v>9</v>
      </c>
      <c r="H63" s="41"/>
      <c r="I63" s="41"/>
      <c r="J63" s="41"/>
    </row>
    <row r="64" spans="1:10" x14ac:dyDescent="0.4">
      <c r="A64" s="41">
        <v>6</v>
      </c>
      <c r="B64" s="42" t="s">
        <v>22</v>
      </c>
      <c r="C64" s="43">
        <f>9+14/10</f>
        <v>10.4</v>
      </c>
      <c r="D64" s="44">
        <v>0.38472222222222224</v>
      </c>
      <c r="E64" s="41"/>
      <c r="F64" s="41"/>
      <c r="G64" s="41"/>
      <c r="H64" s="41"/>
      <c r="I64" s="41"/>
      <c r="J64" s="41"/>
    </row>
    <row r="65" spans="1:10" x14ac:dyDescent="0.4">
      <c r="A65" s="41">
        <v>7</v>
      </c>
      <c r="B65" s="42" t="s">
        <v>26</v>
      </c>
      <c r="C65" s="43">
        <v>15</v>
      </c>
      <c r="D65" s="44">
        <v>0.625</v>
      </c>
      <c r="E65" s="41"/>
      <c r="F65" s="41" t="s">
        <v>330</v>
      </c>
      <c r="G65" s="48">
        <f>AVERAGE(C59:C67)</f>
        <v>13.553703703703704</v>
      </c>
      <c r="H65" s="41"/>
      <c r="I65" s="41"/>
      <c r="J65" s="41"/>
    </row>
    <row r="66" spans="1:10" x14ac:dyDescent="0.4">
      <c r="A66" s="41">
        <v>8</v>
      </c>
      <c r="B66" s="42" t="s">
        <v>26</v>
      </c>
      <c r="C66" s="43">
        <v>15</v>
      </c>
      <c r="D66" s="44">
        <v>0.625</v>
      </c>
      <c r="E66" s="41"/>
      <c r="F66" s="41"/>
      <c r="G66" s="41"/>
      <c r="H66" s="41"/>
      <c r="I66" s="41"/>
      <c r="J66" s="41"/>
    </row>
    <row r="67" spans="1:10" x14ac:dyDescent="0.4">
      <c r="A67" s="41">
        <v>9</v>
      </c>
      <c r="B67" s="42" t="s">
        <v>26</v>
      </c>
      <c r="C67" s="43">
        <v>15</v>
      </c>
      <c r="D67" s="53">
        <v>0.625</v>
      </c>
      <c r="E67" s="41"/>
      <c r="F67" s="47"/>
      <c r="G67" s="49"/>
      <c r="H67" s="41"/>
      <c r="I67" s="41"/>
      <c r="J67" s="41"/>
    </row>
    <row r="68" spans="1:10" x14ac:dyDescent="0.4">
      <c r="B68" s="4"/>
      <c r="C68" s="25"/>
    </row>
    <row r="69" spans="1:10" x14ac:dyDescent="0.4">
      <c r="B69" s="4"/>
      <c r="C69" s="25"/>
    </row>
    <row r="70" spans="1:10" x14ac:dyDescent="0.4">
      <c r="B70" s="4"/>
    </row>
  </sheetData>
  <mergeCells count="7">
    <mergeCell ref="A57:J57"/>
    <mergeCell ref="N9:O9"/>
    <mergeCell ref="N2:S2"/>
    <mergeCell ref="A2:J2"/>
    <mergeCell ref="A15:J15"/>
    <mergeCell ref="A30:J30"/>
    <mergeCell ref="A41:J41"/>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6D0DE-73F7-4251-A2A6-BDDC6591C029}">
  <dimension ref="A1:Y63"/>
  <sheetViews>
    <sheetView topLeftCell="A10" workbookViewId="0">
      <selection activeCell="V55" sqref="V55:V63"/>
    </sheetView>
  </sheetViews>
  <sheetFormatPr defaultRowHeight="12.3" x14ac:dyDescent="0.4"/>
  <cols>
    <col min="11" max="11" width="5.83203125" customWidth="1"/>
    <col min="22" max="22" width="8.83203125" customWidth="1"/>
  </cols>
  <sheetData>
    <row r="1" spans="1:25" ht="14.4" thickBot="1" x14ac:dyDescent="0.55000000000000004">
      <c r="A1" s="60" t="s">
        <v>68</v>
      </c>
      <c r="B1" s="60"/>
      <c r="C1" s="60"/>
      <c r="D1" s="60"/>
      <c r="E1" s="60"/>
      <c r="F1" s="60"/>
      <c r="G1" s="60"/>
      <c r="H1" s="60"/>
      <c r="I1" s="60"/>
      <c r="J1" s="60"/>
      <c r="K1" s="60"/>
      <c r="L1" s="60"/>
      <c r="M1" s="60"/>
      <c r="N1" s="60"/>
      <c r="O1" s="60"/>
      <c r="P1" s="60"/>
      <c r="Q1" s="60"/>
      <c r="R1" s="60"/>
      <c r="S1" s="60"/>
      <c r="T1" s="60"/>
      <c r="U1" s="60"/>
      <c r="V1" s="63"/>
    </row>
    <row r="2" spans="1:25" ht="24.9" thickTop="1" x14ac:dyDescent="0.4">
      <c r="A2" s="61" t="s">
        <v>343</v>
      </c>
      <c r="B2" s="61" t="s">
        <v>344</v>
      </c>
      <c r="C2" s="61" t="s">
        <v>345</v>
      </c>
      <c r="D2" s="61" t="s">
        <v>346</v>
      </c>
      <c r="E2" s="61" t="s">
        <v>347</v>
      </c>
      <c r="F2" s="61" t="s">
        <v>348</v>
      </c>
      <c r="G2" s="61" t="s">
        <v>349</v>
      </c>
      <c r="H2" s="61" t="s">
        <v>350</v>
      </c>
      <c r="I2" s="61" t="s">
        <v>351</v>
      </c>
      <c r="J2" s="61" t="s">
        <v>352</v>
      </c>
      <c r="K2" s="41"/>
      <c r="L2" s="59" t="s">
        <v>353</v>
      </c>
      <c r="M2" s="57" t="s">
        <v>354</v>
      </c>
      <c r="N2" s="59" t="s">
        <v>355</v>
      </c>
      <c r="O2" s="57" t="s">
        <v>356</v>
      </c>
      <c r="P2" s="59" t="s">
        <v>357</v>
      </c>
      <c r="Q2" s="57" t="s">
        <v>358</v>
      </c>
      <c r="R2" s="59" t="s">
        <v>359</v>
      </c>
      <c r="S2" s="57" t="s">
        <v>360</v>
      </c>
      <c r="T2" s="59" t="s">
        <v>361</v>
      </c>
      <c r="U2" s="57" t="s">
        <v>362</v>
      </c>
      <c r="V2" s="64" t="s">
        <v>363</v>
      </c>
    </row>
    <row r="3" spans="1:25" x14ac:dyDescent="0.4">
      <c r="A3" s="42">
        <v>5</v>
      </c>
      <c r="B3" s="42">
        <v>3</v>
      </c>
      <c r="C3" s="42">
        <v>5</v>
      </c>
      <c r="D3" s="42">
        <v>3</v>
      </c>
      <c r="E3" s="42">
        <v>5</v>
      </c>
      <c r="F3" s="42">
        <v>2</v>
      </c>
      <c r="G3" s="42">
        <v>4</v>
      </c>
      <c r="H3" s="42">
        <v>2</v>
      </c>
      <c r="I3" s="42">
        <v>5</v>
      </c>
      <c r="J3" s="42">
        <v>1</v>
      </c>
      <c r="K3" s="41"/>
      <c r="L3" s="41">
        <f>A3-1</f>
        <v>4</v>
      </c>
      <c r="M3" s="41">
        <f>5-B3</f>
        <v>2</v>
      </c>
      <c r="N3" s="41">
        <f>C3-1</f>
        <v>4</v>
      </c>
      <c r="O3" s="41">
        <f>5-D3</f>
        <v>2</v>
      </c>
      <c r="P3" s="41">
        <f>E3-1</f>
        <v>4</v>
      </c>
      <c r="Q3" s="41">
        <f>5-F3</f>
        <v>3</v>
      </c>
      <c r="R3" s="41">
        <f>G3-1</f>
        <v>3</v>
      </c>
      <c r="S3" s="41">
        <f>5-H3</f>
        <v>3</v>
      </c>
      <c r="T3" s="41">
        <f>I3-1</f>
        <v>4</v>
      </c>
      <c r="U3" s="41">
        <f>5-J3</f>
        <v>4</v>
      </c>
      <c r="V3" s="41">
        <f>SUM(L3:U3)*2.5</f>
        <v>82.5</v>
      </c>
    </row>
    <row r="4" spans="1:25" x14ac:dyDescent="0.4">
      <c r="A4" s="42">
        <v>3</v>
      </c>
      <c r="B4" s="42">
        <v>2</v>
      </c>
      <c r="C4" s="42">
        <v>4</v>
      </c>
      <c r="D4" s="42">
        <v>1</v>
      </c>
      <c r="E4" s="42">
        <v>4</v>
      </c>
      <c r="F4" s="42">
        <v>1</v>
      </c>
      <c r="G4" s="42">
        <v>3</v>
      </c>
      <c r="H4" s="42">
        <v>3</v>
      </c>
      <c r="I4" s="42">
        <v>3</v>
      </c>
      <c r="J4" s="42">
        <v>1</v>
      </c>
      <c r="K4" s="41"/>
      <c r="L4" s="41">
        <f t="shared" ref="L4:L12" si="0">A4-1</f>
        <v>2</v>
      </c>
      <c r="M4" s="41">
        <f t="shared" ref="M4:M12" si="1">5-B4</f>
        <v>3</v>
      </c>
      <c r="N4" s="41">
        <f t="shared" ref="N4:N12" si="2">C4-1</f>
        <v>3</v>
      </c>
      <c r="O4" s="41">
        <f t="shared" ref="O4:O12" si="3">5-D4</f>
        <v>4</v>
      </c>
      <c r="P4" s="41">
        <f t="shared" ref="P4:P12" si="4">E4-1</f>
        <v>3</v>
      </c>
      <c r="Q4" s="41">
        <f t="shared" ref="Q4:Q12" si="5">5-F4</f>
        <v>4</v>
      </c>
      <c r="R4" s="41">
        <f t="shared" ref="R4:R12" si="6">G4-1</f>
        <v>2</v>
      </c>
      <c r="S4" s="41">
        <f t="shared" ref="S4:S12" si="7">5-H4</f>
        <v>2</v>
      </c>
      <c r="T4" s="41">
        <f t="shared" ref="T4:T12" si="8">I4-1</f>
        <v>2</v>
      </c>
      <c r="U4" s="41">
        <f t="shared" ref="U4:U12" si="9">5-J4</f>
        <v>4</v>
      </c>
      <c r="V4" s="41">
        <f t="shared" ref="V4:V12" si="10">SUM(L4:U4)*2.5</f>
        <v>72.5</v>
      </c>
    </row>
    <row r="5" spans="1:25" x14ac:dyDescent="0.4">
      <c r="A5" s="42">
        <v>3</v>
      </c>
      <c r="B5" s="42">
        <v>1</v>
      </c>
      <c r="C5" s="42">
        <v>4</v>
      </c>
      <c r="D5" s="42">
        <v>1</v>
      </c>
      <c r="E5" s="42">
        <v>4</v>
      </c>
      <c r="F5" s="42">
        <v>1</v>
      </c>
      <c r="G5" s="42">
        <v>5</v>
      </c>
      <c r="H5" s="42">
        <v>3</v>
      </c>
      <c r="I5" s="42">
        <v>4</v>
      </c>
      <c r="J5" s="42">
        <v>2</v>
      </c>
      <c r="K5" s="41"/>
      <c r="L5" s="41">
        <f t="shared" si="0"/>
        <v>2</v>
      </c>
      <c r="M5" s="41">
        <f t="shared" si="1"/>
        <v>4</v>
      </c>
      <c r="N5" s="41">
        <f t="shared" si="2"/>
        <v>3</v>
      </c>
      <c r="O5" s="41">
        <f t="shared" si="3"/>
        <v>4</v>
      </c>
      <c r="P5" s="41">
        <f t="shared" si="4"/>
        <v>3</v>
      </c>
      <c r="Q5" s="41">
        <f t="shared" si="5"/>
        <v>4</v>
      </c>
      <c r="R5" s="41">
        <f t="shared" si="6"/>
        <v>4</v>
      </c>
      <c r="S5" s="41">
        <f t="shared" si="7"/>
        <v>2</v>
      </c>
      <c r="T5" s="41">
        <f t="shared" si="8"/>
        <v>3</v>
      </c>
      <c r="U5" s="41">
        <f t="shared" si="9"/>
        <v>3</v>
      </c>
      <c r="V5" s="41">
        <f t="shared" si="10"/>
        <v>80</v>
      </c>
    </row>
    <row r="6" spans="1:25" x14ac:dyDescent="0.4">
      <c r="A6" s="42">
        <v>5</v>
      </c>
      <c r="B6" s="42">
        <v>2</v>
      </c>
      <c r="C6" s="42">
        <v>5</v>
      </c>
      <c r="D6" s="42">
        <v>1</v>
      </c>
      <c r="E6" s="42">
        <v>4</v>
      </c>
      <c r="F6" s="42">
        <v>1</v>
      </c>
      <c r="G6" s="42">
        <v>5</v>
      </c>
      <c r="H6" s="42">
        <v>2</v>
      </c>
      <c r="I6" s="42">
        <v>5</v>
      </c>
      <c r="J6" s="42">
        <v>1</v>
      </c>
      <c r="K6" s="41"/>
      <c r="L6" s="41">
        <f t="shared" si="0"/>
        <v>4</v>
      </c>
      <c r="M6" s="41">
        <f t="shared" si="1"/>
        <v>3</v>
      </c>
      <c r="N6" s="41">
        <f t="shared" si="2"/>
        <v>4</v>
      </c>
      <c r="O6" s="41">
        <f t="shared" si="3"/>
        <v>4</v>
      </c>
      <c r="P6" s="41">
        <f t="shared" si="4"/>
        <v>3</v>
      </c>
      <c r="Q6" s="41">
        <f t="shared" si="5"/>
        <v>4</v>
      </c>
      <c r="R6" s="41">
        <f t="shared" si="6"/>
        <v>4</v>
      </c>
      <c r="S6" s="41">
        <f t="shared" si="7"/>
        <v>3</v>
      </c>
      <c r="T6" s="41">
        <f t="shared" si="8"/>
        <v>4</v>
      </c>
      <c r="U6" s="41">
        <f t="shared" si="9"/>
        <v>4</v>
      </c>
      <c r="V6" s="41">
        <f t="shared" si="10"/>
        <v>92.5</v>
      </c>
    </row>
    <row r="7" spans="1:25" x14ac:dyDescent="0.4">
      <c r="A7" s="42">
        <v>3</v>
      </c>
      <c r="B7" s="42">
        <v>1</v>
      </c>
      <c r="C7" s="42">
        <v>2</v>
      </c>
      <c r="D7" s="42">
        <v>1</v>
      </c>
      <c r="E7" s="42">
        <v>3</v>
      </c>
      <c r="F7" s="42">
        <v>2</v>
      </c>
      <c r="G7" s="42">
        <v>5</v>
      </c>
      <c r="H7" s="42">
        <v>4</v>
      </c>
      <c r="I7" s="42">
        <v>4</v>
      </c>
      <c r="J7" s="42">
        <v>1</v>
      </c>
      <c r="K7" s="41"/>
      <c r="L7" s="41">
        <f t="shared" si="0"/>
        <v>2</v>
      </c>
      <c r="M7" s="41">
        <f t="shared" si="1"/>
        <v>4</v>
      </c>
      <c r="N7" s="41">
        <f t="shared" si="2"/>
        <v>1</v>
      </c>
      <c r="O7" s="41">
        <f t="shared" si="3"/>
        <v>4</v>
      </c>
      <c r="P7" s="41">
        <f t="shared" si="4"/>
        <v>2</v>
      </c>
      <c r="Q7" s="41">
        <f t="shared" si="5"/>
        <v>3</v>
      </c>
      <c r="R7" s="41">
        <f t="shared" si="6"/>
        <v>4</v>
      </c>
      <c r="S7" s="41">
        <f t="shared" si="7"/>
        <v>1</v>
      </c>
      <c r="T7" s="41">
        <f t="shared" si="8"/>
        <v>3</v>
      </c>
      <c r="U7" s="41">
        <f t="shared" si="9"/>
        <v>4</v>
      </c>
      <c r="V7" s="41">
        <f t="shared" si="10"/>
        <v>70</v>
      </c>
    </row>
    <row r="8" spans="1:25" x14ac:dyDescent="0.4">
      <c r="A8" s="42">
        <v>3</v>
      </c>
      <c r="B8" s="42">
        <v>1</v>
      </c>
      <c r="C8" s="42">
        <v>5</v>
      </c>
      <c r="D8" s="42">
        <v>1</v>
      </c>
      <c r="E8" s="42">
        <v>4</v>
      </c>
      <c r="F8" s="42">
        <v>2</v>
      </c>
      <c r="G8" s="42">
        <v>5</v>
      </c>
      <c r="H8" s="42">
        <v>3</v>
      </c>
      <c r="I8" s="42">
        <v>5</v>
      </c>
      <c r="J8" s="42">
        <v>1</v>
      </c>
      <c r="K8" s="41"/>
      <c r="L8" s="41">
        <f t="shared" si="0"/>
        <v>2</v>
      </c>
      <c r="M8" s="41">
        <f t="shared" si="1"/>
        <v>4</v>
      </c>
      <c r="N8" s="41">
        <f t="shared" si="2"/>
        <v>4</v>
      </c>
      <c r="O8" s="41">
        <f t="shared" si="3"/>
        <v>4</v>
      </c>
      <c r="P8" s="41">
        <f t="shared" si="4"/>
        <v>3</v>
      </c>
      <c r="Q8" s="41">
        <f t="shared" si="5"/>
        <v>3</v>
      </c>
      <c r="R8" s="41">
        <f t="shared" si="6"/>
        <v>4</v>
      </c>
      <c r="S8" s="41">
        <f t="shared" si="7"/>
        <v>2</v>
      </c>
      <c r="T8" s="41">
        <f t="shared" si="8"/>
        <v>4</v>
      </c>
      <c r="U8" s="41">
        <f t="shared" si="9"/>
        <v>4</v>
      </c>
      <c r="V8" s="41">
        <f t="shared" si="10"/>
        <v>85</v>
      </c>
    </row>
    <row r="9" spans="1:25" x14ac:dyDescent="0.4">
      <c r="A9" s="42">
        <v>5</v>
      </c>
      <c r="B9" s="42">
        <v>1</v>
      </c>
      <c r="C9" s="42">
        <v>5</v>
      </c>
      <c r="D9" s="42">
        <v>1</v>
      </c>
      <c r="E9" s="42">
        <v>5</v>
      </c>
      <c r="F9" s="42">
        <v>5</v>
      </c>
      <c r="G9" s="42">
        <v>4</v>
      </c>
      <c r="H9" s="42">
        <v>5</v>
      </c>
      <c r="I9" s="42">
        <v>5</v>
      </c>
      <c r="J9" s="42">
        <v>2</v>
      </c>
      <c r="K9" s="41"/>
      <c r="L9" s="41">
        <f t="shared" si="0"/>
        <v>4</v>
      </c>
      <c r="M9" s="41">
        <f t="shared" si="1"/>
        <v>4</v>
      </c>
      <c r="N9" s="41">
        <f t="shared" si="2"/>
        <v>4</v>
      </c>
      <c r="O9" s="41">
        <f t="shared" si="3"/>
        <v>4</v>
      </c>
      <c r="P9" s="41">
        <f t="shared" si="4"/>
        <v>4</v>
      </c>
      <c r="Q9" s="41">
        <f t="shared" si="5"/>
        <v>0</v>
      </c>
      <c r="R9" s="41">
        <f t="shared" si="6"/>
        <v>3</v>
      </c>
      <c r="S9" s="41">
        <f t="shared" si="7"/>
        <v>0</v>
      </c>
      <c r="T9" s="41">
        <f t="shared" si="8"/>
        <v>4</v>
      </c>
      <c r="U9" s="41">
        <f t="shared" si="9"/>
        <v>3</v>
      </c>
      <c r="V9" s="41">
        <f t="shared" si="10"/>
        <v>75</v>
      </c>
    </row>
    <row r="10" spans="1:25" x14ac:dyDescent="0.4">
      <c r="A10" s="42">
        <v>4</v>
      </c>
      <c r="B10" s="42">
        <v>2</v>
      </c>
      <c r="C10" s="42">
        <v>5</v>
      </c>
      <c r="D10" s="42">
        <v>2</v>
      </c>
      <c r="E10" s="42">
        <v>4</v>
      </c>
      <c r="F10" s="42">
        <v>2</v>
      </c>
      <c r="G10" s="42">
        <v>4</v>
      </c>
      <c r="H10" s="42">
        <v>1</v>
      </c>
      <c r="I10" s="42">
        <v>4</v>
      </c>
      <c r="J10" s="42">
        <v>3</v>
      </c>
      <c r="K10" s="41"/>
      <c r="L10" s="41">
        <f t="shared" si="0"/>
        <v>3</v>
      </c>
      <c r="M10" s="41">
        <f t="shared" si="1"/>
        <v>3</v>
      </c>
      <c r="N10" s="41">
        <f t="shared" si="2"/>
        <v>4</v>
      </c>
      <c r="O10" s="41">
        <f t="shared" si="3"/>
        <v>3</v>
      </c>
      <c r="P10" s="41">
        <f t="shared" si="4"/>
        <v>3</v>
      </c>
      <c r="Q10" s="41">
        <f t="shared" si="5"/>
        <v>3</v>
      </c>
      <c r="R10" s="41">
        <f t="shared" si="6"/>
        <v>3</v>
      </c>
      <c r="S10" s="41">
        <f t="shared" si="7"/>
        <v>4</v>
      </c>
      <c r="T10" s="41">
        <f t="shared" si="8"/>
        <v>3</v>
      </c>
      <c r="U10" s="41">
        <f t="shared" si="9"/>
        <v>2</v>
      </c>
      <c r="V10" s="41">
        <f t="shared" si="10"/>
        <v>77.5</v>
      </c>
    </row>
    <row r="11" spans="1:25" x14ac:dyDescent="0.4">
      <c r="A11" s="42">
        <v>5</v>
      </c>
      <c r="B11" s="42">
        <v>2</v>
      </c>
      <c r="C11" s="42">
        <v>4</v>
      </c>
      <c r="D11" s="42">
        <v>1</v>
      </c>
      <c r="E11" s="42">
        <v>4</v>
      </c>
      <c r="F11" s="42">
        <v>3</v>
      </c>
      <c r="G11" s="42">
        <v>2</v>
      </c>
      <c r="H11" s="42">
        <v>5</v>
      </c>
      <c r="I11" s="42">
        <v>5</v>
      </c>
      <c r="J11" s="42">
        <v>1</v>
      </c>
      <c r="K11" s="41"/>
      <c r="L11" s="41">
        <f t="shared" si="0"/>
        <v>4</v>
      </c>
      <c r="M11" s="41">
        <f t="shared" si="1"/>
        <v>3</v>
      </c>
      <c r="N11" s="41">
        <f t="shared" si="2"/>
        <v>3</v>
      </c>
      <c r="O11" s="41">
        <f t="shared" si="3"/>
        <v>4</v>
      </c>
      <c r="P11" s="41">
        <f t="shared" si="4"/>
        <v>3</v>
      </c>
      <c r="Q11" s="41">
        <f t="shared" si="5"/>
        <v>2</v>
      </c>
      <c r="R11" s="41">
        <f t="shared" si="6"/>
        <v>1</v>
      </c>
      <c r="S11" s="41">
        <f t="shared" si="7"/>
        <v>0</v>
      </c>
      <c r="T11" s="41">
        <f t="shared" si="8"/>
        <v>4</v>
      </c>
      <c r="U11" s="41">
        <f t="shared" si="9"/>
        <v>4</v>
      </c>
      <c r="V11" s="41">
        <f t="shared" si="10"/>
        <v>70</v>
      </c>
    </row>
    <row r="12" spans="1:25" x14ac:dyDescent="0.4">
      <c r="A12" s="42">
        <v>4</v>
      </c>
      <c r="B12" s="42">
        <v>2</v>
      </c>
      <c r="C12" s="42">
        <v>3</v>
      </c>
      <c r="D12" s="42">
        <v>3</v>
      </c>
      <c r="E12" s="42">
        <v>4</v>
      </c>
      <c r="F12" s="42">
        <v>2</v>
      </c>
      <c r="G12" s="42">
        <v>5</v>
      </c>
      <c r="H12" s="42">
        <v>1</v>
      </c>
      <c r="I12" s="42">
        <v>3</v>
      </c>
      <c r="J12" s="42">
        <v>2</v>
      </c>
      <c r="K12" s="41"/>
      <c r="L12" s="41">
        <f t="shared" si="0"/>
        <v>3</v>
      </c>
      <c r="M12" s="41">
        <f t="shared" si="1"/>
        <v>3</v>
      </c>
      <c r="N12" s="41">
        <f t="shared" si="2"/>
        <v>2</v>
      </c>
      <c r="O12" s="41">
        <f t="shared" si="3"/>
        <v>2</v>
      </c>
      <c r="P12" s="41">
        <f t="shared" si="4"/>
        <v>3</v>
      </c>
      <c r="Q12" s="41">
        <f t="shared" si="5"/>
        <v>3</v>
      </c>
      <c r="R12" s="41">
        <f t="shared" si="6"/>
        <v>4</v>
      </c>
      <c r="S12" s="41">
        <f t="shared" si="7"/>
        <v>4</v>
      </c>
      <c r="T12" s="41">
        <f t="shared" si="8"/>
        <v>2</v>
      </c>
      <c r="U12" s="41">
        <f t="shared" si="9"/>
        <v>3</v>
      </c>
      <c r="V12" s="41">
        <f t="shared" si="10"/>
        <v>72.5</v>
      </c>
      <c r="X12" s="47" t="s">
        <v>384</v>
      </c>
      <c r="Y12" s="41">
        <f>AVERAGE(V3:V12)</f>
        <v>77.75</v>
      </c>
    </row>
    <row r="14" spans="1:25" ht="14.4" thickBot="1" x14ac:dyDescent="0.55000000000000004">
      <c r="A14" s="60" t="s">
        <v>69</v>
      </c>
      <c r="B14" s="60"/>
      <c r="C14" s="60"/>
      <c r="D14" s="60"/>
      <c r="E14" s="60"/>
      <c r="F14" s="60"/>
      <c r="G14" s="60"/>
      <c r="H14" s="60"/>
      <c r="I14" s="60"/>
      <c r="J14" s="60"/>
      <c r="K14" s="60"/>
      <c r="L14" s="60"/>
      <c r="M14" s="60"/>
      <c r="N14" s="60"/>
      <c r="O14" s="60"/>
      <c r="P14" s="60"/>
      <c r="Q14" s="60"/>
      <c r="R14" s="60"/>
      <c r="S14" s="60"/>
      <c r="T14" s="60"/>
      <c r="U14" s="60"/>
      <c r="V14" s="63"/>
    </row>
    <row r="15" spans="1:25" ht="24.9" thickTop="1" x14ac:dyDescent="0.4">
      <c r="A15" s="61" t="s">
        <v>343</v>
      </c>
      <c r="B15" s="61" t="s">
        <v>344</v>
      </c>
      <c r="C15" s="61" t="s">
        <v>345</v>
      </c>
      <c r="D15" s="61" t="s">
        <v>346</v>
      </c>
      <c r="E15" s="61" t="s">
        <v>347</v>
      </c>
      <c r="F15" s="61" t="s">
        <v>348</v>
      </c>
      <c r="G15" s="61" t="s">
        <v>349</v>
      </c>
      <c r="H15" s="61" t="s">
        <v>350</v>
      </c>
      <c r="I15" s="61" t="s">
        <v>351</v>
      </c>
      <c r="J15" s="61" t="s">
        <v>352</v>
      </c>
      <c r="K15" s="41"/>
      <c r="L15" s="59" t="s">
        <v>353</v>
      </c>
      <c r="M15" s="57" t="s">
        <v>354</v>
      </c>
      <c r="N15" s="59" t="s">
        <v>355</v>
      </c>
      <c r="O15" s="57" t="s">
        <v>356</v>
      </c>
      <c r="P15" s="59" t="s">
        <v>357</v>
      </c>
      <c r="Q15" s="57" t="s">
        <v>358</v>
      </c>
      <c r="R15" s="59" t="s">
        <v>359</v>
      </c>
      <c r="S15" s="57" t="s">
        <v>360</v>
      </c>
      <c r="T15" s="59" t="s">
        <v>361</v>
      </c>
      <c r="U15" s="57" t="s">
        <v>362</v>
      </c>
      <c r="V15" s="64" t="s">
        <v>363</v>
      </c>
    </row>
    <row r="16" spans="1:25" x14ac:dyDescent="0.4">
      <c r="A16" s="42">
        <v>4</v>
      </c>
      <c r="B16" s="42">
        <v>3</v>
      </c>
      <c r="C16" s="42">
        <v>4</v>
      </c>
      <c r="D16" s="42">
        <v>2</v>
      </c>
      <c r="E16" s="42">
        <v>4</v>
      </c>
      <c r="F16" s="42">
        <v>2</v>
      </c>
      <c r="G16" s="42">
        <v>3</v>
      </c>
      <c r="H16" s="42">
        <v>2</v>
      </c>
      <c r="I16" s="42">
        <v>4</v>
      </c>
      <c r="J16" s="42">
        <v>3</v>
      </c>
      <c r="K16" s="41"/>
      <c r="L16" s="41">
        <f>A16-1</f>
        <v>3</v>
      </c>
      <c r="M16" s="41">
        <f>5-B16</f>
        <v>2</v>
      </c>
      <c r="N16" s="41">
        <f>C16-1</f>
        <v>3</v>
      </c>
      <c r="O16" s="41">
        <f>5-D16</f>
        <v>3</v>
      </c>
      <c r="P16" s="41">
        <f>E16-1</f>
        <v>3</v>
      </c>
      <c r="Q16" s="41">
        <f>5-F16</f>
        <v>3</v>
      </c>
      <c r="R16" s="41">
        <f>G16-1</f>
        <v>2</v>
      </c>
      <c r="S16" s="41">
        <f>5-H16</f>
        <v>3</v>
      </c>
      <c r="T16" s="41">
        <f>I16-1</f>
        <v>3</v>
      </c>
      <c r="U16" s="41">
        <f>5-J16</f>
        <v>2</v>
      </c>
      <c r="V16" s="41">
        <f>SUM(L16:U16)*2.5</f>
        <v>67.5</v>
      </c>
    </row>
    <row r="17" spans="1:25" x14ac:dyDescent="0.4">
      <c r="A17" s="42">
        <v>3</v>
      </c>
      <c r="B17" s="42">
        <v>4</v>
      </c>
      <c r="C17" s="42">
        <v>4</v>
      </c>
      <c r="D17" s="42">
        <v>2</v>
      </c>
      <c r="E17" s="42">
        <v>3</v>
      </c>
      <c r="F17" s="42">
        <v>4</v>
      </c>
      <c r="G17" s="42">
        <v>3</v>
      </c>
      <c r="H17" s="42">
        <v>2</v>
      </c>
      <c r="I17" s="42">
        <v>3</v>
      </c>
      <c r="J17" s="42">
        <v>3</v>
      </c>
      <c r="K17" s="41"/>
      <c r="L17" s="41">
        <f t="shared" ref="L17:L26" si="11">A17-1</f>
        <v>2</v>
      </c>
      <c r="M17" s="41">
        <f t="shared" ref="M17:M26" si="12">5-B17</f>
        <v>1</v>
      </c>
      <c r="N17" s="41">
        <f t="shared" ref="N17:N26" si="13">C17-1</f>
        <v>3</v>
      </c>
      <c r="O17" s="41">
        <f t="shared" ref="O17:O26" si="14">5-D17</f>
        <v>3</v>
      </c>
      <c r="P17" s="41">
        <f t="shared" ref="P17:P26" si="15">E17-1</f>
        <v>2</v>
      </c>
      <c r="Q17" s="41">
        <f t="shared" ref="Q17:Q26" si="16">5-F17</f>
        <v>1</v>
      </c>
      <c r="R17" s="41">
        <f t="shared" ref="R17:R26" si="17">G17-1</f>
        <v>2</v>
      </c>
      <c r="S17" s="41">
        <f t="shared" ref="S17:S26" si="18">5-H17</f>
        <v>3</v>
      </c>
      <c r="T17" s="41">
        <f t="shared" ref="T17:T26" si="19">I17-1</f>
        <v>2</v>
      </c>
      <c r="U17" s="41">
        <f t="shared" ref="U17:U26" si="20">5-J17</f>
        <v>2</v>
      </c>
      <c r="V17" s="41">
        <f t="shared" ref="V17:V26" si="21">SUM(L17:U17)*2.5</f>
        <v>52.5</v>
      </c>
    </row>
    <row r="18" spans="1:25" x14ac:dyDescent="0.4">
      <c r="A18" s="42">
        <v>1</v>
      </c>
      <c r="B18" s="42">
        <v>1</v>
      </c>
      <c r="C18" s="42">
        <v>2</v>
      </c>
      <c r="D18" s="42">
        <v>2</v>
      </c>
      <c r="E18" s="42">
        <v>1</v>
      </c>
      <c r="F18" s="42">
        <v>2</v>
      </c>
      <c r="G18" s="42">
        <v>3</v>
      </c>
      <c r="H18" s="42">
        <v>5</v>
      </c>
      <c r="I18" s="42">
        <v>2</v>
      </c>
      <c r="J18" s="42">
        <v>1</v>
      </c>
      <c r="K18" s="41"/>
      <c r="L18" s="41">
        <f t="shared" si="11"/>
        <v>0</v>
      </c>
      <c r="M18" s="41">
        <f t="shared" si="12"/>
        <v>4</v>
      </c>
      <c r="N18" s="41">
        <f t="shared" si="13"/>
        <v>1</v>
      </c>
      <c r="O18" s="41">
        <f t="shared" si="14"/>
        <v>3</v>
      </c>
      <c r="P18" s="41">
        <f t="shared" si="15"/>
        <v>0</v>
      </c>
      <c r="Q18" s="41">
        <f t="shared" si="16"/>
        <v>3</v>
      </c>
      <c r="R18" s="41">
        <f t="shared" si="17"/>
        <v>2</v>
      </c>
      <c r="S18" s="41">
        <f t="shared" si="18"/>
        <v>0</v>
      </c>
      <c r="T18" s="41">
        <f t="shared" si="19"/>
        <v>1</v>
      </c>
      <c r="U18" s="41">
        <f t="shared" si="20"/>
        <v>4</v>
      </c>
      <c r="V18" s="41">
        <f t="shared" si="21"/>
        <v>45</v>
      </c>
    </row>
    <row r="19" spans="1:25" x14ac:dyDescent="0.4">
      <c r="A19" s="42">
        <v>1</v>
      </c>
      <c r="B19" s="42">
        <v>4</v>
      </c>
      <c r="C19" s="42">
        <v>2</v>
      </c>
      <c r="D19" s="42">
        <v>5</v>
      </c>
      <c r="E19" s="42">
        <v>2</v>
      </c>
      <c r="F19" s="42">
        <v>4</v>
      </c>
      <c r="G19" s="42">
        <v>1</v>
      </c>
      <c r="H19" s="42">
        <v>5</v>
      </c>
      <c r="I19" s="42">
        <v>1</v>
      </c>
      <c r="J19" s="42">
        <v>1</v>
      </c>
      <c r="K19" s="41"/>
      <c r="L19" s="41">
        <f t="shared" si="11"/>
        <v>0</v>
      </c>
      <c r="M19" s="41">
        <f t="shared" si="12"/>
        <v>1</v>
      </c>
      <c r="N19" s="41">
        <f t="shared" si="13"/>
        <v>1</v>
      </c>
      <c r="O19" s="41">
        <f t="shared" si="14"/>
        <v>0</v>
      </c>
      <c r="P19" s="41">
        <f t="shared" si="15"/>
        <v>1</v>
      </c>
      <c r="Q19" s="41">
        <f t="shared" si="16"/>
        <v>1</v>
      </c>
      <c r="R19" s="41">
        <f t="shared" si="17"/>
        <v>0</v>
      </c>
      <c r="S19" s="41">
        <f t="shared" si="18"/>
        <v>0</v>
      </c>
      <c r="T19" s="41">
        <f t="shared" si="19"/>
        <v>0</v>
      </c>
      <c r="U19" s="41">
        <f t="shared" si="20"/>
        <v>4</v>
      </c>
      <c r="V19" s="41">
        <f t="shared" si="21"/>
        <v>20</v>
      </c>
    </row>
    <row r="20" spans="1:25" x14ac:dyDescent="0.4">
      <c r="A20" s="42">
        <v>2</v>
      </c>
      <c r="B20" s="42">
        <v>4</v>
      </c>
      <c r="C20" s="42">
        <v>1</v>
      </c>
      <c r="D20" s="42">
        <v>4</v>
      </c>
      <c r="E20" s="42">
        <v>4</v>
      </c>
      <c r="F20" s="42">
        <v>5</v>
      </c>
      <c r="G20" s="42">
        <v>2</v>
      </c>
      <c r="H20" s="42">
        <v>5</v>
      </c>
      <c r="I20" s="41"/>
      <c r="J20" s="42">
        <v>2</v>
      </c>
      <c r="K20" s="41"/>
      <c r="L20" s="41">
        <f t="shared" si="11"/>
        <v>1</v>
      </c>
      <c r="M20" s="41">
        <f t="shared" si="12"/>
        <v>1</v>
      </c>
      <c r="N20" s="41">
        <f t="shared" si="13"/>
        <v>0</v>
      </c>
      <c r="O20" s="41">
        <f t="shared" si="14"/>
        <v>1</v>
      </c>
      <c r="P20" s="41">
        <f t="shared" si="15"/>
        <v>3</v>
      </c>
      <c r="Q20" s="41">
        <f t="shared" si="16"/>
        <v>0</v>
      </c>
      <c r="R20" s="41">
        <f t="shared" si="17"/>
        <v>1</v>
      </c>
      <c r="S20" s="41">
        <f t="shared" si="18"/>
        <v>0</v>
      </c>
      <c r="T20" s="41">
        <f t="shared" si="19"/>
        <v>-1</v>
      </c>
      <c r="U20" s="41">
        <f t="shared" si="20"/>
        <v>3</v>
      </c>
      <c r="V20" s="41">
        <f t="shared" si="21"/>
        <v>22.5</v>
      </c>
    </row>
    <row r="21" spans="1:25" x14ac:dyDescent="0.4">
      <c r="A21" s="42">
        <v>1</v>
      </c>
      <c r="B21" s="42">
        <v>5</v>
      </c>
      <c r="C21" s="42">
        <v>1</v>
      </c>
      <c r="D21" s="42">
        <v>3</v>
      </c>
      <c r="E21" s="42">
        <v>3</v>
      </c>
      <c r="F21" s="42">
        <v>5</v>
      </c>
      <c r="G21" s="42">
        <v>5</v>
      </c>
      <c r="H21" s="42">
        <v>5</v>
      </c>
      <c r="I21" s="42">
        <v>1</v>
      </c>
      <c r="J21" s="42">
        <v>1</v>
      </c>
      <c r="K21" s="41"/>
      <c r="L21" s="41">
        <f t="shared" si="11"/>
        <v>0</v>
      </c>
      <c r="M21" s="41">
        <f t="shared" si="12"/>
        <v>0</v>
      </c>
      <c r="N21" s="41">
        <f t="shared" si="13"/>
        <v>0</v>
      </c>
      <c r="O21" s="41">
        <f t="shared" si="14"/>
        <v>2</v>
      </c>
      <c r="P21" s="41">
        <f t="shared" si="15"/>
        <v>2</v>
      </c>
      <c r="Q21" s="41">
        <f t="shared" si="16"/>
        <v>0</v>
      </c>
      <c r="R21" s="41">
        <f t="shared" si="17"/>
        <v>4</v>
      </c>
      <c r="S21" s="41">
        <f t="shared" si="18"/>
        <v>0</v>
      </c>
      <c r="T21" s="41">
        <f t="shared" si="19"/>
        <v>0</v>
      </c>
      <c r="U21" s="41">
        <f t="shared" si="20"/>
        <v>4</v>
      </c>
      <c r="V21" s="41">
        <f t="shared" si="21"/>
        <v>30</v>
      </c>
    </row>
    <row r="22" spans="1:25" x14ac:dyDescent="0.4">
      <c r="A22" s="42">
        <v>2</v>
      </c>
      <c r="B22" s="42">
        <v>1</v>
      </c>
      <c r="C22" s="41"/>
      <c r="D22" s="42">
        <v>3</v>
      </c>
      <c r="E22" s="41"/>
      <c r="F22" s="42">
        <v>4</v>
      </c>
      <c r="G22" s="42">
        <v>4</v>
      </c>
      <c r="H22" s="42">
        <v>3</v>
      </c>
      <c r="I22" s="41"/>
      <c r="J22" s="42">
        <v>2</v>
      </c>
      <c r="K22" s="41"/>
      <c r="L22" s="41">
        <f t="shared" si="11"/>
        <v>1</v>
      </c>
      <c r="M22" s="41">
        <f t="shared" si="12"/>
        <v>4</v>
      </c>
      <c r="N22" s="41">
        <f t="shared" si="13"/>
        <v>-1</v>
      </c>
      <c r="O22" s="41">
        <f t="shared" si="14"/>
        <v>2</v>
      </c>
      <c r="P22" s="41">
        <f t="shared" si="15"/>
        <v>-1</v>
      </c>
      <c r="Q22" s="41">
        <f t="shared" si="16"/>
        <v>1</v>
      </c>
      <c r="R22" s="41">
        <f t="shared" si="17"/>
        <v>3</v>
      </c>
      <c r="S22" s="41">
        <f t="shared" si="18"/>
        <v>2</v>
      </c>
      <c r="T22" s="41">
        <f t="shared" si="19"/>
        <v>-1</v>
      </c>
      <c r="U22" s="41">
        <f t="shared" si="20"/>
        <v>3</v>
      </c>
      <c r="V22" s="41">
        <f t="shared" si="21"/>
        <v>32.5</v>
      </c>
    </row>
    <row r="23" spans="1:25" x14ac:dyDescent="0.4">
      <c r="A23" s="42">
        <v>2</v>
      </c>
      <c r="B23" s="42">
        <v>2</v>
      </c>
      <c r="C23" s="42">
        <v>2</v>
      </c>
      <c r="D23" s="42">
        <v>2</v>
      </c>
      <c r="E23" s="42">
        <v>3</v>
      </c>
      <c r="F23" s="42">
        <v>1</v>
      </c>
      <c r="G23" s="42">
        <v>2</v>
      </c>
      <c r="H23" s="42">
        <v>4</v>
      </c>
      <c r="I23" s="42">
        <v>2</v>
      </c>
      <c r="J23" s="42">
        <v>2</v>
      </c>
      <c r="K23" s="41"/>
      <c r="L23" s="41">
        <f t="shared" si="11"/>
        <v>1</v>
      </c>
      <c r="M23" s="41">
        <f t="shared" si="12"/>
        <v>3</v>
      </c>
      <c r="N23" s="41">
        <f t="shared" si="13"/>
        <v>1</v>
      </c>
      <c r="O23" s="41">
        <f t="shared" si="14"/>
        <v>3</v>
      </c>
      <c r="P23" s="41">
        <f t="shared" si="15"/>
        <v>2</v>
      </c>
      <c r="Q23" s="41">
        <f t="shared" si="16"/>
        <v>4</v>
      </c>
      <c r="R23" s="41">
        <f t="shared" si="17"/>
        <v>1</v>
      </c>
      <c r="S23" s="41">
        <f t="shared" si="18"/>
        <v>1</v>
      </c>
      <c r="T23" s="41">
        <f t="shared" si="19"/>
        <v>1</v>
      </c>
      <c r="U23" s="41">
        <f t="shared" si="20"/>
        <v>3</v>
      </c>
      <c r="V23" s="41">
        <f t="shared" si="21"/>
        <v>50</v>
      </c>
    </row>
    <row r="24" spans="1:25" x14ac:dyDescent="0.4">
      <c r="A24" s="42">
        <v>3</v>
      </c>
      <c r="B24" s="42">
        <v>3</v>
      </c>
      <c r="C24" s="42">
        <v>3</v>
      </c>
      <c r="D24" s="42">
        <v>3</v>
      </c>
      <c r="E24" s="42">
        <v>3</v>
      </c>
      <c r="F24" s="42">
        <v>2</v>
      </c>
      <c r="G24" s="42">
        <v>4</v>
      </c>
      <c r="H24" s="42">
        <v>1</v>
      </c>
      <c r="I24" s="42">
        <v>2</v>
      </c>
      <c r="J24" s="42">
        <v>2</v>
      </c>
      <c r="K24" s="41"/>
      <c r="L24" s="41">
        <f t="shared" si="11"/>
        <v>2</v>
      </c>
      <c r="M24" s="41">
        <f t="shared" si="12"/>
        <v>2</v>
      </c>
      <c r="N24" s="41">
        <f t="shared" si="13"/>
        <v>2</v>
      </c>
      <c r="O24" s="41">
        <f t="shared" si="14"/>
        <v>2</v>
      </c>
      <c r="P24" s="41">
        <f t="shared" si="15"/>
        <v>2</v>
      </c>
      <c r="Q24" s="41">
        <f t="shared" si="16"/>
        <v>3</v>
      </c>
      <c r="R24" s="41">
        <f t="shared" si="17"/>
        <v>3</v>
      </c>
      <c r="S24" s="41">
        <f t="shared" si="18"/>
        <v>4</v>
      </c>
      <c r="T24" s="41">
        <f t="shared" si="19"/>
        <v>1</v>
      </c>
      <c r="U24" s="41">
        <f t="shared" si="20"/>
        <v>3</v>
      </c>
      <c r="V24" s="41">
        <f t="shared" si="21"/>
        <v>60</v>
      </c>
    </row>
    <row r="25" spans="1:25" x14ac:dyDescent="0.4">
      <c r="A25" s="42">
        <v>3</v>
      </c>
      <c r="B25" s="42">
        <v>4</v>
      </c>
      <c r="C25" s="42">
        <v>2</v>
      </c>
      <c r="D25" s="42">
        <v>4</v>
      </c>
      <c r="E25" s="42">
        <v>3</v>
      </c>
      <c r="F25" s="42">
        <v>4</v>
      </c>
      <c r="G25" s="42">
        <v>3</v>
      </c>
      <c r="H25" s="42">
        <v>4</v>
      </c>
      <c r="I25" s="42">
        <v>4</v>
      </c>
      <c r="J25" s="42">
        <v>2</v>
      </c>
      <c r="K25" s="41"/>
      <c r="L25" s="41">
        <f t="shared" si="11"/>
        <v>2</v>
      </c>
      <c r="M25" s="41">
        <f t="shared" si="12"/>
        <v>1</v>
      </c>
      <c r="N25" s="41">
        <f t="shared" si="13"/>
        <v>1</v>
      </c>
      <c r="O25" s="41">
        <f t="shared" si="14"/>
        <v>1</v>
      </c>
      <c r="P25" s="41">
        <f t="shared" si="15"/>
        <v>2</v>
      </c>
      <c r="Q25" s="41">
        <f t="shared" si="16"/>
        <v>1</v>
      </c>
      <c r="R25" s="41">
        <f t="shared" si="17"/>
        <v>2</v>
      </c>
      <c r="S25" s="41">
        <f t="shared" si="18"/>
        <v>1</v>
      </c>
      <c r="T25" s="41">
        <f t="shared" si="19"/>
        <v>3</v>
      </c>
      <c r="U25" s="41">
        <f t="shared" si="20"/>
        <v>3</v>
      </c>
      <c r="V25" s="41">
        <f t="shared" si="21"/>
        <v>42.5</v>
      </c>
    </row>
    <row r="26" spans="1:25" x14ac:dyDescent="0.4">
      <c r="A26" s="42">
        <v>2</v>
      </c>
      <c r="B26" s="42">
        <v>1</v>
      </c>
      <c r="C26" s="42">
        <v>3</v>
      </c>
      <c r="D26" s="42">
        <v>3</v>
      </c>
      <c r="E26" s="42">
        <v>3</v>
      </c>
      <c r="F26" s="42">
        <v>4</v>
      </c>
      <c r="G26" s="42">
        <v>2</v>
      </c>
      <c r="H26" s="42">
        <v>3</v>
      </c>
      <c r="I26" s="42">
        <v>2</v>
      </c>
      <c r="J26" s="42">
        <v>3</v>
      </c>
      <c r="K26" s="41"/>
      <c r="L26" s="41">
        <f t="shared" si="11"/>
        <v>1</v>
      </c>
      <c r="M26" s="41">
        <f t="shared" si="12"/>
        <v>4</v>
      </c>
      <c r="N26" s="41">
        <f t="shared" si="13"/>
        <v>2</v>
      </c>
      <c r="O26" s="41">
        <f t="shared" si="14"/>
        <v>2</v>
      </c>
      <c r="P26" s="41">
        <f t="shared" si="15"/>
        <v>2</v>
      </c>
      <c r="Q26" s="41">
        <f t="shared" si="16"/>
        <v>1</v>
      </c>
      <c r="R26" s="41">
        <f t="shared" si="17"/>
        <v>1</v>
      </c>
      <c r="S26" s="41">
        <f t="shared" si="18"/>
        <v>2</v>
      </c>
      <c r="T26" s="41">
        <f t="shared" si="19"/>
        <v>1</v>
      </c>
      <c r="U26" s="41">
        <f t="shared" si="20"/>
        <v>2</v>
      </c>
      <c r="V26" s="41">
        <f t="shared" si="21"/>
        <v>45</v>
      </c>
      <c r="X26" s="47" t="s">
        <v>381</v>
      </c>
      <c r="Y26" s="41">
        <f>AVERAGE(V16:V26)</f>
        <v>42.5</v>
      </c>
    </row>
    <row r="28" spans="1:25" ht="14.4" thickBot="1" x14ac:dyDescent="0.55000000000000004">
      <c r="A28" s="60" t="s">
        <v>70</v>
      </c>
      <c r="B28" s="60"/>
      <c r="C28" s="60"/>
      <c r="D28" s="60"/>
      <c r="E28" s="60"/>
      <c r="F28" s="60"/>
      <c r="G28" s="60"/>
      <c r="H28" s="60"/>
      <c r="I28" s="60"/>
      <c r="J28" s="60"/>
      <c r="K28" s="60"/>
      <c r="L28" s="60"/>
      <c r="M28" s="60"/>
      <c r="N28" s="60"/>
      <c r="O28" s="60"/>
      <c r="P28" s="60"/>
      <c r="Q28" s="60"/>
      <c r="R28" s="60"/>
      <c r="S28" s="60"/>
      <c r="T28" s="60"/>
      <c r="U28" s="60"/>
      <c r="V28" s="63"/>
    </row>
    <row r="29" spans="1:25" ht="24.9" thickTop="1" x14ac:dyDescent="0.4">
      <c r="A29" s="61" t="s">
        <v>343</v>
      </c>
      <c r="B29" s="61" t="s">
        <v>344</v>
      </c>
      <c r="C29" s="61" t="s">
        <v>345</v>
      </c>
      <c r="D29" s="61" t="s">
        <v>346</v>
      </c>
      <c r="E29" s="61" t="s">
        <v>347</v>
      </c>
      <c r="F29" s="61" t="s">
        <v>348</v>
      </c>
      <c r="G29" s="61" t="s">
        <v>349</v>
      </c>
      <c r="H29" s="61" t="s">
        <v>350</v>
      </c>
      <c r="I29" s="61" t="s">
        <v>351</v>
      </c>
      <c r="J29" s="61" t="s">
        <v>352</v>
      </c>
      <c r="K29" s="41"/>
      <c r="L29" s="59" t="s">
        <v>353</v>
      </c>
      <c r="M29" s="57" t="s">
        <v>354</v>
      </c>
      <c r="N29" s="59" t="s">
        <v>355</v>
      </c>
      <c r="O29" s="57" t="s">
        <v>356</v>
      </c>
      <c r="P29" s="59" t="s">
        <v>357</v>
      </c>
      <c r="Q29" s="57" t="s">
        <v>358</v>
      </c>
      <c r="R29" s="59" t="s">
        <v>359</v>
      </c>
      <c r="S29" s="57" t="s">
        <v>360</v>
      </c>
      <c r="T29" s="59" t="s">
        <v>361</v>
      </c>
      <c r="U29" s="57" t="s">
        <v>362</v>
      </c>
      <c r="V29" s="64" t="s">
        <v>363</v>
      </c>
    </row>
    <row r="30" spans="1:25" x14ac:dyDescent="0.4">
      <c r="A30" s="42">
        <v>4</v>
      </c>
      <c r="B30" s="42">
        <v>1</v>
      </c>
      <c r="C30" s="42">
        <v>3</v>
      </c>
      <c r="D30" s="42">
        <v>1</v>
      </c>
      <c r="E30" s="42">
        <v>4</v>
      </c>
      <c r="F30" s="42">
        <v>3</v>
      </c>
      <c r="G30" s="42">
        <v>4</v>
      </c>
      <c r="H30" s="42">
        <v>3</v>
      </c>
      <c r="I30" s="42">
        <v>2</v>
      </c>
      <c r="J30" s="42">
        <v>3</v>
      </c>
      <c r="K30" s="41"/>
      <c r="L30" s="41">
        <f>A30-1</f>
        <v>3</v>
      </c>
      <c r="M30" s="41">
        <f>5-B30</f>
        <v>4</v>
      </c>
      <c r="N30" s="41">
        <f>C30-1</f>
        <v>2</v>
      </c>
      <c r="O30" s="41">
        <f>5-D30</f>
        <v>4</v>
      </c>
      <c r="P30" s="41">
        <f>E30-1</f>
        <v>3</v>
      </c>
      <c r="Q30" s="41">
        <f>5-F30</f>
        <v>2</v>
      </c>
      <c r="R30" s="41">
        <f>G30-1</f>
        <v>3</v>
      </c>
      <c r="S30" s="41">
        <f>5-H30</f>
        <v>2</v>
      </c>
      <c r="T30" s="41">
        <f>I30-1</f>
        <v>1</v>
      </c>
      <c r="U30" s="41">
        <f>5-J30</f>
        <v>2</v>
      </c>
      <c r="V30" s="41">
        <f>SUM(L30:U30)*2.5</f>
        <v>65</v>
      </c>
    </row>
    <row r="31" spans="1:25" x14ac:dyDescent="0.4">
      <c r="A31" s="42">
        <v>1</v>
      </c>
      <c r="B31" s="42">
        <v>3</v>
      </c>
      <c r="C31" s="42">
        <v>1</v>
      </c>
      <c r="D31" s="42">
        <v>2</v>
      </c>
      <c r="E31" s="42">
        <v>4</v>
      </c>
      <c r="F31" s="42">
        <v>1</v>
      </c>
      <c r="G31" s="42">
        <v>1</v>
      </c>
      <c r="H31" s="42">
        <v>5</v>
      </c>
      <c r="I31" s="42">
        <v>3</v>
      </c>
      <c r="J31" s="42">
        <v>5</v>
      </c>
      <c r="K31" s="41"/>
      <c r="L31" s="41">
        <f t="shared" ref="L31:L36" si="22">A31-1</f>
        <v>0</v>
      </c>
      <c r="M31" s="41">
        <f t="shared" ref="M31:M36" si="23">5-B31</f>
        <v>2</v>
      </c>
      <c r="N31" s="41">
        <f t="shared" ref="N31:N36" si="24">C31-1</f>
        <v>0</v>
      </c>
      <c r="O31" s="41">
        <f t="shared" ref="O31:O36" si="25">5-D31</f>
        <v>3</v>
      </c>
      <c r="P31" s="41">
        <f t="shared" ref="P31:P36" si="26">E31-1</f>
        <v>3</v>
      </c>
      <c r="Q31" s="41">
        <f t="shared" ref="Q31:Q36" si="27">5-F31</f>
        <v>4</v>
      </c>
      <c r="R31" s="41">
        <f t="shared" ref="R31:R36" si="28">G31-1</f>
        <v>0</v>
      </c>
      <c r="S31" s="41">
        <f t="shared" ref="S31:S36" si="29">5-H31</f>
        <v>0</v>
      </c>
      <c r="T31" s="41">
        <f t="shared" ref="T31:T36" si="30">I31-1</f>
        <v>2</v>
      </c>
      <c r="U31" s="41">
        <f t="shared" ref="U31:U36" si="31">5-J31</f>
        <v>0</v>
      </c>
      <c r="V31" s="41">
        <f t="shared" ref="V31:V36" si="32">SUM(L31:U31)*2.5</f>
        <v>35</v>
      </c>
    </row>
    <row r="32" spans="1:25" x14ac:dyDescent="0.4">
      <c r="A32" s="42">
        <v>4</v>
      </c>
      <c r="B32" s="42">
        <v>2</v>
      </c>
      <c r="C32" s="42">
        <v>3</v>
      </c>
      <c r="D32" s="42">
        <v>2</v>
      </c>
      <c r="E32" s="42">
        <v>5</v>
      </c>
      <c r="F32" s="42">
        <v>1</v>
      </c>
      <c r="G32" s="42">
        <v>3</v>
      </c>
      <c r="H32" s="42">
        <v>3</v>
      </c>
      <c r="I32" s="42">
        <v>4</v>
      </c>
      <c r="J32" s="42">
        <v>1</v>
      </c>
      <c r="K32" s="41"/>
      <c r="L32" s="41">
        <f t="shared" si="22"/>
        <v>3</v>
      </c>
      <c r="M32" s="41">
        <f t="shared" si="23"/>
        <v>3</v>
      </c>
      <c r="N32" s="41">
        <f t="shared" si="24"/>
        <v>2</v>
      </c>
      <c r="O32" s="41">
        <f t="shared" si="25"/>
        <v>3</v>
      </c>
      <c r="P32" s="41">
        <f t="shared" si="26"/>
        <v>4</v>
      </c>
      <c r="Q32" s="41">
        <f t="shared" si="27"/>
        <v>4</v>
      </c>
      <c r="R32" s="41">
        <f t="shared" si="28"/>
        <v>2</v>
      </c>
      <c r="S32" s="41">
        <f t="shared" si="29"/>
        <v>2</v>
      </c>
      <c r="T32" s="41">
        <f t="shared" si="30"/>
        <v>3</v>
      </c>
      <c r="U32" s="41">
        <f t="shared" si="31"/>
        <v>4</v>
      </c>
      <c r="V32" s="41">
        <f t="shared" si="32"/>
        <v>75</v>
      </c>
    </row>
    <row r="33" spans="1:25" x14ac:dyDescent="0.4">
      <c r="A33" s="42">
        <v>2</v>
      </c>
      <c r="B33" s="42">
        <v>2</v>
      </c>
      <c r="C33" s="42">
        <v>2</v>
      </c>
      <c r="D33" s="42">
        <v>1</v>
      </c>
      <c r="E33" s="42">
        <v>4</v>
      </c>
      <c r="F33" s="42">
        <v>2</v>
      </c>
      <c r="G33" s="42">
        <v>4</v>
      </c>
      <c r="H33" s="42">
        <v>5</v>
      </c>
      <c r="I33" s="42">
        <v>3</v>
      </c>
      <c r="J33" s="42">
        <v>1</v>
      </c>
      <c r="K33" s="41"/>
      <c r="L33" s="41">
        <f t="shared" si="22"/>
        <v>1</v>
      </c>
      <c r="M33" s="41">
        <f t="shared" si="23"/>
        <v>3</v>
      </c>
      <c r="N33" s="41">
        <f t="shared" si="24"/>
        <v>1</v>
      </c>
      <c r="O33" s="41">
        <f t="shared" si="25"/>
        <v>4</v>
      </c>
      <c r="P33" s="41">
        <f t="shared" si="26"/>
        <v>3</v>
      </c>
      <c r="Q33" s="41">
        <f t="shared" si="27"/>
        <v>3</v>
      </c>
      <c r="R33" s="41">
        <f t="shared" si="28"/>
        <v>3</v>
      </c>
      <c r="S33" s="41">
        <f t="shared" si="29"/>
        <v>0</v>
      </c>
      <c r="T33" s="41">
        <f t="shared" si="30"/>
        <v>2</v>
      </c>
      <c r="U33" s="41">
        <f t="shared" si="31"/>
        <v>4</v>
      </c>
      <c r="V33" s="41">
        <f t="shared" si="32"/>
        <v>60</v>
      </c>
    </row>
    <row r="34" spans="1:25" x14ac:dyDescent="0.4">
      <c r="A34" s="42">
        <v>2</v>
      </c>
      <c r="B34" s="42">
        <v>2</v>
      </c>
      <c r="C34" s="42">
        <v>1</v>
      </c>
      <c r="D34" s="42">
        <v>2</v>
      </c>
      <c r="E34" s="42">
        <v>4</v>
      </c>
      <c r="F34" s="42">
        <v>2</v>
      </c>
      <c r="G34" s="42">
        <v>4</v>
      </c>
      <c r="H34" s="42">
        <v>1</v>
      </c>
      <c r="I34" s="42">
        <v>1</v>
      </c>
      <c r="J34" s="42">
        <v>2</v>
      </c>
      <c r="K34" s="41"/>
      <c r="L34" s="41">
        <f t="shared" si="22"/>
        <v>1</v>
      </c>
      <c r="M34" s="41">
        <f t="shared" si="23"/>
        <v>3</v>
      </c>
      <c r="N34" s="41">
        <f t="shared" si="24"/>
        <v>0</v>
      </c>
      <c r="O34" s="41">
        <f t="shared" si="25"/>
        <v>3</v>
      </c>
      <c r="P34" s="41">
        <f t="shared" si="26"/>
        <v>3</v>
      </c>
      <c r="Q34" s="41">
        <f t="shared" si="27"/>
        <v>3</v>
      </c>
      <c r="R34" s="41">
        <f t="shared" si="28"/>
        <v>3</v>
      </c>
      <c r="S34" s="41">
        <f t="shared" si="29"/>
        <v>4</v>
      </c>
      <c r="T34" s="41">
        <f t="shared" si="30"/>
        <v>0</v>
      </c>
      <c r="U34" s="41">
        <f t="shared" si="31"/>
        <v>3</v>
      </c>
      <c r="V34" s="41">
        <f t="shared" si="32"/>
        <v>57.5</v>
      </c>
    </row>
    <row r="35" spans="1:25" x14ac:dyDescent="0.4">
      <c r="A35" s="42">
        <v>3</v>
      </c>
      <c r="B35" s="42">
        <v>1</v>
      </c>
      <c r="C35" s="42">
        <v>3</v>
      </c>
      <c r="D35" s="42">
        <v>4</v>
      </c>
      <c r="E35" s="42">
        <v>2</v>
      </c>
      <c r="F35" s="42">
        <v>4</v>
      </c>
      <c r="G35" s="42">
        <v>5</v>
      </c>
      <c r="H35" s="42">
        <v>3</v>
      </c>
      <c r="I35" s="42">
        <v>3</v>
      </c>
      <c r="J35" s="42">
        <v>1</v>
      </c>
      <c r="K35" s="41"/>
      <c r="L35" s="41">
        <f t="shared" si="22"/>
        <v>2</v>
      </c>
      <c r="M35" s="41">
        <f t="shared" si="23"/>
        <v>4</v>
      </c>
      <c r="N35" s="41">
        <f t="shared" si="24"/>
        <v>2</v>
      </c>
      <c r="O35" s="41">
        <f t="shared" si="25"/>
        <v>1</v>
      </c>
      <c r="P35" s="41">
        <f t="shared" si="26"/>
        <v>1</v>
      </c>
      <c r="Q35" s="41">
        <f t="shared" si="27"/>
        <v>1</v>
      </c>
      <c r="R35" s="41">
        <f t="shared" si="28"/>
        <v>4</v>
      </c>
      <c r="S35" s="41">
        <f t="shared" si="29"/>
        <v>2</v>
      </c>
      <c r="T35" s="41">
        <f t="shared" si="30"/>
        <v>2</v>
      </c>
      <c r="U35" s="41">
        <f t="shared" si="31"/>
        <v>4</v>
      </c>
      <c r="V35" s="41">
        <f t="shared" si="32"/>
        <v>57.5</v>
      </c>
    </row>
    <row r="36" spans="1:25" x14ac:dyDescent="0.4">
      <c r="A36" s="42">
        <v>3</v>
      </c>
      <c r="B36" s="42">
        <v>2</v>
      </c>
      <c r="C36" s="42">
        <v>2</v>
      </c>
      <c r="D36" s="42">
        <v>2</v>
      </c>
      <c r="E36" s="42">
        <v>3</v>
      </c>
      <c r="F36" s="42">
        <v>4</v>
      </c>
      <c r="G36" s="42">
        <v>3</v>
      </c>
      <c r="H36" s="42">
        <v>4</v>
      </c>
      <c r="I36" s="42">
        <v>3</v>
      </c>
      <c r="J36" s="42">
        <v>1</v>
      </c>
      <c r="K36" s="41"/>
      <c r="L36" s="41">
        <f t="shared" si="22"/>
        <v>2</v>
      </c>
      <c r="M36" s="41">
        <f t="shared" si="23"/>
        <v>3</v>
      </c>
      <c r="N36" s="41">
        <f t="shared" si="24"/>
        <v>1</v>
      </c>
      <c r="O36" s="41">
        <f t="shared" si="25"/>
        <v>3</v>
      </c>
      <c r="P36" s="41">
        <f t="shared" si="26"/>
        <v>2</v>
      </c>
      <c r="Q36" s="41">
        <f t="shared" si="27"/>
        <v>1</v>
      </c>
      <c r="R36" s="41">
        <f t="shared" si="28"/>
        <v>2</v>
      </c>
      <c r="S36" s="41">
        <f t="shared" si="29"/>
        <v>1</v>
      </c>
      <c r="T36" s="41">
        <f t="shared" si="30"/>
        <v>2</v>
      </c>
      <c r="U36" s="41">
        <f t="shared" si="31"/>
        <v>4</v>
      </c>
      <c r="V36" s="41">
        <f t="shared" si="32"/>
        <v>52.5</v>
      </c>
      <c r="X36" s="27" t="s">
        <v>382</v>
      </c>
      <c r="Y36">
        <f>AVERAGE(V30:V36)</f>
        <v>57.5</v>
      </c>
    </row>
    <row r="38" spans="1:25" ht="14.4" thickBot="1" x14ac:dyDescent="0.55000000000000004">
      <c r="A38" s="60" t="s">
        <v>337</v>
      </c>
      <c r="B38" s="60"/>
      <c r="C38" s="60"/>
      <c r="D38" s="60"/>
      <c r="E38" s="60"/>
      <c r="F38" s="60"/>
      <c r="G38" s="60"/>
      <c r="H38" s="60"/>
      <c r="I38" s="60"/>
      <c r="J38" s="60"/>
      <c r="K38" s="60"/>
      <c r="L38" s="60"/>
      <c r="M38" s="60"/>
      <c r="N38" s="60"/>
      <c r="O38" s="60"/>
      <c r="P38" s="60"/>
      <c r="Q38" s="60"/>
      <c r="R38" s="60"/>
      <c r="S38" s="60"/>
      <c r="T38" s="60"/>
      <c r="U38" s="60"/>
      <c r="V38" s="63"/>
    </row>
    <row r="39" spans="1:25" ht="24.9" thickTop="1" x14ac:dyDescent="0.4">
      <c r="A39" s="61" t="s">
        <v>343</v>
      </c>
      <c r="B39" s="61" t="s">
        <v>344</v>
      </c>
      <c r="C39" s="61" t="s">
        <v>345</v>
      </c>
      <c r="D39" s="61" t="s">
        <v>346</v>
      </c>
      <c r="E39" s="61" t="s">
        <v>347</v>
      </c>
      <c r="F39" s="61" t="s">
        <v>348</v>
      </c>
      <c r="G39" s="61" t="s">
        <v>349</v>
      </c>
      <c r="H39" s="61" t="s">
        <v>350</v>
      </c>
      <c r="I39" s="61" t="s">
        <v>351</v>
      </c>
      <c r="J39" s="61" t="s">
        <v>352</v>
      </c>
      <c r="K39" s="41"/>
      <c r="L39" s="59" t="s">
        <v>353</v>
      </c>
      <c r="M39" s="57" t="s">
        <v>354</v>
      </c>
      <c r="N39" s="59" t="s">
        <v>355</v>
      </c>
      <c r="O39" s="57" t="s">
        <v>356</v>
      </c>
      <c r="P39" s="59" t="s">
        <v>357</v>
      </c>
      <c r="Q39" s="57" t="s">
        <v>358</v>
      </c>
      <c r="R39" s="59" t="s">
        <v>359</v>
      </c>
      <c r="S39" s="57" t="s">
        <v>360</v>
      </c>
      <c r="T39" s="59" t="s">
        <v>361</v>
      </c>
      <c r="U39" s="57" t="s">
        <v>362</v>
      </c>
      <c r="V39" s="64" t="s">
        <v>363</v>
      </c>
    </row>
    <row r="40" spans="1:25" x14ac:dyDescent="0.4">
      <c r="A40" s="62">
        <v>4</v>
      </c>
      <c r="B40" s="62">
        <v>2</v>
      </c>
      <c r="C40" s="62">
        <v>4</v>
      </c>
      <c r="D40" s="62">
        <v>3</v>
      </c>
      <c r="E40" s="62">
        <v>4</v>
      </c>
      <c r="F40" s="62">
        <v>2</v>
      </c>
      <c r="G40" s="62">
        <v>3</v>
      </c>
      <c r="H40" s="62">
        <v>3</v>
      </c>
      <c r="I40" s="62">
        <v>4</v>
      </c>
      <c r="J40" s="62">
        <v>3</v>
      </c>
      <c r="K40" s="41"/>
      <c r="L40" s="41">
        <f>A40-1</f>
        <v>3</v>
      </c>
      <c r="M40" s="41">
        <f>5-B40</f>
        <v>3</v>
      </c>
      <c r="N40" s="41">
        <f>C40-1</f>
        <v>3</v>
      </c>
      <c r="O40" s="41">
        <f>5-D40</f>
        <v>2</v>
      </c>
      <c r="P40" s="41">
        <f>E40-1</f>
        <v>3</v>
      </c>
      <c r="Q40" s="41">
        <f>5-F40</f>
        <v>3</v>
      </c>
      <c r="R40" s="41">
        <f>G40-1</f>
        <v>2</v>
      </c>
      <c r="S40" s="41">
        <f>5-H40</f>
        <v>2</v>
      </c>
      <c r="T40" s="41">
        <f>I40-1</f>
        <v>3</v>
      </c>
      <c r="U40" s="41">
        <f>5-J40</f>
        <v>2</v>
      </c>
      <c r="V40" s="41">
        <f>SUM(L40:U40)*2.5</f>
        <v>65</v>
      </c>
    </row>
    <row r="41" spans="1:25" x14ac:dyDescent="0.4">
      <c r="A41" s="62">
        <v>3</v>
      </c>
      <c r="B41" s="62">
        <v>1</v>
      </c>
      <c r="C41" s="62">
        <v>3</v>
      </c>
      <c r="D41" s="62">
        <v>4</v>
      </c>
      <c r="E41" s="62">
        <v>5</v>
      </c>
      <c r="F41" s="62">
        <v>2</v>
      </c>
      <c r="G41" s="62">
        <v>3</v>
      </c>
      <c r="H41" s="62">
        <v>3</v>
      </c>
      <c r="I41" s="62">
        <v>5</v>
      </c>
      <c r="J41" s="62">
        <v>3</v>
      </c>
      <c r="K41" s="41"/>
      <c r="L41" s="41">
        <f t="shared" ref="L41:L51" si="33">A41-1</f>
        <v>2</v>
      </c>
      <c r="M41" s="41">
        <f t="shared" ref="M41:M51" si="34">5-B41</f>
        <v>4</v>
      </c>
      <c r="N41" s="41">
        <f t="shared" ref="N41:N51" si="35">C41-1</f>
        <v>2</v>
      </c>
      <c r="O41" s="41">
        <f t="shared" ref="O41:O51" si="36">5-D41</f>
        <v>1</v>
      </c>
      <c r="P41" s="41">
        <f t="shared" ref="P41:P51" si="37">E41-1</f>
        <v>4</v>
      </c>
      <c r="Q41" s="41">
        <f t="shared" ref="Q41:Q51" si="38">5-F41</f>
        <v>3</v>
      </c>
      <c r="R41" s="41">
        <f t="shared" ref="R41:R51" si="39">G41-1</f>
        <v>2</v>
      </c>
      <c r="S41" s="41">
        <f t="shared" ref="S41:S51" si="40">5-H41</f>
        <v>2</v>
      </c>
      <c r="T41" s="41">
        <f t="shared" ref="T41:T51" si="41">I41-1</f>
        <v>4</v>
      </c>
      <c r="U41" s="41">
        <f t="shared" ref="U41:U51" si="42">5-J41</f>
        <v>2</v>
      </c>
      <c r="V41" s="41">
        <f t="shared" ref="V41:V51" si="43">SUM(L41:U41)*2.5</f>
        <v>65</v>
      </c>
    </row>
    <row r="42" spans="1:25" x14ac:dyDescent="0.4">
      <c r="A42" s="62">
        <v>3</v>
      </c>
      <c r="B42" s="62">
        <v>4</v>
      </c>
      <c r="C42" s="62">
        <v>3</v>
      </c>
      <c r="D42" s="62">
        <v>2</v>
      </c>
      <c r="E42" s="62">
        <v>4</v>
      </c>
      <c r="F42" s="62">
        <v>2</v>
      </c>
      <c r="G42" s="62">
        <v>4</v>
      </c>
      <c r="H42" s="62">
        <v>3</v>
      </c>
      <c r="I42" s="62">
        <v>3</v>
      </c>
      <c r="J42" s="62">
        <v>1</v>
      </c>
      <c r="K42" s="41"/>
      <c r="L42" s="41">
        <f t="shared" si="33"/>
        <v>2</v>
      </c>
      <c r="M42" s="41">
        <f t="shared" si="34"/>
        <v>1</v>
      </c>
      <c r="N42" s="41">
        <f t="shared" si="35"/>
        <v>2</v>
      </c>
      <c r="O42" s="41">
        <f t="shared" si="36"/>
        <v>3</v>
      </c>
      <c r="P42" s="41">
        <f t="shared" si="37"/>
        <v>3</v>
      </c>
      <c r="Q42" s="41">
        <f t="shared" si="38"/>
        <v>3</v>
      </c>
      <c r="R42" s="41">
        <f t="shared" si="39"/>
        <v>3</v>
      </c>
      <c r="S42" s="41">
        <f t="shared" si="40"/>
        <v>2</v>
      </c>
      <c r="T42" s="41">
        <f t="shared" si="41"/>
        <v>2</v>
      </c>
      <c r="U42" s="41">
        <f t="shared" si="42"/>
        <v>4</v>
      </c>
      <c r="V42" s="41">
        <f t="shared" si="43"/>
        <v>62.5</v>
      </c>
    </row>
    <row r="43" spans="1:25" x14ac:dyDescent="0.4">
      <c r="A43" s="62">
        <v>3</v>
      </c>
      <c r="B43" s="62">
        <v>1</v>
      </c>
      <c r="C43" s="62">
        <v>5</v>
      </c>
      <c r="D43" s="62">
        <v>2</v>
      </c>
      <c r="E43" s="62">
        <v>4</v>
      </c>
      <c r="F43" s="62">
        <v>2</v>
      </c>
      <c r="G43" s="62">
        <v>5</v>
      </c>
      <c r="H43" s="62">
        <v>1</v>
      </c>
      <c r="I43" s="62">
        <v>5</v>
      </c>
      <c r="J43" s="62">
        <v>1</v>
      </c>
      <c r="K43" s="41"/>
      <c r="L43" s="41">
        <f t="shared" si="33"/>
        <v>2</v>
      </c>
      <c r="M43" s="41">
        <f t="shared" si="34"/>
        <v>4</v>
      </c>
      <c r="N43" s="41">
        <f t="shared" si="35"/>
        <v>4</v>
      </c>
      <c r="O43" s="41">
        <f t="shared" si="36"/>
        <v>3</v>
      </c>
      <c r="P43" s="41">
        <f t="shared" si="37"/>
        <v>3</v>
      </c>
      <c r="Q43" s="41">
        <f t="shared" si="38"/>
        <v>3</v>
      </c>
      <c r="R43" s="41">
        <f t="shared" si="39"/>
        <v>4</v>
      </c>
      <c r="S43" s="41">
        <f t="shared" si="40"/>
        <v>4</v>
      </c>
      <c r="T43" s="41">
        <f t="shared" si="41"/>
        <v>4</v>
      </c>
      <c r="U43" s="41">
        <f t="shared" si="42"/>
        <v>4</v>
      </c>
      <c r="V43" s="41">
        <f t="shared" si="43"/>
        <v>87.5</v>
      </c>
    </row>
    <row r="44" spans="1:25" x14ac:dyDescent="0.4">
      <c r="A44" s="62">
        <v>3</v>
      </c>
      <c r="B44" s="62">
        <v>2</v>
      </c>
      <c r="C44" s="62">
        <v>4</v>
      </c>
      <c r="D44" s="62">
        <v>3</v>
      </c>
      <c r="E44" s="62">
        <v>4</v>
      </c>
      <c r="F44" s="62">
        <v>1</v>
      </c>
      <c r="G44" s="62">
        <v>5</v>
      </c>
      <c r="H44" s="62">
        <v>3</v>
      </c>
      <c r="I44" s="62">
        <v>4</v>
      </c>
      <c r="J44" s="62">
        <v>1</v>
      </c>
      <c r="K44" s="41"/>
      <c r="L44" s="41">
        <f t="shared" si="33"/>
        <v>2</v>
      </c>
      <c r="M44" s="41">
        <f t="shared" si="34"/>
        <v>3</v>
      </c>
      <c r="N44" s="41">
        <f t="shared" si="35"/>
        <v>3</v>
      </c>
      <c r="O44" s="41">
        <f t="shared" si="36"/>
        <v>2</v>
      </c>
      <c r="P44" s="41">
        <f t="shared" si="37"/>
        <v>3</v>
      </c>
      <c r="Q44" s="41">
        <f t="shared" si="38"/>
        <v>4</v>
      </c>
      <c r="R44" s="41">
        <f t="shared" si="39"/>
        <v>4</v>
      </c>
      <c r="S44" s="41">
        <f t="shared" si="40"/>
        <v>2</v>
      </c>
      <c r="T44" s="41">
        <f t="shared" si="41"/>
        <v>3</v>
      </c>
      <c r="U44" s="41">
        <f t="shared" si="42"/>
        <v>4</v>
      </c>
      <c r="V44" s="41">
        <f t="shared" si="43"/>
        <v>75</v>
      </c>
    </row>
    <row r="45" spans="1:25" x14ac:dyDescent="0.4">
      <c r="A45" s="62">
        <v>4</v>
      </c>
      <c r="B45" s="62">
        <v>4</v>
      </c>
      <c r="C45" s="62">
        <v>3</v>
      </c>
      <c r="D45" s="62">
        <v>2</v>
      </c>
      <c r="E45" s="62">
        <v>2</v>
      </c>
      <c r="F45" s="62">
        <v>4</v>
      </c>
      <c r="G45" s="62">
        <v>4</v>
      </c>
      <c r="H45" s="62">
        <v>4</v>
      </c>
      <c r="I45" s="62">
        <v>3</v>
      </c>
      <c r="J45" s="62">
        <v>2</v>
      </c>
      <c r="K45" s="41"/>
      <c r="L45" s="41">
        <f t="shared" si="33"/>
        <v>3</v>
      </c>
      <c r="M45" s="41">
        <f t="shared" si="34"/>
        <v>1</v>
      </c>
      <c r="N45" s="41">
        <f t="shared" si="35"/>
        <v>2</v>
      </c>
      <c r="O45" s="41">
        <f t="shared" si="36"/>
        <v>3</v>
      </c>
      <c r="P45" s="41">
        <f t="shared" si="37"/>
        <v>1</v>
      </c>
      <c r="Q45" s="41">
        <f t="shared" si="38"/>
        <v>1</v>
      </c>
      <c r="R45" s="41">
        <f t="shared" si="39"/>
        <v>3</v>
      </c>
      <c r="S45" s="41">
        <f t="shared" si="40"/>
        <v>1</v>
      </c>
      <c r="T45" s="41">
        <f t="shared" si="41"/>
        <v>2</v>
      </c>
      <c r="U45" s="41">
        <f t="shared" si="42"/>
        <v>3</v>
      </c>
      <c r="V45" s="41">
        <f t="shared" si="43"/>
        <v>50</v>
      </c>
    </row>
    <row r="46" spans="1:25" x14ac:dyDescent="0.4">
      <c r="A46" s="62">
        <v>4</v>
      </c>
      <c r="B46" s="62">
        <v>2</v>
      </c>
      <c r="C46" s="62">
        <v>4</v>
      </c>
      <c r="D46" s="62">
        <v>2</v>
      </c>
      <c r="E46" s="62">
        <v>3</v>
      </c>
      <c r="F46" s="62">
        <v>1</v>
      </c>
      <c r="G46" s="62">
        <v>5</v>
      </c>
      <c r="H46" s="52"/>
      <c r="I46" s="62">
        <v>2</v>
      </c>
      <c r="J46" s="62">
        <v>1</v>
      </c>
      <c r="K46" s="41"/>
      <c r="L46" s="41">
        <f t="shared" si="33"/>
        <v>3</v>
      </c>
      <c r="M46" s="41">
        <f t="shared" si="34"/>
        <v>3</v>
      </c>
      <c r="N46" s="41">
        <f t="shared" si="35"/>
        <v>3</v>
      </c>
      <c r="O46" s="41">
        <f t="shared" si="36"/>
        <v>3</v>
      </c>
      <c r="P46" s="41">
        <f t="shared" si="37"/>
        <v>2</v>
      </c>
      <c r="Q46" s="41">
        <f t="shared" si="38"/>
        <v>4</v>
      </c>
      <c r="R46" s="41">
        <f t="shared" si="39"/>
        <v>4</v>
      </c>
      <c r="S46" s="41">
        <f t="shared" si="40"/>
        <v>5</v>
      </c>
      <c r="T46" s="41">
        <f t="shared" si="41"/>
        <v>1</v>
      </c>
      <c r="U46" s="41">
        <f t="shared" si="42"/>
        <v>4</v>
      </c>
      <c r="V46" s="41">
        <f t="shared" si="43"/>
        <v>80</v>
      </c>
    </row>
    <row r="47" spans="1:25" x14ac:dyDescent="0.4">
      <c r="A47" s="62">
        <v>2</v>
      </c>
      <c r="B47" s="62">
        <v>2</v>
      </c>
      <c r="C47" s="62">
        <v>2</v>
      </c>
      <c r="D47" s="62">
        <v>4</v>
      </c>
      <c r="E47" s="62">
        <v>3</v>
      </c>
      <c r="F47" s="62">
        <v>4</v>
      </c>
      <c r="G47" s="62">
        <v>5</v>
      </c>
      <c r="H47" s="62">
        <v>3</v>
      </c>
      <c r="I47" s="62">
        <v>3</v>
      </c>
      <c r="J47" s="62">
        <v>2</v>
      </c>
      <c r="K47" s="41"/>
      <c r="L47" s="41">
        <f t="shared" si="33"/>
        <v>1</v>
      </c>
      <c r="M47" s="41">
        <f t="shared" si="34"/>
        <v>3</v>
      </c>
      <c r="N47" s="41">
        <f t="shared" si="35"/>
        <v>1</v>
      </c>
      <c r="O47" s="41">
        <f t="shared" si="36"/>
        <v>1</v>
      </c>
      <c r="P47" s="41">
        <f t="shared" si="37"/>
        <v>2</v>
      </c>
      <c r="Q47" s="41">
        <f t="shared" si="38"/>
        <v>1</v>
      </c>
      <c r="R47" s="41">
        <f t="shared" si="39"/>
        <v>4</v>
      </c>
      <c r="S47" s="41">
        <f t="shared" si="40"/>
        <v>2</v>
      </c>
      <c r="T47" s="41">
        <f t="shared" si="41"/>
        <v>2</v>
      </c>
      <c r="U47" s="41">
        <f t="shared" si="42"/>
        <v>3</v>
      </c>
      <c r="V47" s="41">
        <f t="shared" si="43"/>
        <v>50</v>
      </c>
    </row>
    <row r="48" spans="1:25" x14ac:dyDescent="0.4">
      <c r="A48" s="62">
        <v>4</v>
      </c>
      <c r="B48" s="62">
        <v>2</v>
      </c>
      <c r="C48" s="62">
        <v>4</v>
      </c>
      <c r="D48" s="62">
        <v>2</v>
      </c>
      <c r="E48" s="62">
        <v>5</v>
      </c>
      <c r="F48" s="62">
        <v>5</v>
      </c>
      <c r="G48" s="62">
        <v>5</v>
      </c>
      <c r="H48" s="62">
        <v>1</v>
      </c>
      <c r="I48" s="62">
        <v>5</v>
      </c>
      <c r="J48" s="62">
        <v>2</v>
      </c>
      <c r="K48" s="41"/>
      <c r="L48" s="41">
        <f t="shared" si="33"/>
        <v>3</v>
      </c>
      <c r="M48" s="41">
        <f t="shared" si="34"/>
        <v>3</v>
      </c>
      <c r="N48" s="41">
        <f t="shared" si="35"/>
        <v>3</v>
      </c>
      <c r="O48" s="41">
        <f t="shared" si="36"/>
        <v>3</v>
      </c>
      <c r="P48" s="41">
        <f t="shared" si="37"/>
        <v>4</v>
      </c>
      <c r="Q48" s="41">
        <f t="shared" si="38"/>
        <v>0</v>
      </c>
      <c r="R48" s="41">
        <f t="shared" si="39"/>
        <v>4</v>
      </c>
      <c r="S48" s="41">
        <f t="shared" si="40"/>
        <v>4</v>
      </c>
      <c r="T48" s="41">
        <f t="shared" si="41"/>
        <v>4</v>
      </c>
      <c r="U48" s="41">
        <f t="shared" si="42"/>
        <v>3</v>
      </c>
      <c r="V48" s="41">
        <f t="shared" si="43"/>
        <v>77.5</v>
      </c>
    </row>
    <row r="49" spans="1:25" x14ac:dyDescent="0.4">
      <c r="A49" s="62">
        <v>3</v>
      </c>
      <c r="B49" s="62">
        <v>2</v>
      </c>
      <c r="C49" s="62">
        <v>4</v>
      </c>
      <c r="D49" s="62">
        <v>2</v>
      </c>
      <c r="E49" s="62">
        <v>4</v>
      </c>
      <c r="F49" s="62">
        <v>3</v>
      </c>
      <c r="G49" s="62">
        <v>4</v>
      </c>
      <c r="H49" s="62">
        <v>3</v>
      </c>
      <c r="I49" s="62">
        <v>4</v>
      </c>
      <c r="J49" s="62">
        <v>2</v>
      </c>
      <c r="K49" s="41"/>
      <c r="L49" s="41">
        <f t="shared" si="33"/>
        <v>2</v>
      </c>
      <c r="M49" s="41">
        <f t="shared" si="34"/>
        <v>3</v>
      </c>
      <c r="N49" s="41">
        <f t="shared" si="35"/>
        <v>3</v>
      </c>
      <c r="O49" s="41">
        <f t="shared" si="36"/>
        <v>3</v>
      </c>
      <c r="P49" s="41">
        <f t="shared" si="37"/>
        <v>3</v>
      </c>
      <c r="Q49" s="41">
        <f t="shared" si="38"/>
        <v>2</v>
      </c>
      <c r="R49" s="41">
        <f t="shared" si="39"/>
        <v>3</v>
      </c>
      <c r="S49" s="41">
        <f t="shared" si="40"/>
        <v>2</v>
      </c>
      <c r="T49" s="41">
        <f t="shared" si="41"/>
        <v>3</v>
      </c>
      <c r="U49" s="41">
        <f t="shared" si="42"/>
        <v>3</v>
      </c>
      <c r="V49" s="41">
        <f t="shared" si="43"/>
        <v>67.5</v>
      </c>
    </row>
    <row r="50" spans="1:25" x14ac:dyDescent="0.4">
      <c r="A50" s="62">
        <v>4</v>
      </c>
      <c r="B50" s="62">
        <v>2</v>
      </c>
      <c r="C50" s="62">
        <v>4</v>
      </c>
      <c r="D50" s="62">
        <v>2</v>
      </c>
      <c r="E50" s="62">
        <v>5</v>
      </c>
      <c r="F50" s="62">
        <v>1</v>
      </c>
      <c r="G50" s="62">
        <v>3</v>
      </c>
      <c r="H50" s="62">
        <v>4</v>
      </c>
      <c r="I50" s="62">
        <v>5</v>
      </c>
      <c r="J50" s="62">
        <v>3</v>
      </c>
      <c r="K50" s="41"/>
      <c r="L50" s="41">
        <f t="shared" si="33"/>
        <v>3</v>
      </c>
      <c r="M50" s="41">
        <f t="shared" si="34"/>
        <v>3</v>
      </c>
      <c r="N50" s="41">
        <f t="shared" si="35"/>
        <v>3</v>
      </c>
      <c r="O50" s="41">
        <f t="shared" si="36"/>
        <v>3</v>
      </c>
      <c r="P50" s="41">
        <f t="shared" si="37"/>
        <v>4</v>
      </c>
      <c r="Q50" s="41">
        <f t="shared" si="38"/>
        <v>4</v>
      </c>
      <c r="R50" s="41">
        <f t="shared" si="39"/>
        <v>2</v>
      </c>
      <c r="S50" s="41">
        <f t="shared" si="40"/>
        <v>1</v>
      </c>
      <c r="T50" s="41">
        <f t="shared" si="41"/>
        <v>4</v>
      </c>
      <c r="U50" s="41">
        <f t="shared" si="42"/>
        <v>2</v>
      </c>
      <c r="V50" s="41">
        <f t="shared" si="43"/>
        <v>72.5</v>
      </c>
    </row>
    <row r="51" spans="1:25" x14ac:dyDescent="0.4">
      <c r="A51" s="62">
        <v>3</v>
      </c>
      <c r="B51" s="62">
        <v>1</v>
      </c>
      <c r="C51" s="62">
        <v>3</v>
      </c>
      <c r="D51" s="62">
        <v>1</v>
      </c>
      <c r="E51" s="62">
        <v>4</v>
      </c>
      <c r="F51" s="62">
        <v>1</v>
      </c>
      <c r="G51" s="62">
        <v>4</v>
      </c>
      <c r="H51" s="62">
        <v>2</v>
      </c>
      <c r="I51" s="62">
        <v>4</v>
      </c>
      <c r="J51" s="62">
        <v>1</v>
      </c>
      <c r="K51" s="41"/>
      <c r="L51" s="41">
        <f t="shared" si="33"/>
        <v>2</v>
      </c>
      <c r="M51" s="41">
        <f t="shared" si="34"/>
        <v>4</v>
      </c>
      <c r="N51" s="41">
        <f t="shared" si="35"/>
        <v>2</v>
      </c>
      <c r="O51" s="41">
        <f t="shared" si="36"/>
        <v>4</v>
      </c>
      <c r="P51" s="41">
        <f t="shared" si="37"/>
        <v>3</v>
      </c>
      <c r="Q51" s="41">
        <f t="shared" si="38"/>
        <v>4</v>
      </c>
      <c r="R51" s="41">
        <f t="shared" si="39"/>
        <v>3</v>
      </c>
      <c r="S51" s="41">
        <f t="shared" si="40"/>
        <v>3</v>
      </c>
      <c r="T51" s="41">
        <f t="shared" si="41"/>
        <v>3</v>
      </c>
      <c r="U51" s="41">
        <f t="shared" si="42"/>
        <v>4</v>
      </c>
      <c r="V51" s="41">
        <f t="shared" si="43"/>
        <v>80</v>
      </c>
      <c r="X51" s="27" t="s">
        <v>383</v>
      </c>
      <c r="Y51">
        <f>AVERAGE(V40:V51)</f>
        <v>69.375</v>
      </c>
    </row>
    <row r="53" spans="1:25" ht="14.4" thickBot="1" x14ac:dyDescent="0.55000000000000004">
      <c r="A53" s="60" t="s">
        <v>72</v>
      </c>
      <c r="B53" s="60"/>
      <c r="C53" s="60"/>
      <c r="D53" s="60"/>
      <c r="E53" s="60"/>
      <c r="F53" s="60"/>
      <c r="G53" s="60"/>
      <c r="H53" s="60"/>
      <c r="I53" s="60"/>
      <c r="J53" s="60"/>
      <c r="K53" s="60"/>
      <c r="L53" s="60"/>
      <c r="M53" s="60"/>
      <c r="N53" s="60"/>
      <c r="O53" s="60"/>
      <c r="P53" s="60"/>
      <c r="Q53" s="60"/>
      <c r="R53" s="60"/>
      <c r="S53" s="60"/>
      <c r="T53" s="60"/>
      <c r="U53" s="60"/>
      <c r="V53" s="63"/>
    </row>
    <row r="54" spans="1:25" ht="24.9" thickTop="1" x14ac:dyDescent="0.4">
      <c r="A54" s="61" t="s">
        <v>343</v>
      </c>
      <c r="B54" s="61" t="s">
        <v>344</v>
      </c>
      <c r="C54" s="61" t="s">
        <v>345</v>
      </c>
      <c r="D54" s="61" t="s">
        <v>346</v>
      </c>
      <c r="E54" s="61" t="s">
        <v>347</v>
      </c>
      <c r="F54" s="61" t="s">
        <v>348</v>
      </c>
      <c r="G54" s="61" t="s">
        <v>349</v>
      </c>
      <c r="H54" s="61" t="s">
        <v>350</v>
      </c>
      <c r="I54" s="61" t="s">
        <v>351</v>
      </c>
      <c r="J54" s="61" t="s">
        <v>352</v>
      </c>
      <c r="K54" s="41"/>
      <c r="L54" s="59" t="s">
        <v>353</v>
      </c>
      <c r="M54" s="57" t="s">
        <v>354</v>
      </c>
      <c r="N54" s="59" t="s">
        <v>355</v>
      </c>
      <c r="O54" s="57" t="s">
        <v>356</v>
      </c>
      <c r="P54" s="59" t="s">
        <v>357</v>
      </c>
      <c r="Q54" s="57" t="s">
        <v>358</v>
      </c>
      <c r="R54" s="59" t="s">
        <v>359</v>
      </c>
      <c r="S54" s="57" t="s">
        <v>360</v>
      </c>
      <c r="T54" s="59" t="s">
        <v>361</v>
      </c>
      <c r="U54" s="57" t="s">
        <v>362</v>
      </c>
      <c r="V54" s="64" t="s">
        <v>363</v>
      </c>
    </row>
    <row r="55" spans="1:25" x14ac:dyDescent="0.4">
      <c r="A55" s="42">
        <v>4</v>
      </c>
      <c r="B55" s="42">
        <v>2</v>
      </c>
      <c r="C55" s="42">
        <v>4</v>
      </c>
      <c r="D55" s="42">
        <v>3</v>
      </c>
      <c r="E55" s="42">
        <v>4</v>
      </c>
      <c r="F55" s="42">
        <v>2</v>
      </c>
      <c r="G55" s="42">
        <v>3</v>
      </c>
      <c r="H55" s="42">
        <v>2</v>
      </c>
      <c r="I55" s="42">
        <v>3</v>
      </c>
      <c r="J55" s="42">
        <v>2</v>
      </c>
      <c r="K55" s="41"/>
      <c r="L55" s="41">
        <f>A55-1</f>
        <v>3</v>
      </c>
      <c r="M55" s="41">
        <f>5-B55</f>
        <v>3</v>
      </c>
      <c r="N55" s="41">
        <f>C55-1</f>
        <v>3</v>
      </c>
      <c r="O55" s="41">
        <f>5-D55</f>
        <v>2</v>
      </c>
      <c r="P55" s="41">
        <f>E55-1</f>
        <v>3</v>
      </c>
      <c r="Q55" s="41">
        <f>5-F55</f>
        <v>3</v>
      </c>
      <c r="R55" s="41">
        <f>G55-1</f>
        <v>2</v>
      </c>
      <c r="S55" s="41">
        <f>5-H55</f>
        <v>3</v>
      </c>
      <c r="T55" s="41">
        <f>I55-1</f>
        <v>2</v>
      </c>
      <c r="U55" s="41">
        <f>5-J55</f>
        <v>3</v>
      </c>
      <c r="V55" s="41">
        <f>SUM(L55:U55)*2.5</f>
        <v>67.5</v>
      </c>
    </row>
    <row r="56" spans="1:25" x14ac:dyDescent="0.4">
      <c r="A56" s="42">
        <v>2</v>
      </c>
      <c r="B56" s="42">
        <v>2</v>
      </c>
      <c r="C56" s="42">
        <v>2</v>
      </c>
      <c r="D56" s="42">
        <v>4</v>
      </c>
      <c r="E56" s="42">
        <v>3</v>
      </c>
      <c r="F56" s="42">
        <v>4</v>
      </c>
      <c r="G56" s="42">
        <v>2</v>
      </c>
      <c r="H56" s="42">
        <v>4</v>
      </c>
      <c r="I56" s="42">
        <v>2</v>
      </c>
      <c r="J56" s="42">
        <v>4</v>
      </c>
      <c r="K56" s="41"/>
      <c r="L56" s="41">
        <f t="shared" ref="L56:L63" si="44">A56-1</f>
        <v>1</v>
      </c>
      <c r="M56" s="41">
        <f t="shared" ref="M56:M63" si="45">5-B56</f>
        <v>3</v>
      </c>
      <c r="N56" s="41">
        <f t="shared" ref="N56:N63" si="46">C56-1</f>
        <v>1</v>
      </c>
      <c r="O56" s="41">
        <f t="shared" ref="O56:O63" si="47">5-D56</f>
        <v>1</v>
      </c>
      <c r="P56" s="41">
        <f t="shared" ref="P56:P63" si="48">E56-1</f>
        <v>2</v>
      </c>
      <c r="Q56" s="41">
        <f t="shared" ref="Q56:Q63" si="49">5-F56</f>
        <v>1</v>
      </c>
      <c r="R56" s="41">
        <f t="shared" ref="R56:R63" si="50">G56-1</f>
        <v>1</v>
      </c>
      <c r="S56" s="41">
        <f t="shared" ref="S56:S63" si="51">5-H56</f>
        <v>1</v>
      </c>
      <c r="T56" s="41">
        <f t="shared" ref="T56:T63" si="52">I56-1</f>
        <v>1</v>
      </c>
      <c r="U56" s="41">
        <f t="shared" ref="U56:U63" si="53">5-J56</f>
        <v>1</v>
      </c>
      <c r="V56" s="41">
        <f t="shared" ref="V56:V63" si="54">SUM(L56:U56)*2.5</f>
        <v>32.5</v>
      </c>
    </row>
    <row r="57" spans="1:25" x14ac:dyDescent="0.4">
      <c r="A57" s="42">
        <v>3</v>
      </c>
      <c r="B57" s="42">
        <v>2</v>
      </c>
      <c r="C57" s="42">
        <v>2</v>
      </c>
      <c r="D57" s="42">
        <v>5</v>
      </c>
      <c r="E57" s="42">
        <v>5</v>
      </c>
      <c r="F57" s="42">
        <v>2</v>
      </c>
      <c r="G57" s="42">
        <v>2</v>
      </c>
      <c r="H57" s="42">
        <v>2</v>
      </c>
      <c r="I57" s="42">
        <v>2</v>
      </c>
      <c r="J57" s="42">
        <v>5</v>
      </c>
      <c r="K57" s="41"/>
      <c r="L57" s="41">
        <f t="shared" si="44"/>
        <v>2</v>
      </c>
      <c r="M57" s="41">
        <f t="shared" si="45"/>
        <v>3</v>
      </c>
      <c r="N57" s="41">
        <f t="shared" si="46"/>
        <v>1</v>
      </c>
      <c r="O57" s="41">
        <f t="shared" si="47"/>
        <v>0</v>
      </c>
      <c r="P57" s="41">
        <f t="shared" si="48"/>
        <v>4</v>
      </c>
      <c r="Q57" s="41">
        <f t="shared" si="49"/>
        <v>3</v>
      </c>
      <c r="R57" s="41">
        <f t="shared" si="50"/>
        <v>1</v>
      </c>
      <c r="S57" s="41">
        <f t="shared" si="51"/>
        <v>3</v>
      </c>
      <c r="T57" s="41">
        <f t="shared" si="52"/>
        <v>1</v>
      </c>
      <c r="U57" s="41">
        <f t="shared" si="53"/>
        <v>0</v>
      </c>
      <c r="V57" s="41">
        <f t="shared" si="54"/>
        <v>45</v>
      </c>
    </row>
    <row r="58" spans="1:25" x14ac:dyDescent="0.4">
      <c r="A58" s="42">
        <v>1</v>
      </c>
      <c r="B58" s="42">
        <v>4</v>
      </c>
      <c r="C58" s="42">
        <v>2</v>
      </c>
      <c r="D58" s="42">
        <v>4</v>
      </c>
      <c r="E58" s="42">
        <v>3</v>
      </c>
      <c r="F58" s="42">
        <v>5</v>
      </c>
      <c r="G58" s="42">
        <v>2</v>
      </c>
      <c r="H58" s="42">
        <v>4</v>
      </c>
      <c r="I58" s="42">
        <v>2</v>
      </c>
      <c r="J58" s="42">
        <v>4</v>
      </c>
      <c r="K58" s="41"/>
      <c r="L58" s="41">
        <f t="shared" si="44"/>
        <v>0</v>
      </c>
      <c r="M58" s="41">
        <f t="shared" si="45"/>
        <v>1</v>
      </c>
      <c r="N58" s="41">
        <f t="shared" si="46"/>
        <v>1</v>
      </c>
      <c r="O58" s="41">
        <f t="shared" si="47"/>
        <v>1</v>
      </c>
      <c r="P58" s="41">
        <f t="shared" si="48"/>
        <v>2</v>
      </c>
      <c r="Q58" s="41">
        <f t="shared" si="49"/>
        <v>0</v>
      </c>
      <c r="R58" s="41">
        <f t="shared" si="50"/>
        <v>1</v>
      </c>
      <c r="S58" s="41">
        <f t="shared" si="51"/>
        <v>1</v>
      </c>
      <c r="T58" s="41">
        <f t="shared" si="52"/>
        <v>1</v>
      </c>
      <c r="U58" s="41">
        <f t="shared" si="53"/>
        <v>1</v>
      </c>
      <c r="V58" s="41">
        <f t="shared" si="54"/>
        <v>22.5</v>
      </c>
    </row>
    <row r="59" spans="1:25" x14ac:dyDescent="0.4">
      <c r="A59" s="42">
        <v>4</v>
      </c>
      <c r="B59" s="42">
        <v>3</v>
      </c>
      <c r="C59" s="42">
        <v>3</v>
      </c>
      <c r="D59" s="42">
        <v>4</v>
      </c>
      <c r="E59" s="42">
        <v>5</v>
      </c>
      <c r="F59" s="42">
        <v>3</v>
      </c>
      <c r="G59" s="42">
        <v>4</v>
      </c>
      <c r="H59" s="42">
        <v>3</v>
      </c>
      <c r="I59" s="42">
        <v>4</v>
      </c>
      <c r="J59" s="42">
        <v>3</v>
      </c>
      <c r="K59" s="41"/>
      <c r="L59" s="41">
        <f t="shared" si="44"/>
        <v>3</v>
      </c>
      <c r="M59" s="41">
        <f t="shared" si="45"/>
        <v>2</v>
      </c>
      <c r="N59" s="41">
        <f t="shared" si="46"/>
        <v>2</v>
      </c>
      <c r="O59" s="41">
        <f t="shared" si="47"/>
        <v>1</v>
      </c>
      <c r="P59" s="41">
        <f t="shared" si="48"/>
        <v>4</v>
      </c>
      <c r="Q59" s="41">
        <f t="shared" si="49"/>
        <v>2</v>
      </c>
      <c r="R59" s="41">
        <f t="shared" si="50"/>
        <v>3</v>
      </c>
      <c r="S59" s="41">
        <f t="shared" si="51"/>
        <v>2</v>
      </c>
      <c r="T59" s="41">
        <f t="shared" si="52"/>
        <v>3</v>
      </c>
      <c r="U59" s="41">
        <f t="shared" si="53"/>
        <v>2</v>
      </c>
      <c r="V59" s="41">
        <f t="shared" si="54"/>
        <v>60</v>
      </c>
    </row>
    <row r="60" spans="1:25" x14ac:dyDescent="0.4">
      <c r="A60" s="42">
        <v>1</v>
      </c>
      <c r="B60" s="42">
        <v>3</v>
      </c>
      <c r="C60" s="42">
        <v>1</v>
      </c>
      <c r="D60" s="42">
        <v>2</v>
      </c>
      <c r="E60" s="42">
        <v>2</v>
      </c>
      <c r="F60" s="42">
        <v>5</v>
      </c>
      <c r="G60" s="42">
        <v>2</v>
      </c>
      <c r="H60" s="42">
        <v>5</v>
      </c>
      <c r="I60" s="42">
        <v>3</v>
      </c>
      <c r="J60" s="42">
        <v>1</v>
      </c>
      <c r="K60" s="41"/>
      <c r="L60" s="41">
        <f t="shared" si="44"/>
        <v>0</v>
      </c>
      <c r="M60" s="41">
        <f t="shared" si="45"/>
        <v>2</v>
      </c>
      <c r="N60" s="41">
        <f t="shared" si="46"/>
        <v>0</v>
      </c>
      <c r="O60" s="41">
        <f t="shared" si="47"/>
        <v>3</v>
      </c>
      <c r="P60" s="41">
        <f t="shared" si="48"/>
        <v>1</v>
      </c>
      <c r="Q60" s="41">
        <f t="shared" si="49"/>
        <v>0</v>
      </c>
      <c r="R60" s="41">
        <f t="shared" si="50"/>
        <v>1</v>
      </c>
      <c r="S60" s="41">
        <f t="shared" si="51"/>
        <v>0</v>
      </c>
      <c r="T60" s="41">
        <f t="shared" si="52"/>
        <v>2</v>
      </c>
      <c r="U60" s="41">
        <f t="shared" si="53"/>
        <v>4</v>
      </c>
      <c r="V60" s="41">
        <f t="shared" si="54"/>
        <v>32.5</v>
      </c>
    </row>
    <row r="61" spans="1:25" x14ac:dyDescent="0.4">
      <c r="A61" s="42">
        <v>1</v>
      </c>
      <c r="B61" s="42">
        <v>3</v>
      </c>
      <c r="C61" s="42">
        <v>1</v>
      </c>
      <c r="D61" s="42">
        <v>4</v>
      </c>
      <c r="E61" s="42">
        <v>3</v>
      </c>
      <c r="F61" s="42">
        <v>3</v>
      </c>
      <c r="G61" s="42">
        <v>3</v>
      </c>
      <c r="H61" s="42">
        <v>4</v>
      </c>
      <c r="I61" s="42">
        <v>4</v>
      </c>
      <c r="J61" s="42">
        <v>3</v>
      </c>
      <c r="K61" s="41"/>
      <c r="L61" s="41">
        <f t="shared" si="44"/>
        <v>0</v>
      </c>
      <c r="M61" s="41">
        <f t="shared" si="45"/>
        <v>2</v>
      </c>
      <c r="N61" s="41">
        <f t="shared" si="46"/>
        <v>0</v>
      </c>
      <c r="O61" s="41">
        <f t="shared" si="47"/>
        <v>1</v>
      </c>
      <c r="P61" s="41">
        <f t="shared" si="48"/>
        <v>2</v>
      </c>
      <c r="Q61" s="41">
        <f t="shared" si="49"/>
        <v>2</v>
      </c>
      <c r="R61" s="41">
        <f t="shared" si="50"/>
        <v>2</v>
      </c>
      <c r="S61" s="41">
        <f t="shared" si="51"/>
        <v>1</v>
      </c>
      <c r="T61" s="41">
        <f t="shared" si="52"/>
        <v>3</v>
      </c>
      <c r="U61" s="41">
        <f t="shared" si="53"/>
        <v>2</v>
      </c>
      <c r="V61" s="41">
        <f t="shared" si="54"/>
        <v>37.5</v>
      </c>
    </row>
    <row r="62" spans="1:25" x14ac:dyDescent="0.4">
      <c r="A62" s="42">
        <v>3</v>
      </c>
      <c r="B62" s="42">
        <v>4</v>
      </c>
      <c r="C62" s="42">
        <v>2</v>
      </c>
      <c r="D62" s="42">
        <v>3</v>
      </c>
      <c r="E62" s="42">
        <v>2</v>
      </c>
      <c r="F62" s="42">
        <v>2</v>
      </c>
      <c r="G62" s="42">
        <v>4</v>
      </c>
      <c r="H62" s="42">
        <v>5</v>
      </c>
      <c r="I62" s="42">
        <v>3</v>
      </c>
      <c r="J62" s="42">
        <v>1</v>
      </c>
      <c r="K62" s="41"/>
      <c r="L62" s="41">
        <f t="shared" si="44"/>
        <v>2</v>
      </c>
      <c r="M62" s="41">
        <f t="shared" si="45"/>
        <v>1</v>
      </c>
      <c r="N62" s="41">
        <f t="shared" si="46"/>
        <v>1</v>
      </c>
      <c r="O62" s="41">
        <f t="shared" si="47"/>
        <v>2</v>
      </c>
      <c r="P62" s="41">
        <f t="shared" si="48"/>
        <v>1</v>
      </c>
      <c r="Q62" s="41">
        <f t="shared" si="49"/>
        <v>3</v>
      </c>
      <c r="R62" s="41">
        <f t="shared" si="50"/>
        <v>3</v>
      </c>
      <c r="S62" s="41">
        <f t="shared" si="51"/>
        <v>0</v>
      </c>
      <c r="T62" s="41">
        <f t="shared" si="52"/>
        <v>2</v>
      </c>
      <c r="U62" s="41">
        <f t="shared" si="53"/>
        <v>4</v>
      </c>
      <c r="V62" s="41">
        <f t="shared" si="54"/>
        <v>47.5</v>
      </c>
    </row>
    <row r="63" spans="1:25" x14ac:dyDescent="0.4">
      <c r="A63" s="42">
        <v>2</v>
      </c>
      <c r="B63" s="42">
        <v>4</v>
      </c>
      <c r="C63" s="42">
        <v>2</v>
      </c>
      <c r="D63" s="42">
        <v>5</v>
      </c>
      <c r="E63" s="42">
        <v>4</v>
      </c>
      <c r="F63" s="42">
        <v>5</v>
      </c>
      <c r="G63" s="42">
        <v>4</v>
      </c>
      <c r="H63" s="42">
        <v>4</v>
      </c>
      <c r="I63" s="42">
        <v>2</v>
      </c>
      <c r="J63" s="42">
        <v>5</v>
      </c>
      <c r="K63" s="41"/>
      <c r="L63" s="41">
        <f t="shared" si="44"/>
        <v>1</v>
      </c>
      <c r="M63" s="41">
        <f t="shared" si="45"/>
        <v>1</v>
      </c>
      <c r="N63" s="41">
        <f t="shared" si="46"/>
        <v>1</v>
      </c>
      <c r="O63" s="41">
        <f t="shared" si="47"/>
        <v>0</v>
      </c>
      <c r="P63" s="41">
        <f t="shared" si="48"/>
        <v>3</v>
      </c>
      <c r="Q63" s="41">
        <f t="shared" si="49"/>
        <v>0</v>
      </c>
      <c r="R63" s="41">
        <f t="shared" si="50"/>
        <v>3</v>
      </c>
      <c r="S63" s="41">
        <f t="shared" si="51"/>
        <v>1</v>
      </c>
      <c r="T63" s="41">
        <f t="shared" si="52"/>
        <v>1</v>
      </c>
      <c r="U63" s="41">
        <f t="shared" si="53"/>
        <v>0</v>
      </c>
      <c r="V63" s="41">
        <f t="shared" si="54"/>
        <v>27.5</v>
      </c>
      <c r="X63" s="27" t="s">
        <v>384</v>
      </c>
      <c r="Y63">
        <f>AVERAGE(V55:V63)</f>
        <v>41.388888888888886</v>
      </c>
    </row>
  </sheetData>
  <mergeCells count="5">
    <mergeCell ref="A14:U14"/>
    <mergeCell ref="A28:U28"/>
    <mergeCell ref="A38:U38"/>
    <mergeCell ref="A53:U53"/>
    <mergeCell ref="A1:U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4F739-1B80-43B9-89BA-F727CEDFB463}">
  <dimension ref="A2:D63"/>
  <sheetViews>
    <sheetView workbookViewId="0">
      <selection activeCell="Z28" sqref="Z28"/>
    </sheetView>
  </sheetViews>
  <sheetFormatPr defaultRowHeight="12.3" x14ac:dyDescent="0.4"/>
  <cols>
    <col min="1" max="1" width="22.71875" bestFit="1" customWidth="1"/>
    <col min="3" max="3" width="10.44140625" customWidth="1"/>
  </cols>
  <sheetData>
    <row r="2" spans="1:4" x14ac:dyDescent="0.4">
      <c r="A2" s="47" t="s">
        <v>364</v>
      </c>
      <c r="C2" s="47" t="s">
        <v>369</v>
      </c>
      <c r="D2" s="41" t="s">
        <v>370</v>
      </c>
    </row>
    <row r="3" spans="1:4" x14ac:dyDescent="0.4">
      <c r="A3">
        <v>82.5</v>
      </c>
      <c r="C3" t="s">
        <v>371</v>
      </c>
      <c r="D3">
        <f>COUNTIF($A$3:$A$12,"&lt;=10")</f>
        <v>0</v>
      </c>
    </row>
    <row r="4" spans="1:4" x14ac:dyDescent="0.4">
      <c r="A4">
        <v>72.5</v>
      </c>
      <c r="C4" t="s">
        <v>372</v>
      </c>
      <c r="D4">
        <f>COUNTIFS($A$3:$A$12,"&gt;=11",$A$3:$A$12,"&lt;=20")</f>
        <v>0</v>
      </c>
    </row>
    <row r="5" spans="1:4" x14ac:dyDescent="0.4">
      <c r="A5">
        <v>80</v>
      </c>
      <c r="C5" t="s">
        <v>373</v>
      </c>
      <c r="D5">
        <f>COUNTIFS($A$3:$A$12,"&gt;=21",$A$3:$A$12,"&lt;=30")</f>
        <v>0</v>
      </c>
    </row>
    <row r="6" spans="1:4" x14ac:dyDescent="0.4">
      <c r="A6">
        <v>92.5</v>
      </c>
      <c r="C6" t="s">
        <v>374</v>
      </c>
      <c r="D6">
        <f>COUNTIFS($A$3:$A$12,"&gt;=31",$A$3:$A$12,"&lt;=40")</f>
        <v>0</v>
      </c>
    </row>
    <row r="7" spans="1:4" x14ac:dyDescent="0.4">
      <c r="A7">
        <v>70</v>
      </c>
      <c r="C7" t="s">
        <v>375</v>
      </c>
      <c r="D7">
        <f>COUNTIFS($A$3:$A$12,"&gt;=41",$A$3:$A$12,"&lt;=50")</f>
        <v>0</v>
      </c>
    </row>
    <row r="8" spans="1:4" x14ac:dyDescent="0.4">
      <c r="A8">
        <v>85</v>
      </c>
      <c r="C8" t="s">
        <v>376</v>
      </c>
      <c r="D8">
        <f>COUNTIFS($A$3:$A$12,"&gt;=51",$A$3:$A$12,"&lt;=60")</f>
        <v>0</v>
      </c>
    </row>
    <row r="9" spans="1:4" x14ac:dyDescent="0.4">
      <c r="A9">
        <v>75</v>
      </c>
      <c r="C9" t="s">
        <v>377</v>
      </c>
      <c r="D9">
        <f>COUNTIFS($A$3:$A$12,"&gt;=61",$A$3:$A$12,"&lt;=70")</f>
        <v>2</v>
      </c>
    </row>
    <row r="10" spans="1:4" x14ac:dyDescent="0.4">
      <c r="A10">
        <v>77.5</v>
      </c>
      <c r="C10" t="s">
        <v>378</v>
      </c>
      <c r="D10">
        <f>COUNTIFS($A$3:$A$12,"&gt;=71",$A$3:$A$12,"&lt;=80")</f>
        <v>5</v>
      </c>
    </row>
    <row r="11" spans="1:4" x14ac:dyDescent="0.4">
      <c r="A11">
        <v>70</v>
      </c>
      <c r="C11" t="s">
        <v>379</v>
      </c>
      <c r="D11">
        <f>COUNTIFS($A$3:$A$12,"&gt;=81",$A$3:$A$12,"&lt;=90")</f>
        <v>2</v>
      </c>
    </row>
    <row r="12" spans="1:4" x14ac:dyDescent="0.4">
      <c r="A12">
        <v>72.5</v>
      </c>
      <c r="C12" t="s">
        <v>380</v>
      </c>
      <c r="D12">
        <f>COUNTIFS($A$3:$A$12,"&gt;=91",$A$3:$A$12,"&lt;=100")</f>
        <v>1</v>
      </c>
    </row>
    <row r="14" spans="1:4" x14ac:dyDescent="0.4">
      <c r="A14" s="47" t="s">
        <v>365</v>
      </c>
      <c r="C14" s="47" t="s">
        <v>369</v>
      </c>
      <c r="D14" s="41" t="s">
        <v>370</v>
      </c>
    </row>
    <row r="15" spans="1:4" x14ac:dyDescent="0.4">
      <c r="A15">
        <v>67.5</v>
      </c>
      <c r="C15" t="s">
        <v>371</v>
      </c>
      <c r="D15">
        <f>COUNTIF($A$15:$A$25,"&lt;=10")</f>
        <v>0</v>
      </c>
    </row>
    <row r="16" spans="1:4" x14ac:dyDescent="0.4">
      <c r="A16">
        <v>52.5</v>
      </c>
      <c r="C16" t="s">
        <v>372</v>
      </c>
      <c r="D16">
        <f>COUNTIFS($A$15:$A$25,"&gt;=11",$A$15:$A$25,"&lt;=20")</f>
        <v>1</v>
      </c>
    </row>
    <row r="17" spans="1:4" x14ac:dyDescent="0.4">
      <c r="A17">
        <v>45</v>
      </c>
      <c r="C17" t="s">
        <v>373</v>
      </c>
      <c r="D17">
        <f>COUNTIFS($A$15:$A$25,"&gt;=21",$A$15:$A$25,"&lt;=30")</f>
        <v>2</v>
      </c>
    </row>
    <row r="18" spans="1:4" x14ac:dyDescent="0.4">
      <c r="A18">
        <v>20</v>
      </c>
      <c r="C18" t="s">
        <v>374</v>
      </c>
      <c r="D18">
        <f>COUNTIFS($A$15:$A$25,"&gt;=31",$A$15:$A$25,"&lt;=40")</f>
        <v>1</v>
      </c>
    </row>
    <row r="19" spans="1:4" x14ac:dyDescent="0.4">
      <c r="A19">
        <v>22.5</v>
      </c>
      <c r="C19" t="s">
        <v>375</v>
      </c>
      <c r="D19">
        <f>COUNTIFS($A$15:$A$25,"&gt;=41",$A$15:$A$25,"&lt;=50")</f>
        <v>4</v>
      </c>
    </row>
    <row r="20" spans="1:4" x14ac:dyDescent="0.4">
      <c r="A20">
        <v>30</v>
      </c>
      <c r="C20" t="s">
        <v>376</v>
      </c>
      <c r="D20">
        <f>COUNTIFS($A$15:$A$25,"&gt;=51",$A$15:$A$25,"&lt;=60")</f>
        <v>2</v>
      </c>
    </row>
    <row r="21" spans="1:4" x14ac:dyDescent="0.4">
      <c r="A21">
        <v>32.5</v>
      </c>
      <c r="C21" t="s">
        <v>377</v>
      </c>
      <c r="D21">
        <f>COUNTIFS($A$15:$A$25,"&gt;=61",$A$15:$A$25,"&lt;=70")</f>
        <v>1</v>
      </c>
    </row>
    <row r="22" spans="1:4" x14ac:dyDescent="0.4">
      <c r="A22">
        <v>50</v>
      </c>
      <c r="C22" t="s">
        <v>378</v>
      </c>
      <c r="D22">
        <f>COUNTIFS($A$15:$A$25,"&gt;=71",$A$15:$A$25,"&lt;=80")</f>
        <v>0</v>
      </c>
    </row>
    <row r="23" spans="1:4" x14ac:dyDescent="0.4">
      <c r="A23">
        <v>60</v>
      </c>
      <c r="C23" t="s">
        <v>379</v>
      </c>
      <c r="D23">
        <f>COUNTIFS($A$15:$A$25,"&gt;=81",$A$15:$A$25,"&lt;=90")</f>
        <v>0</v>
      </c>
    </row>
    <row r="24" spans="1:4" x14ac:dyDescent="0.4">
      <c r="A24">
        <v>42.5</v>
      </c>
      <c r="C24" t="s">
        <v>380</v>
      </c>
      <c r="D24">
        <f>COUNTIFS($A$15:$A$25,"&gt;=91",$A$15:$A$25,"&lt;=100")</f>
        <v>0</v>
      </c>
    </row>
    <row r="25" spans="1:4" x14ac:dyDescent="0.4">
      <c r="A25">
        <v>45</v>
      </c>
    </row>
    <row r="27" spans="1:4" x14ac:dyDescent="0.4">
      <c r="A27" s="47" t="s">
        <v>366</v>
      </c>
      <c r="C27" s="47" t="s">
        <v>369</v>
      </c>
      <c r="D27" s="41" t="s">
        <v>370</v>
      </c>
    </row>
    <row r="28" spans="1:4" x14ac:dyDescent="0.4">
      <c r="A28" s="65">
        <v>65</v>
      </c>
      <c r="C28" t="s">
        <v>371</v>
      </c>
      <c r="D28">
        <f>COUNTIF($A$28:$A$34,"&lt;=10")</f>
        <v>0</v>
      </c>
    </row>
    <row r="29" spans="1:4" x14ac:dyDescent="0.4">
      <c r="A29" s="65">
        <v>35</v>
      </c>
      <c r="C29" t="s">
        <v>372</v>
      </c>
      <c r="D29">
        <f>COUNTIFS($A$28:$A$34,"&gt;=11",$A$28:$A$34,"&lt;=20")</f>
        <v>0</v>
      </c>
    </row>
    <row r="30" spans="1:4" x14ac:dyDescent="0.4">
      <c r="A30" s="65">
        <v>75</v>
      </c>
      <c r="C30" t="s">
        <v>373</v>
      </c>
      <c r="D30">
        <f>COUNTIFS($A$28:$A$34,"&gt;=21",$A$28:$A$34,"&lt;=30")</f>
        <v>0</v>
      </c>
    </row>
    <row r="31" spans="1:4" x14ac:dyDescent="0.4">
      <c r="A31" s="65">
        <v>60</v>
      </c>
      <c r="C31" t="s">
        <v>374</v>
      </c>
      <c r="D31">
        <f>COUNTIFS($A$28:$A$34,"&gt;=31",$A$28:$A$34,"&lt;=40")</f>
        <v>1</v>
      </c>
    </row>
    <row r="32" spans="1:4" x14ac:dyDescent="0.4">
      <c r="A32" s="65">
        <v>57.5</v>
      </c>
      <c r="C32" t="s">
        <v>375</v>
      </c>
      <c r="D32">
        <f>COUNTIFS($A$28:$A$34,"&gt;=41",$A$28:$A$34,"&lt;=50")</f>
        <v>0</v>
      </c>
    </row>
    <row r="33" spans="1:4" x14ac:dyDescent="0.4">
      <c r="A33" s="65">
        <v>57.5</v>
      </c>
      <c r="C33" t="s">
        <v>376</v>
      </c>
      <c r="D33">
        <f>COUNTIFS($A$28:$A$34,"&gt;=51",$A$28:$A$34,"&lt;=60")</f>
        <v>4</v>
      </c>
    </row>
    <row r="34" spans="1:4" x14ac:dyDescent="0.4">
      <c r="A34" s="65">
        <v>52.5</v>
      </c>
      <c r="C34" t="s">
        <v>377</v>
      </c>
      <c r="D34">
        <f>COUNTIFS($A$28:$A$34,"&gt;=61",$A$28:$A$34,"&lt;=70")</f>
        <v>1</v>
      </c>
    </row>
    <row r="35" spans="1:4" x14ac:dyDescent="0.4">
      <c r="C35" t="s">
        <v>378</v>
      </c>
      <c r="D35">
        <f>COUNTIFS($A$28:$A$34,"&gt;=71",$A$28:$A$34,"&lt;=80")</f>
        <v>1</v>
      </c>
    </row>
    <row r="36" spans="1:4" x14ac:dyDescent="0.4">
      <c r="C36" t="s">
        <v>379</v>
      </c>
      <c r="D36">
        <f>COUNTIFS($A$28:$A$34,"&gt;=81",$A$28:$A$34,"&lt;=90")</f>
        <v>0</v>
      </c>
    </row>
    <row r="37" spans="1:4" x14ac:dyDescent="0.4">
      <c r="C37" t="s">
        <v>380</v>
      </c>
      <c r="D37">
        <f>COUNTIFS($A$28:$A$34,"&gt;=91",$A$28:$A$34,"&lt;=100")</f>
        <v>0</v>
      </c>
    </row>
    <row r="39" spans="1:4" x14ac:dyDescent="0.4">
      <c r="A39" s="47" t="s">
        <v>367</v>
      </c>
      <c r="C39" s="47" t="s">
        <v>369</v>
      </c>
      <c r="D39" s="41" t="s">
        <v>370</v>
      </c>
    </row>
    <row r="40" spans="1:4" x14ac:dyDescent="0.4">
      <c r="A40">
        <v>65</v>
      </c>
      <c r="C40" t="s">
        <v>371</v>
      </c>
      <c r="D40">
        <f>COUNTIF($A$40:$A$51,"&lt;=10")</f>
        <v>0</v>
      </c>
    </row>
    <row r="41" spans="1:4" x14ac:dyDescent="0.4">
      <c r="A41">
        <v>65</v>
      </c>
      <c r="C41" t="s">
        <v>372</v>
      </c>
      <c r="D41">
        <f>COUNTIFS($A$40:$A$51,"&gt;=11",$A$40:$A$51,"&lt;=20")</f>
        <v>0</v>
      </c>
    </row>
    <row r="42" spans="1:4" x14ac:dyDescent="0.4">
      <c r="A42">
        <v>62.5</v>
      </c>
      <c r="C42" t="s">
        <v>373</v>
      </c>
      <c r="D42">
        <f>COUNTIFS($A$40:$A$51,"&gt;=21",$A$40:$A$51,"&lt;=30")</f>
        <v>0</v>
      </c>
    </row>
    <row r="43" spans="1:4" x14ac:dyDescent="0.4">
      <c r="A43">
        <v>87.5</v>
      </c>
      <c r="C43" t="s">
        <v>374</v>
      </c>
      <c r="D43">
        <f>COUNTIFS($A$40:$A$51,"&gt;=31",$A$40:$A$51,"&lt;=40")</f>
        <v>0</v>
      </c>
    </row>
    <row r="44" spans="1:4" x14ac:dyDescent="0.4">
      <c r="A44">
        <v>75</v>
      </c>
      <c r="C44" t="s">
        <v>375</v>
      </c>
      <c r="D44">
        <f>COUNTIFS($A$40:$A$51,"&gt;=41",$A$40:$A$51,"&lt;=50")</f>
        <v>2</v>
      </c>
    </row>
    <row r="45" spans="1:4" x14ac:dyDescent="0.4">
      <c r="A45">
        <v>50</v>
      </c>
      <c r="C45" t="s">
        <v>376</v>
      </c>
      <c r="D45">
        <f>COUNTIFS($A$40:$A$51,"&gt;=51",$A$40:$A$51,"&lt;=60")</f>
        <v>0</v>
      </c>
    </row>
    <row r="46" spans="1:4" x14ac:dyDescent="0.4">
      <c r="A46">
        <v>80</v>
      </c>
      <c r="C46" t="s">
        <v>377</v>
      </c>
      <c r="D46">
        <f>COUNTIFS($A$40:$A$51,"&gt;=61",$A$40:$A$51,"&lt;=70")</f>
        <v>4</v>
      </c>
    </row>
    <row r="47" spans="1:4" x14ac:dyDescent="0.4">
      <c r="A47">
        <v>50</v>
      </c>
      <c r="C47" t="s">
        <v>378</v>
      </c>
      <c r="D47">
        <f>COUNTIFS($A$40:$A$51,"&gt;=71",$A$40:$A$51,"&lt;=80")</f>
        <v>5</v>
      </c>
    </row>
    <row r="48" spans="1:4" x14ac:dyDescent="0.4">
      <c r="A48">
        <v>77.5</v>
      </c>
      <c r="C48" t="s">
        <v>379</v>
      </c>
      <c r="D48">
        <f>COUNTIFS($A$40:$A$51,"&gt;=81",$A$40:$A$51,"&lt;=90")</f>
        <v>1</v>
      </c>
    </row>
    <row r="49" spans="1:4" x14ac:dyDescent="0.4">
      <c r="A49">
        <v>67.5</v>
      </c>
      <c r="C49" t="s">
        <v>380</v>
      </c>
      <c r="D49">
        <f>COUNTIFS($A$40:$A$51,"&gt;=91",$A$40:$A$51,"&lt;=100")</f>
        <v>0</v>
      </c>
    </row>
    <row r="50" spans="1:4" x14ac:dyDescent="0.4">
      <c r="A50">
        <v>72.5</v>
      </c>
    </row>
    <row r="51" spans="1:4" x14ac:dyDescent="0.4">
      <c r="A51">
        <v>80</v>
      </c>
    </row>
    <row r="53" spans="1:4" x14ac:dyDescent="0.4">
      <c r="A53" s="47" t="s">
        <v>368</v>
      </c>
      <c r="C53" s="47" t="s">
        <v>369</v>
      </c>
      <c r="D53" s="41" t="s">
        <v>370</v>
      </c>
    </row>
    <row r="54" spans="1:4" x14ac:dyDescent="0.4">
      <c r="A54">
        <v>67.5</v>
      </c>
      <c r="C54" t="s">
        <v>371</v>
      </c>
      <c r="D54">
        <f>COUNTIF($A$54:$A$62,"&lt;=10")</f>
        <v>0</v>
      </c>
    </row>
    <row r="55" spans="1:4" x14ac:dyDescent="0.4">
      <c r="A55">
        <v>32.5</v>
      </c>
      <c r="C55" t="s">
        <v>372</v>
      </c>
      <c r="D55">
        <f>COUNTIFS($A$54:$A$62,"&gt;=11",$A$54:$A$62,"&lt;=20")</f>
        <v>0</v>
      </c>
    </row>
    <row r="56" spans="1:4" x14ac:dyDescent="0.4">
      <c r="A56">
        <v>45</v>
      </c>
      <c r="C56" t="s">
        <v>373</v>
      </c>
      <c r="D56">
        <f>COUNTIFS($A$54:$A$62,"&gt;=21",$A$54:$A$62,"&lt;=30")</f>
        <v>2</v>
      </c>
    </row>
    <row r="57" spans="1:4" x14ac:dyDescent="0.4">
      <c r="A57">
        <v>22.5</v>
      </c>
      <c r="C57" t="s">
        <v>374</v>
      </c>
      <c r="D57">
        <f>COUNTIFS($A$54:$A$62,"&gt;=31",$A$54:$A$62,"&lt;=40")</f>
        <v>3</v>
      </c>
    </row>
    <row r="58" spans="1:4" x14ac:dyDescent="0.4">
      <c r="A58">
        <v>60</v>
      </c>
      <c r="C58" t="s">
        <v>375</v>
      </c>
      <c r="D58">
        <f>COUNTIFS($A$54:$A$62,"&gt;=41",$A$54:$A$62,"&lt;=50")</f>
        <v>2</v>
      </c>
    </row>
    <row r="59" spans="1:4" x14ac:dyDescent="0.4">
      <c r="A59">
        <v>32.5</v>
      </c>
      <c r="C59" t="s">
        <v>376</v>
      </c>
      <c r="D59">
        <f>COUNTIFS($A$54:$A$62,"&gt;=51",$A$54:$A$62,"&lt;=60")</f>
        <v>1</v>
      </c>
    </row>
    <row r="60" spans="1:4" x14ac:dyDescent="0.4">
      <c r="A60">
        <v>37.5</v>
      </c>
      <c r="C60" t="s">
        <v>377</v>
      </c>
      <c r="D60">
        <f>COUNTIFS($A$54:$A$62,"&gt;=61",$A$54:$A$62,"&lt;=70")</f>
        <v>1</v>
      </c>
    </row>
    <row r="61" spans="1:4" x14ac:dyDescent="0.4">
      <c r="A61">
        <v>47.5</v>
      </c>
      <c r="C61" t="s">
        <v>378</v>
      </c>
      <c r="D61">
        <f>COUNTIFS($A$54:$A$62,"&gt;=71",$A$54:$A$62,"&lt;=80")</f>
        <v>0</v>
      </c>
    </row>
    <row r="62" spans="1:4" x14ac:dyDescent="0.4">
      <c r="A62">
        <v>27.5</v>
      </c>
      <c r="C62" t="s">
        <v>379</v>
      </c>
      <c r="D62">
        <f>COUNTIFS($A$54:$A$62,"&gt;=81",$A$54:$A$62,"&lt;=90")</f>
        <v>0</v>
      </c>
    </row>
    <row r="63" spans="1:4" x14ac:dyDescent="0.4">
      <c r="C63" t="s">
        <v>380</v>
      </c>
      <c r="D63">
        <f>COUNTIFS($A$54:$A$62,"&gt;=91",$A$54:$A$62,"&lt;=100")</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BoundingBox</vt:lpstr>
      <vt:lpstr>ObjectManipulator</vt:lpstr>
      <vt:lpstr>Slider</vt:lpstr>
      <vt:lpstr>Button</vt:lpstr>
      <vt:lpstr>Joystick</vt:lpstr>
      <vt:lpstr>Completion Times</vt:lpstr>
      <vt:lpstr>Completion Analysis</vt:lpstr>
      <vt:lpstr>SUS-Responses(Data)</vt:lpstr>
      <vt:lpstr>SUS-Scores(Plot)</vt:lpstr>
      <vt:lpstr>SUS - Percentile(Plot)</vt:lpstr>
      <vt:lpstr>boundingbox_email</vt:lpstr>
      <vt:lpstr>objectman_email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Gabriella Graziani</dc:creator>
  <cp:lastModifiedBy>Gabriella Graziani</cp:lastModifiedBy>
  <dcterms:created xsi:type="dcterms:W3CDTF">2022-04-21T18:26:25Z</dcterms:created>
  <dcterms:modified xsi:type="dcterms:W3CDTF">2022-04-22T21:18:50Z</dcterms:modified>
</cp:coreProperties>
</file>