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conso\OneDrive\Documents\GitHub\robot-barriers\"/>
    </mc:Choice>
  </mc:AlternateContent>
  <xr:revisionPtr revIDLastSave="0" documentId="13_ncr:1_{7DCAEF3B-12DB-4BF1-B554-8480B96FAAF5}" xr6:coauthVersionLast="47" xr6:coauthVersionMax="47" xr10:uidLastSave="{00000000-0000-0000-0000-000000000000}"/>
  <bookViews>
    <workbookView xWindow="-120" yWindow="-120" windowWidth="20730" windowHeight="11040" xr2:uid="{00000000-000D-0000-FFFF-FFFF00000000}"/>
  </bookViews>
  <sheets>
    <sheet name="Former Programming Experience" sheetId="1" r:id="rId1"/>
    <sheet name="Former Content Experience" sheetId="2" r:id="rId2"/>
    <sheet name="Desktop Feedback" sheetId="4" r:id="rId3"/>
    <sheet name="Programming Feedback" sheetId="5" r:id="rId4"/>
    <sheet name="Proctor Report"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1" l="1"/>
  <c r="I12" i="1"/>
  <c r="I19" i="1"/>
  <c r="I22" i="1"/>
  <c r="I15" i="1"/>
  <c r="I8" i="1"/>
  <c r="I7" i="1"/>
  <c r="M52" i="4" l="1"/>
  <c r="M53" i="4"/>
  <c r="M54" i="4"/>
  <c r="M55" i="4"/>
  <c r="M56" i="4"/>
  <c r="M51" i="4"/>
  <c r="M44" i="4"/>
  <c r="M45" i="4"/>
  <c r="M46" i="4"/>
  <c r="M47" i="4"/>
  <c r="M48" i="4"/>
  <c r="M43" i="4"/>
  <c r="M36" i="4"/>
  <c r="M37" i="4"/>
  <c r="M38" i="4"/>
  <c r="M39" i="4"/>
  <c r="M40" i="4"/>
  <c r="M35" i="4"/>
  <c r="M28" i="4"/>
  <c r="M29" i="4"/>
  <c r="M30" i="4"/>
  <c r="M31" i="4"/>
  <c r="M32" i="4"/>
  <c r="L51" i="4"/>
  <c r="L52" i="4"/>
  <c r="L53" i="4"/>
  <c r="L54" i="4"/>
  <c r="L55" i="4"/>
  <c r="L56" i="4"/>
  <c r="L27" i="4"/>
  <c r="M27" i="4" s="1"/>
  <c r="L35" i="4"/>
  <c r="L43" i="4"/>
  <c r="L28" i="4"/>
  <c r="L36" i="4"/>
  <c r="L44" i="4"/>
  <c r="L29" i="4"/>
  <c r="L37" i="4"/>
  <c r="L45" i="4"/>
  <c r="L30" i="4"/>
  <c r="L38" i="4"/>
  <c r="L46" i="4"/>
  <c r="L31" i="4"/>
  <c r="L39" i="4"/>
  <c r="L47" i="4"/>
  <c r="L32" i="4"/>
  <c r="L40" i="4"/>
  <c r="L48" i="4"/>
  <c r="L19" i="4"/>
  <c r="M19" i="4" s="1"/>
  <c r="L20" i="4"/>
  <c r="M20" i="4" s="1"/>
  <c r="L21" i="4"/>
  <c r="M21" i="4" s="1"/>
  <c r="L22" i="4"/>
  <c r="M22" i="4" s="1"/>
  <c r="L23" i="4"/>
  <c r="M23" i="4" s="1"/>
  <c r="L24" i="4"/>
  <c r="M24" i="4" s="1"/>
  <c r="L16" i="4"/>
  <c r="M16" i="4" s="1"/>
  <c r="L15" i="4"/>
  <c r="M15" i="4" s="1"/>
  <c r="L14" i="4"/>
  <c r="M14" i="4" s="1"/>
  <c r="L13" i="4"/>
  <c r="M13" i="4" s="1"/>
  <c r="L12" i="4"/>
  <c r="M12" i="4" s="1"/>
  <c r="L11" i="4"/>
  <c r="M11" i="4" s="1"/>
  <c r="L1" i="4"/>
  <c r="L8" i="4"/>
  <c r="L7" i="4"/>
  <c r="L6" i="4"/>
  <c r="M6" i="4" s="1"/>
  <c r="L5" i="4"/>
  <c r="M5" i="4" s="1"/>
  <c r="L4" i="4"/>
  <c r="M4" i="4" s="1"/>
  <c r="J37" i="1"/>
  <c r="I37" i="1"/>
  <c r="I30" i="1"/>
  <c r="J30" i="1" s="1"/>
  <c r="I33" i="1"/>
  <c r="I34" i="1"/>
  <c r="I35" i="1"/>
  <c r="I32" i="1"/>
  <c r="I26" i="1"/>
  <c r="I27" i="1"/>
  <c r="I28" i="1"/>
  <c r="I29" i="1"/>
  <c r="I25" i="1"/>
  <c r="I20" i="1"/>
  <c r="I21" i="1"/>
  <c r="I18" i="1"/>
  <c r="I6" i="1"/>
  <c r="I4" i="1"/>
  <c r="I13" i="1"/>
  <c r="I14" i="1"/>
  <c r="I11" i="1"/>
  <c r="I1" i="1"/>
  <c r="J36" i="1" s="1"/>
  <c r="L1" i="2"/>
  <c r="L15" i="2"/>
  <c r="L16" i="2"/>
  <c r="L17" i="2"/>
  <c r="L18" i="2"/>
  <c r="L13" i="2"/>
  <c r="L14" i="2"/>
  <c r="L9" i="2"/>
  <c r="L8" i="2"/>
  <c r="L7" i="2"/>
  <c r="L6" i="2"/>
  <c r="L5" i="2"/>
  <c r="L4" i="2"/>
  <c r="H19" i="2"/>
  <c r="H18" i="2"/>
  <c r="H17" i="2"/>
  <c r="H16" i="2"/>
  <c r="H15" i="2"/>
  <c r="H14" i="2"/>
  <c r="H13" i="2"/>
  <c r="H10" i="2"/>
  <c r="H9" i="2"/>
  <c r="H8" i="2"/>
  <c r="H7" i="2"/>
  <c r="H6" i="2"/>
  <c r="H5" i="2"/>
  <c r="H4" i="2"/>
  <c r="I9" i="1" l="1"/>
  <c r="J9" i="1" s="1"/>
  <c r="I16" i="1"/>
  <c r="J16" i="1" s="1"/>
  <c r="I23" i="1"/>
  <c r="J23" i="1" s="1"/>
  <c r="M7" i="4"/>
  <c r="M8" i="4"/>
  <c r="M14" i="2"/>
  <c r="M16" i="2"/>
  <c r="M18" i="2"/>
  <c r="M17" i="2"/>
  <c r="M15" i="2"/>
  <c r="J18" i="1"/>
  <c r="J21" i="1"/>
  <c r="J25" i="1"/>
  <c r="J26" i="1"/>
  <c r="J20" i="1"/>
  <c r="J22" i="1"/>
  <c r="J29" i="1"/>
  <c r="J14" i="1"/>
  <c r="J13" i="1"/>
  <c r="J12" i="1"/>
  <c r="J4" i="1"/>
  <c r="J32" i="1"/>
  <c r="J11" i="1"/>
  <c r="J27" i="1"/>
  <c r="J35" i="1"/>
  <c r="J7" i="1"/>
  <c r="J34" i="1"/>
  <c r="J19" i="1"/>
  <c r="J33" i="1"/>
  <c r="J15" i="1"/>
  <c r="J28" i="1"/>
  <c r="J8" i="1"/>
  <c r="J6" i="1"/>
  <c r="J5" i="1"/>
  <c r="M7" i="2"/>
  <c r="I17" i="2"/>
  <c r="M8" i="2"/>
  <c r="I15" i="2"/>
  <c r="I14" i="2"/>
  <c r="M9" i="2"/>
  <c r="M6" i="2"/>
  <c r="I19" i="2"/>
  <c r="I4" i="2"/>
  <c r="I10" i="2"/>
  <c r="I9" i="2"/>
  <c r="I7" i="2"/>
  <c r="I6" i="2"/>
  <c r="I5" i="2"/>
  <c r="M5" i="2"/>
  <c r="I13" i="2"/>
  <c r="I18" i="2"/>
  <c r="I16" i="2"/>
  <c r="I8" i="2"/>
  <c r="M13" i="2"/>
  <c r="M4" i="2"/>
</calcChain>
</file>

<file path=xl/sharedStrings.xml><?xml version="1.0" encoding="utf-8"?>
<sst xmlns="http://schemas.openxmlformats.org/spreadsheetml/2006/main" count="994" uniqueCount="229">
  <si>
    <t>How many years of experience do you have in computer programming?</t>
  </si>
  <si>
    <t>Define your level of experience with robotics:</t>
  </si>
  <si>
    <t>No experience</t>
  </si>
  <si>
    <t>Senior</t>
  </si>
  <si>
    <t>Sophomore</t>
  </si>
  <si>
    <t>Limited experience</t>
  </si>
  <si>
    <t>Moderate experience</t>
  </si>
  <si>
    <t>Junior</t>
  </si>
  <si>
    <t>(If applicable) What year are you in college?</t>
  </si>
  <si>
    <t>How many years of experience do you have with block-based programming languages?</t>
  </si>
  <si>
    <t>How many years of experience do you have with robot programming languages?</t>
  </si>
  <si>
    <t>Ph.D. Student</t>
  </si>
  <si>
    <t xml:space="preserve">(If applicable) When studying computer programming, what types of learning materials do you use the most?  </t>
  </si>
  <si>
    <t>(If applicable)  What challenges do you typically face when consuming computer programming learning materials?</t>
  </si>
  <si>
    <t xml:space="preserve">(If applicable) When studying robot programming, what types of learning resources do you use the most?  </t>
  </si>
  <si>
    <t>(If applicable)  What challenges do you typically face when consuming robot programming learning materials?</t>
  </si>
  <si>
    <t>Textbooks</t>
  </si>
  <si>
    <t>Videos (e.g., YouTube, Udemy), Textbooks, Lecture Materials (e.g., In-Class Slides, Lecture Notes)</t>
  </si>
  <si>
    <t>The information and resources are not in a form that is readily useable, The information and resources are not organized into logical and understandable components</t>
  </si>
  <si>
    <t>Chatbots (e.g., ChatGPT)</t>
  </si>
  <si>
    <t>The materials do not provide the sufficient or required information</t>
  </si>
  <si>
    <t>Videos (e.g., YouTube, Udemy), Online Communities (e.g., Reddit, Stack Overflow), Lecture Materials (e.g., In-Class Slides, Lecture Notes), Chatbots (e.g., ChatGPT)</t>
  </si>
  <si>
    <t>The materials do not provide the sufficient or required information, The information and resources are not in a form that is readily useable, The information and resources are not concise and clear, The information and resources are not organized into logical and understandable components, The information and resources provided are not up to date</t>
  </si>
  <si>
    <t>Videos (e.g., YouTube, Udemy), Online Communities (e.g., Reddit, Stack Overflow), Lecture Materials (e.g., In-Class Slides, Lecture Notes), Chatbots (e.g., ChatGPT), Technical Documentation</t>
  </si>
  <si>
    <t>Videos (e.g., YouTube, Udemy), Online Communities (e.g., Reddit, Stack Overflow), Technical Documentation</t>
  </si>
  <si>
    <t>The materials do not provide the sufficient or required information, The information and resources are not always accessible, The information and resources are not organized into logical and understandable components</t>
  </si>
  <si>
    <t>The materials do not provide the sufficient or required information, The information and resources are not always accessible</t>
  </si>
  <si>
    <t>The information and resources are not concise and clear, The information and resources are not organized into logical and understandable components</t>
  </si>
  <si>
    <t>The materials do not provide the sufficient or required information, The information and resources are not in a form that is readily useable, The information and resources are not concise and clear</t>
  </si>
  <si>
    <t>Videos (e.g., YouTube, Udemy), Textbooks, Online Communities (e.g., Reddit, Stack Overflow), Lecture Materials (e.g., In-Class Slides, Lecture Notes), Chatbots (e.g., ChatGPT), Technical Documentation</t>
  </si>
  <si>
    <t>The materials do not provide the sufficient or required information, The information and resources are not concise and clear, The information and resources are not organized into logical and understandable components, The information and resources provided are not up to date</t>
  </si>
  <si>
    <t>Videos (e.g., YouTube, Udemy), Textbooks, Online Communities (e.g., Reddit, Stack Overflow), Lecture Materials (e.g., In-Class Slides, Lecture Notes), Chatbots (e.g., ChatGPT)</t>
  </si>
  <si>
    <t>Videos (e.g., YouTube, Udemy), Chatbots (e.g., ChatGPT), Technical Documentation</t>
  </si>
  <si>
    <t>The information and resources are not always accessible, The information and resources are not concise and clear, The information and resources are not organized into logical and understandable components</t>
  </si>
  <si>
    <t>The materials do not provide the sufficient or required information, The information and resources are not concise and clear, The information and resources are not organized into logical and understandable components</t>
  </si>
  <si>
    <t>Videos (e.g., YouTube, Udemy), Textbooks, Audiobooks, Online Communities (e.g., Reddit, Stack Overflow), Lecture Materials (e.g., In-Class Slides, Lecture Notes), Chatbots (e.g., ChatGPT), Technical Documentation</t>
  </si>
  <si>
    <t>Videos (e.g., YouTube, Udemy), Textbooks, Online Communities (e.g., Reddit, Stack Overflow), Chatbots (e.g., ChatGPT)</t>
  </si>
  <si>
    <t>Videos (e.g., YouTube, Udemy), Online Communities (e.g., Reddit, Stack Overflow), Chatbots (e.g., ChatGPT), Technical Documentation</t>
  </si>
  <si>
    <t>none</t>
  </si>
  <si>
    <t>Videos (e.g., YouTube, Udemy), Chatbots (e.g., ChatGPT)</t>
  </si>
  <si>
    <t>The materials do not provide the sufficient or required information, The information and resources are not organized into logical and understandable components</t>
  </si>
  <si>
    <t>Videos (e.g., YouTube, Udemy), Textbooks, Chatbots (e.g., ChatGPT)</t>
  </si>
  <si>
    <t>The information and resources are not concise and clear</t>
  </si>
  <si>
    <t>Videos (e.g., YouTube, Udemy), Textbooks</t>
  </si>
  <si>
    <t>The information and resources are not in a form that is readily useable</t>
  </si>
  <si>
    <t>Lecture Materials (e.g., In-Class Slides, Lecture Notes)</t>
  </si>
  <si>
    <t>The materials do not provide the sufficient or required information, The information and resources are not in a form that is readily useable, The information and resources are not concise and clear, The information and resources are not organized into logical and understandable components</t>
  </si>
  <si>
    <t>Videos (e.g., YouTube, Udemy), Online Communities (e.g., Reddit, Stack Overflow), Chatbots (e.g., ChatGPT)</t>
  </si>
  <si>
    <t>Needs more video representation</t>
  </si>
  <si>
    <t>Videos (e.g., YouTube, Udemy)</t>
  </si>
  <si>
    <t>The materials do not provide the sufficient or required information, The information and resources are not always accessible, The information and resources are not in a form that is readily useable, The information and resources are not concise and clear, The information and resources are not organized into logical and understandable components, The information and resources provided are not up to date</t>
  </si>
  <si>
    <t>The information and resources are not organized into logical and understandable components</t>
  </si>
  <si>
    <t>The information and resources are not in a form that is readily useable, The information and resources are not concise and clear, The information and resources provided are not up to date</t>
  </si>
  <si>
    <t>The materials do not provide the sufficient or required information, The information and resources are not always accessible, The information and resources are not organized into logical and understandable components, The information and resources provided are not up to date</t>
  </si>
  <si>
    <t>Videos (e.g., YouTube, Udemy), Online Communities (e.g., Reddit, Stack Overflow), Lecture Materials (e.g., In-Class Slides, Lecture Notes)</t>
  </si>
  <si>
    <t>The materials do not provide the sufficient or required information, The information and resources are not always accessible, The information and resources provided are not up to date</t>
  </si>
  <si>
    <t>The materials do not provide the sufficient or required information, The information and resources are not always accessible, The information and resources are not in a form that is readily useable, The information and resources are not concise and clear</t>
  </si>
  <si>
    <t>p04101103</t>
  </si>
  <si>
    <t>p04101428</t>
  </si>
  <si>
    <t>p04101549</t>
  </si>
  <si>
    <t>p04111055</t>
  </si>
  <si>
    <t>p04111301</t>
  </si>
  <si>
    <t>p04111434</t>
  </si>
  <si>
    <t>p04111617</t>
  </si>
  <si>
    <t>p04121334</t>
  </si>
  <si>
    <t>p04121200</t>
  </si>
  <si>
    <t>p04121302</t>
  </si>
  <si>
    <t>p04121421</t>
  </si>
  <si>
    <t>p04121600</t>
  </si>
  <si>
    <t>p04151704</t>
  </si>
  <si>
    <t>p04151833</t>
  </si>
  <si>
    <t>p04152005</t>
  </si>
  <si>
    <t>p04161322</t>
  </si>
  <si>
    <t>p04161834</t>
  </si>
  <si>
    <t>p04171512</t>
  </si>
  <si>
    <t>p04171840</t>
  </si>
  <si>
    <t>p04181446</t>
  </si>
  <si>
    <t>p04181705</t>
  </si>
  <si>
    <t>p04191709</t>
  </si>
  <si>
    <t>p04191839</t>
  </si>
  <si>
    <t>p04192002</t>
  </si>
  <si>
    <t>Participant</t>
  </si>
  <si>
    <t>Audiobooks</t>
  </si>
  <si>
    <t>Online Communities (e.g., Reddit, Stack Overflow)</t>
  </si>
  <si>
    <t>Technical Documentation</t>
  </si>
  <si>
    <t>* Note: For the last two questions, we are only considering participants with prior experience in robotics.</t>
  </si>
  <si>
    <t xml:space="preserve">What categories of learning materials available on the desktop computer were useful to solve the robot programming task?  </t>
  </si>
  <si>
    <t>Do you have any positive or negative comments regarding the learning materials available on the desktop computer? List them below.</t>
  </si>
  <si>
    <t xml:space="preserve">A. “The learning materials provided me with sufficient and required information”   </t>
  </si>
  <si>
    <t>B. “The information and resources provided were always accessible”</t>
  </si>
  <si>
    <t xml:space="preserve">C. “The information and resources provided were in a form that is readily useable”  </t>
  </si>
  <si>
    <t xml:space="preserve">D. “The information and resources provided were concise and clear”  </t>
  </si>
  <si>
    <t>E. “The information and resources provided are well organized into logical and understandable components”</t>
  </si>
  <si>
    <t xml:space="preserve">F. “The information and resources provided are up to date”   </t>
  </si>
  <si>
    <t xml:space="preserve">If you disagree or strongly disagree with one of the sentences above, please list your reasons for choosing such rates.  </t>
  </si>
  <si>
    <t>No categories were useful for me</t>
  </si>
  <si>
    <t>Neither Agree or Disagree</t>
  </si>
  <si>
    <t>Agree</t>
  </si>
  <si>
    <t>I did not use the desktop computer</t>
  </si>
  <si>
    <t>Chat</t>
  </si>
  <si>
    <t>I enjoy using this for the first time</t>
  </si>
  <si>
    <t>Strongly Agree</t>
  </si>
  <si>
    <t>I did not use everything but the chat was nice to get some help from.</t>
  </si>
  <si>
    <t>Disagree</t>
  </si>
  <si>
    <t>The block code was easy to use.</t>
  </si>
  <si>
    <t>I only used the chat function, which was very useful in explaining and giving examples of what the robot is capable of and what to do with my ideas on how to implement the functions for the requirements.</t>
  </si>
  <si>
    <t>No negatives</t>
  </si>
  <si>
    <t>Maybe provide more in-depth help</t>
  </si>
  <si>
    <t>I disagreed with “The information and resources provided were always accessible”
because the help site was down.</t>
  </si>
  <si>
    <t xml:space="preserve">There should be a simpler way of learning how to translate over previous knowledge of programming experience into robotics programming. I had trouble learning how to save an answer from a question to a variable so i can use it in an if-statement. I had already figured out the logic for it but translating it into the block code was difficult because it had a layer of experience required with it to use if efficiently. I think making the layout more intuitive as well as showing how to turn common functions and actions in other languages into block code would be really helpful. Instead of requiring the user to come up with a hyper specific question to find the answer when it it such a common functionality such as saving a response to a variable. I was only able to create a variable and name it, I didn't know how the information is being stored at all. </t>
  </si>
  <si>
    <t>My previous response answers it</t>
  </si>
  <si>
    <t>Watch, Chat</t>
  </si>
  <si>
    <t>No, it was cool!</t>
  </si>
  <si>
    <t>Read, Watch, Chat</t>
  </si>
  <si>
    <t>This was very fun.</t>
  </si>
  <si>
    <t>The chat bot was very responsive</t>
  </si>
  <si>
    <t>Watch</t>
  </si>
  <si>
    <t>Videos were very helpful and programming the robot was easy.</t>
  </si>
  <si>
    <t>Read, Chat</t>
  </si>
  <si>
    <t>It felt like the materials provided weren't relevant to the mechanics of the tablet.</t>
  </si>
  <si>
    <t>It felt like there was no purpose to typing in a description of my question</t>
  </si>
  <si>
    <t>Do you have any additional comments about your experience in our experiment? Feel free to share any positive or negative feedback about your experience.</t>
  </si>
  <si>
    <t>It took a while to get adjusted to the UI, but once I got used to it, it seemed pretty straightforward.</t>
  </si>
  <si>
    <t>No the experiment was fun, and I had a great time!</t>
  </si>
  <si>
    <t>I think it was a good learning experience since i have never used the block format before</t>
  </si>
  <si>
    <t>I enjoy the simplicity that comes with block based coding, a simple swipe is enough to define a function and its uses, however, since I am not used to it I am not to versed in how to specify certain inputs with actions.</t>
  </si>
  <si>
    <t>The only negative would be I am a woman with long nails so it was difficult at times to move the screen around so a stylus or pencil would be easier for the future. Besides that I absolutely loved the experience, honestly I wish it was a little bit more difficult so I could have spent more time testing the robot. If there is ever any further testing that needs to be done I would love to participate!</t>
  </si>
  <si>
    <t>A very fun experiment for first timers</t>
  </si>
  <si>
    <t xml:space="preserve">Maybe a little more information on what each procedure does. </t>
  </si>
  <si>
    <t>I think my experience was good, I may have liked to have a partner or a 2nd thought on things.</t>
  </si>
  <si>
    <t>Yes defintely couldve been clearer what the task is</t>
  </si>
  <si>
    <t>The experiment was very well setup. I like that it required repetition while also changing some values that were repeated (i.e. location that the robot would put the cans in).
Additionally, I liked that the experiment was challenging but also accessible. Especially for someone with some coding experience, but no robot coding experience.</t>
  </si>
  <si>
    <t>It was easy in my eyes. The hardest part for me was figuring out how to stop the program properly.</t>
  </si>
  <si>
    <t>Do you have any positive or negative comments about the block-based language you used in this experiment? Feel free to share as many details are you want.</t>
  </si>
  <si>
    <t>This participant did not have this question available when they answer the survey.</t>
  </si>
  <si>
    <t>The block based code was easy to use and understand.</t>
  </si>
  <si>
    <t>No it was fairly simple</t>
  </si>
  <si>
    <t>I liked the way the request website was set up. Very easy to use, visually appealing.</t>
  </si>
  <si>
    <t>I found it very easy to get the movements down! The complicated part was figuring out the welcome message and movement question. The variables were also difficult to understand and I think providing more material on what they are for will help!</t>
  </si>
  <si>
    <t xml:space="preserve">My last repones answers it </t>
  </si>
  <si>
    <t>It was very easy and fun</t>
  </si>
  <si>
    <t>No, I enjoyed the experience.</t>
  </si>
  <si>
    <t xml:space="preserve">For someone with no experience I somewhat figured it out. </t>
  </si>
  <si>
    <t>I had a positive experience with the time I had, I had to leave early but putting together the block based language to see the robot arm moving the coffee cans was pretty cool.</t>
  </si>
  <si>
    <t>The block language is pretty intuitive</t>
  </si>
  <si>
    <t>The language is fine, just the robot did not apply the new code I gave him</t>
  </si>
  <si>
    <t xml:space="preserve">I feel that the block based language is very easy to understand, especially for people who have a basic understanding of coding. 
The block based language makes creating functions much easier, as repetitive tasks can be copied and dragged over. However, a user interacting with the block based language may struggle to understand how to duplicate blocks without guidance. 
I think that the block based programming language would benefit a lot from a smoother display/machine that it is running on. Some issues I ran into would be maybe expecting to be able to pinch to zoom, or attempt to highlight a block and drag which I could not do. However this is a hardware issue, and not at all an issue with the block based language. </t>
  </si>
  <si>
    <t>Even with my last experience with Scratch happened 7 years ago It was super easy to use the tool provided.</t>
  </si>
  <si>
    <t>I wish that you could drag more than 60 blocks at a time. It is very similar to Scratch, which I am very familiar with.</t>
  </si>
  <si>
    <t>It was very cool to learn! Peaked my interest.</t>
  </si>
  <si>
    <t>Timestamp</t>
  </si>
  <si>
    <t>What is the participant identification number?</t>
  </si>
  <si>
    <t>Did you save the participant's solution in the FlexPendant using the participant's identification number as the filename?
If not, what is the file name? Write it down in the "Other" option.</t>
  </si>
  <si>
    <t>Did the participant complete the experiment following ALL the software requirements established?</t>
  </si>
  <si>
    <t>Do you have any other comments regarding the execution of this experiment (e.g., problems, bugs, delays)?</t>
  </si>
  <si>
    <t>Yes</t>
  </si>
  <si>
    <t>No</t>
  </si>
  <si>
    <t xml:space="preserve">The desktop application was not working properly the first time the participant tried to use it. The proctor had to restart the website, losing the hours the participant took to complete the experiment. However, the proctor manually annotated the hours on his phone. The participant took 1 hour and 20 minutes to work on the experiment. No interactions were lost in the process, as this was the first time the participant was using the desktop application. 
At the time of saving the participant's program solution after the experiment was done, the saving feature of the Wizard Easy Program tool was not working properly due to errors in the solution. The proctor had to restart the FlexPendant to make the Wizard Easy Programming tool work again. Only the blocks attached to the starting block of the language were saved.
The proctor observed that the solution of the participant was incomplete. </t>
  </si>
  <si>
    <t>Participant left early, spending 50 minutes in the experiment. He partially completed the task.</t>
  </si>
  <si>
    <t xml:space="preserve">The ABB Wizard Programming Tool stopped working, and the system was frozen. We had to restart the robot controller. It took about 3 minutes to restart the controller and get things back to normal. Proctor gave 3 minutes of extra time in the one hour limit. </t>
  </si>
  <si>
    <t>The proctor put the wrong ID for this participant (p04171950 is p04171840), and another proctor fixed it. 
According to the proctor, the participant reported that the program would not let him apply any new work and froze for a bit. His code is based off his logic, not testing since the robot would not update with new code in the last 15 minutes.</t>
  </si>
  <si>
    <t>Learning Materials - Computer Programming</t>
  </si>
  <si>
    <t>Learning Materials - Robot Programming</t>
  </si>
  <si>
    <t>1 - 3 years</t>
  </si>
  <si>
    <t>4 - 5 years</t>
  </si>
  <si>
    <t>Learning Barriers - Computer Programming</t>
  </si>
  <si>
    <t>The information and resources are not always accessible</t>
  </si>
  <si>
    <t>The information and resources provided are not up to date</t>
  </si>
  <si>
    <t>Learning Barriers - Robot Programming</t>
  </si>
  <si>
    <t># Respondents</t>
  </si>
  <si>
    <t>#</t>
  </si>
  <si>
    <t>%</t>
  </si>
  <si>
    <t>Computer Programming Experience (Years)</t>
  </si>
  <si>
    <t>Block-Based Programming Experience (Years)</t>
  </si>
  <si>
    <t>Robot Programming Experience (Years)</t>
  </si>
  <si>
    <t>Level of Experience in Robotics</t>
  </si>
  <si>
    <t>Experienced</t>
  </si>
  <si>
    <t>Highly experienced</t>
  </si>
  <si>
    <t>Year in College</t>
  </si>
  <si>
    <t>Freshman</t>
  </si>
  <si>
    <t>Other</t>
  </si>
  <si>
    <t>p04221958</t>
  </si>
  <si>
    <t>p04231657</t>
  </si>
  <si>
    <t>The information and resources are not in a form that is readily useable, The information and resources are not concise and clear, The information and resources are not organized into logical and understandable components</t>
  </si>
  <si>
    <t>Videos (e.g., YouTube, Udemy), Online Communities (e.g., Reddit, Stack Overflow), Lecture Materials (e.g., In-Class Slides, Lecture Notes), Technical Documentation</t>
  </si>
  <si>
    <t>The information and resources are not concise and clear, The information and resources are not organized into logical and understandable components, The information and resources provided are not up to date</t>
  </si>
  <si>
    <t>The information and resources are not always accessible, The information and resources are not concise and clear</t>
  </si>
  <si>
    <t>I believe the paper documentation provided more than enough information on what to do. Everything else was common sense.</t>
  </si>
  <si>
    <t>This was fun!</t>
  </si>
  <si>
    <t>Great experiment, quite fun and interesting.</t>
  </si>
  <si>
    <t>I enjoyed it. It was very easy. A little clunky. I didn't like that I couldn't drag a block that was between two blocks.</t>
  </si>
  <si>
    <t>It was well suited for the application.</t>
  </si>
  <si>
    <t>The proctor forgot to close the experiment on the desktop application. He manually recorded the participant's time on his phone. The participant took 42 minutes to complete the experiment.</t>
  </si>
  <si>
    <t>p04231833</t>
  </si>
  <si>
    <t>p04241504</t>
  </si>
  <si>
    <t>Videos (e.g., YouTube, Udemy), Lecture Materials (e.g., In-Class Slides, Lecture Notes)</t>
  </si>
  <si>
    <t>The coffee cans kept on deforming, which did not allow them to roll down sometimes. Everything else went fine</t>
  </si>
  <si>
    <t>I think block based programming can be easy for people to learn because a lot of the technical theory and stuff is abstracted away. It helps people learn programming at a very basic level which is useful.</t>
  </si>
  <si>
    <t>It seemed very accessible. Unfortunately, I believe I was experienced enough with programming fundamentals to not need the documentation.</t>
  </si>
  <si>
    <t>p05011504</t>
  </si>
  <si>
    <t>p05011708</t>
  </si>
  <si>
    <t>p05011842</t>
  </si>
  <si>
    <t>p05021329</t>
  </si>
  <si>
    <t>p05021458</t>
  </si>
  <si>
    <t>p05021659</t>
  </si>
  <si>
    <t>p05021829</t>
  </si>
  <si>
    <t>Masters Student</t>
  </si>
  <si>
    <t>Videos (e.g., YouTube, Udemy), Online Communities (e.g., Reddit, Stack Overflow), Lecture Materials (e.g., In-Class Slides, Lecture Notes), Chatbots (e.g., ChatGPT), Technical Documentation, GIT and Kaggle</t>
  </si>
  <si>
    <t>The information and resources are not always accessible, The information and resources are not in a form that is readily useable, The information and resources are not concise and clear, The information and resources provided are not up to date</t>
  </si>
  <si>
    <t>Videos (e.g., YouTube, Udemy), Textbooks, Audiobooks, Online Communities (e.g., Reddit, Stack Overflow), Lecture Materials (e.g., In-Class Slides, Lecture Notes), Chatbots (e.g., ChatGPT)</t>
  </si>
  <si>
    <t>The materials do not provide the sufficient or required information, The information and resources are not concise and clear</t>
  </si>
  <si>
    <t>Lecture Materials (e.g., In-Class Slides, Lecture Notes), Technical Documentation, practice coding problems</t>
  </si>
  <si>
    <t>Online Communities (e.g., Reddit, Stack Overflow), Lecture Materials (e.g., In-Class Slides, Lecture Notes), Chatbots (e.g., ChatGPT), Technical Documentation</t>
  </si>
  <si>
    <t>Textbooks, Lecture Materials (e.g., In-Class Slides, Lecture Notes)</t>
  </si>
  <si>
    <t>The materials do not provide the sufficient or required information, The information and resources are not in a form that is readily useable</t>
  </si>
  <si>
    <t>Watch, No categories were useful for me</t>
  </si>
  <si>
    <t>Did not use any</t>
  </si>
  <si>
    <t>It is pretty intuitive and simple to learn</t>
  </si>
  <si>
    <t>I did not really use them. It was more helpful for me to</t>
  </si>
  <si>
    <t>Learning material had a beautiful UI</t>
  </si>
  <si>
    <t>Nothing</t>
  </si>
  <si>
    <t>I had a very specific question &amp; it was hard for me to understand the solution based on the resources. For example: I wanted to understand how the prompts thing worked &amp; i couldn't quickly find a solution</t>
  </si>
  <si>
    <t>Took like 10 extra minutes</t>
  </si>
  <si>
    <t>The participant was unable to complete the experiment because the flex pendant displayed "initialization failed" and it froze on restart. It never was able to return to the menu in time.</t>
  </si>
  <si>
    <t>Read</t>
  </si>
  <si>
    <t>Most useful learning categories</t>
  </si>
  <si>
    <t>Strongly Disagree</t>
  </si>
  <si>
    <t>&lt; 1 Year</t>
  </si>
  <si>
    <t>&gt; 5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</si>
</sst>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scheme val="minor"/>
    </font>
    <font>
      <b/>
      <sz val="10"/>
      <color theme="1"/>
      <name val="Calibri"/>
      <family val="2"/>
      <scheme val="minor"/>
    </font>
    <font>
      <sz val="10"/>
      <color theme="1"/>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rgb="FFEA9999"/>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42">
    <xf numFmtId="0" fontId="0" fillId="0" borderId="0" xfId="0"/>
    <xf numFmtId="0" fontId="0" fillId="0" borderId="0" xfId="0" applyAlignment="1">
      <alignment vertical="center" wrapText="1"/>
    </xf>
    <xf numFmtId="0" fontId="3" fillId="0" borderId="0" xfId="0" applyFont="1" applyAlignment="1">
      <alignment horizontal="center" vertical="center" wrapText="1"/>
    </xf>
    <xf numFmtId="0" fontId="4" fillId="2" borderId="0" xfId="0" applyFont="1" applyFill="1" applyAlignment="1">
      <alignment horizontal="center" vertical="center" wrapText="1"/>
    </xf>
    <xf numFmtId="0" fontId="0" fillId="0" borderId="0" xfId="0" applyAlignment="1">
      <alignment horizontal="center" vertical="center" wrapText="1"/>
    </xf>
    <xf numFmtId="0" fontId="5" fillId="0" borderId="0" xfId="0" applyFont="1" applyAlignment="1">
      <alignment horizontal="center" vertical="center" wrapText="1"/>
    </xf>
    <xf numFmtId="0" fontId="4" fillId="3" borderId="0" xfId="0" applyFont="1" applyFill="1" applyAlignment="1">
      <alignment horizontal="center" vertical="center" wrapText="1"/>
    </xf>
    <xf numFmtId="0" fontId="0" fillId="0" borderId="0" xfId="0" applyAlignment="1">
      <alignment wrapText="1"/>
    </xf>
    <xf numFmtId="0" fontId="5" fillId="0" borderId="0" xfId="0" applyFont="1" applyAlignment="1">
      <alignment horizontal="center"/>
    </xf>
    <xf numFmtId="0" fontId="0" fillId="0" borderId="0" xfId="0" applyAlignment="1">
      <alignment horizontal="center"/>
    </xf>
    <xf numFmtId="0" fontId="5" fillId="0" borderId="0" xfId="0" applyFont="1" applyAlignment="1">
      <alignment horizontal="center" vertical="center"/>
    </xf>
    <xf numFmtId="0" fontId="0" fillId="0" borderId="0" xfId="0" applyAlignment="1">
      <alignment horizontal="center" vertical="center"/>
    </xf>
    <xf numFmtId="0" fontId="4" fillId="4" borderId="0" xfId="0" applyFont="1" applyFill="1" applyAlignment="1">
      <alignment horizontal="center" vertical="center" wrapText="1"/>
    </xf>
    <xf numFmtId="0" fontId="4" fillId="5" borderId="0" xfId="0" applyFont="1" applyFill="1" applyAlignment="1">
      <alignment horizontal="center" vertical="center" wrapText="1"/>
    </xf>
    <xf numFmtId="0" fontId="4" fillId="6" borderId="0" xfId="0" applyFont="1" applyFill="1" applyAlignment="1">
      <alignment horizontal="center" vertical="center" wrapText="1"/>
    </xf>
    <xf numFmtId="0" fontId="5" fillId="7" borderId="0" xfId="0" applyFont="1" applyFill="1" applyAlignment="1">
      <alignment horizontal="center" vertical="center" wrapText="1"/>
    </xf>
    <xf numFmtId="164" fontId="5" fillId="0" borderId="0" xfId="0" applyNumberFormat="1" applyFont="1" applyAlignment="1">
      <alignment horizontal="center" vertical="center" wrapText="1"/>
    </xf>
    <xf numFmtId="0" fontId="5" fillId="4" borderId="0" xfId="0" applyFont="1" applyFill="1" applyAlignment="1">
      <alignment horizontal="center" vertical="center" wrapText="1"/>
    </xf>
    <xf numFmtId="0" fontId="4" fillId="8" borderId="0" xfId="0" applyFont="1" applyFill="1" applyAlignment="1">
      <alignment horizontal="center" vertical="center" wrapText="1"/>
    </xf>
    <xf numFmtId="0" fontId="2" fillId="9" borderId="0" xfId="0" applyFont="1" applyFill="1" applyAlignment="1">
      <alignment horizontal="center" vertical="center"/>
    </xf>
    <xf numFmtId="22" fontId="5" fillId="0" borderId="0" xfId="0" applyNumberFormat="1" applyFont="1" applyAlignment="1">
      <alignment horizontal="center" vertical="center" wrapText="1"/>
    </xf>
    <xf numFmtId="0" fontId="4" fillId="4" borderId="0" xfId="0" applyFont="1" applyFill="1" applyAlignment="1">
      <alignment horizontal="center" vertical="center"/>
    </xf>
    <xf numFmtId="0" fontId="5" fillId="0" borderId="0" xfId="0" applyFont="1"/>
    <xf numFmtId="9" fontId="5" fillId="0" borderId="0" xfId="1" applyFont="1"/>
    <xf numFmtId="0" fontId="4" fillId="8" borderId="0" xfId="0" applyFont="1" applyFill="1" applyAlignment="1">
      <alignment horizontal="center" vertical="center"/>
    </xf>
    <xf numFmtId="0" fontId="5" fillId="0" borderId="0" xfId="0" applyFont="1" applyAlignment="1">
      <alignment wrapText="1"/>
    </xf>
    <xf numFmtId="0" fontId="2" fillId="4" borderId="0" xfId="0" applyFont="1" applyFill="1" applyAlignment="1">
      <alignment horizontal="center" vertical="center" wrapText="1"/>
    </xf>
    <xf numFmtId="0" fontId="5" fillId="0" borderId="0" xfId="0" applyFont="1" applyAlignment="1">
      <alignment horizontal="center" wrapText="1"/>
    </xf>
    <xf numFmtId="0" fontId="3" fillId="0" borderId="0" xfId="0" applyFont="1" applyAlignment="1">
      <alignment horizontal="center" wrapText="1"/>
    </xf>
    <xf numFmtId="0" fontId="0" fillId="0" borderId="0" xfId="0" applyAlignment="1">
      <alignment horizontal="center" wrapText="1"/>
    </xf>
    <xf numFmtId="0" fontId="5" fillId="9" borderId="0" xfId="0" applyFont="1" applyFill="1" applyAlignment="1">
      <alignment horizontal="center" vertical="center" wrapText="1"/>
    </xf>
    <xf numFmtId="164" fontId="3" fillId="0" borderId="0" xfId="0" applyNumberFormat="1" applyFont="1" applyAlignment="1">
      <alignment horizontal="center" vertical="center" wrapText="1"/>
    </xf>
    <xf numFmtId="0" fontId="3" fillId="9" borderId="0" xfId="0" applyFont="1" applyFill="1" applyAlignment="1">
      <alignment horizontal="center" vertical="center" wrapText="1"/>
    </xf>
    <xf numFmtId="0" fontId="4" fillId="9" borderId="0" xfId="0" applyFont="1" applyFill="1" applyAlignment="1">
      <alignment horizontal="center" vertical="center"/>
    </xf>
    <xf numFmtId="0" fontId="4" fillId="3" borderId="0" xfId="0" applyFont="1" applyFill="1" applyAlignment="1">
      <alignment horizontal="center"/>
    </xf>
    <xf numFmtId="9" fontId="5" fillId="0" borderId="0" xfId="1" applyFont="1" applyAlignment="1">
      <alignment horizontal="center" vertical="center"/>
    </xf>
    <xf numFmtId="9" fontId="5" fillId="0" borderId="0" xfId="1" applyFont="1" applyAlignment="1">
      <alignment horizontal="center" vertical="center" wrapText="1"/>
    </xf>
    <xf numFmtId="0" fontId="4" fillId="10" borderId="0" xfId="0" applyFont="1" applyFill="1" applyAlignment="1">
      <alignment horizontal="center" wrapText="1"/>
    </xf>
    <xf numFmtId="0" fontId="4" fillId="10" borderId="0" xfId="0" applyFont="1" applyFill="1" applyAlignment="1">
      <alignment horizontal="center" vertical="center" wrapText="1"/>
    </xf>
    <xf numFmtId="49" fontId="5" fillId="0" borderId="0" xfId="0" applyNumberFormat="1" applyFont="1" applyAlignment="1">
      <alignment horizontal="center" vertical="center" wrapText="1"/>
    </xf>
    <xf numFmtId="49" fontId="5" fillId="0" borderId="0" xfId="0" applyNumberFormat="1" applyFont="1" applyAlignment="1">
      <alignment horizontal="center"/>
    </xf>
    <xf numFmtId="49" fontId="5" fillId="0" borderId="0" xfId="0" applyNumberFormat="1" applyFont="1" applyAlignment="1">
      <alignment horizontal="center" vertical="center"/>
    </xf>
  </cellXfs>
  <cellStyles count="2">
    <cellStyle name="Normal" xfId="0" builtinId="0"/>
    <cellStyle name="Percent" xfId="1" builtinId="5"/>
  </cellStyles>
  <dxfs count="0"/>
  <tableStyles count="0" defaultTableStyle="TableStyleMedium2" defaultPivotStyle="PivotStyleLight16"/>
  <colors>
    <mruColors>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r>
              <a:rPr lang="en-US" baseline="0"/>
              <a:t>Computer Prog. Experience</a:t>
            </a:r>
            <a:endParaRPr lang="en-US"/>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20000"/>
              <a:lumOff val="80000"/>
            </a:schemeClr>
          </a:solidFill>
          <a:ln w="317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spPr>
            <a:solidFill>
              <a:schemeClr val="accent6">
                <a:lumMod val="20000"/>
                <a:lumOff val="80000"/>
              </a:schemeClr>
            </a:solidFill>
            <a:ln w="31750">
              <a:solidFill>
                <a:schemeClr val="tx1"/>
              </a:solidFill>
            </a:ln>
            <a:effectLst/>
          </c:spPr>
          <c:invertIfNegative val="0"/>
          <c:cat>
            <c:strRef>
              <c:f>'Former Programming Experience'!$H$4:$H$8</c:f>
              <c:strCache>
                <c:ptCount val="5"/>
                <c:pt idx="0">
                  <c:v>No experience</c:v>
                </c:pt>
                <c:pt idx="1">
                  <c:v>&lt; 1 Year</c:v>
                </c:pt>
                <c:pt idx="2">
                  <c:v>1 - 3 years</c:v>
                </c:pt>
                <c:pt idx="3">
                  <c:v>4 - 5 years</c:v>
                </c:pt>
                <c:pt idx="4">
                  <c:v>&gt; 5 Years</c:v>
                </c:pt>
              </c:strCache>
            </c:strRef>
          </c:cat>
          <c:val>
            <c:numRef>
              <c:f>'Former Programming Experience'!$I$4:$I$8</c:f>
              <c:numCache>
                <c:formatCode>General</c:formatCode>
                <c:ptCount val="5"/>
                <c:pt idx="0">
                  <c:v>0</c:v>
                </c:pt>
                <c:pt idx="1">
                  <c:v>1</c:v>
                </c:pt>
                <c:pt idx="2">
                  <c:v>14</c:v>
                </c:pt>
                <c:pt idx="3">
                  <c:v>16</c:v>
                </c:pt>
                <c:pt idx="4">
                  <c:v>4</c:v>
                </c:pt>
              </c:numCache>
            </c:numRef>
          </c:val>
          <c:extLst>
            <c:ext xmlns:c16="http://schemas.microsoft.com/office/drawing/2014/chart" uri="{C3380CC4-5D6E-409C-BE32-E72D297353CC}">
              <c16:uniqueId val="{00000000-4A18-42B8-B1AD-0F6A23A5AB1F}"/>
            </c:ext>
          </c:extLst>
        </c:ser>
        <c:dLbls>
          <c:showLegendKey val="0"/>
          <c:showVal val="0"/>
          <c:showCatName val="0"/>
          <c:showSerName val="0"/>
          <c:showPercent val="0"/>
          <c:showBubbleSize val="0"/>
        </c:dLbls>
        <c:gapWidth val="30"/>
        <c:axId val="836756687"/>
        <c:axId val="784577599"/>
      </c:barChart>
      <c:catAx>
        <c:axId val="83675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crossAx val="784577599"/>
        <c:crosses val="autoZero"/>
        <c:auto val="1"/>
        <c:lblAlgn val="ctr"/>
        <c:lblOffset val="100"/>
        <c:noMultiLvlLbl val="0"/>
      </c:catAx>
      <c:valAx>
        <c:axId val="784577599"/>
        <c:scaling>
          <c:orientation val="minMax"/>
          <c:max val="35"/>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a:t># Participants</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low"/>
        <c:spPr>
          <a:noFill/>
          <a:ln w="31750">
            <a:solidFill>
              <a:schemeClr val="tx1"/>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836756687"/>
        <c:crosses val="autoZero"/>
        <c:crossBetween val="between"/>
        <c:majorUnit val="10"/>
      </c:valAx>
      <c:spPr>
        <a:solidFill>
          <a:schemeClr val="bg1">
            <a:lumMod val="95000"/>
          </a:schemeClr>
        </a:solidFill>
        <a:ln>
          <a:noFill/>
        </a:ln>
        <a:effectLst/>
      </c:spPr>
    </c:plotArea>
    <c:plotVisOnly val="1"/>
    <c:dispBlanksAs val="gap"/>
    <c:showDLblsOverMax val="0"/>
  </c:chart>
  <c:spPr>
    <a:solidFill>
      <a:schemeClr val="bg1"/>
    </a:solidFill>
    <a:ln w="9525" cap="flat" cmpd="sng" algn="ctr">
      <a:noFill/>
      <a:round/>
    </a:ln>
    <a:effectLst/>
  </c:spPr>
  <c:txPr>
    <a:bodyPr/>
    <a:lstStyle/>
    <a:p>
      <a:pPr>
        <a:defRPr sz="1600">
          <a:solidFill>
            <a:sysClr val="windowText" lastClr="000000"/>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r>
              <a:rPr lang="en-US"/>
              <a:t>Block-Based Experience</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20000"/>
              <a:lumOff val="80000"/>
            </a:schemeClr>
          </a:solidFill>
          <a:ln w="317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'Former Programming Experience'!$I$10</c:f>
              <c:strCache>
                <c:ptCount val="1"/>
                <c:pt idx="0">
                  <c:v>#</c:v>
                </c:pt>
              </c:strCache>
            </c:strRef>
          </c:tx>
          <c:spPr>
            <a:solidFill>
              <a:schemeClr val="accent6">
                <a:lumMod val="20000"/>
                <a:lumOff val="80000"/>
              </a:schemeClr>
            </a:solidFill>
            <a:ln w="31750">
              <a:solidFill>
                <a:schemeClr val="tx1"/>
              </a:solidFill>
            </a:ln>
            <a:effectLst/>
          </c:spPr>
          <c:invertIfNegative val="0"/>
          <c:cat>
            <c:strRef>
              <c:f>'Former Programming Experience'!$H$11:$H$15</c:f>
              <c:strCache>
                <c:ptCount val="5"/>
                <c:pt idx="0">
                  <c:v>No experience</c:v>
                </c:pt>
                <c:pt idx="1">
                  <c:v>&lt; 1 Year</c:v>
                </c:pt>
                <c:pt idx="2">
                  <c:v>1 - 3 years</c:v>
                </c:pt>
                <c:pt idx="3">
                  <c:v>4 - 5 years</c:v>
                </c:pt>
                <c:pt idx="4">
                  <c:v>&gt; 5 Years</c:v>
                </c:pt>
              </c:strCache>
            </c:strRef>
          </c:cat>
          <c:val>
            <c:numRef>
              <c:f>'Former Programming Experience'!$I$11:$I$15</c:f>
              <c:numCache>
                <c:formatCode>General</c:formatCode>
                <c:ptCount val="5"/>
                <c:pt idx="0">
                  <c:v>19</c:v>
                </c:pt>
                <c:pt idx="1">
                  <c:v>10</c:v>
                </c:pt>
                <c:pt idx="2">
                  <c:v>5</c:v>
                </c:pt>
                <c:pt idx="3">
                  <c:v>0</c:v>
                </c:pt>
                <c:pt idx="4">
                  <c:v>1</c:v>
                </c:pt>
              </c:numCache>
            </c:numRef>
          </c:val>
          <c:extLst>
            <c:ext xmlns:c16="http://schemas.microsoft.com/office/drawing/2014/chart" uri="{C3380CC4-5D6E-409C-BE32-E72D297353CC}">
              <c16:uniqueId val="{00000000-4A18-42B8-B1AD-0F6A23A5AB1F}"/>
            </c:ext>
          </c:extLst>
        </c:ser>
        <c:dLbls>
          <c:showLegendKey val="0"/>
          <c:showVal val="0"/>
          <c:showCatName val="0"/>
          <c:showSerName val="0"/>
          <c:showPercent val="0"/>
          <c:showBubbleSize val="0"/>
        </c:dLbls>
        <c:gapWidth val="30"/>
        <c:axId val="836756687"/>
        <c:axId val="784577599"/>
      </c:barChart>
      <c:catAx>
        <c:axId val="83675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crossAx val="784577599"/>
        <c:crosses val="autoZero"/>
        <c:auto val="1"/>
        <c:lblAlgn val="ctr"/>
        <c:lblOffset val="100"/>
        <c:noMultiLvlLbl val="0"/>
      </c:catAx>
      <c:valAx>
        <c:axId val="784577599"/>
        <c:scaling>
          <c:orientation val="minMax"/>
          <c:max val="35"/>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a:t>Title</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low"/>
        <c:spPr>
          <a:noFill/>
          <a:ln w="31750">
            <a:solidFill>
              <a:schemeClr val="tx1"/>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836756687"/>
        <c:crosses val="autoZero"/>
        <c:crossBetween val="between"/>
        <c:majorUnit val="10"/>
      </c:valAx>
      <c:spPr>
        <a:solidFill>
          <a:schemeClr val="bg1">
            <a:lumMod val="95000"/>
          </a:schemeClr>
        </a:solidFill>
        <a:ln>
          <a:noFill/>
        </a:ln>
        <a:effectLst/>
      </c:spPr>
    </c:plotArea>
    <c:plotVisOnly val="1"/>
    <c:dispBlanksAs val="gap"/>
    <c:showDLblsOverMax val="0"/>
  </c:chart>
  <c:spPr>
    <a:solidFill>
      <a:schemeClr val="bg1"/>
    </a:solidFill>
    <a:ln w="9525" cap="flat" cmpd="sng" algn="ctr">
      <a:noFill/>
      <a:round/>
    </a:ln>
    <a:effectLst/>
  </c:spPr>
  <c:txPr>
    <a:bodyPr/>
    <a:lstStyle/>
    <a:p>
      <a:pPr>
        <a:defRPr sz="1600">
          <a:solidFill>
            <a:sysClr val="windowText" lastClr="000000"/>
          </a:solidFill>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r>
              <a:rPr lang="en-US"/>
              <a:t>Robot</a:t>
            </a:r>
            <a:r>
              <a:rPr lang="en-US" baseline="0"/>
              <a:t> Prog. Experience</a:t>
            </a:r>
            <a:endParaRPr lang="en-US"/>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20000"/>
              <a:lumOff val="80000"/>
            </a:schemeClr>
          </a:solidFill>
          <a:ln w="317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'Former Programming Experience'!$I$17</c:f>
              <c:strCache>
                <c:ptCount val="1"/>
                <c:pt idx="0">
                  <c:v>#</c:v>
                </c:pt>
              </c:strCache>
            </c:strRef>
          </c:tx>
          <c:spPr>
            <a:solidFill>
              <a:schemeClr val="accent6">
                <a:lumMod val="20000"/>
                <a:lumOff val="80000"/>
              </a:schemeClr>
            </a:solidFill>
            <a:ln w="31750">
              <a:solidFill>
                <a:schemeClr val="tx1"/>
              </a:solidFill>
            </a:ln>
            <a:effectLst/>
          </c:spPr>
          <c:invertIfNegative val="0"/>
          <c:cat>
            <c:strRef>
              <c:f>'Former Programming Experience'!$H$18:$H$22</c:f>
              <c:strCache>
                <c:ptCount val="5"/>
                <c:pt idx="0">
                  <c:v>No experience</c:v>
                </c:pt>
                <c:pt idx="1">
                  <c:v>&lt; 1 Year</c:v>
                </c:pt>
                <c:pt idx="2">
                  <c:v>1 - 3 years</c:v>
                </c:pt>
                <c:pt idx="3">
                  <c:v>4 - 5 years</c:v>
                </c:pt>
                <c:pt idx="4">
                  <c:v>&gt; 5 Years</c:v>
                </c:pt>
              </c:strCache>
            </c:strRef>
          </c:cat>
          <c:val>
            <c:numRef>
              <c:f>'Former Programming Experience'!$I$18:$I$22</c:f>
              <c:numCache>
                <c:formatCode>General</c:formatCode>
                <c:ptCount val="5"/>
                <c:pt idx="0">
                  <c:v>31</c:v>
                </c:pt>
                <c:pt idx="1">
                  <c:v>4</c:v>
                </c:pt>
                <c:pt idx="2">
                  <c:v>0</c:v>
                </c:pt>
                <c:pt idx="3">
                  <c:v>0</c:v>
                </c:pt>
                <c:pt idx="4">
                  <c:v>0</c:v>
                </c:pt>
              </c:numCache>
            </c:numRef>
          </c:val>
          <c:extLst>
            <c:ext xmlns:c16="http://schemas.microsoft.com/office/drawing/2014/chart" uri="{C3380CC4-5D6E-409C-BE32-E72D297353CC}">
              <c16:uniqueId val="{00000000-4A18-42B8-B1AD-0F6A23A5AB1F}"/>
            </c:ext>
          </c:extLst>
        </c:ser>
        <c:dLbls>
          <c:showLegendKey val="0"/>
          <c:showVal val="0"/>
          <c:showCatName val="0"/>
          <c:showSerName val="0"/>
          <c:showPercent val="0"/>
          <c:showBubbleSize val="0"/>
        </c:dLbls>
        <c:gapWidth val="30"/>
        <c:axId val="836756687"/>
        <c:axId val="784577599"/>
      </c:barChart>
      <c:catAx>
        <c:axId val="83675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crossAx val="784577599"/>
        <c:crosses val="autoZero"/>
        <c:auto val="1"/>
        <c:lblAlgn val="ctr"/>
        <c:lblOffset val="100"/>
        <c:noMultiLvlLbl val="0"/>
      </c:catAx>
      <c:valAx>
        <c:axId val="784577599"/>
        <c:scaling>
          <c:orientation val="minMax"/>
          <c:max val="35"/>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a:t>Title</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low"/>
        <c:spPr>
          <a:noFill/>
          <a:ln w="31750">
            <a:solidFill>
              <a:schemeClr val="tx1"/>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836756687"/>
        <c:crosses val="autoZero"/>
        <c:crossBetween val="between"/>
        <c:majorUnit val="10"/>
      </c:valAx>
      <c:spPr>
        <a:solidFill>
          <a:schemeClr val="bg1">
            <a:lumMod val="95000"/>
          </a:schemeClr>
        </a:solidFill>
        <a:ln>
          <a:noFill/>
        </a:ln>
        <a:effectLst/>
      </c:spPr>
    </c:plotArea>
    <c:plotVisOnly val="1"/>
    <c:dispBlanksAs val="gap"/>
    <c:showDLblsOverMax val="0"/>
  </c:chart>
  <c:spPr>
    <a:solidFill>
      <a:schemeClr val="bg1"/>
    </a:solidFill>
    <a:ln w="9525" cap="flat" cmpd="sng" algn="ctr">
      <a:noFill/>
      <a:round/>
    </a:ln>
    <a:effectLst/>
  </c:spPr>
  <c:txPr>
    <a:bodyPr/>
    <a:lstStyle/>
    <a:p>
      <a:pPr>
        <a:defRPr sz="1600">
          <a:solidFill>
            <a:sysClr val="windowText" lastClr="000000"/>
          </a:solidFill>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209550</xdr:colOff>
      <xdr:row>0</xdr:row>
      <xdr:rowOff>542926</xdr:rowOff>
    </xdr:from>
    <xdr:to>
      <xdr:col>17</xdr:col>
      <xdr:colOff>552449</xdr:colOff>
      <xdr:row>15</xdr:row>
      <xdr:rowOff>190499</xdr:rowOff>
    </xdr:to>
    <xdr:graphicFrame macro="">
      <xdr:nvGraphicFramePr>
        <xdr:cNvPr id="2" name="Chart 1">
          <a:extLst>
            <a:ext uri="{FF2B5EF4-FFF2-40B4-BE49-F238E27FC236}">
              <a16:creationId xmlns:a16="http://schemas.microsoft.com/office/drawing/2014/main" id="{7C1E5449-8D3A-7EEB-645B-53153FC465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219075</xdr:colOff>
      <xdr:row>16</xdr:row>
      <xdr:rowOff>4762</xdr:rowOff>
    </xdr:from>
    <xdr:to>
      <xdr:col>17</xdr:col>
      <xdr:colOff>561975</xdr:colOff>
      <xdr:row>30</xdr:row>
      <xdr:rowOff>133350</xdr:rowOff>
    </xdr:to>
    <xdr:graphicFrame macro="">
      <xdr:nvGraphicFramePr>
        <xdr:cNvPr id="3" name="Chart 2">
          <a:extLst>
            <a:ext uri="{FF2B5EF4-FFF2-40B4-BE49-F238E27FC236}">
              <a16:creationId xmlns:a16="http://schemas.microsoft.com/office/drawing/2014/main" id="{F867A6B7-441A-CDE2-2840-61F606B4C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504825</xdr:colOff>
      <xdr:row>30</xdr:row>
      <xdr:rowOff>90487</xdr:rowOff>
    </xdr:from>
    <xdr:to>
      <xdr:col>18</xdr:col>
      <xdr:colOff>200025</xdr:colOff>
      <xdr:row>44</xdr:row>
      <xdr:rowOff>166687</xdr:rowOff>
    </xdr:to>
    <xdr:graphicFrame macro="">
      <xdr:nvGraphicFramePr>
        <xdr:cNvPr id="4" name="Chart 3">
          <a:extLst>
            <a:ext uri="{FF2B5EF4-FFF2-40B4-BE49-F238E27FC236}">
              <a16:creationId xmlns:a16="http://schemas.microsoft.com/office/drawing/2014/main" id="{9D23907D-691D-7EDA-A583-829C85C53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J37"/>
  <sheetViews>
    <sheetView tabSelected="1" topLeftCell="E1" zoomScale="85" zoomScaleNormal="85" workbookViewId="0">
      <selection activeCell="H5" sqref="H5"/>
    </sheetView>
  </sheetViews>
  <sheetFormatPr defaultRowHeight="15" x14ac:dyDescent="0.25"/>
  <cols>
    <col min="1" max="1" width="10.85546875" style="9" customWidth="1"/>
    <col min="2" max="6" width="40.5703125" style="4" customWidth="1"/>
    <col min="8" max="8" width="40.28515625" customWidth="1"/>
  </cols>
  <sheetData>
    <row r="1" spans="1:10" ht="56.65" customHeight="1" x14ac:dyDescent="0.25">
      <c r="A1" s="21" t="s">
        <v>81</v>
      </c>
      <c r="B1" s="3" t="s">
        <v>0</v>
      </c>
      <c r="C1" s="3" t="s">
        <v>9</v>
      </c>
      <c r="D1" s="3" t="s">
        <v>10</v>
      </c>
      <c r="E1" s="3" t="s">
        <v>1</v>
      </c>
      <c r="F1" s="3" t="s">
        <v>8</v>
      </c>
      <c r="H1" s="19" t="s">
        <v>169</v>
      </c>
      <c r="I1" s="19">
        <f>COUNTA(A2:A50)</f>
        <v>35</v>
      </c>
    </row>
    <row r="2" spans="1:10" ht="16.5" customHeight="1" x14ac:dyDescent="0.25">
      <c r="A2" s="8" t="s">
        <v>57</v>
      </c>
      <c r="B2" s="39" t="s">
        <v>163</v>
      </c>
      <c r="C2" s="39" t="s">
        <v>227</v>
      </c>
      <c r="D2" s="39" t="s">
        <v>2</v>
      </c>
      <c r="E2" s="39" t="s">
        <v>2</v>
      </c>
      <c r="F2" s="39" t="s">
        <v>4</v>
      </c>
    </row>
    <row r="3" spans="1:10" x14ac:dyDescent="0.25">
      <c r="A3" s="8" t="s">
        <v>58</v>
      </c>
      <c r="B3" s="39" t="s">
        <v>163</v>
      </c>
      <c r="C3" s="39" t="s">
        <v>2</v>
      </c>
      <c r="D3" s="39" t="s">
        <v>2</v>
      </c>
      <c r="E3" s="39" t="s">
        <v>2</v>
      </c>
      <c r="F3" s="39" t="s">
        <v>3</v>
      </c>
      <c r="H3" s="3" t="s">
        <v>172</v>
      </c>
      <c r="I3" s="3" t="s">
        <v>170</v>
      </c>
      <c r="J3" s="3" t="s">
        <v>171</v>
      </c>
    </row>
    <row r="4" spans="1:10" x14ac:dyDescent="0.25">
      <c r="A4" s="8" t="s">
        <v>59</v>
      </c>
      <c r="B4" s="39" t="s">
        <v>163</v>
      </c>
      <c r="C4" s="39" t="s">
        <v>163</v>
      </c>
      <c r="D4" s="39" t="s">
        <v>227</v>
      </c>
      <c r="E4" s="39" t="s">
        <v>5</v>
      </c>
      <c r="F4" s="39" t="s">
        <v>3</v>
      </c>
      <c r="H4" s="5" t="s">
        <v>2</v>
      </c>
      <c r="I4" s="22">
        <f>COUNTIF($B$2:$B$50, H4)</f>
        <v>0</v>
      </c>
      <c r="J4" s="23">
        <f t="shared" ref="J4:J9" si="0">I4/$I$1</f>
        <v>0</v>
      </c>
    </row>
    <row r="5" spans="1:10" x14ac:dyDescent="0.25">
      <c r="A5" s="8" t="s">
        <v>60</v>
      </c>
      <c r="B5" s="39" t="s">
        <v>164</v>
      </c>
      <c r="C5" s="39" t="s">
        <v>2</v>
      </c>
      <c r="D5" s="39" t="s">
        <v>2</v>
      </c>
      <c r="E5" s="39" t="s">
        <v>6</v>
      </c>
      <c r="F5" s="39" t="s">
        <v>3</v>
      </c>
      <c r="H5" s="5" t="s">
        <v>227</v>
      </c>
      <c r="I5" s="22">
        <f>COUNTIF($B$2:$B$50, "*&lt; 1 Year*")</f>
        <v>1</v>
      </c>
      <c r="J5" s="23">
        <f t="shared" si="0"/>
        <v>2.8571428571428571E-2</v>
      </c>
    </row>
    <row r="6" spans="1:10" x14ac:dyDescent="0.25">
      <c r="A6" s="8" t="s">
        <v>61</v>
      </c>
      <c r="B6" s="39" t="s">
        <v>163</v>
      </c>
      <c r="C6" s="39" t="s">
        <v>2</v>
      </c>
      <c r="D6" s="39" t="s">
        <v>2</v>
      </c>
      <c r="E6" s="39" t="s">
        <v>2</v>
      </c>
      <c r="F6" s="39" t="s">
        <v>3</v>
      </c>
      <c r="H6" s="5" t="s">
        <v>163</v>
      </c>
      <c r="I6" s="22">
        <f>COUNTIF($B$2:$B$50, H6)</f>
        <v>14</v>
      </c>
      <c r="J6" s="23">
        <f t="shared" si="0"/>
        <v>0.4</v>
      </c>
    </row>
    <row r="7" spans="1:10" x14ac:dyDescent="0.25">
      <c r="A7" s="8" t="s">
        <v>62</v>
      </c>
      <c r="B7" s="39" t="s">
        <v>163</v>
      </c>
      <c r="C7" s="39" t="s">
        <v>227</v>
      </c>
      <c r="D7" s="39" t="s">
        <v>2</v>
      </c>
      <c r="E7" s="39" t="s">
        <v>2</v>
      </c>
      <c r="F7" s="39" t="s">
        <v>7</v>
      </c>
      <c r="H7" s="5" t="s">
        <v>164</v>
      </c>
      <c r="I7" s="22">
        <f>COUNTIFS($B$2:$B$50, H7)</f>
        <v>16</v>
      </c>
      <c r="J7" s="23">
        <f t="shared" si="0"/>
        <v>0.45714285714285713</v>
      </c>
    </row>
    <row r="8" spans="1:10" x14ac:dyDescent="0.25">
      <c r="A8" s="8" t="s">
        <v>63</v>
      </c>
      <c r="B8" s="39" t="s">
        <v>164</v>
      </c>
      <c r="C8" s="39" t="s">
        <v>163</v>
      </c>
      <c r="D8" s="39" t="s">
        <v>2</v>
      </c>
      <c r="E8" s="39" t="s">
        <v>5</v>
      </c>
      <c r="F8" s="39" t="s">
        <v>3</v>
      </c>
      <c r="H8" s="8" t="s">
        <v>228</v>
      </c>
      <c r="I8" s="22">
        <f>COUNTIF($B$2:$B$50, "*&gt; 5 Years*")</f>
        <v>4</v>
      </c>
      <c r="J8" s="23">
        <f t="shared" si="0"/>
        <v>0.11428571428571428</v>
      </c>
    </row>
    <row r="9" spans="1:10" x14ac:dyDescent="0.25">
      <c r="A9" s="8" t="s">
        <v>64</v>
      </c>
      <c r="B9" s="39" t="s">
        <v>163</v>
      </c>
      <c r="C9" s="39" t="s">
        <v>163</v>
      </c>
      <c r="D9" s="39" t="s">
        <v>2</v>
      </c>
      <c r="E9" s="39" t="s">
        <v>5</v>
      </c>
      <c r="F9" s="39" t="s">
        <v>7</v>
      </c>
      <c r="H9" s="22"/>
      <c r="I9" s="22">
        <f>SUM(I4:I8)</f>
        <v>35</v>
      </c>
      <c r="J9" s="23">
        <f t="shared" si="0"/>
        <v>1</v>
      </c>
    </row>
    <row r="10" spans="1:10" x14ac:dyDescent="0.25">
      <c r="A10" s="8" t="s">
        <v>65</v>
      </c>
      <c r="B10" s="39" t="s">
        <v>164</v>
      </c>
      <c r="C10" s="39" t="s">
        <v>2</v>
      </c>
      <c r="D10" s="39" t="s">
        <v>2</v>
      </c>
      <c r="E10" s="39" t="s">
        <v>2</v>
      </c>
      <c r="F10" s="39" t="s">
        <v>3</v>
      </c>
      <c r="H10" s="3" t="s">
        <v>173</v>
      </c>
      <c r="I10" s="3" t="s">
        <v>170</v>
      </c>
      <c r="J10" s="3" t="s">
        <v>171</v>
      </c>
    </row>
    <row r="11" spans="1:10" x14ac:dyDescent="0.25">
      <c r="A11" s="8" t="s">
        <v>66</v>
      </c>
      <c r="B11" s="39" t="s">
        <v>164</v>
      </c>
      <c r="C11" s="39" t="s">
        <v>2</v>
      </c>
      <c r="D11" s="39" t="s">
        <v>2</v>
      </c>
      <c r="E11" s="39" t="s">
        <v>2</v>
      </c>
      <c r="F11" s="39" t="s">
        <v>7</v>
      </c>
      <c r="H11" s="5" t="s">
        <v>2</v>
      </c>
      <c r="I11" s="22">
        <f>COUNTIF($C$2:$C$50, H11)</f>
        <v>19</v>
      </c>
      <c r="J11" s="23">
        <f t="shared" ref="J11:J16" si="1">I11/$I$1</f>
        <v>0.54285714285714282</v>
      </c>
    </row>
    <row r="12" spans="1:10" x14ac:dyDescent="0.25">
      <c r="A12" s="8" t="s">
        <v>67</v>
      </c>
      <c r="B12" s="39" t="s">
        <v>164</v>
      </c>
      <c r="C12" s="39" t="s">
        <v>227</v>
      </c>
      <c r="D12" s="39" t="s">
        <v>227</v>
      </c>
      <c r="E12" s="39" t="s">
        <v>5</v>
      </c>
      <c r="F12" s="39" t="s">
        <v>7</v>
      </c>
      <c r="H12" s="5" t="s">
        <v>227</v>
      </c>
      <c r="I12" s="22">
        <f>COUNTIF($C$2:$C$50, "*&lt; 1 Year*")</f>
        <v>10</v>
      </c>
      <c r="J12" s="23">
        <f t="shared" si="1"/>
        <v>0.2857142857142857</v>
      </c>
    </row>
    <row r="13" spans="1:10" x14ac:dyDescent="0.25">
      <c r="A13" s="8" t="s">
        <v>68</v>
      </c>
      <c r="B13" s="39" t="s">
        <v>163</v>
      </c>
      <c r="C13" s="39" t="s">
        <v>2</v>
      </c>
      <c r="D13" s="39" t="s">
        <v>2</v>
      </c>
      <c r="E13" s="39" t="s">
        <v>2</v>
      </c>
      <c r="F13" s="39" t="s">
        <v>3</v>
      </c>
      <c r="H13" s="5" t="s">
        <v>163</v>
      </c>
      <c r="I13" s="22">
        <f>COUNTIF($C$2:$C$50, H13)</f>
        <v>5</v>
      </c>
      <c r="J13" s="23">
        <f t="shared" si="1"/>
        <v>0.14285714285714285</v>
      </c>
    </row>
    <row r="14" spans="1:10" x14ac:dyDescent="0.25">
      <c r="A14" s="8" t="s">
        <v>69</v>
      </c>
      <c r="B14" s="39" t="s">
        <v>164</v>
      </c>
      <c r="C14" s="39" t="s">
        <v>2</v>
      </c>
      <c r="D14" s="39" t="s">
        <v>2</v>
      </c>
      <c r="E14" s="39" t="s">
        <v>2</v>
      </c>
      <c r="F14" s="39" t="s">
        <v>3</v>
      </c>
      <c r="H14" s="5" t="s">
        <v>164</v>
      </c>
      <c r="I14" s="22">
        <f>COUNTIF($C$2:$C$50, H14)</f>
        <v>0</v>
      </c>
      <c r="J14" s="23">
        <f t="shared" si="1"/>
        <v>0</v>
      </c>
    </row>
    <row r="15" spans="1:10" x14ac:dyDescent="0.25">
      <c r="A15" s="8" t="s">
        <v>70</v>
      </c>
      <c r="B15" s="39" t="s">
        <v>227</v>
      </c>
      <c r="C15" s="39" t="s">
        <v>227</v>
      </c>
      <c r="D15" s="39" t="s">
        <v>227</v>
      </c>
      <c r="E15" s="39" t="s">
        <v>6</v>
      </c>
      <c r="F15" s="39" t="s">
        <v>3</v>
      </c>
      <c r="H15" s="8" t="s">
        <v>228</v>
      </c>
      <c r="I15" s="22">
        <f>COUNTIF($C$2:$C$50, "*&gt; 5 Years*")</f>
        <v>1</v>
      </c>
      <c r="J15" s="23">
        <f t="shared" si="1"/>
        <v>2.8571428571428571E-2</v>
      </c>
    </row>
    <row r="16" spans="1:10" x14ac:dyDescent="0.25">
      <c r="A16" s="8" t="s">
        <v>71</v>
      </c>
      <c r="B16" s="39" t="s">
        <v>163</v>
      </c>
      <c r="C16" s="39" t="s">
        <v>2</v>
      </c>
      <c r="D16" s="39" t="s">
        <v>2</v>
      </c>
      <c r="E16" s="39" t="s">
        <v>2</v>
      </c>
      <c r="F16" s="39" t="s">
        <v>3</v>
      </c>
      <c r="H16" s="22"/>
      <c r="I16" s="22">
        <f>SUM(I11:I15)</f>
        <v>35</v>
      </c>
      <c r="J16" s="23">
        <f t="shared" si="1"/>
        <v>1</v>
      </c>
    </row>
    <row r="17" spans="1:10" x14ac:dyDescent="0.25">
      <c r="A17" s="8" t="s">
        <v>72</v>
      </c>
      <c r="B17" s="39" t="s">
        <v>164</v>
      </c>
      <c r="C17" s="39" t="s">
        <v>2</v>
      </c>
      <c r="D17" s="39" t="s">
        <v>2</v>
      </c>
      <c r="E17" s="39" t="s">
        <v>2</v>
      </c>
      <c r="F17" s="39" t="s">
        <v>7</v>
      </c>
      <c r="H17" s="3" t="s">
        <v>174</v>
      </c>
      <c r="I17" s="3" t="s">
        <v>170</v>
      </c>
      <c r="J17" s="3" t="s">
        <v>171</v>
      </c>
    </row>
    <row r="18" spans="1:10" x14ac:dyDescent="0.25">
      <c r="A18" s="8" t="s">
        <v>73</v>
      </c>
      <c r="B18" s="39" t="s">
        <v>163</v>
      </c>
      <c r="C18" s="39" t="s">
        <v>163</v>
      </c>
      <c r="D18" s="39" t="s">
        <v>2</v>
      </c>
      <c r="E18" s="39" t="s">
        <v>2</v>
      </c>
      <c r="F18" s="39" t="s">
        <v>3</v>
      </c>
      <c r="H18" s="5" t="s">
        <v>2</v>
      </c>
      <c r="I18" s="22">
        <f>COUNTIF($D$2:$D$50,H18)</f>
        <v>31</v>
      </c>
      <c r="J18" s="23">
        <f t="shared" ref="J18:J23" si="2">I18/$I$1</f>
        <v>0.88571428571428568</v>
      </c>
    </row>
    <row r="19" spans="1:10" x14ac:dyDescent="0.25">
      <c r="A19" s="8" t="s">
        <v>74</v>
      </c>
      <c r="B19" s="39" t="s">
        <v>163</v>
      </c>
      <c r="C19" s="39" t="s">
        <v>227</v>
      </c>
      <c r="D19" s="39" t="s">
        <v>227</v>
      </c>
      <c r="E19" s="39" t="s">
        <v>5</v>
      </c>
      <c r="F19" s="39" t="s">
        <v>7</v>
      </c>
      <c r="H19" s="5" t="s">
        <v>227</v>
      </c>
      <c r="I19" s="22">
        <f>COUNTIF($D$2:$D$50,"*&lt; 1 Year*")</f>
        <v>4</v>
      </c>
      <c r="J19" s="23">
        <f t="shared" si="2"/>
        <v>0.11428571428571428</v>
      </c>
    </row>
    <row r="20" spans="1:10" x14ac:dyDescent="0.25">
      <c r="A20" s="8" t="s">
        <v>75</v>
      </c>
      <c r="B20" s="39" t="s">
        <v>163</v>
      </c>
      <c r="C20" s="39" t="s">
        <v>2</v>
      </c>
      <c r="D20" s="39" t="s">
        <v>2</v>
      </c>
      <c r="E20" s="39" t="s">
        <v>2</v>
      </c>
      <c r="F20" s="39" t="s">
        <v>3</v>
      </c>
      <c r="H20" s="5" t="s">
        <v>163</v>
      </c>
      <c r="I20" s="22">
        <f>COUNTIF($D$2:$D$50,H20)</f>
        <v>0</v>
      </c>
      <c r="J20" s="23">
        <f t="shared" si="2"/>
        <v>0</v>
      </c>
    </row>
    <row r="21" spans="1:10" x14ac:dyDescent="0.25">
      <c r="A21" s="8" t="s">
        <v>76</v>
      </c>
      <c r="B21" s="39" t="s">
        <v>164</v>
      </c>
      <c r="C21" s="39" t="s">
        <v>2</v>
      </c>
      <c r="D21" s="39" t="s">
        <v>2</v>
      </c>
      <c r="E21" s="39" t="s">
        <v>5</v>
      </c>
      <c r="F21" s="39" t="s">
        <v>11</v>
      </c>
      <c r="H21" s="5" t="s">
        <v>164</v>
      </c>
      <c r="I21" s="22">
        <f>COUNTIF($D$2:$D$50,H21)</f>
        <v>0</v>
      </c>
      <c r="J21" s="23">
        <f t="shared" si="2"/>
        <v>0</v>
      </c>
    </row>
    <row r="22" spans="1:10" x14ac:dyDescent="0.25">
      <c r="A22" s="8" t="s">
        <v>77</v>
      </c>
      <c r="B22" s="40" t="s">
        <v>228</v>
      </c>
      <c r="C22" s="39" t="s">
        <v>227</v>
      </c>
      <c r="D22" s="39" t="s">
        <v>2</v>
      </c>
      <c r="E22" s="39" t="s">
        <v>5</v>
      </c>
      <c r="F22" s="39" t="s">
        <v>3</v>
      </c>
      <c r="H22" s="8" t="s">
        <v>228</v>
      </c>
      <c r="I22" s="22">
        <f>COUNTIF($D$2:$D$50,"*&gt; 5 Years*")</f>
        <v>0</v>
      </c>
      <c r="J22" s="23">
        <f t="shared" si="2"/>
        <v>0</v>
      </c>
    </row>
    <row r="23" spans="1:10" x14ac:dyDescent="0.25">
      <c r="A23" s="8" t="s">
        <v>78</v>
      </c>
      <c r="B23" s="40" t="s">
        <v>228</v>
      </c>
      <c r="C23" s="40" t="s">
        <v>228</v>
      </c>
      <c r="D23" s="39" t="s">
        <v>2</v>
      </c>
      <c r="E23" s="39" t="s">
        <v>5</v>
      </c>
      <c r="F23" s="39" t="s">
        <v>3</v>
      </c>
      <c r="H23" s="22"/>
      <c r="I23" s="22">
        <f>SUM(I18:I22)</f>
        <v>35</v>
      </c>
      <c r="J23" s="23">
        <f t="shared" si="2"/>
        <v>1</v>
      </c>
    </row>
    <row r="24" spans="1:10" x14ac:dyDescent="0.25">
      <c r="A24" s="8" t="s">
        <v>79</v>
      </c>
      <c r="B24" s="39" t="s">
        <v>164</v>
      </c>
      <c r="C24" s="39" t="s">
        <v>2</v>
      </c>
      <c r="D24" s="39" t="s">
        <v>2</v>
      </c>
      <c r="E24" s="39" t="s">
        <v>2</v>
      </c>
      <c r="F24" s="39" t="s">
        <v>3</v>
      </c>
      <c r="H24" s="3" t="s">
        <v>175</v>
      </c>
      <c r="I24" s="3" t="s">
        <v>170</v>
      </c>
      <c r="J24" s="3" t="s">
        <v>171</v>
      </c>
    </row>
    <row r="25" spans="1:10" x14ac:dyDescent="0.25">
      <c r="A25" s="8" t="s">
        <v>80</v>
      </c>
      <c r="B25" s="39" t="s">
        <v>163</v>
      </c>
      <c r="C25" s="39" t="s">
        <v>2</v>
      </c>
      <c r="D25" s="39" t="s">
        <v>2</v>
      </c>
      <c r="E25" s="39" t="s">
        <v>2</v>
      </c>
      <c r="F25" s="39" t="s">
        <v>3</v>
      </c>
      <c r="H25" s="10" t="s">
        <v>2</v>
      </c>
      <c r="I25" s="22">
        <f>COUNTIF($E$2:$E$50,H25)</f>
        <v>21</v>
      </c>
      <c r="J25" s="23">
        <f t="shared" ref="J25:J30" si="3">I25/$I$1</f>
        <v>0.6</v>
      </c>
    </row>
    <row r="26" spans="1:10" x14ac:dyDescent="0.25">
      <c r="A26" s="10" t="s">
        <v>181</v>
      </c>
      <c r="B26" s="40" t="s">
        <v>228</v>
      </c>
      <c r="C26" s="39" t="s">
        <v>227</v>
      </c>
      <c r="D26" s="41" t="s">
        <v>2</v>
      </c>
      <c r="E26" s="41" t="s">
        <v>2</v>
      </c>
      <c r="F26" s="41" t="s">
        <v>7</v>
      </c>
      <c r="H26" s="10" t="s">
        <v>5</v>
      </c>
      <c r="I26" s="22">
        <f>COUNTIF($E$2:$E$50,H26)</f>
        <v>12</v>
      </c>
      <c r="J26" s="23">
        <f t="shared" si="3"/>
        <v>0.34285714285714286</v>
      </c>
    </row>
    <row r="27" spans="1:10" x14ac:dyDescent="0.25">
      <c r="A27" s="8" t="s">
        <v>182</v>
      </c>
      <c r="B27" s="39" t="s">
        <v>164</v>
      </c>
      <c r="C27" s="39" t="s">
        <v>2</v>
      </c>
      <c r="D27" s="39" t="s">
        <v>2</v>
      </c>
      <c r="E27" s="39" t="s">
        <v>5</v>
      </c>
      <c r="F27" s="39" t="s">
        <v>3</v>
      </c>
      <c r="H27" s="10" t="s">
        <v>6</v>
      </c>
      <c r="I27" s="22">
        <f>COUNTIF($E$2:$E$50,H27)</f>
        <v>2</v>
      </c>
      <c r="J27" s="23">
        <f t="shared" si="3"/>
        <v>5.7142857142857141E-2</v>
      </c>
    </row>
    <row r="28" spans="1:10" x14ac:dyDescent="0.25">
      <c r="A28" s="8" t="s">
        <v>193</v>
      </c>
      <c r="B28" s="39" t="s">
        <v>164</v>
      </c>
      <c r="C28" s="39" t="s">
        <v>227</v>
      </c>
      <c r="D28" s="39" t="s">
        <v>2</v>
      </c>
      <c r="E28" s="39" t="s">
        <v>5</v>
      </c>
      <c r="F28" s="39" t="s">
        <v>4</v>
      </c>
      <c r="H28" s="10" t="s">
        <v>176</v>
      </c>
      <c r="I28" s="22">
        <f>COUNTIF($E$2:$E$50,H28)</f>
        <v>0</v>
      </c>
      <c r="J28" s="23">
        <f t="shared" si="3"/>
        <v>0</v>
      </c>
    </row>
    <row r="29" spans="1:10" x14ac:dyDescent="0.25">
      <c r="A29" s="8" t="s">
        <v>194</v>
      </c>
      <c r="B29" s="39" t="s">
        <v>164</v>
      </c>
      <c r="C29" s="39" t="s">
        <v>227</v>
      </c>
      <c r="D29" s="39" t="s">
        <v>2</v>
      </c>
      <c r="E29" s="39" t="s">
        <v>2</v>
      </c>
      <c r="F29" s="39" t="s">
        <v>4</v>
      </c>
      <c r="H29" s="10" t="s">
        <v>177</v>
      </c>
      <c r="I29" s="22">
        <f>COUNTIF($E$2:$E$50,H29)</f>
        <v>0</v>
      </c>
      <c r="J29" s="23">
        <f t="shared" si="3"/>
        <v>0</v>
      </c>
    </row>
    <row r="30" spans="1:10" x14ac:dyDescent="0.25">
      <c r="A30" s="22" t="s">
        <v>199</v>
      </c>
      <c r="B30" s="40" t="s">
        <v>228</v>
      </c>
      <c r="C30" s="39" t="s">
        <v>2</v>
      </c>
      <c r="D30" s="39" t="s">
        <v>2</v>
      </c>
      <c r="E30" s="39" t="s">
        <v>2</v>
      </c>
      <c r="F30" s="39" t="s">
        <v>206</v>
      </c>
      <c r="H30" s="22"/>
      <c r="I30" s="22">
        <f>SUM(I25:I29)</f>
        <v>35</v>
      </c>
      <c r="J30" s="23">
        <f t="shared" si="3"/>
        <v>1</v>
      </c>
    </row>
    <row r="31" spans="1:10" x14ac:dyDescent="0.25">
      <c r="A31" s="22" t="s">
        <v>200</v>
      </c>
      <c r="B31" s="39" t="s">
        <v>164</v>
      </c>
      <c r="C31" s="39" t="s">
        <v>2</v>
      </c>
      <c r="D31" s="39" t="s">
        <v>2</v>
      </c>
      <c r="E31" s="39" t="s">
        <v>2</v>
      </c>
      <c r="F31" s="39" t="s">
        <v>3</v>
      </c>
      <c r="H31" s="3" t="s">
        <v>178</v>
      </c>
      <c r="I31" s="3" t="s">
        <v>170</v>
      </c>
      <c r="J31" s="3" t="s">
        <v>171</v>
      </c>
    </row>
    <row r="32" spans="1:10" x14ac:dyDescent="0.25">
      <c r="A32" s="22" t="s">
        <v>201</v>
      </c>
      <c r="B32" s="39" t="s">
        <v>163</v>
      </c>
      <c r="C32" s="39" t="s">
        <v>2</v>
      </c>
      <c r="D32" s="39" t="s">
        <v>2</v>
      </c>
      <c r="E32" s="39" t="s">
        <v>5</v>
      </c>
      <c r="F32" s="39" t="s">
        <v>3</v>
      </c>
      <c r="H32" s="10" t="s">
        <v>179</v>
      </c>
      <c r="I32" s="22">
        <f>COUNTIF($F$2:$F$50, H32)</f>
        <v>0</v>
      </c>
      <c r="J32" s="23">
        <f t="shared" ref="J32:J37" si="4">I32/$I$1</f>
        <v>0</v>
      </c>
    </row>
    <row r="33" spans="1:10" x14ac:dyDescent="0.25">
      <c r="A33" s="22" t="s">
        <v>202</v>
      </c>
      <c r="B33" s="39" t="s">
        <v>164</v>
      </c>
      <c r="C33" s="39" t="s">
        <v>2</v>
      </c>
      <c r="D33" s="39" t="s">
        <v>2</v>
      </c>
      <c r="E33" s="39" t="s">
        <v>2</v>
      </c>
      <c r="F33" s="39" t="s">
        <v>3</v>
      </c>
      <c r="H33" s="10" t="s">
        <v>4</v>
      </c>
      <c r="I33" s="22">
        <f>COUNTIF($F$2:$F$50, H33)</f>
        <v>3</v>
      </c>
      <c r="J33" s="23">
        <f t="shared" si="4"/>
        <v>8.5714285714285715E-2</v>
      </c>
    </row>
    <row r="34" spans="1:10" x14ac:dyDescent="0.25">
      <c r="A34" s="22" t="s">
        <v>203</v>
      </c>
      <c r="B34" s="39" t="s">
        <v>164</v>
      </c>
      <c r="C34" s="39" t="s">
        <v>163</v>
      </c>
      <c r="D34" s="39" t="s">
        <v>2</v>
      </c>
      <c r="E34" s="39" t="s">
        <v>5</v>
      </c>
      <c r="F34" s="39" t="s">
        <v>7</v>
      </c>
      <c r="H34" s="10" t="s">
        <v>7</v>
      </c>
      <c r="I34" s="22">
        <f>COUNTIF($F$2:$F$50, H34)</f>
        <v>9</v>
      </c>
      <c r="J34" s="23">
        <f t="shared" si="4"/>
        <v>0.25714285714285712</v>
      </c>
    </row>
    <row r="35" spans="1:10" x14ac:dyDescent="0.25">
      <c r="A35" s="22" t="s">
        <v>204</v>
      </c>
      <c r="B35" s="39" t="s">
        <v>164</v>
      </c>
      <c r="C35" s="39" t="s">
        <v>227</v>
      </c>
      <c r="D35" s="39" t="s">
        <v>2</v>
      </c>
      <c r="E35" s="39" t="s">
        <v>2</v>
      </c>
      <c r="F35" s="39" t="s">
        <v>3</v>
      </c>
      <c r="H35" s="10" t="s">
        <v>3</v>
      </c>
      <c r="I35" s="22">
        <f>COUNTIF($F$2:$F$50, H35)</f>
        <v>21</v>
      </c>
      <c r="J35" s="23">
        <f t="shared" si="4"/>
        <v>0.6</v>
      </c>
    </row>
    <row r="36" spans="1:10" x14ac:dyDescent="0.25">
      <c r="A36" s="22" t="s">
        <v>205</v>
      </c>
      <c r="B36" s="39" t="s">
        <v>163</v>
      </c>
      <c r="C36" s="39" t="s">
        <v>2</v>
      </c>
      <c r="D36" s="39" t="s">
        <v>2</v>
      </c>
      <c r="E36" s="39" t="s">
        <v>2</v>
      </c>
      <c r="F36" s="39" t="s">
        <v>7</v>
      </c>
      <c r="H36" s="10" t="s">
        <v>180</v>
      </c>
      <c r="I36" s="22">
        <v>2</v>
      </c>
      <c r="J36" s="23">
        <f t="shared" si="4"/>
        <v>5.7142857142857141E-2</v>
      </c>
    </row>
    <row r="37" spans="1:10" x14ac:dyDescent="0.25">
      <c r="H37" s="22"/>
      <c r="I37" s="22">
        <f>SUM(I32:I36)</f>
        <v>35</v>
      </c>
      <c r="J37" s="23">
        <f t="shared" si="4"/>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62337-35C7-4B37-8E97-B8F2FA166929}">
  <sheetPr>
    <tabColor theme="7"/>
  </sheetPr>
  <dimension ref="A1:M36"/>
  <sheetViews>
    <sheetView topLeftCell="F4" workbookViewId="0">
      <selection activeCell="H13" sqref="H13"/>
    </sheetView>
  </sheetViews>
  <sheetFormatPr defaultColWidth="9.140625" defaultRowHeight="12.75" x14ac:dyDescent="0.2"/>
  <cols>
    <col min="1" max="1" width="10.85546875" style="10" customWidth="1"/>
    <col min="2" max="5" width="50.5703125" style="5" customWidth="1"/>
    <col min="6" max="6" width="9.140625" style="22"/>
    <col min="7" max="7" width="60" style="22" customWidth="1"/>
    <col min="8" max="10" width="9.140625" style="22"/>
    <col min="11" max="11" width="45.85546875" style="22" customWidth="1"/>
    <col min="12" max="16384" width="9.140625" style="22"/>
  </cols>
  <sheetData>
    <row r="1" spans="1:13" ht="55.9" customHeight="1" x14ac:dyDescent="0.2">
      <c r="A1" s="21" t="s">
        <v>81</v>
      </c>
      <c r="B1" s="6" t="s">
        <v>12</v>
      </c>
      <c r="C1" s="6" t="s">
        <v>13</v>
      </c>
      <c r="D1" s="18" t="s">
        <v>14</v>
      </c>
      <c r="E1" s="18" t="s">
        <v>15</v>
      </c>
      <c r="G1" s="12" t="s">
        <v>85</v>
      </c>
      <c r="K1" s="33" t="s">
        <v>169</v>
      </c>
      <c r="L1" s="33">
        <f>COUNTA(A2:A50)</f>
        <v>35</v>
      </c>
    </row>
    <row r="2" spans="1:13" ht="38.25" x14ac:dyDescent="0.2">
      <c r="A2" s="10" t="s">
        <v>57</v>
      </c>
      <c r="B2" s="5" t="s">
        <v>17</v>
      </c>
      <c r="C2" s="5" t="s">
        <v>18</v>
      </c>
    </row>
    <row r="3" spans="1:13" x14ac:dyDescent="0.2">
      <c r="A3" s="10" t="s">
        <v>58</v>
      </c>
      <c r="B3" s="5" t="s">
        <v>19</v>
      </c>
      <c r="G3" s="34" t="s">
        <v>161</v>
      </c>
      <c r="H3" s="34" t="s">
        <v>170</v>
      </c>
      <c r="I3" s="34" t="s">
        <v>171</v>
      </c>
      <c r="K3" s="34" t="s">
        <v>165</v>
      </c>
      <c r="L3" s="34" t="s">
        <v>170</v>
      </c>
      <c r="M3" s="34" t="s">
        <v>171</v>
      </c>
    </row>
    <row r="4" spans="1:13" ht="76.5" x14ac:dyDescent="0.2">
      <c r="A4" s="10" t="s">
        <v>59</v>
      </c>
      <c r="B4" s="5" t="s">
        <v>21</v>
      </c>
      <c r="C4" s="5" t="s">
        <v>22</v>
      </c>
      <c r="D4" s="5" t="s">
        <v>23</v>
      </c>
      <c r="E4" s="5" t="s">
        <v>22</v>
      </c>
      <c r="G4" s="10" t="s">
        <v>49</v>
      </c>
      <c r="H4" s="10">
        <f>COUNTIFS(B2:B50, "*Videos (e.g., YouTube, Udemy)*")</f>
        <v>30</v>
      </c>
      <c r="I4" s="35">
        <f>H4/$L$1</f>
        <v>0.8571428571428571</v>
      </c>
      <c r="K4" s="5" t="s">
        <v>20</v>
      </c>
      <c r="L4" s="10">
        <f>COUNTIFS(C2:C50, "*The materials do not provide the sufficient or required information*")</f>
        <v>20</v>
      </c>
      <c r="M4" s="35">
        <f t="shared" ref="M4:M9" si="0">L4/$L$1</f>
        <v>0.5714285714285714</v>
      </c>
    </row>
    <row r="5" spans="1:13" ht="51" x14ac:dyDescent="0.2">
      <c r="A5" s="10" t="s">
        <v>60</v>
      </c>
      <c r="B5" s="5" t="s">
        <v>24</v>
      </c>
      <c r="C5" s="5" t="s">
        <v>25</v>
      </c>
      <c r="D5" s="5" t="s">
        <v>21</v>
      </c>
      <c r="E5" s="5" t="s">
        <v>26</v>
      </c>
      <c r="G5" s="10" t="s">
        <v>16</v>
      </c>
      <c r="H5" s="10">
        <f>COUNTIFS(B2:B50, "*Textbooks*")</f>
        <v>14</v>
      </c>
      <c r="I5" s="35">
        <f t="shared" ref="I5:I10" si="1">H5/$L$1</f>
        <v>0.4</v>
      </c>
      <c r="K5" s="5" t="s">
        <v>166</v>
      </c>
      <c r="L5" s="10">
        <f>COUNTIFS(C2:C50, "*The information and resources are not always accessible*")</f>
        <v>8</v>
      </c>
      <c r="M5" s="35">
        <f t="shared" si="0"/>
        <v>0.22857142857142856</v>
      </c>
    </row>
    <row r="6" spans="1:13" ht="38.25" x14ac:dyDescent="0.2">
      <c r="A6" s="10" t="s">
        <v>61</v>
      </c>
      <c r="B6" s="5" t="s">
        <v>21</v>
      </c>
      <c r="C6" s="5" t="s">
        <v>27</v>
      </c>
      <c r="G6" s="10" t="s">
        <v>82</v>
      </c>
      <c r="H6" s="10">
        <f>COUNTIFS(B2:B50, "*Audiobooks*")</f>
        <v>1</v>
      </c>
      <c r="I6" s="35">
        <f t="shared" si="1"/>
        <v>2.8571428571428571E-2</v>
      </c>
      <c r="K6" s="5" t="s">
        <v>44</v>
      </c>
      <c r="L6" s="10">
        <f>COUNTIFS(C2:C50, "*The information and resources are not in a form that is readily useable*")</f>
        <v>14</v>
      </c>
      <c r="M6" s="35">
        <f t="shared" si="0"/>
        <v>0.4</v>
      </c>
    </row>
    <row r="7" spans="1:13" ht="51" x14ac:dyDescent="0.2">
      <c r="A7" s="10" t="s">
        <v>62</v>
      </c>
      <c r="B7" s="5" t="s">
        <v>21</v>
      </c>
      <c r="C7" s="5" t="s">
        <v>28</v>
      </c>
      <c r="G7" s="10" t="s">
        <v>83</v>
      </c>
      <c r="H7" s="10">
        <f>COUNTIFS(B2:B50, "*Online Communities (e.g., Reddit, Stack Overflow)*")</f>
        <v>27</v>
      </c>
      <c r="I7" s="35">
        <f t="shared" si="1"/>
        <v>0.77142857142857146</v>
      </c>
      <c r="K7" s="5" t="s">
        <v>42</v>
      </c>
      <c r="L7" s="10">
        <f>COUNTIFS(C2:C50, "*The information and resources are not concise and clear*")</f>
        <v>20</v>
      </c>
      <c r="M7" s="35">
        <f t="shared" si="0"/>
        <v>0.5714285714285714</v>
      </c>
    </row>
    <row r="8" spans="1:13" ht="63.75" x14ac:dyDescent="0.2">
      <c r="A8" s="10" t="s">
        <v>63</v>
      </c>
      <c r="B8" s="5" t="s">
        <v>29</v>
      </c>
      <c r="C8" s="5" t="s">
        <v>30</v>
      </c>
      <c r="G8" s="10" t="s">
        <v>45</v>
      </c>
      <c r="H8" s="10">
        <f>COUNTIFS(B2:B50, "*Lecture Materials (e.g., In-Class Slides, Lecture Notes)*")</f>
        <v>26</v>
      </c>
      <c r="I8" s="35">
        <f t="shared" si="1"/>
        <v>0.74285714285714288</v>
      </c>
      <c r="K8" s="5" t="s">
        <v>51</v>
      </c>
      <c r="L8" s="10">
        <f>COUNTIFS(C2:C50, "*The information and resources are not organized into logical and understandable components*")</f>
        <v>20</v>
      </c>
      <c r="M8" s="35">
        <f t="shared" si="0"/>
        <v>0.5714285714285714</v>
      </c>
    </row>
    <row r="9" spans="1:13" ht="51" x14ac:dyDescent="0.2">
      <c r="A9" s="10" t="s">
        <v>64</v>
      </c>
      <c r="B9" s="5" t="s">
        <v>31</v>
      </c>
      <c r="C9" s="5" t="s">
        <v>27</v>
      </c>
      <c r="D9" s="5" t="s">
        <v>32</v>
      </c>
      <c r="E9" s="5" t="s">
        <v>33</v>
      </c>
      <c r="G9" s="10" t="s">
        <v>19</v>
      </c>
      <c r="H9" s="10">
        <f>COUNTIFS(B2:B50, "*Chatbots (e.g., ChatGPT)*")</f>
        <v>27</v>
      </c>
      <c r="I9" s="35">
        <f t="shared" si="1"/>
        <v>0.77142857142857146</v>
      </c>
      <c r="K9" s="5" t="s">
        <v>167</v>
      </c>
      <c r="L9" s="10">
        <f>COUNTIFS(C2:C50, "*The information and resources provided are not up to date*")</f>
        <v>9</v>
      </c>
      <c r="M9" s="35">
        <f t="shared" si="0"/>
        <v>0.25714285714285712</v>
      </c>
    </row>
    <row r="10" spans="1:13" ht="51" x14ac:dyDescent="0.2">
      <c r="A10" s="10" t="s">
        <v>65</v>
      </c>
      <c r="B10" s="5" t="s">
        <v>21</v>
      </c>
      <c r="C10" s="5" t="s">
        <v>34</v>
      </c>
      <c r="G10" s="10" t="s">
        <v>84</v>
      </c>
      <c r="H10" s="10">
        <f>COUNTIFS(B2:B50, "*Technical Documentation*")</f>
        <v>15</v>
      </c>
      <c r="I10" s="35">
        <f t="shared" si="1"/>
        <v>0.42857142857142855</v>
      </c>
      <c r="K10" s="5"/>
    </row>
    <row r="11" spans="1:13" ht="51" x14ac:dyDescent="0.2">
      <c r="A11" s="10" t="s">
        <v>66</v>
      </c>
      <c r="B11" s="5" t="s">
        <v>35</v>
      </c>
      <c r="C11" s="5" t="s">
        <v>34</v>
      </c>
      <c r="K11" s="5"/>
    </row>
    <row r="12" spans="1:13" ht="38.25" x14ac:dyDescent="0.2">
      <c r="A12" s="10" t="s">
        <v>67</v>
      </c>
      <c r="B12" s="5" t="s">
        <v>36</v>
      </c>
      <c r="C12" s="5" t="s">
        <v>26</v>
      </c>
      <c r="G12" s="24" t="s">
        <v>162</v>
      </c>
      <c r="H12" s="24" t="s">
        <v>170</v>
      </c>
      <c r="I12" s="24" t="s">
        <v>171</v>
      </c>
      <c r="K12" s="24" t="s">
        <v>168</v>
      </c>
      <c r="L12" s="24" t="s">
        <v>170</v>
      </c>
      <c r="M12" s="24" t="s">
        <v>171</v>
      </c>
    </row>
    <row r="13" spans="1:13" ht="51" x14ac:dyDescent="0.2">
      <c r="A13" s="10" t="s">
        <v>68</v>
      </c>
      <c r="B13" s="5" t="s">
        <v>37</v>
      </c>
      <c r="C13" s="5" t="s">
        <v>34</v>
      </c>
      <c r="G13" s="10" t="s">
        <v>49</v>
      </c>
      <c r="H13" s="10">
        <f>COUNTIFS(D2:D50, "*Videos (e.g., YouTube, Udemy)*")</f>
        <v>10</v>
      </c>
      <c r="I13" s="35">
        <f>H13/$L$1</f>
        <v>0.2857142857142857</v>
      </c>
      <c r="K13" s="5" t="s">
        <v>20</v>
      </c>
      <c r="L13" s="10">
        <f>COUNTIFS(E2:E50, "*The materials do not provide the sufficient or required information*")</f>
        <v>6</v>
      </c>
      <c r="M13" s="35">
        <f t="shared" ref="M13:M18" si="2">L13/$L$1</f>
        <v>0.17142857142857143</v>
      </c>
    </row>
    <row r="14" spans="1:13" ht="38.25" x14ac:dyDescent="0.2">
      <c r="A14" s="10" t="s">
        <v>69</v>
      </c>
      <c r="B14" s="5" t="s">
        <v>39</v>
      </c>
      <c r="C14" s="5" t="s">
        <v>40</v>
      </c>
      <c r="G14" s="10" t="s">
        <v>16</v>
      </c>
      <c r="H14" s="10">
        <f>COUNTIFS(D2:D50, "*Textbooks*")</f>
        <v>2</v>
      </c>
      <c r="I14" s="35">
        <f t="shared" ref="I14:I19" si="3">H14/$L$1</f>
        <v>5.7142857142857141E-2</v>
      </c>
      <c r="K14" s="5" t="s">
        <v>166</v>
      </c>
      <c r="L14" s="10">
        <f>COUNTIFS(E2:E50, "*The information and resources are not always accessible*")</f>
        <v>6</v>
      </c>
      <c r="M14" s="35">
        <f t="shared" si="2"/>
        <v>0.17142857142857143</v>
      </c>
    </row>
    <row r="15" spans="1:13" ht="25.5" x14ac:dyDescent="0.2">
      <c r="A15" s="10" t="s">
        <v>70</v>
      </c>
      <c r="B15" s="5" t="s">
        <v>41</v>
      </c>
      <c r="C15" s="5" t="s">
        <v>20</v>
      </c>
      <c r="D15" s="5" t="s">
        <v>39</v>
      </c>
      <c r="E15" s="5" t="s">
        <v>42</v>
      </c>
      <c r="G15" s="10" t="s">
        <v>82</v>
      </c>
      <c r="H15" s="10">
        <f>COUNTIFS(D2:D50, "*Audiobooks*")</f>
        <v>1</v>
      </c>
      <c r="I15" s="35">
        <f t="shared" si="3"/>
        <v>2.8571428571428571E-2</v>
      </c>
      <c r="K15" s="5" t="s">
        <v>44</v>
      </c>
      <c r="L15" s="10">
        <f>COUNTIFS(E3:E51, "*The information and resources are not always accessible*")</f>
        <v>6</v>
      </c>
      <c r="M15" s="35">
        <f t="shared" si="2"/>
        <v>0.17142857142857143</v>
      </c>
    </row>
    <row r="16" spans="1:13" ht="25.5" x14ac:dyDescent="0.2">
      <c r="A16" s="10" t="s">
        <v>71</v>
      </c>
      <c r="B16" s="5" t="s">
        <v>43</v>
      </c>
      <c r="C16" s="5" t="s">
        <v>20</v>
      </c>
      <c r="G16" s="10" t="s">
        <v>83</v>
      </c>
      <c r="H16" s="10">
        <f>COUNTIFS(D2:D50, "*Online Communities (e.g., Reddit, Stack Overflow)*")</f>
        <v>6</v>
      </c>
      <c r="I16" s="35">
        <f t="shared" si="3"/>
        <v>0.17142857142857143</v>
      </c>
      <c r="K16" s="5" t="s">
        <v>42</v>
      </c>
      <c r="L16" s="10">
        <f>COUNTIFS(E4:E52, "*The information and resources are not always accessible*")</f>
        <v>6</v>
      </c>
      <c r="M16" s="35">
        <f t="shared" si="2"/>
        <v>0.17142857142857143</v>
      </c>
    </row>
    <row r="17" spans="1:13" ht="25.5" x14ac:dyDescent="0.2">
      <c r="A17" s="10" t="s">
        <v>72</v>
      </c>
      <c r="B17" s="5" t="s">
        <v>45</v>
      </c>
      <c r="C17" s="5" t="s">
        <v>20</v>
      </c>
      <c r="G17" s="10" t="s">
        <v>45</v>
      </c>
      <c r="H17" s="10">
        <f>COUNTIFS(D2:D50, "*Lecture Materials (e.g., In-Class Slides, Lecture Notes)*")</f>
        <v>5</v>
      </c>
      <c r="I17" s="35">
        <f t="shared" si="3"/>
        <v>0.14285714285714285</v>
      </c>
      <c r="K17" s="5" t="s">
        <v>51</v>
      </c>
      <c r="L17" s="10">
        <f>COUNTIFS(E5:E53, "*The information and resources are not always accessible*")</f>
        <v>6</v>
      </c>
      <c r="M17" s="35">
        <f t="shared" si="2"/>
        <v>0.17142857142857143</v>
      </c>
    </row>
    <row r="18" spans="1:13" ht="63.75" x14ac:dyDescent="0.2">
      <c r="A18" s="10" t="s">
        <v>73</v>
      </c>
      <c r="B18" s="5" t="s">
        <v>23</v>
      </c>
      <c r="C18" s="5" t="s">
        <v>46</v>
      </c>
      <c r="G18" s="10" t="s">
        <v>19</v>
      </c>
      <c r="H18" s="10">
        <f>COUNTIFS(D2:D50, "*Chatbots (e.g., ChatGPT)*")</f>
        <v>9</v>
      </c>
      <c r="I18" s="35">
        <f t="shared" si="3"/>
        <v>0.25714285714285712</v>
      </c>
      <c r="K18" s="5" t="s">
        <v>167</v>
      </c>
      <c r="L18" s="10">
        <f>COUNTIFS(E6:E54, "*The information and resources are not always accessible*")</f>
        <v>5</v>
      </c>
      <c r="M18" s="35">
        <f t="shared" si="2"/>
        <v>0.14285714285714285</v>
      </c>
    </row>
    <row r="19" spans="1:13" ht="38.25" x14ac:dyDescent="0.2">
      <c r="A19" s="10" t="s">
        <v>74</v>
      </c>
      <c r="B19" s="5" t="s">
        <v>47</v>
      </c>
      <c r="C19" s="5" t="s">
        <v>18</v>
      </c>
      <c r="D19" s="5" t="s">
        <v>32</v>
      </c>
      <c r="E19" s="5" t="s">
        <v>48</v>
      </c>
      <c r="G19" s="10" t="s">
        <v>84</v>
      </c>
      <c r="H19" s="10">
        <f>COUNTIFS(D2:D50, "*Technical Documentation*")</f>
        <v>5</v>
      </c>
      <c r="I19" s="35">
        <f t="shared" si="3"/>
        <v>0.14285714285714285</v>
      </c>
      <c r="K19" s="5"/>
    </row>
    <row r="20" spans="1:13" ht="25.5" x14ac:dyDescent="0.2">
      <c r="A20" s="10" t="s">
        <v>75</v>
      </c>
      <c r="B20" s="5" t="s">
        <v>47</v>
      </c>
      <c r="K20" s="25"/>
    </row>
    <row r="21" spans="1:13" ht="89.25" x14ac:dyDescent="0.2">
      <c r="A21" s="10" t="s">
        <v>76</v>
      </c>
      <c r="B21" s="5" t="s">
        <v>23</v>
      </c>
      <c r="C21" s="5" t="s">
        <v>50</v>
      </c>
      <c r="K21" s="25"/>
    </row>
    <row r="22" spans="1:13" ht="51" x14ac:dyDescent="0.2">
      <c r="A22" s="10" t="s">
        <v>77</v>
      </c>
      <c r="B22" s="5" t="s">
        <v>23</v>
      </c>
      <c r="C22" s="5" t="s">
        <v>52</v>
      </c>
      <c r="K22" s="25"/>
    </row>
    <row r="23" spans="1:13" ht="63.75" x14ac:dyDescent="0.2">
      <c r="A23" s="10" t="s">
        <v>78</v>
      </c>
      <c r="B23" s="5" t="s">
        <v>23</v>
      </c>
      <c r="C23" s="5" t="s">
        <v>53</v>
      </c>
      <c r="D23" s="5" t="s">
        <v>24</v>
      </c>
      <c r="E23" s="5" t="s">
        <v>33</v>
      </c>
    </row>
    <row r="24" spans="1:13" ht="51" x14ac:dyDescent="0.2">
      <c r="A24" s="10" t="s">
        <v>79</v>
      </c>
      <c r="B24" s="5" t="s">
        <v>54</v>
      </c>
      <c r="C24" s="5" t="s">
        <v>55</v>
      </c>
    </row>
    <row r="25" spans="1:13" ht="63.75" x14ac:dyDescent="0.2">
      <c r="A25" s="10" t="s">
        <v>80</v>
      </c>
      <c r="B25" s="5" t="s">
        <v>31</v>
      </c>
      <c r="C25" s="5" t="s">
        <v>56</v>
      </c>
    </row>
    <row r="26" spans="1:13" ht="63.75" x14ac:dyDescent="0.2">
      <c r="A26" s="10" t="s">
        <v>181</v>
      </c>
      <c r="B26" s="5" t="s">
        <v>29</v>
      </c>
      <c r="C26" s="5" t="s">
        <v>183</v>
      </c>
      <c r="D26" s="5" t="s">
        <v>29</v>
      </c>
      <c r="E26" s="5" t="s">
        <v>46</v>
      </c>
    </row>
    <row r="27" spans="1:13" ht="51" x14ac:dyDescent="0.2">
      <c r="A27" s="8" t="s">
        <v>182</v>
      </c>
      <c r="B27" s="5" t="s">
        <v>184</v>
      </c>
      <c r="C27" s="5" t="s">
        <v>185</v>
      </c>
      <c r="D27" s="5" t="s">
        <v>47</v>
      </c>
      <c r="E27" s="5" t="s">
        <v>186</v>
      </c>
    </row>
    <row r="28" spans="1:13" ht="51" x14ac:dyDescent="0.2">
      <c r="A28" s="8" t="s">
        <v>193</v>
      </c>
      <c r="B28" s="5" t="s">
        <v>29</v>
      </c>
      <c r="C28" s="5" t="s">
        <v>183</v>
      </c>
      <c r="D28" s="5" t="s">
        <v>195</v>
      </c>
      <c r="E28" s="5" t="s">
        <v>26</v>
      </c>
    </row>
    <row r="29" spans="1:13" ht="51" x14ac:dyDescent="0.2">
      <c r="A29" s="8" t="s">
        <v>194</v>
      </c>
      <c r="B29" s="5" t="s">
        <v>23</v>
      </c>
    </row>
    <row r="30" spans="1:13" ht="63.75" x14ac:dyDescent="0.2">
      <c r="A30" s="10" t="s">
        <v>199</v>
      </c>
      <c r="B30" s="25" t="s">
        <v>207</v>
      </c>
      <c r="C30" s="25" t="s">
        <v>208</v>
      </c>
      <c r="D30" s="25"/>
      <c r="E30" s="25"/>
    </row>
    <row r="31" spans="1:13" ht="89.25" x14ac:dyDescent="0.2">
      <c r="A31" s="10" t="s">
        <v>200</v>
      </c>
      <c r="B31" s="25" t="s">
        <v>31</v>
      </c>
      <c r="C31" s="25" t="s">
        <v>50</v>
      </c>
      <c r="D31" s="25" t="s">
        <v>19</v>
      </c>
      <c r="E31" s="25" t="s">
        <v>50</v>
      </c>
    </row>
    <row r="32" spans="1:13" ht="51" x14ac:dyDescent="0.2">
      <c r="A32" s="10" t="s">
        <v>201</v>
      </c>
      <c r="B32" s="25" t="s">
        <v>31</v>
      </c>
      <c r="C32" s="25" t="s">
        <v>34</v>
      </c>
      <c r="D32" s="25" t="s">
        <v>209</v>
      </c>
      <c r="E32" s="25" t="s">
        <v>210</v>
      </c>
    </row>
    <row r="33" spans="1:5" ht="38.25" x14ac:dyDescent="0.2">
      <c r="A33" s="10" t="s">
        <v>202</v>
      </c>
      <c r="B33" s="25" t="s">
        <v>31</v>
      </c>
      <c r="C33" s="25" t="s">
        <v>18</v>
      </c>
      <c r="D33" s="25"/>
      <c r="E33" s="25"/>
    </row>
    <row r="34" spans="1:5" ht="25.5" x14ac:dyDescent="0.2">
      <c r="A34" s="10" t="s">
        <v>203</v>
      </c>
      <c r="B34" s="25" t="s">
        <v>211</v>
      </c>
      <c r="C34" s="25" t="s">
        <v>42</v>
      </c>
      <c r="D34" s="25"/>
      <c r="E34" s="25"/>
    </row>
    <row r="35" spans="1:5" ht="38.25" x14ac:dyDescent="0.2">
      <c r="A35" s="10" t="s">
        <v>204</v>
      </c>
      <c r="B35" s="25" t="s">
        <v>212</v>
      </c>
      <c r="C35" s="25" t="s">
        <v>42</v>
      </c>
      <c r="D35" s="25"/>
      <c r="E35" s="25"/>
    </row>
    <row r="36" spans="1:5" ht="38.25" x14ac:dyDescent="0.2">
      <c r="A36" s="10" t="s">
        <v>205</v>
      </c>
      <c r="B36" s="25" t="s">
        <v>213</v>
      </c>
      <c r="C36" s="25" t="s">
        <v>214</v>
      </c>
      <c r="D36" s="25"/>
      <c r="E36" s="25"/>
    </row>
  </sheetData>
  <dataConsolidate function="countNums">
    <dataRefs count="1">
      <dataRef ref="G4:G10" sheet="Former Content Experience"/>
    </dataRefs>
  </dataConsolid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4D22B-F073-46F9-B62C-DC5D270AF810}">
  <sheetPr>
    <tabColor theme="4"/>
  </sheetPr>
  <dimension ref="A1:M56"/>
  <sheetViews>
    <sheetView topLeftCell="H1" workbookViewId="0">
      <selection activeCell="M48" sqref="K48:M48"/>
    </sheetView>
  </sheetViews>
  <sheetFormatPr defaultColWidth="9.140625" defaultRowHeight="15" x14ac:dyDescent="0.25"/>
  <cols>
    <col min="1" max="1" width="10.85546875" style="4" customWidth="1"/>
    <col min="2" max="8" width="40.5703125" style="4" customWidth="1"/>
    <col min="9" max="9" width="40.5703125" style="1" customWidth="1"/>
    <col min="10" max="10" width="9.140625" style="7"/>
    <col min="11" max="11" width="43.5703125" style="7" customWidth="1"/>
    <col min="12" max="12" width="9.140625" style="7" customWidth="1"/>
    <col min="13" max="16384" width="9.140625" style="7"/>
  </cols>
  <sheetData>
    <row r="1" spans="1:13" ht="48.4" customHeight="1" x14ac:dyDescent="0.25">
      <c r="A1" s="26" t="s">
        <v>81</v>
      </c>
      <c r="B1" s="13" t="s">
        <v>86</v>
      </c>
      <c r="C1" s="13" t="s">
        <v>88</v>
      </c>
      <c r="D1" s="13" t="s">
        <v>89</v>
      </c>
      <c r="E1" s="13" t="s">
        <v>90</v>
      </c>
      <c r="F1" s="13" t="s">
        <v>91</v>
      </c>
      <c r="G1" s="13" t="s">
        <v>92</v>
      </c>
      <c r="H1" s="13" t="s">
        <v>93</v>
      </c>
      <c r="I1" s="13" t="s">
        <v>94</v>
      </c>
      <c r="K1" s="33" t="s">
        <v>169</v>
      </c>
      <c r="L1" s="33">
        <f>COUNTA(A2:A50)</f>
        <v>35</v>
      </c>
    </row>
    <row r="2" spans="1:13" x14ac:dyDescent="0.25">
      <c r="A2" s="5" t="s">
        <v>57</v>
      </c>
      <c r="B2" s="5" t="s">
        <v>98</v>
      </c>
      <c r="C2" s="5" t="s">
        <v>98</v>
      </c>
      <c r="D2" s="5" t="s">
        <v>98</v>
      </c>
      <c r="E2" s="5" t="s">
        <v>98</v>
      </c>
      <c r="F2" s="5" t="s">
        <v>98</v>
      </c>
      <c r="G2" s="5" t="s">
        <v>98</v>
      </c>
      <c r="H2" s="5" t="s">
        <v>98</v>
      </c>
      <c r="I2" s="4"/>
    </row>
    <row r="3" spans="1:13" x14ac:dyDescent="0.25">
      <c r="A3" s="5" t="s">
        <v>58</v>
      </c>
      <c r="B3" s="5" t="s">
        <v>99</v>
      </c>
      <c r="C3" s="5" t="s">
        <v>101</v>
      </c>
      <c r="D3" s="5" t="s">
        <v>101</v>
      </c>
      <c r="E3" s="5" t="s">
        <v>101</v>
      </c>
      <c r="F3" s="5" t="s">
        <v>101</v>
      </c>
      <c r="G3" s="5" t="s">
        <v>101</v>
      </c>
      <c r="H3" s="5" t="s">
        <v>101</v>
      </c>
      <c r="I3" s="4"/>
      <c r="K3" s="37" t="s">
        <v>225</v>
      </c>
      <c r="L3" s="37" t="s">
        <v>170</v>
      </c>
      <c r="M3" s="37" t="s">
        <v>171</v>
      </c>
    </row>
    <row r="4" spans="1:13" x14ac:dyDescent="0.25">
      <c r="A4" s="5" t="s">
        <v>59</v>
      </c>
      <c r="B4" s="5" t="s">
        <v>99</v>
      </c>
      <c r="C4" s="5" t="s">
        <v>97</v>
      </c>
      <c r="D4" s="5" t="s">
        <v>101</v>
      </c>
      <c r="E4" s="5" t="s">
        <v>97</v>
      </c>
      <c r="F4" s="5" t="s">
        <v>97</v>
      </c>
      <c r="G4" s="5" t="s">
        <v>96</v>
      </c>
      <c r="H4" s="5" t="s">
        <v>97</v>
      </c>
      <c r="I4" s="4"/>
      <c r="K4" s="5" t="s">
        <v>224</v>
      </c>
      <c r="L4" s="5">
        <f>COUNTIFS(B1:B49, "*Read*")</f>
        <v>3</v>
      </c>
      <c r="M4" s="36">
        <f>L4/$L$1</f>
        <v>8.5714285714285715E-2</v>
      </c>
    </row>
    <row r="5" spans="1:13" ht="25.5" x14ac:dyDescent="0.25">
      <c r="A5" s="5" t="s">
        <v>60</v>
      </c>
      <c r="B5" s="5" t="s">
        <v>95</v>
      </c>
      <c r="C5" s="5" t="s">
        <v>103</v>
      </c>
      <c r="D5" s="5" t="s">
        <v>101</v>
      </c>
      <c r="E5" s="5" t="s">
        <v>97</v>
      </c>
      <c r="F5" s="5" t="s">
        <v>97</v>
      </c>
      <c r="G5" s="5" t="s">
        <v>97</v>
      </c>
      <c r="H5" s="5" t="s">
        <v>96</v>
      </c>
      <c r="I5" s="5" t="s">
        <v>119</v>
      </c>
      <c r="K5" s="5" t="s">
        <v>116</v>
      </c>
      <c r="L5" s="5">
        <f>COUNTIFS(B1:B49, "*Watch*")</f>
        <v>6</v>
      </c>
      <c r="M5" s="36">
        <f>L5/$L$1</f>
        <v>0.17142857142857143</v>
      </c>
    </row>
    <row r="6" spans="1:13" x14ac:dyDescent="0.25">
      <c r="A6" s="5" t="s">
        <v>61</v>
      </c>
      <c r="B6" s="5" t="s">
        <v>99</v>
      </c>
      <c r="C6" s="5" t="s">
        <v>97</v>
      </c>
      <c r="D6" s="5" t="s">
        <v>97</v>
      </c>
      <c r="E6" s="5" t="s">
        <v>97</v>
      </c>
      <c r="F6" s="5" t="s">
        <v>101</v>
      </c>
      <c r="G6" s="5" t="s">
        <v>97</v>
      </c>
      <c r="H6" s="5" t="s">
        <v>97</v>
      </c>
      <c r="I6" s="4"/>
      <c r="K6" s="5" t="s">
        <v>99</v>
      </c>
      <c r="L6" s="5">
        <f>COUNTIFS(B1:B49, "*Chat*")</f>
        <v>16</v>
      </c>
      <c r="M6" s="36">
        <f>L6/$L$1</f>
        <v>0.45714285714285713</v>
      </c>
    </row>
    <row r="7" spans="1:13" x14ac:dyDescent="0.25">
      <c r="A7" s="5" t="s">
        <v>62</v>
      </c>
      <c r="B7" s="5" t="s">
        <v>99</v>
      </c>
      <c r="C7" s="5" t="s">
        <v>97</v>
      </c>
      <c r="D7" s="5" t="s">
        <v>97</v>
      </c>
      <c r="E7" s="5" t="s">
        <v>97</v>
      </c>
      <c r="F7" s="5" t="s">
        <v>97</v>
      </c>
      <c r="G7" s="5" t="s">
        <v>97</v>
      </c>
      <c r="H7" s="5" t="s">
        <v>97</v>
      </c>
      <c r="I7" s="4"/>
      <c r="K7" s="5" t="s">
        <v>95</v>
      </c>
      <c r="L7" s="5">
        <f>COUNTIFS(B1:B49, "*No categories were useful for me*")</f>
        <v>3</v>
      </c>
      <c r="M7" s="36">
        <f>L7/$L$1</f>
        <v>8.5714285714285715E-2</v>
      </c>
    </row>
    <row r="8" spans="1:13" x14ac:dyDescent="0.25">
      <c r="A8" s="5" t="s">
        <v>63</v>
      </c>
      <c r="B8" s="5" t="s">
        <v>98</v>
      </c>
      <c r="C8" s="5" t="s">
        <v>98</v>
      </c>
      <c r="D8" s="5" t="s">
        <v>98</v>
      </c>
      <c r="E8" s="5" t="s">
        <v>98</v>
      </c>
      <c r="F8" s="5" t="s">
        <v>98</v>
      </c>
      <c r="G8" s="5" t="s">
        <v>98</v>
      </c>
      <c r="H8" s="5" t="s">
        <v>98</v>
      </c>
      <c r="I8" s="4"/>
      <c r="K8" s="5" t="s">
        <v>98</v>
      </c>
      <c r="L8" s="5">
        <f>COUNTIFS(B1:B49, "*I did not use the desktop computer*")</f>
        <v>15</v>
      </c>
      <c r="M8" s="36">
        <f>L8/$L$1</f>
        <v>0.42857142857142855</v>
      </c>
    </row>
    <row r="9" spans="1:13" x14ac:dyDescent="0.25">
      <c r="A9" s="5" t="s">
        <v>64</v>
      </c>
      <c r="B9" s="5" t="s">
        <v>99</v>
      </c>
      <c r="C9" s="5" t="s">
        <v>97</v>
      </c>
      <c r="D9" s="5" t="s">
        <v>97</v>
      </c>
      <c r="E9" s="5" t="s">
        <v>101</v>
      </c>
      <c r="F9" s="5" t="s">
        <v>101</v>
      </c>
      <c r="G9" s="5" t="s">
        <v>101</v>
      </c>
      <c r="H9" s="5" t="s">
        <v>101</v>
      </c>
      <c r="I9" s="4"/>
      <c r="K9" s="5"/>
      <c r="L9" s="5"/>
      <c r="M9" s="36"/>
    </row>
    <row r="10" spans="1:13" ht="38.25" x14ac:dyDescent="0.25">
      <c r="A10" s="5" t="s">
        <v>65</v>
      </c>
      <c r="B10" s="5" t="s">
        <v>95</v>
      </c>
      <c r="C10" s="5" t="s">
        <v>96</v>
      </c>
      <c r="D10" s="5" t="s">
        <v>103</v>
      </c>
      <c r="E10" s="5" t="s">
        <v>97</v>
      </c>
      <c r="F10" s="5" t="s">
        <v>96</v>
      </c>
      <c r="G10" s="5" t="s">
        <v>97</v>
      </c>
      <c r="H10" s="5" t="s">
        <v>97</v>
      </c>
      <c r="I10" s="5" t="s">
        <v>108</v>
      </c>
      <c r="K10" s="13" t="s">
        <v>88</v>
      </c>
      <c r="L10" s="38" t="s">
        <v>170</v>
      </c>
      <c r="M10" s="38" t="s">
        <v>171</v>
      </c>
    </row>
    <row r="11" spans="1:13" x14ac:dyDescent="0.25">
      <c r="A11" s="5" t="s">
        <v>66</v>
      </c>
      <c r="B11" s="5" t="s">
        <v>99</v>
      </c>
      <c r="C11" s="5" t="s">
        <v>103</v>
      </c>
      <c r="D11" s="5" t="s">
        <v>96</v>
      </c>
      <c r="E11" s="5" t="s">
        <v>103</v>
      </c>
      <c r="F11" s="5" t="s">
        <v>103</v>
      </c>
      <c r="G11" s="5" t="s">
        <v>96</v>
      </c>
      <c r="H11" s="5" t="s">
        <v>97</v>
      </c>
      <c r="I11" s="5" t="s">
        <v>110</v>
      </c>
      <c r="K11" s="5" t="s">
        <v>101</v>
      </c>
      <c r="L11" s="7">
        <f>COUNTIFS(C1:C49, "Strongly Agree")</f>
        <v>3</v>
      </c>
      <c r="M11" s="36">
        <f t="shared" ref="M11:M16" si="0">L11/$L$1</f>
        <v>8.5714285714285715E-2</v>
      </c>
    </row>
    <row r="12" spans="1:13" x14ac:dyDescent="0.25">
      <c r="A12" s="5" t="s">
        <v>67</v>
      </c>
      <c r="B12" s="5" t="s">
        <v>99</v>
      </c>
      <c r="C12" s="5" t="s">
        <v>97</v>
      </c>
      <c r="D12" s="5" t="s">
        <v>101</v>
      </c>
      <c r="E12" s="5" t="s">
        <v>101</v>
      </c>
      <c r="F12" s="5" t="s">
        <v>97</v>
      </c>
      <c r="G12" s="5" t="s">
        <v>101</v>
      </c>
      <c r="H12" s="5" t="s">
        <v>101</v>
      </c>
      <c r="I12" s="4"/>
      <c r="K12" s="5" t="s">
        <v>97</v>
      </c>
      <c r="L12" s="7">
        <f>COUNTIFS(C1:C49, "Agree")</f>
        <v>10</v>
      </c>
      <c r="M12" s="36">
        <f t="shared" si="0"/>
        <v>0.2857142857142857</v>
      </c>
    </row>
    <row r="13" spans="1:13" x14ac:dyDescent="0.25">
      <c r="A13" s="5" t="s">
        <v>68</v>
      </c>
      <c r="B13" s="5" t="s">
        <v>98</v>
      </c>
      <c r="C13" s="5" t="s">
        <v>98</v>
      </c>
      <c r="D13" s="5" t="s">
        <v>98</v>
      </c>
      <c r="E13" s="5" t="s">
        <v>98</v>
      </c>
      <c r="F13" s="5" t="s">
        <v>98</v>
      </c>
      <c r="G13" s="5" t="s">
        <v>98</v>
      </c>
      <c r="H13" s="5" t="s">
        <v>98</v>
      </c>
      <c r="I13" s="4"/>
      <c r="K13" s="5" t="s">
        <v>96</v>
      </c>
      <c r="L13" s="7">
        <f>COUNTIFS(C1:C49, "Neither Agree or Disagree")</f>
        <v>5</v>
      </c>
      <c r="M13" s="36">
        <f t="shared" si="0"/>
        <v>0.14285714285714285</v>
      </c>
    </row>
    <row r="14" spans="1:13" x14ac:dyDescent="0.25">
      <c r="A14" s="5" t="s">
        <v>69</v>
      </c>
      <c r="B14" s="5" t="s">
        <v>111</v>
      </c>
      <c r="C14" s="5" t="s">
        <v>96</v>
      </c>
      <c r="D14" s="5" t="s">
        <v>101</v>
      </c>
      <c r="E14" s="5" t="s">
        <v>97</v>
      </c>
      <c r="F14" s="5" t="s">
        <v>97</v>
      </c>
      <c r="G14" s="5" t="s">
        <v>97</v>
      </c>
      <c r="H14" s="5" t="s">
        <v>97</v>
      </c>
      <c r="I14" s="4"/>
      <c r="K14" s="5" t="s">
        <v>103</v>
      </c>
      <c r="L14" s="7">
        <f>COUNTIFS(C1:C49, "Disagree")</f>
        <v>2</v>
      </c>
      <c r="M14" s="36">
        <f t="shared" si="0"/>
        <v>5.7142857142857141E-2</v>
      </c>
    </row>
    <row r="15" spans="1:13" x14ac:dyDescent="0.25">
      <c r="A15" s="5" t="s">
        <v>70</v>
      </c>
      <c r="B15" s="5" t="s">
        <v>111</v>
      </c>
      <c r="C15" s="5" t="s">
        <v>101</v>
      </c>
      <c r="D15" s="5" t="s">
        <v>101</v>
      </c>
      <c r="E15" s="5" t="s">
        <v>101</v>
      </c>
      <c r="F15" s="5" t="s">
        <v>101</v>
      </c>
      <c r="G15" s="5" t="s">
        <v>97</v>
      </c>
      <c r="H15" s="5" t="s">
        <v>101</v>
      </c>
      <c r="I15" s="4"/>
      <c r="K15" s="5" t="s">
        <v>226</v>
      </c>
      <c r="L15" s="7">
        <f>COUNTIFS(C1:C49, "Strongly Disagree")</f>
        <v>0</v>
      </c>
      <c r="M15" s="36">
        <f t="shared" si="0"/>
        <v>0</v>
      </c>
    </row>
    <row r="16" spans="1:13" x14ac:dyDescent="0.25">
      <c r="A16" s="5" t="s">
        <v>71</v>
      </c>
      <c r="B16" s="5" t="s">
        <v>113</v>
      </c>
      <c r="C16" s="5" t="s">
        <v>97</v>
      </c>
      <c r="D16" s="5" t="s">
        <v>97</v>
      </c>
      <c r="E16" s="5" t="s">
        <v>97</v>
      </c>
      <c r="F16" s="5" t="s">
        <v>97</v>
      </c>
      <c r="G16" s="5" t="s">
        <v>97</v>
      </c>
      <c r="H16" s="5" t="s">
        <v>97</v>
      </c>
      <c r="I16" s="4"/>
      <c r="K16" s="5" t="s">
        <v>98</v>
      </c>
      <c r="L16" s="7">
        <f>COUNTIFS(C1:C49, "I did not use the desktop computer")</f>
        <v>15</v>
      </c>
      <c r="M16" s="36">
        <f t="shared" si="0"/>
        <v>0.42857142857142855</v>
      </c>
    </row>
    <row r="17" spans="1:13" x14ac:dyDescent="0.25">
      <c r="A17" s="5" t="s">
        <v>72</v>
      </c>
      <c r="B17" s="5" t="s">
        <v>99</v>
      </c>
      <c r="C17" s="5" t="s">
        <v>96</v>
      </c>
      <c r="D17" s="5" t="s">
        <v>97</v>
      </c>
      <c r="E17" s="5" t="s">
        <v>97</v>
      </c>
      <c r="F17" s="5" t="s">
        <v>97</v>
      </c>
      <c r="G17" s="5" t="s">
        <v>103</v>
      </c>
      <c r="H17" s="5" t="s">
        <v>97</v>
      </c>
      <c r="I17" s="4"/>
    </row>
    <row r="18" spans="1:13" ht="25.5" x14ac:dyDescent="0.25">
      <c r="A18" s="5" t="s">
        <v>73</v>
      </c>
      <c r="B18" s="5" t="s">
        <v>98</v>
      </c>
      <c r="C18" s="5" t="s">
        <v>98</v>
      </c>
      <c r="D18" s="5" t="s">
        <v>98</v>
      </c>
      <c r="E18" s="5" t="s">
        <v>98</v>
      </c>
      <c r="F18" s="5" t="s">
        <v>98</v>
      </c>
      <c r="G18" s="5" t="s">
        <v>98</v>
      </c>
      <c r="H18" s="5" t="s">
        <v>98</v>
      </c>
      <c r="I18" s="4"/>
      <c r="K18" s="13" t="s">
        <v>89</v>
      </c>
      <c r="L18" s="38" t="s">
        <v>170</v>
      </c>
      <c r="M18" s="38" t="s">
        <v>171</v>
      </c>
    </row>
    <row r="19" spans="1:13" x14ac:dyDescent="0.25">
      <c r="A19" s="5" t="s">
        <v>74</v>
      </c>
      <c r="B19" s="5" t="s">
        <v>99</v>
      </c>
      <c r="C19" s="5" t="s">
        <v>97</v>
      </c>
      <c r="D19" s="5" t="s">
        <v>97</v>
      </c>
      <c r="E19" s="5" t="s">
        <v>97</v>
      </c>
      <c r="F19" s="5" t="s">
        <v>96</v>
      </c>
      <c r="G19" s="5" t="s">
        <v>96</v>
      </c>
      <c r="H19" s="5" t="s">
        <v>97</v>
      </c>
      <c r="I19" s="4"/>
      <c r="K19" s="5" t="s">
        <v>101</v>
      </c>
      <c r="L19" s="7">
        <f>COUNTIFS(D1:D49, "Strongly Agree")</f>
        <v>9</v>
      </c>
      <c r="M19" s="36">
        <f t="shared" ref="M19:M24" si="1">L19/$L$1</f>
        <v>0.25714285714285712</v>
      </c>
    </row>
    <row r="20" spans="1:13" x14ac:dyDescent="0.25">
      <c r="A20" s="5" t="s">
        <v>75</v>
      </c>
      <c r="B20" s="5" t="s">
        <v>116</v>
      </c>
      <c r="C20" s="5" t="s">
        <v>101</v>
      </c>
      <c r="D20" s="5" t="s">
        <v>101</v>
      </c>
      <c r="E20" s="5" t="s">
        <v>101</v>
      </c>
      <c r="F20" s="5" t="s">
        <v>101</v>
      </c>
      <c r="G20" s="5" t="s">
        <v>101</v>
      </c>
      <c r="H20" s="5" t="s">
        <v>101</v>
      </c>
      <c r="I20" s="4"/>
      <c r="K20" s="5" t="s">
        <v>97</v>
      </c>
      <c r="L20" s="7">
        <f>COUNTIFS(D1:D49, "Agree")</f>
        <v>8</v>
      </c>
      <c r="M20" s="36">
        <f t="shared" si="1"/>
        <v>0.22857142857142856</v>
      </c>
    </row>
    <row r="21" spans="1:13" x14ac:dyDescent="0.25">
      <c r="A21" s="5" t="s">
        <v>76</v>
      </c>
      <c r="B21" s="5" t="s">
        <v>98</v>
      </c>
      <c r="C21" s="5" t="s">
        <v>98</v>
      </c>
      <c r="D21" s="5" t="s">
        <v>98</v>
      </c>
      <c r="E21" s="5" t="s">
        <v>98</v>
      </c>
      <c r="F21" s="5" t="s">
        <v>98</v>
      </c>
      <c r="G21" s="5" t="s">
        <v>98</v>
      </c>
      <c r="H21" s="5" t="s">
        <v>98</v>
      </c>
      <c r="I21" s="4"/>
      <c r="K21" s="5" t="s">
        <v>96</v>
      </c>
      <c r="L21" s="7">
        <f>COUNTIFS(D1:D49, "Neither Agree or Disagree")</f>
        <v>2</v>
      </c>
      <c r="M21" s="36">
        <f t="shared" si="1"/>
        <v>5.7142857142857141E-2</v>
      </c>
    </row>
    <row r="22" spans="1:13" x14ac:dyDescent="0.25">
      <c r="A22" s="5" t="s">
        <v>77</v>
      </c>
      <c r="B22" s="5" t="s">
        <v>98</v>
      </c>
      <c r="C22" s="5" t="s">
        <v>98</v>
      </c>
      <c r="D22" s="5" t="s">
        <v>98</v>
      </c>
      <c r="E22" s="5" t="s">
        <v>98</v>
      </c>
      <c r="F22" s="5" t="s">
        <v>98</v>
      </c>
      <c r="G22" s="5" t="s">
        <v>98</v>
      </c>
      <c r="H22" s="5" t="s">
        <v>98</v>
      </c>
      <c r="I22" s="4"/>
      <c r="K22" s="5" t="s">
        <v>103</v>
      </c>
      <c r="L22" s="7">
        <f>COUNTIFS(D1:D49, "Disagree")</f>
        <v>1</v>
      </c>
      <c r="M22" s="36">
        <f t="shared" si="1"/>
        <v>2.8571428571428571E-2</v>
      </c>
    </row>
    <row r="23" spans="1:13" x14ac:dyDescent="0.25">
      <c r="A23" s="5" t="s">
        <v>78</v>
      </c>
      <c r="B23" s="5" t="s">
        <v>98</v>
      </c>
      <c r="C23" s="5" t="s">
        <v>98</v>
      </c>
      <c r="D23" s="5" t="s">
        <v>98</v>
      </c>
      <c r="E23" s="5" t="s">
        <v>98</v>
      </c>
      <c r="F23" s="5" t="s">
        <v>98</v>
      </c>
      <c r="G23" s="5" t="s">
        <v>98</v>
      </c>
      <c r="H23" s="5" t="s">
        <v>98</v>
      </c>
      <c r="I23" s="4"/>
      <c r="K23" s="5" t="s">
        <v>226</v>
      </c>
      <c r="L23" s="7">
        <f>COUNTIFS(D1:D49, "Strongly Disagree")</f>
        <v>0</v>
      </c>
      <c r="M23" s="36">
        <f t="shared" si="1"/>
        <v>0</v>
      </c>
    </row>
    <row r="24" spans="1:13" x14ac:dyDescent="0.25">
      <c r="A24" s="5" t="s">
        <v>79</v>
      </c>
      <c r="B24" s="5" t="s">
        <v>98</v>
      </c>
      <c r="C24" s="5" t="s">
        <v>98</v>
      </c>
      <c r="D24" s="5" t="s">
        <v>98</v>
      </c>
      <c r="E24" s="5" t="s">
        <v>98</v>
      </c>
      <c r="F24" s="5" t="s">
        <v>98</v>
      </c>
      <c r="G24" s="5" t="s">
        <v>98</v>
      </c>
      <c r="H24" s="5" t="s">
        <v>98</v>
      </c>
      <c r="I24" s="4"/>
      <c r="K24" s="5" t="s">
        <v>98</v>
      </c>
      <c r="L24" s="7">
        <f>COUNTIFS(D1:D49, "I did not use the desktop computer")</f>
        <v>15</v>
      </c>
      <c r="M24" s="36">
        <f t="shared" si="1"/>
        <v>0.42857142857142855</v>
      </c>
    </row>
    <row r="25" spans="1:13" x14ac:dyDescent="0.25">
      <c r="A25" s="5" t="s">
        <v>80</v>
      </c>
      <c r="B25" s="5" t="s">
        <v>118</v>
      </c>
      <c r="C25" s="5" t="s">
        <v>97</v>
      </c>
      <c r="D25" s="5" t="s">
        <v>101</v>
      </c>
      <c r="E25" s="5" t="s">
        <v>97</v>
      </c>
      <c r="F25" s="5" t="s">
        <v>101</v>
      </c>
      <c r="G25" s="5" t="s">
        <v>101</v>
      </c>
      <c r="H25" s="5" t="s">
        <v>101</v>
      </c>
      <c r="I25" s="4"/>
    </row>
    <row r="26" spans="1:13" ht="38.25" x14ac:dyDescent="0.25">
      <c r="A26" s="5" t="s">
        <v>181</v>
      </c>
      <c r="B26" s="5" t="s">
        <v>98</v>
      </c>
      <c r="C26" s="5" t="s">
        <v>98</v>
      </c>
      <c r="D26" s="5" t="s">
        <v>98</v>
      </c>
      <c r="E26" s="5" t="s">
        <v>98</v>
      </c>
      <c r="F26" s="5" t="s">
        <v>98</v>
      </c>
      <c r="G26" s="5" t="s">
        <v>98</v>
      </c>
      <c r="H26" s="5" t="s">
        <v>98</v>
      </c>
      <c r="I26" s="5" t="s">
        <v>187</v>
      </c>
      <c r="J26" s="5"/>
      <c r="K26" s="13" t="s">
        <v>90</v>
      </c>
      <c r="L26" s="38" t="s">
        <v>170</v>
      </c>
      <c r="M26" s="38" t="s">
        <v>171</v>
      </c>
    </row>
    <row r="27" spans="1:13" x14ac:dyDescent="0.25">
      <c r="A27" s="27" t="s">
        <v>182</v>
      </c>
      <c r="B27" s="5" t="s">
        <v>98</v>
      </c>
      <c r="C27" s="5" t="s">
        <v>98</v>
      </c>
      <c r="D27" s="5" t="s">
        <v>98</v>
      </c>
      <c r="E27" s="5" t="s">
        <v>98</v>
      </c>
      <c r="F27" s="5" t="s">
        <v>98</v>
      </c>
      <c r="G27" s="5" t="s">
        <v>98</v>
      </c>
      <c r="H27" s="5" t="s">
        <v>98</v>
      </c>
      <c r="I27" s="5"/>
      <c r="J27" s="5"/>
      <c r="K27" s="5" t="s">
        <v>101</v>
      </c>
      <c r="L27" s="7">
        <f>COUNTIFS(E1:E49, "Strongly Agree")</f>
        <v>6</v>
      </c>
      <c r="M27" s="36">
        <f t="shared" ref="M27:M32" si="2">L27/$L$1</f>
        <v>0.17142857142857143</v>
      </c>
    </row>
    <row r="28" spans="1:13" x14ac:dyDescent="0.25">
      <c r="A28" s="5" t="s">
        <v>193</v>
      </c>
      <c r="B28" s="5" t="s">
        <v>98</v>
      </c>
      <c r="C28" s="5" t="s">
        <v>98</v>
      </c>
      <c r="D28" s="5" t="s">
        <v>98</v>
      </c>
      <c r="E28" s="5" t="s">
        <v>98</v>
      </c>
      <c r="F28" s="5" t="s">
        <v>98</v>
      </c>
      <c r="G28" s="5" t="s">
        <v>98</v>
      </c>
      <c r="H28" s="5" t="s">
        <v>98</v>
      </c>
      <c r="I28" s="4"/>
      <c r="K28" s="5" t="s">
        <v>97</v>
      </c>
      <c r="L28" s="7">
        <f>COUNTIFS(E1:E49, "Agree")</f>
        <v>11</v>
      </c>
      <c r="M28" s="36">
        <f t="shared" si="2"/>
        <v>0.31428571428571428</v>
      </c>
    </row>
    <row r="29" spans="1:13" x14ac:dyDescent="0.25">
      <c r="A29" s="5" t="s">
        <v>194</v>
      </c>
      <c r="B29" s="5" t="s">
        <v>98</v>
      </c>
      <c r="C29" s="5" t="s">
        <v>98</v>
      </c>
      <c r="D29" s="5" t="s">
        <v>98</v>
      </c>
      <c r="E29" s="5" t="s">
        <v>98</v>
      </c>
      <c r="F29" s="5" t="s">
        <v>98</v>
      </c>
      <c r="G29" s="5" t="s">
        <v>98</v>
      </c>
      <c r="H29" s="5" t="s">
        <v>98</v>
      </c>
      <c r="I29" s="4"/>
      <c r="K29" s="5" t="s">
        <v>96</v>
      </c>
      <c r="L29" s="7">
        <f>COUNTIFS(E1:E49, "Neither Agree or Disagree")</f>
        <v>2</v>
      </c>
      <c r="M29" s="36">
        <f t="shared" si="2"/>
        <v>5.7142857142857141E-2</v>
      </c>
    </row>
    <row r="30" spans="1:13" x14ac:dyDescent="0.25">
      <c r="A30" s="28" t="s">
        <v>199</v>
      </c>
      <c r="B30" s="5" t="s">
        <v>98</v>
      </c>
      <c r="C30" s="28" t="s">
        <v>98</v>
      </c>
      <c r="D30" s="28" t="s">
        <v>98</v>
      </c>
      <c r="E30" s="28" t="s">
        <v>98</v>
      </c>
      <c r="F30" s="28" t="s">
        <v>98</v>
      </c>
      <c r="G30" s="28" t="s">
        <v>98</v>
      </c>
      <c r="H30" s="28" t="s">
        <v>98</v>
      </c>
      <c r="I30" s="29"/>
      <c r="K30" s="5" t="s">
        <v>103</v>
      </c>
      <c r="L30" s="7">
        <f>COUNTIFS(E1:E49, "Disagree")</f>
        <v>1</v>
      </c>
      <c r="M30" s="36">
        <f t="shared" si="2"/>
        <v>2.8571428571428571E-2</v>
      </c>
    </row>
    <row r="31" spans="1:13" x14ac:dyDescent="0.25">
      <c r="A31" s="28" t="s">
        <v>200</v>
      </c>
      <c r="B31" s="27" t="s">
        <v>113</v>
      </c>
      <c r="C31" s="28" t="s">
        <v>96</v>
      </c>
      <c r="D31" s="28" t="s">
        <v>96</v>
      </c>
      <c r="E31" s="28" t="s">
        <v>96</v>
      </c>
      <c r="F31" s="28" t="s">
        <v>96</v>
      </c>
      <c r="G31" s="28" t="s">
        <v>96</v>
      </c>
      <c r="H31" s="28" t="s">
        <v>96</v>
      </c>
      <c r="I31" s="29"/>
      <c r="K31" s="5" t="s">
        <v>226</v>
      </c>
      <c r="L31" s="7">
        <f>COUNTIFS(E1:E49, "Strongly Disagree")</f>
        <v>0</v>
      </c>
      <c r="M31" s="36">
        <f t="shared" si="2"/>
        <v>0</v>
      </c>
    </row>
    <row r="32" spans="1:13" x14ac:dyDescent="0.25">
      <c r="A32" s="28" t="s">
        <v>201</v>
      </c>
      <c r="B32" s="27" t="s">
        <v>99</v>
      </c>
      <c r="C32" s="28" t="s">
        <v>97</v>
      </c>
      <c r="D32" s="28" t="s">
        <v>97</v>
      </c>
      <c r="E32" s="28" t="s">
        <v>97</v>
      </c>
      <c r="F32" s="28" t="s">
        <v>97</v>
      </c>
      <c r="G32" s="28" t="s">
        <v>97</v>
      </c>
      <c r="H32" s="28" t="s">
        <v>97</v>
      </c>
      <c r="I32" s="29"/>
      <c r="K32" s="5" t="s">
        <v>98</v>
      </c>
      <c r="L32" s="7">
        <f>COUNTIFS(E1:E49, "I did not use the desktop computer")</f>
        <v>15</v>
      </c>
      <c r="M32" s="36">
        <f t="shared" si="2"/>
        <v>0.42857142857142855</v>
      </c>
    </row>
    <row r="33" spans="1:13" ht="64.5" x14ac:dyDescent="0.25">
      <c r="A33" s="28" t="s">
        <v>202</v>
      </c>
      <c r="B33" s="27" t="s">
        <v>215</v>
      </c>
      <c r="C33" s="28" t="s">
        <v>97</v>
      </c>
      <c r="D33" s="28" t="s">
        <v>101</v>
      </c>
      <c r="E33" s="28" t="s">
        <v>96</v>
      </c>
      <c r="F33" s="28" t="s">
        <v>97</v>
      </c>
      <c r="G33" s="28" t="s">
        <v>96</v>
      </c>
      <c r="H33" s="28" t="s">
        <v>101</v>
      </c>
      <c r="I33" s="28" t="s">
        <v>221</v>
      </c>
    </row>
    <row r="34" spans="1:13" ht="25.5" x14ac:dyDescent="0.25">
      <c r="A34" s="28" t="s">
        <v>203</v>
      </c>
      <c r="B34" s="5" t="s">
        <v>98</v>
      </c>
      <c r="C34" s="28" t="s">
        <v>98</v>
      </c>
      <c r="D34" s="28" t="s">
        <v>98</v>
      </c>
      <c r="E34" s="28" t="s">
        <v>98</v>
      </c>
      <c r="F34" s="28" t="s">
        <v>98</v>
      </c>
      <c r="G34" s="28" t="s">
        <v>98</v>
      </c>
      <c r="H34" s="28" t="s">
        <v>98</v>
      </c>
      <c r="I34" s="29"/>
      <c r="K34" s="13" t="s">
        <v>91</v>
      </c>
      <c r="L34" s="38" t="s">
        <v>170</v>
      </c>
      <c r="M34" s="38" t="s">
        <v>171</v>
      </c>
    </row>
    <row r="35" spans="1:13" x14ac:dyDescent="0.25">
      <c r="A35" s="28" t="s">
        <v>204</v>
      </c>
      <c r="B35" s="5" t="s">
        <v>98</v>
      </c>
      <c r="C35" s="28" t="s">
        <v>98</v>
      </c>
      <c r="D35" s="28" t="s">
        <v>98</v>
      </c>
      <c r="E35" s="28" t="s">
        <v>98</v>
      </c>
      <c r="F35" s="28" t="s">
        <v>98</v>
      </c>
      <c r="G35" s="28" t="s">
        <v>98</v>
      </c>
      <c r="H35" s="28" t="s">
        <v>98</v>
      </c>
      <c r="I35" s="29"/>
      <c r="K35" s="5" t="s">
        <v>101</v>
      </c>
      <c r="L35" s="7">
        <f>COUNTIFS(F1:F49, "Strongly Agree")</f>
        <v>6</v>
      </c>
      <c r="M35" s="36">
        <f t="shared" ref="M35:M40" si="3">L35/$L$1</f>
        <v>0.17142857142857143</v>
      </c>
    </row>
    <row r="36" spans="1:13" x14ac:dyDescent="0.25">
      <c r="A36" s="28" t="s">
        <v>205</v>
      </c>
      <c r="B36" s="27" t="s">
        <v>99</v>
      </c>
      <c r="C36" s="28" t="s">
        <v>96</v>
      </c>
      <c r="D36" s="28" t="s">
        <v>97</v>
      </c>
      <c r="E36" s="28" t="s">
        <v>101</v>
      </c>
      <c r="F36" s="28" t="s">
        <v>97</v>
      </c>
      <c r="G36" s="28" t="s">
        <v>97</v>
      </c>
      <c r="H36" s="28" t="s">
        <v>101</v>
      </c>
      <c r="I36" s="29"/>
      <c r="K36" s="5" t="s">
        <v>97</v>
      </c>
      <c r="L36" s="7">
        <f>COUNTIFS(F1:F49, "Agree")</f>
        <v>10</v>
      </c>
      <c r="M36" s="36">
        <f t="shared" si="3"/>
        <v>0.2857142857142857</v>
      </c>
    </row>
    <row r="37" spans="1:13" x14ac:dyDescent="0.25">
      <c r="K37" s="5" t="s">
        <v>96</v>
      </c>
      <c r="L37" s="7">
        <f>COUNTIFS(F1:F49, "Neither Agree or Disagree")</f>
        <v>3</v>
      </c>
      <c r="M37" s="36">
        <f t="shared" si="3"/>
        <v>8.5714285714285715E-2</v>
      </c>
    </row>
    <row r="38" spans="1:13" x14ac:dyDescent="0.25">
      <c r="K38" s="5" t="s">
        <v>103</v>
      </c>
      <c r="L38" s="7">
        <f>COUNTIFS(F1:F49, "Disagree")</f>
        <v>1</v>
      </c>
      <c r="M38" s="36">
        <f t="shared" si="3"/>
        <v>2.8571428571428571E-2</v>
      </c>
    </row>
    <row r="39" spans="1:13" x14ac:dyDescent="0.25">
      <c r="K39" s="5" t="s">
        <v>226</v>
      </c>
      <c r="L39" s="7">
        <f>COUNTIFS(F1:F49, "Strongly Disagree")</f>
        <v>0</v>
      </c>
      <c r="M39" s="36">
        <f t="shared" si="3"/>
        <v>0</v>
      </c>
    </row>
    <row r="40" spans="1:13" x14ac:dyDescent="0.25">
      <c r="K40" s="5" t="s">
        <v>98</v>
      </c>
      <c r="L40" s="7">
        <f>COUNTIFS(F1:F49, "I did not use the desktop computer")</f>
        <v>15</v>
      </c>
      <c r="M40" s="36">
        <f t="shared" si="3"/>
        <v>0.42857142857142855</v>
      </c>
    </row>
    <row r="42" spans="1:13" ht="38.25" x14ac:dyDescent="0.25">
      <c r="K42" s="13" t="s">
        <v>92</v>
      </c>
      <c r="L42" s="38" t="s">
        <v>170</v>
      </c>
      <c r="M42" s="38" t="s">
        <v>171</v>
      </c>
    </row>
    <row r="43" spans="1:13" x14ac:dyDescent="0.25">
      <c r="K43" s="5" t="s">
        <v>101</v>
      </c>
      <c r="L43" s="7">
        <f>COUNTIFS(G1:G49, "Strongly Agree")</f>
        <v>5</v>
      </c>
      <c r="M43" s="36">
        <f t="shared" ref="M43:M48" si="4">L43/$L$1</f>
        <v>0.14285714285714285</v>
      </c>
    </row>
    <row r="44" spans="1:13" x14ac:dyDescent="0.25">
      <c r="K44" s="5" t="s">
        <v>97</v>
      </c>
      <c r="L44" s="7">
        <f>COUNTIFS(G1:G49, "Agree")</f>
        <v>9</v>
      </c>
      <c r="M44" s="36">
        <f t="shared" si="4"/>
        <v>0.25714285714285712</v>
      </c>
    </row>
    <row r="45" spans="1:13" x14ac:dyDescent="0.25">
      <c r="K45" s="5" t="s">
        <v>96</v>
      </c>
      <c r="L45" s="7">
        <f>COUNTIFS(G1:G49, "Neither Agree or Disagree")</f>
        <v>5</v>
      </c>
      <c r="M45" s="36">
        <f t="shared" si="4"/>
        <v>0.14285714285714285</v>
      </c>
    </row>
    <row r="46" spans="1:13" x14ac:dyDescent="0.25">
      <c r="K46" s="5" t="s">
        <v>103</v>
      </c>
      <c r="L46" s="7">
        <f>COUNTIFS(G1:G49, "Disagree")</f>
        <v>1</v>
      </c>
      <c r="M46" s="36">
        <f t="shared" si="4"/>
        <v>2.8571428571428571E-2</v>
      </c>
    </row>
    <row r="47" spans="1:13" x14ac:dyDescent="0.25">
      <c r="K47" s="5" t="s">
        <v>226</v>
      </c>
      <c r="L47" s="7">
        <f>COUNTIFS(G1:G49, "Strongly Disagree")</f>
        <v>0</v>
      </c>
      <c r="M47" s="36">
        <f t="shared" si="4"/>
        <v>0</v>
      </c>
    </row>
    <row r="48" spans="1:13" x14ac:dyDescent="0.25">
      <c r="K48" s="5" t="s">
        <v>98</v>
      </c>
      <c r="L48" s="7">
        <f>COUNTIFS(G1:G49, "I did not use the desktop computer")</f>
        <v>15</v>
      </c>
      <c r="M48" s="36">
        <f t="shared" si="4"/>
        <v>0.42857142857142855</v>
      </c>
    </row>
    <row r="50" spans="11:13" ht="25.5" x14ac:dyDescent="0.25">
      <c r="K50" s="13" t="s">
        <v>93</v>
      </c>
      <c r="L50" s="38" t="s">
        <v>170</v>
      </c>
      <c r="M50" s="38" t="s">
        <v>171</v>
      </c>
    </row>
    <row r="51" spans="11:13" x14ac:dyDescent="0.25">
      <c r="K51" s="5" t="s">
        <v>101</v>
      </c>
      <c r="L51" s="7">
        <f>COUNTIFS(H1:H49, "Strongly Agree")</f>
        <v>8</v>
      </c>
      <c r="M51" s="36">
        <f t="shared" ref="M51:M56" si="5">L51/$L$1</f>
        <v>0.22857142857142856</v>
      </c>
    </row>
    <row r="52" spans="11:13" x14ac:dyDescent="0.25">
      <c r="K52" s="5" t="s">
        <v>97</v>
      </c>
      <c r="L52" s="7">
        <f>COUNTIFS(H1:H49, "Agree")</f>
        <v>10</v>
      </c>
      <c r="M52" s="36">
        <f t="shared" si="5"/>
        <v>0.2857142857142857</v>
      </c>
    </row>
    <row r="53" spans="11:13" x14ac:dyDescent="0.25">
      <c r="K53" s="5" t="s">
        <v>96</v>
      </c>
      <c r="L53" s="7">
        <f>COUNTIFS(H1:H49, "Neither Agree or Disagree")</f>
        <v>2</v>
      </c>
      <c r="M53" s="36">
        <f t="shared" si="5"/>
        <v>5.7142857142857141E-2</v>
      </c>
    </row>
    <row r="54" spans="11:13" x14ac:dyDescent="0.25">
      <c r="K54" s="5" t="s">
        <v>103</v>
      </c>
      <c r="L54" s="7">
        <f>COUNTIFS(H1:H49, "Disagree")</f>
        <v>0</v>
      </c>
      <c r="M54" s="36">
        <f t="shared" si="5"/>
        <v>0</v>
      </c>
    </row>
    <row r="55" spans="11:13" x14ac:dyDescent="0.25">
      <c r="K55" s="5" t="s">
        <v>226</v>
      </c>
      <c r="L55" s="7">
        <f>COUNTIFS(H1:H49, "Strongly Disagree")</f>
        <v>0</v>
      </c>
      <c r="M55" s="36">
        <f t="shared" si="5"/>
        <v>0</v>
      </c>
    </row>
    <row r="56" spans="11:13" x14ac:dyDescent="0.25">
      <c r="K56" s="5" t="s">
        <v>98</v>
      </c>
      <c r="L56" s="7">
        <f>COUNTIFS(H1:H49, "I did not use the desktop computer")</f>
        <v>15</v>
      </c>
      <c r="M56" s="36">
        <f t="shared" si="5"/>
        <v>0.42857142857142855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DC261-6B45-4E97-AC79-120896DD6D8A}">
  <sheetPr>
    <tabColor theme="5"/>
  </sheetPr>
  <dimension ref="A1:D36"/>
  <sheetViews>
    <sheetView workbookViewId="0">
      <selection activeCell="D36" sqref="D36"/>
    </sheetView>
  </sheetViews>
  <sheetFormatPr defaultRowHeight="15" x14ac:dyDescent="0.25"/>
  <cols>
    <col min="1" max="1" width="10.85546875" style="11" customWidth="1"/>
    <col min="2" max="3" width="50.5703125" style="4" customWidth="1"/>
    <col min="4" max="4" width="40.5703125" style="4" customWidth="1"/>
  </cols>
  <sheetData>
    <row r="1" spans="1:4" ht="57.6" customHeight="1" x14ac:dyDescent="0.25">
      <c r="A1" s="26" t="s">
        <v>81</v>
      </c>
      <c r="B1" s="14" t="s">
        <v>121</v>
      </c>
      <c r="C1" s="14" t="s">
        <v>133</v>
      </c>
      <c r="D1" s="13" t="s">
        <v>87</v>
      </c>
    </row>
    <row r="2" spans="1:4" ht="25.5" x14ac:dyDescent="0.25">
      <c r="A2" s="5" t="s">
        <v>57</v>
      </c>
      <c r="B2" s="5" t="s">
        <v>122</v>
      </c>
      <c r="C2" s="15" t="s">
        <v>134</v>
      </c>
    </row>
    <row r="3" spans="1:4" ht="25.5" x14ac:dyDescent="0.25">
      <c r="A3" s="5" t="s">
        <v>58</v>
      </c>
      <c r="C3" s="15" t="s">
        <v>134</v>
      </c>
      <c r="D3" s="5" t="s">
        <v>100</v>
      </c>
    </row>
    <row r="4" spans="1:4" ht="25.5" x14ac:dyDescent="0.25">
      <c r="A4" s="5" t="s">
        <v>59</v>
      </c>
      <c r="B4" s="5" t="s">
        <v>123</v>
      </c>
      <c r="C4" s="15" t="s">
        <v>134</v>
      </c>
      <c r="D4" s="5" t="s">
        <v>102</v>
      </c>
    </row>
    <row r="5" spans="1:4" ht="25.5" x14ac:dyDescent="0.25">
      <c r="A5" s="5" t="s">
        <v>60</v>
      </c>
      <c r="B5" s="5" t="s">
        <v>124</v>
      </c>
      <c r="C5" s="15" t="s">
        <v>134</v>
      </c>
      <c r="D5" s="5" t="s">
        <v>120</v>
      </c>
    </row>
    <row r="6" spans="1:4" x14ac:dyDescent="0.25">
      <c r="A6" s="5" t="s">
        <v>61</v>
      </c>
      <c r="C6" s="5" t="s">
        <v>135</v>
      </c>
      <c r="D6" s="5" t="s">
        <v>104</v>
      </c>
    </row>
    <row r="7" spans="1:4" ht="63.75" x14ac:dyDescent="0.25">
      <c r="A7" s="5" t="s">
        <v>62</v>
      </c>
      <c r="B7" s="5" t="s">
        <v>125</v>
      </c>
      <c r="D7" s="5" t="s">
        <v>105</v>
      </c>
    </row>
    <row r="8" spans="1:4" ht="89.25" x14ac:dyDescent="0.25">
      <c r="A8" s="5" t="s">
        <v>63</v>
      </c>
      <c r="B8" s="5" t="s">
        <v>126</v>
      </c>
      <c r="C8" s="5" t="s">
        <v>136</v>
      </c>
      <c r="D8" s="5"/>
    </row>
    <row r="9" spans="1:4" ht="25.5" x14ac:dyDescent="0.25">
      <c r="A9" s="5" t="s">
        <v>64</v>
      </c>
      <c r="B9" s="5"/>
      <c r="C9" s="5" t="s">
        <v>137</v>
      </c>
      <c r="D9" s="5" t="s">
        <v>106</v>
      </c>
    </row>
    <row r="10" spans="1:4" ht="63.75" x14ac:dyDescent="0.25">
      <c r="A10" s="5" t="s">
        <v>65</v>
      </c>
      <c r="C10" s="5" t="s">
        <v>138</v>
      </c>
      <c r="D10" s="5" t="s">
        <v>107</v>
      </c>
    </row>
    <row r="11" spans="1:4" ht="242.25" x14ac:dyDescent="0.25">
      <c r="A11" s="5" t="s">
        <v>66</v>
      </c>
      <c r="C11" s="5" t="s">
        <v>139</v>
      </c>
      <c r="D11" s="5" t="s">
        <v>109</v>
      </c>
    </row>
    <row r="12" spans="1:4" x14ac:dyDescent="0.25">
      <c r="A12" s="5" t="s">
        <v>67</v>
      </c>
    </row>
    <row r="13" spans="1:4" x14ac:dyDescent="0.25">
      <c r="A13" s="5" t="s">
        <v>68</v>
      </c>
      <c r="B13" s="5" t="s">
        <v>127</v>
      </c>
      <c r="C13" s="5" t="s">
        <v>140</v>
      </c>
    </row>
    <row r="14" spans="1:4" x14ac:dyDescent="0.25">
      <c r="A14" s="5" t="s">
        <v>69</v>
      </c>
    </row>
    <row r="15" spans="1:4" x14ac:dyDescent="0.25">
      <c r="A15" s="5" t="s">
        <v>70</v>
      </c>
      <c r="C15" s="5" t="s">
        <v>141</v>
      </c>
      <c r="D15" s="5" t="s">
        <v>112</v>
      </c>
    </row>
    <row r="16" spans="1:4" ht="25.5" x14ac:dyDescent="0.25">
      <c r="A16" s="5" t="s">
        <v>71</v>
      </c>
      <c r="B16" s="5" t="s">
        <v>128</v>
      </c>
      <c r="C16" s="5" t="s">
        <v>142</v>
      </c>
      <c r="D16" s="5" t="s">
        <v>114</v>
      </c>
    </row>
    <row r="17" spans="1:4" x14ac:dyDescent="0.25">
      <c r="A17" s="5" t="s">
        <v>72</v>
      </c>
    </row>
    <row r="18" spans="1:4" ht="38.25" x14ac:dyDescent="0.25">
      <c r="A18" s="5" t="s">
        <v>73</v>
      </c>
      <c r="B18" s="5" t="s">
        <v>129</v>
      </c>
      <c r="C18" s="5" t="s">
        <v>143</v>
      </c>
      <c r="D18" s="5"/>
    </row>
    <row r="19" spans="1:4" x14ac:dyDescent="0.25">
      <c r="A19" s="5" t="s">
        <v>74</v>
      </c>
      <c r="B19" s="5" t="s">
        <v>130</v>
      </c>
      <c r="C19" s="5" t="s">
        <v>144</v>
      </c>
      <c r="D19" s="5" t="s">
        <v>115</v>
      </c>
    </row>
    <row r="20" spans="1:4" ht="25.5" x14ac:dyDescent="0.25">
      <c r="A20" s="5" t="s">
        <v>75</v>
      </c>
      <c r="B20" s="5" t="s">
        <v>38</v>
      </c>
      <c r="C20" s="5" t="s">
        <v>145</v>
      </c>
      <c r="D20" s="5" t="s">
        <v>117</v>
      </c>
    </row>
    <row r="21" spans="1:4" ht="204" x14ac:dyDescent="0.25">
      <c r="A21" s="5" t="s">
        <v>76</v>
      </c>
      <c r="B21" s="5" t="s">
        <v>131</v>
      </c>
      <c r="C21" s="5" t="s">
        <v>146</v>
      </c>
      <c r="D21" s="5"/>
    </row>
    <row r="22" spans="1:4" ht="25.5" x14ac:dyDescent="0.25">
      <c r="A22" s="5" t="s">
        <v>77</v>
      </c>
      <c r="C22" s="5" t="s">
        <v>147</v>
      </c>
    </row>
    <row r="23" spans="1:4" ht="25.5" x14ac:dyDescent="0.25">
      <c r="A23" s="5" t="s">
        <v>78</v>
      </c>
      <c r="B23" s="5" t="s">
        <v>132</v>
      </c>
      <c r="C23" s="5" t="s">
        <v>148</v>
      </c>
    </row>
    <row r="24" spans="1:4" x14ac:dyDescent="0.25">
      <c r="A24" s="5" t="s">
        <v>79</v>
      </c>
      <c r="C24" s="5" t="s">
        <v>149</v>
      </c>
      <c r="D24" s="5"/>
    </row>
    <row r="25" spans="1:4" x14ac:dyDescent="0.25">
      <c r="A25" s="5" t="s">
        <v>80</v>
      </c>
    </row>
    <row r="26" spans="1:4" ht="51" x14ac:dyDescent="0.25">
      <c r="A26" s="5" t="s">
        <v>181</v>
      </c>
      <c r="B26" s="5" t="s">
        <v>188</v>
      </c>
      <c r="C26" s="5" t="s">
        <v>190</v>
      </c>
      <c r="D26" s="5" t="s">
        <v>198</v>
      </c>
    </row>
    <row r="27" spans="1:4" x14ac:dyDescent="0.25">
      <c r="A27" s="5" t="s">
        <v>182</v>
      </c>
      <c r="B27" s="5" t="s">
        <v>189</v>
      </c>
      <c r="C27" s="5" t="s">
        <v>191</v>
      </c>
      <c r="D27" s="5"/>
    </row>
    <row r="28" spans="1:4" ht="51" x14ac:dyDescent="0.25">
      <c r="A28" s="5" t="s">
        <v>193</v>
      </c>
      <c r="C28" s="5" t="s">
        <v>197</v>
      </c>
    </row>
    <row r="29" spans="1:4" ht="25.5" x14ac:dyDescent="0.25">
      <c r="A29" s="5" t="s">
        <v>194</v>
      </c>
      <c r="B29" s="5" t="s">
        <v>196</v>
      </c>
      <c r="C29" s="5"/>
    </row>
    <row r="30" spans="1:4" x14ac:dyDescent="0.25">
      <c r="A30" s="2" t="s">
        <v>199</v>
      </c>
      <c r="D30" s="2" t="s">
        <v>216</v>
      </c>
    </row>
    <row r="31" spans="1:4" x14ac:dyDescent="0.25">
      <c r="A31" s="2" t="s">
        <v>200</v>
      </c>
      <c r="D31" s="2" t="s">
        <v>220</v>
      </c>
    </row>
    <row r="32" spans="1:4" x14ac:dyDescent="0.25">
      <c r="A32" s="2" t="s">
        <v>201</v>
      </c>
      <c r="D32" s="2" t="s">
        <v>217</v>
      </c>
    </row>
    <row r="33" spans="1:4" ht="25.5" x14ac:dyDescent="0.25">
      <c r="A33" s="2" t="s">
        <v>202</v>
      </c>
      <c r="D33" s="2" t="s">
        <v>218</v>
      </c>
    </row>
    <row r="34" spans="1:4" x14ac:dyDescent="0.25">
      <c r="A34" s="2" t="s">
        <v>203</v>
      </c>
    </row>
    <row r="35" spans="1:4" x14ac:dyDescent="0.25">
      <c r="A35" s="2" t="s">
        <v>204</v>
      </c>
    </row>
    <row r="36" spans="1:4" x14ac:dyDescent="0.25">
      <c r="A36" s="2" t="s">
        <v>205</v>
      </c>
      <c r="D36" s="2" t="s">
        <v>219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FB6F6-5352-49BC-8B0E-8A2A6D324B07}">
  <sheetPr>
    <tabColor theme="2" tint="-9.9978637043366805E-2"/>
  </sheetPr>
  <dimension ref="A1:E36"/>
  <sheetViews>
    <sheetView zoomScale="70" zoomScaleNormal="70" workbookViewId="0">
      <selection activeCell="E4" sqref="E4"/>
    </sheetView>
  </sheetViews>
  <sheetFormatPr defaultRowHeight="15" x14ac:dyDescent="0.25"/>
  <cols>
    <col min="1" max="5" width="50.5703125" style="4" customWidth="1"/>
  </cols>
  <sheetData>
    <row r="1" spans="1:5" ht="111.75" customHeight="1" x14ac:dyDescent="0.25">
      <c r="A1" s="12" t="s">
        <v>150</v>
      </c>
      <c r="B1" s="12" t="s">
        <v>151</v>
      </c>
      <c r="C1" s="12" t="s">
        <v>152</v>
      </c>
      <c r="D1" s="12" t="s">
        <v>153</v>
      </c>
      <c r="E1" s="12" t="s">
        <v>154</v>
      </c>
    </row>
    <row r="2" spans="1:5" x14ac:dyDescent="0.25">
      <c r="A2" s="16">
        <v>45392.5118530787</v>
      </c>
      <c r="B2" s="5" t="s">
        <v>57</v>
      </c>
      <c r="C2" s="5" t="s">
        <v>155</v>
      </c>
      <c r="D2" s="5" t="s">
        <v>155</v>
      </c>
    </row>
    <row r="3" spans="1:5" x14ac:dyDescent="0.25">
      <c r="A3" s="16">
        <v>45392.646322256944</v>
      </c>
      <c r="B3" s="5" t="s">
        <v>58</v>
      </c>
      <c r="C3" s="5" t="s">
        <v>155</v>
      </c>
      <c r="D3" s="5" t="s">
        <v>156</v>
      </c>
    </row>
    <row r="4" spans="1:5" ht="63.75" x14ac:dyDescent="0.25">
      <c r="A4" s="16">
        <v>45392.712318275459</v>
      </c>
      <c r="B4" s="5" t="s">
        <v>59</v>
      </c>
      <c r="C4" s="5" t="s">
        <v>155</v>
      </c>
      <c r="D4" s="5" t="s">
        <v>156</v>
      </c>
      <c r="E4" s="17" t="s">
        <v>159</v>
      </c>
    </row>
    <row r="5" spans="1:5" x14ac:dyDescent="0.25">
      <c r="A5" s="16">
        <v>45393.51467798611</v>
      </c>
      <c r="B5" s="5" t="s">
        <v>60</v>
      </c>
      <c r="C5" s="5" t="s">
        <v>155</v>
      </c>
      <c r="D5" s="5" t="s">
        <v>155</v>
      </c>
    </row>
    <row r="6" spans="1:5" x14ac:dyDescent="0.25">
      <c r="A6" s="16">
        <v>45393.603960092594</v>
      </c>
      <c r="B6" s="5" t="s">
        <v>61</v>
      </c>
      <c r="C6" s="5" t="s">
        <v>155</v>
      </c>
      <c r="D6" s="5" t="s">
        <v>155</v>
      </c>
    </row>
    <row r="7" spans="1:5" x14ac:dyDescent="0.25">
      <c r="A7" s="16">
        <v>45393.653702118056</v>
      </c>
      <c r="B7" s="5" t="s">
        <v>62</v>
      </c>
      <c r="C7" s="5" t="s">
        <v>155</v>
      </c>
      <c r="D7" s="5" t="s">
        <v>156</v>
      </c>
    </row>
    <row r="8" spans="1:5" x14ac:dyDescent="0.25">
      <c r="A8" s="16">
        <v>45393.718732986112</v>
      </c>
      <c r="B8" s="5" t="s">
        <v>63</v>
      </c>
      <c r="C8" s="5" t="s">
        <v>155</v>
      </c>
      <c r="D8" s="5" t="s">
        <v>155</v>
      </c>
    </row>
    <row r="9" spans="1:5" x14ac:dyDescent="0.25">
      <c r="A9" s="16">
        <v>45394.451897141204</v>
      </c>
      <c r="B9" s="5" t="s">
        <v>64</v>
      </c>
      <c r="C9" s="5" t="s">
        <v>155</v>
      </c>
      <c r="D9" s="5" t="s">
        <v>155</v>
      </c>
    </row>
    <row r="10" spans="1:5" ht="242.25" x14ac:dyDescent="0.25">
      <c r="A10" s="16">
        <v>45394.517322256943</v>
      </c>
      <c r="B10" s="5" t="s">
        <v>65</v>
      </c>
      <c r="C10" s="5" t="s">
        <v>155</v>
      </c>
      <c r="D10" s="5" t="s">
        <v>156</v>
      </c>
      <c r="E10" s="15" t="s">
        <v>157</v>
      </c>
    </row>
    <row r="11" spans="1:5" x14ac:dyDescent="0.25">
      <c r="A11" s="16">
        <v>45394.592569606481</v>
      </c>
      <c r="B11" s="5" t="s">
        <v>66</v>
      </c>
      <c r="C11" s="5" t="s">
        <v>155</v>
      </c>
      <c r="D11" s="5" t="s">
        <v>156</v>
      </c>
    </row>
    <row r="12" spans="1:5" x14ac:dyDescent="0.25">
      <c r="A12" s="16">
        <v>45394.650823310185</v>
      </c>
      <c r="B12" s="5" t="s">
        <v>67</v>
      </c>
      <c r="C12" s="5" t="s">
        <v>155</v>
      </c>
      <c r="D12" s="5" t="s">
        <v>155</v>
      </c>
    </row>
    <row r="13" spans="1:5" x14ac:dyDescent="0.25">
      <c r="A13" s="16">
        <v>45394.711310451385</v>
      </c>
      <c r="B13" s="5" t="s">
        <v>68</v>
      </c>
      <c r="C13" s="5" t="s">
        <v>155</v>
      </c>
      <c r="D13" s="5" t="s">
        <v>155</v>
      </c>
    </row>
    <row r="14" spans="1:5" x14ac:dyDescent="0.25">
      <c r="A14" s="16">
        <v>45397.582289699072</v>
      </c>
      <c r="B14" s="5" t="s">
        <v>69</v>
      </c>
      <c r="C14" s="5" t="s">
        <v>155</v>
      </c>
      <c r="D14" s="5" t="s">
        <v>155</v>
      </c>
    </row>
    <row r="15" spans="1:5" x14ac:dyDescent="0.25">
      <c r="A15" s="16">
        <v>45397.663417025462</v>
      </c>
      <c r="B15" s="5" t="s">
        <v>70</v>
      </c>
      <c r="C15" s="5" t="s">
        <v>155</v>
      </c>
      <c r="D15" s="5" t="s">
        <v>155</v>
      </c>
    </row>
    <row r="16" spans="1:5" x14ac:dyDescent="0.25">
      <c r="A16" s="16">
        <v>45397.716173460649</v>
      </c>
      <c r="B16" s="5" t="s">
        <v>71</v>
      </c>
      <c r="C16" s="5" t="s">
        <v>155</v>
      </c>
      <c r="D16" s="5" t="s">
        <v>155</v>
      </c>
    </row>
    <row r="17" spans="1:5" x14ac:dyDescent="0.25">
      <c r="A17" s="16">
        <v>45398.458225312497</v>
      </c>
      <c r="B17" s="5" t="s">
        <v>72</v>
      </c>
      <c r="C17" s="5" t="s">
        <v>155</v>
      </c>
      <c r="D17" s="5" t="s">
        <v>156</v>
      </c>
    </row>
    <row r="18" spans="1:5" ht="25.5" x14ac:dyDescent="0.25">
      <c r="A18" s="16">
        <v>45398.637042881943</v>
      </c>
      <c r="B18" s="5" t="s">
        <v>73</v>
      </c>
      <c r="C18" s="5" t="s">
        <v>155</v>
      </c>
      <c r="D18" s="5" t="s">
        <v>156</v>
      </c>
      <c r="E18" s="17" t="s">
        <v>158</v>
      </c>
    </row>
    <row r="19" spans="1:5" x14ac:dyDescent="0.25">
      <c r="A19" s="16">
        <v>45399.515523819442</v>
      </c>
      <c r="B19" s="5" t="s">
        <v>74</v>
      </c>
      <c r="C19" s="5" t="s">
        <v>155</v>
      </c>
      <c r="D19" s="5" t="s">
        <v>156</v>
      </c>
    </row>
    <row r="20" spans="1:5" ht="89.25" x14ac:dyDescent="0.25">
      <c r="A20" s="16">
        <v>45399.66549944444</v>
      </c>
      <c r="B20" s="5" t="s">
        <v>75</v>
      </c>
      <c r="C20" s="5" t="s">
        <v>155</v>
      </c>
      <c r="D20" s="5" t="s">
        <v>156</v>
      </c>
      <c r="E20" s="15" t="s">
        <v>160</v>
      </c>
    </row>
    <row r="21" spans="1:5" x14ac:dyDescent="0.25">
      <c r="A21" s="16">
        <v>45400.500941493054</v>
      </c>
      <c r="B21" s="5" t="s">
        <v>76</v>
      </c>
      <c r="C21" s="5" t="s">
        <v>155</v>
      </c>
      <c r="D21" s="5" t="s">
        <v>155</v>
      </c>
    </row>
    <row r="22" spans="1:5" x14ac:dyDescent="0.25">
      <c r="A22" s="16">
        <v>45400.57352726852</v>
      </c>
      <c r="B22" s="5" t="s">
        <v>77</v>
      </c>
      <c r="C22" s="5" t="s">
        <v>155</v>
      </c>
      <c r="D22" s="5" t="s">
        <v>155</v>
      </c>
    </row>
    <row r="23" spans="1:5" x14ac:dyDescent="0.25">
      <c r="A23" s="16">
        <v>45401.59849498843</v>
      </c>
      <c r="B23" s="5" t="s">
        <v>78</v>
      </c>
      <c r="C23" s="5" t="s">
        <v>155</v>
      </c>
      <c r="D23" s="5" t="s">
        <v>155</v>
      </c>
    </row>
    <row r="24" spans="1:5" x14ac:dyDescent="0.25">
      <c r="A24" s="16">
        <v>45401.648354687495</v>
      </c>
      <c r="B24" s="5" t="s">
        <v>79</v>
      </c>
      <c r="C24" s="5" t="s">
        <v>155</v>
      </c>
      <c r="D24" s="5" t="s">
        <v>155</v>
      </c>
    </row>
    <row r="25" spans="1:5" x14ac:dyDescent="0.25">
      <c r="A25" s="16">
        <v>45401.729860995372</v>
      </c>
      <c r="B25" s="5" t="s">
        <v>80</v>
      </c>
      <c r="C25" s="5" t="s">
        <v>155</v>
      </c>
      <c r="D25" s="5" t="s">
        <v>155</v>
      </c>
    </row>
    <row r="26" spans="1:5" ht="51" x14ac:dyDescent="0.25">
      <c r="A26" s="20">
        <v>45404.704814814817</v>
      </c>
      <c r="B26" s="5" t="s">
        <v>181</v>
      </c>
      <c r="C26" s="5" t="s">
        <v>155</v>
      </c>
      <c r="D26" s="5" t="s">
        <v>155</v>
      </c>
      <c r="E26" s="30" t="s">
        <v>192</v>
      </c>
    </row>
    <row r="27" spans="1:5" x14ac:dyDescent="0.25">
      <c r="A27" s="20">
        <v>45405.582685185182</v>
      </c>
      <c r="B27" s="5" t="s">
        <v>182</v>
      </c>
      <c r="C27" s="5" t="s">
        <v>155</v>
      </c>
      <c r="D27" s="5" t="s">
        <v>155</v>
      </c>
      <c r="E27" s="5"/>
    </row>
    <row r="28" spans="1:5" x14ac:dyDescent="0.25">
      <c r="A28" s="20">
        <v>45405.643518518518</v>
      </c>
      <c r="B28" s="5" t="s">
        <v>193</v>
      </c>
      <c r="C28" s="5" t="s">
        <v>155</v>
      </c>
      <c r="D28" s="5" t="s">
        <v>155</v>
      </c>
      <c r="E28" s="5"/>
    </row>
    <row r="29" spans="1:5" x14ac:dyDescent="0.25">
      <c r="A29" s="20">
        <v>45406.493055555555</v>
      </c>
      <c r="B29" s="5" t="s">
        <v>194</v>
      </c>
      <c r="C29" s="5" t="s">
        <v>155</v>
      </c>
      <c r="D29" s="5" t="s">
        <v>156</v>
      </c>
      <c r="E29" s="5"/>
    </row>
    <row r="30" spans="1:5" x14ac:dyDescent="0.25">
      <c r="A30" s="31">
        <v>45413.488439733796</v>
      </c>
      <c r="B30" s="2" t="s">
        <v>199</v>
      </c>
      <c r="C30" s="2" t="s">
        <v>155</v>
      </c>
      <c r="D30" s="2" t="s">
        <v>156</v>
      </c>
    </row>
    <row r="31" spans="1:5" x14ac:dyDescent="0.25">
      <c r="A31" s="31">
        <v>45413.604592905089</v>
      </c>
      <c r="B31" s="2" t="s">
        <v>200</v>
      </c>
      <c r="C31" s="2" t="s">
        <v>155</v>
      </c>
      <c r="D31" s="2" t="s">
        <v>156</v>
      </c>
      <c r="E31" s="32" t="s">
        <v>222</v>
      </c>
    </row>
    <row r="32" spans="1:5" x14ac:dyDescent="0.25">
      <c r="A32" s="31">
        <v>45413.649242476851</v>
      </c>
      <c r="B32" s="2" t="s">
        <v>201</v>
      </c>
      <c r="C32" s="2" t="s">
        <v>155</v>
      </c>
      <c r="D32" s="2" t="s">
        <v>156</v>
      </c>
    </row>
    <row r="33" spans="1:5" x14ac:dyDescent="0.25">
      <c r="A33" s="31">
        <v>45414.441224490743</v>
      </c>
      <c r="B33" s="2" t="s">
        <v>202</v>
      </c>
      <c r="C33" s="2" t="s">
        <v>155</v>
      </c>
      <c r="D33" s="2" t="s">
        <v>155</v>
      </c>
    </row>
    <row r="34" spans="1:5" x14ac:dyDescent="0.25">
      <c r="A34" s="31">
        <v>45414.504462430559</v>
      </c>
      <c r="B34" s="2" t="s">
        <v>203</v>
      </c>
      <c r="C34" s="2" t="s">
        <v>155</v>
      </c>
      <c r="D34" s="2" t="s">
        <v>155</v>
      </c>
    </row>
    <row r="35" spans="1:5" ht="51" x14ac:dyDescent="0.25">
      <c r="A35" s="31">
        <v>45414.587939571764</v>
      </c>
      <c r="B35" s="2" t="s">
        <v>204</v>
      </c>
      <c r="C35" s="2" t="s">
        <v>155</v>
      </c>
      <c r="D35" s="2" t="s">
        <v>156</v>
      </c>
      <c r="E35" s="32" t="s">
        <v>223</v>
      </c>
    </row>
    <row r="36" spans="1:5" x14ac:dyDescent="0.25">
      <c r="A36" s="31">
        <v>45414.665006203708</v>
      </c>
      <c r="B36" s="2" t="s">
        <v>205</v>
      </c>
      <c r="C36" s="2" t="s">
        <v>155</v>
      </c>
      <c r="D36" s="2" t="s">
        <v>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Former Programming Experience</vt:lpstr>
      <vt:lpstr>Former Content Experience</vt:lpstr>
      <vt:lpstr>Desktop Feedback</vt:lpstr>
      <vt:lpstr>Programming Feedback</vt:lpstr>
      <vt:lpstr>Proctor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Fronchetti</dc:creator>
  <cp:lastModifiedBy>Felipe Fronchetti</cp:lastModifiedBy>
  <dcterms:created xsi:type="dcterms:W3CDTF">2015-06-05T18:17:20Z</dcterms:created>
  <dcterms:modified xsi:type="dcterms:W3CDTF">2024-06-15T11:33:41Z</dcterms:modified>
</cp:coreProperties>
</file>