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932B7B71-ED9A-4628-A0C0-0F9261441258}" xr6:coauthVersionLast="36" xr6:coauthVersionMax="36" xr10:uidLastSave="{00000000-0000-0000-0000-000000000000}"/>
  <bookViews>
    <workbookView xWindow="0" yWindow="0" windowWidth="28800" windowHeight="11960" activeTab="2" xr2:uid="{00000000-000D-0000-FFFF-FFFF00000000}"/>
  </bookViews>
  <sheets>
    <sheet name="Duplo (Raw)" sheetId="1" r:id="rId1"/>
    <sheet name="RSOY (Raw)" sheetId="2" r:id="rId2"/>
    <sheet name="Programming Issues" sheetId="26" r:id="rId3"/>
    <sheet name="Performance" sheetId="8" r:id="rId4"/>
    <sheet name="CVS" sheetId="5" state="hidden" r:id="rId5"/>
    <sheet name="Analysis_duplo_vs_ORS_Total_Con" sheetId="6" state="hidden" r:id="rId6"/>
    <sheet name="Copy Analysis_duplo_vs_ORS_Tota" sheetId="7" state="hidden" r:id="rId7"/>
  </sheets>
  <externalReferences>
    <externalReference r:id="rId8"/>
  </externalReferences>
  <calcPr calcId="191029"/>
</workbook>
</file>

<file path=xl/calcChain.xml><?xml version="1.0" encoding="utf-8"?>
<calcChain xmlns="http://schemas.openxmlformats.org/spreadsheetml/2006/main">
  <c r="K69" i="26" l="1"/>
  <c r="G26" i="8"/>
  <c r="G27" i="8"/>
  <c r="G28" i="8"/>
  <c r="G29" i="8"/>
  <c r="G30" i="8"/>
  <c r="G31" i="8"/>
  <c r="G32" i="8"/>
  <c r="G33" i="8"/>
  <c r="G35" i="8"/>
  <c r="G34" i="8" s="1"/>
  <c r="G36" i="8"/>
  <c r="G37" i="8"/>
  <c r="G38" i="8"/>
  <c r="G39" i="8"/>
  <c r="G40" i="8"/>
  <c r="G41" i="8"/>
  <c r="F41" i="8"/>
  <c r="F40" i="8"/>
  <c r="F39" i="8"/>
  <c r="F38" i="8"/>
  <c r="F37" i="8"/>
  <c r="F36" i="8"/>
  <c r="F35" i="8"/>
  <c r="F34" i="8"/>
  <c r="F33" i="8"/>
  <c r="F32" i="8"/>
  <c r="F31" i="8"/>
  <c r="F30" i="8"/>
  <c r="F29" i="8"/>
  <c r="F28" i="8"/>
  <c r="F27" i="8"/>
  <c r="F26" i="8"/>
  <c r="G25" i="8"/>
  <c r="F25" i="8"/>
  <c r="G42" i="8"/>
  <c r="G43" i="8"/>
  <c r="F43" i="8"/>
  <c r="F42" i="8"/>
  <c r="B5" i="26" l="1"/>
  <c r="B6" i="26"/>
  <c r="B7" i="26"/>
  <c r="C42" i="26" s="1"/>
  <c r="B8" i="26"/>
  <c r="B9" i="26"/>
  <c r="B10" i="26"/>
  <c r="B11" i="26"/>
  <c r="B12" i="26"/>
  <c r="B13" i="26"/>
  <c r="B14" i="26"/>
  <c r="B15" i="26"/>
  <c r="B16" i="26"/>
  <c r="B17" i="26"/>
  <c r="B18" i="26"/>
  <c r="B19" i="26"/>
  <c r="B20" i="26"/>
  <c r="B21" i="26"/>
  <c r="B22" i="26"/>
  <c r="B23" i="26"/>
  <c r="B24" i="26"/>
  <c r="B25" i="26"/>
  <c r="B26" i="26"/>
  <c r="B27" i="26"/>
  <c r="B28" i="26"/>
  <c r="B4" i="26"/>
  <c r="C5" i="26"/>
  <c r="C6" i="26"/>
  <c r="C7" i="26"/>
  <c r="C8" i="26"/>
  <c r="C9" i="26"/>
  <c r="C10" i="26"/>
  <c r="C11" i="26"/>
  <c r="C12" i="26"/>
  <c r="C13" i="26"/>
  <c r="C14" i="26"/>
  <c r="C15" i="26"/>
  <c r="C16" i="26"/>
  <c r="C17" i="26"/>
  <c r="C18" i="26"/>
  <c r="C19" i="26"/>
  <c r="C20" i="26"/>
  <c r="C21" i="26"/>
  <c r="C22" i="26"/>
  <c r="C23" i="26"/>
  <c r="C24" i="26"/>
  <c r="C25" i="26"/>
  <c r="C26" i="26"/>
  <c r="C27" i="26"/>
  <c r="C28" i="26"/>
  <c r="C4" i="26"/>
  <c r="D5" i="26"/>
  <c r="C66" i="26" s="1"/>
  <c r="D6" i="26"/>
  <c r="D7" i="26"/>
  <c r="D8" i="26"/>
  <c r="D9" i="26"/>
  <c r="D10" i="26"/>
  <c r="D11" i="26"/>
  <c r="D12" i="26"/>
  <c r="D13" i="26"/>
  <c r="D14" i="26"/>
  <c r="D15" i="26"/>
  <c r="D16" i="26"/>
  <c r="D17" i="26"/>
  <c r="D18" i="26"/>
  <c r="D19" i="26"/>
  <c r="D20" i="26"/>
  <c r="D21" i="26"/>
  <c r="D22" i="26"/>
  <c r="C72" i="26" s="1"/>
  <c r="D23" i="26"/>
  <c r="D24" i="26"/>
  <c r="D25" i="26"/>
  <c r="D26" i="26"/>
  <c r="D27" i="26"/>
  <c r="D28" i="26"/>
  <c r="D4" i="26"/>
  <c r="E6" i="26"/>
  <c r="E7" i="26"/>
  <c r="E8" i="26"/>
  <c r="E9" i="26"/>
  <c r="D64" i="26" s="1"/>
  <c r="E10" i="26"/>
  <c r="E11" i="26"/>
  <c r="E12" i="26"/>
  <c r="E13" i="26"/>
  <c r="E14" i="26"/>
  <c r="E15" i="26"/>
  <c r="E16" i="26"/>
  <c r="E17" i="26"/>
  <c r="E18" i="26"/>
  <c r="E19" i="26"/>
  <c r="E20" i="26"/>
  <c r="E21" i="26"/>
  <c r="E22" i="26"/>
  <c r="E23" i="26"/>
  <c r="E24" i="26"/>
  <c r="E25" i="26"/>
  <c r="E26" i="26"/>
  <c r="E27" i="26"/>
  <c r="E28" i="26"/>
  <c r="E5" i="26"/>
  <c r="E4" i="26"/>
  <c r="F5" i="26"/>
  <c r="F6" i="26"/>
  <c r="F7" i="26"/>
  <c r="F8" i="26"/>
  <c r="F9" i="26"/>
  <c r="F10" i="26"/>
  <c r="F11" i="26"/>
  <c r="F12" i="26"/>
  <c r="F13" i="26"/>
  <c r="F14" i="26"/>
  <c r="F15" i="26"/>
  <c r="F16" i="26"/>
  <c r="F17" i="26"/>
  <c r="F18" i="26"/>
  <c r="F19" i="26"/>
  <c r="F20" i="26"/>
  <c r="F21" i="26"/>
  <c r="F22" i="26"/>
  <c r="F23" i="26"/>
  <c r="F24" i="26"/>
  <c r="F25" i="26"/>
  <c r="F26" i="26"/>
  <c r="F27" i="26"/>
  <c r="F28" i="26"/>
  <c r="F4" i="26"/>
  <c r="G5" i="26"/>
  <c r="G6" i="26"/>
  <c r="G7" i="26"/>
  <c r="G8" i="26"/>
  <c r="G9" i="26"/>
  <c r="G10" i="26"/>
  <c r="G11" i="26"/>
  <c r="G12" i="26"/>
  <c r="G13" i="26"/>
  <c r="G14" i="26"/>
  <c r="G15" i="26"/>
  <c r="G16" i="26"/>
  <c r="G17" i="26"/>
  <c r="G18" i="26"/>
  <c r="G19" i="26"/>
  <c r="G20" i="26"/>
  <c r="G21" i="26"/>
  <c r="K42" i="26" s="1"/>
  <c r="G22" i="26"/>
  <c r="G23" i="26"/>
  <c r="G24" i="26"/>
  <c r="G25" i="26"/>
  <c r="G26" i="26"/>
  <c r="G27" i="26"/>
  <c r="G28" i="26"/>
  <c r="G4" i="26"/>
  <c r="I4" i="26"/>
  <c r="I5" i="26"/>
  <c r="K55" i="26"/>
  <c r="J55" i="26"/>
  <c r="K33" i="26"/>
  <c r="J33" i="26"/>
  <c r="D55" i="26"/>
  <c r="C55" i="26"/>
  <c r="D42" i="26"/>
  <c r="D33" i="26"/>
  <c r="C33" i="26"/>
  <c r="C29" i="8"/>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C69" i="26" l="1"/>
  <c r="C47" i="26"/>
  <c r="K47" i="26"/>
  <c r="J42" i="26"/>
  <c r="J47" i="26"/>
  <c r="K46" i="26"/>
  <c r="D69" i="26"/>
  <c r="D47" i="26"/>
  <c r="C43" i="26"/>
  <c r="C36" i="26" s="1"/>
  <c r="C41" i="26" a="1"/>
  <c r="C41" i="26" s="1"/>
  <c r="C35" i="26" s="1"/>
  <c r="C44" i="26"/>
  <c r="C37" i="26" s="1"/>
  <c r="C46" i="26"/>
  <c r="C45" i="26" a="1"/>
  <c r="C45" i="26" s="1"/>
  <c r="C38" i="26" s="1"/>
  <c r="D43" i="26"/>
  <c r="D36" i="26" s="1"/>
  <c r="D41" i="26" a="1"/>
  <c r="D41" i="26" s="1"/>
  <c r="D44" i="26"/>
  <c r="D46" i="26"/>
  <c r="C68" i="26"/>
  <c r="C65" i="26"/>
  <c r="C59" i="26" s="1"/>
  <c r="C64" i="26"/>
  <c r="D65" i="26"/>
  <c r="D58" i="26" s="1"/>
  <c r="D68" i="26"/>
  <c r="D66" i="26"/>
  <c r="J43" i="26"/>
  <c r="J36" i="26" s="1"/>
  <c r="J46" i="26"/>
  <c r="J44" i="26"/>
  <c r="K41" i="26" a="1"/>
  <c r="K41" i="26" s="1"/>
  <c r="K43" i="26"/>
  <c r="K36" i="26" s="1"/>
  <c r="K44" i="26"/>
  <c r="C48" i="26" l="1"/>
  <c r="C34" i="26" s="1"/>
  <c r="D35" i="26"/>
  <c r="D45" i="26" a="1"/>
  <c r="D45" i="26" s="1"/>
  <c r="D38" i="26" s="1"/>
  <c r="D37" i="26"/>
  <c r="C67" i="26" a="1"/>
  <c r="C67" i="26" s="1"/>
  <c r="C60" i="26" s="1"/>
  <c r="C63" i="26" a="1"/>
  <c r="C63" i="26" s="1"/>
  <c r="C57" i="26" s="1"/>
  <c r="C58" i="26"/>
  <c r="D63" i="26" a="1"/>
  <c r="D63" i="26" s="1"/>
  <c r="D67" i="26" a="1"/>
  <c r="D67" i="26" s="1"/>
  <c r="D60" i="26" s="1"/>
  <c r="D59" i="26"/>
  <c r="J45" i="26" a="1"/>
  <c r="J45" i="26" s="1"/>
  <c r="J38" i="26" s="1"/>
  <c r="J37" i="26"/>
  <c r="J41" i="26" a="1"/>
  <c r="J41" i="26" s="1"/>
  <c r="J35" i="26" s="1"/>
  <c r="K35" i="26"/>
  <c r="K37" i="26"/>
  <c r="K45" i="26" a="1"/>
  <c r="K45" i="26" s="1"/>
  <c r="K38" i="26" s="1"/>
  <c r="D34" i="26" l="1"/>
  <c r="D39" i="26"/>
  <c r="C39" i="26"/>
  <c r="D57" i="26"/>
  <c r="C70" i="26"/>
  <c r="J48" i="26"/>
  <c r="J34" i="26" s="1"/>
  <c r="C56" i="26" l="1"/>
  <c r="C61" i="26"/>
  <c r="D61" i="26"/>
  <c r="D56" i="26"/>
  <c r="K34" i="26"/>
  <c r="K39" i="26"/>
  <c r="J39" i="26"/>
  <c r="I6" i="26" l="1"/>
  <c r="I7" i="26"/>
  <c r="I8" i="26"/>
  <c r="I9" i="26"/>
  <c r="I10" i="26"/>
  <c r="I11" i="26"/>
  <c r="I12" i="26"/>
  <c r="I13" i="26"/>
  <c r="I14" i="26"/>
  <c r="I15" i="26"/>
  <c r="I16" i="26"/>
  <c r="I17" i="26"/>
  <c r="I18" i="26"/>
  <c r="I19" i="26"/>
  <c r="I20" i="26"/>
  <c r="I21" i="26"/>
  <c r="I22" i="26"/>
  <c r="I23" i="26"/>
  <c r="I24" i="26"/>
  <c r="I25" i="26"/>
  <c r="I26" i="26"/>
  <c r="I27" i="26"/>
  <c r="I28" i="26"/>
  <c r="H5" i="26"/>
  <c r="H6" i="26"/>
  <c r="H7" i="26"/>
  <c r="H8" i="26"/>
  <c r="H9" i="26"/>
  <c r="H10" i="26"/>
  <c r="H11" i="26"/>
  <c r="H12" i="26"/>
  <c r="H13" i="26"/>
  <c r="H14" i="26"/>
  <c r="H15" i="26"/>
  <c r="H16" i="26"/>
  <c r="H17" i="26"/>
  <c r="H18" i="26"/>
  <c r="H19" i="26"/>
  <c r="H20" i="26"/>
  <c r="H21" i="26"/>
  <c r="H22" i="26"/>
  <c r="H23" i="26"/>
  <c r="H24" i="26"/>
  <c r="H25" i="26"/>
  <c r="H26" i="26"/>
  <c r="H27" i="26"/>
  <c r="H28" i="26"/>
  <c r="H4" i="26"/>
  <c r="AP36" i="1"/>
  <c r="AP35" i="1"/>
  <c r="AP34" i="1"/>
  <c r="AP33" i="1"/>
  <c r="AP32" i="1"/>
  <c r="AP31" i="1"/>
  <c r="AP30" i="1"/>
  <c r="J69" i="26" l="1"/>
  <c r="J65" i="26"/>
  <c r="J58" i="26" s="1"/>
  <c r="J64" i="26"/>
  <c r="J68" i="26"/>
  <c r="J66" i="26"/>
  <c r="K68" i="26"/>
  <c r="K64" i="26"/>
  <c r="K65" i="26"/>
  <c r="K66" i="26"/>
  <c r="AP36" i="2"/>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J59" i="26" l="1"/>
  <c r="J67" i="26" a="1"/>
  <c r="J67" i="26" s="1"/>
  <c r="J60" i="26" s="1"/>
  <c r="K63" i="26" a="1"/>
  <c r="K63" i="26" s="1"/>
  <c r="K57" i="26" s="1"/>
  <c r="K67" i="26" a="1"/>
  <c r="K67" i="26" s="1"/>
  <c r="K60" i="26" s="1"/>
  <c r="K59" i="26"/>
  <c r="J63" i="26" a="1"/>
  <c r="J63" i="26" s="1"/>
  <c r="J57" i="26" s="1"/>
  <c r="K58" i="26"/>
  <c r="E20" i="8"/>
  <c r="K56" i="26" l="1"/>
  <c r="J70" i="26"/>
  <c r="H6" i="8"/>
  <c r="J61" i="26" l="1"/>
  <c r="K61" i="26"/>
  <c r="J56" i="26"/>
  <c r="H10" i="8"/>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<sst xmlns="http://schemas.openxmlformats.org/spreadsheetml/2006/main" count="1811" uniqueCount="229">
  <si>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</si>
  <si>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</si>
  <si>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</si>
  <si>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</si>
  <si>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</si>
  <si>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</si>
  <si>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</si>
  <si>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</si>
  <si>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</si>
  <si>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</si>
  <si>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</si>
  <si>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</si>
  <si>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</si>
  <si>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</si>
  <si>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</si>
  <si>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</si>
  <si>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</si>
  <si>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</si>
  <si>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</si>
  <si>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</si>
  <si>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</si>
  <si>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</si>
  <si>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</si>
  <si>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</si>
  <si>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</si>
  <si>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</si>
  <si>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</si>
  <si>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</si>
  <si>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</si>
  <si>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</si>
  <si>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</si>
  <si>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</si>
  <si>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</si>
  <si>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</si>
  <si>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</si>
  <si>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</si>
  <si>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</si>
  <si>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</si>
  <si>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</si>
  <si>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</si>
  <si>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</si>
  <si>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</si>
  <si>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</si>
  <si>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</si>
  <si>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</si>
  <si>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</si>
  <si>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</si>
  <si>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</si>
  <si>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</si>
  <si>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</si>
  <si>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</si>
  <si>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</si>
  <si>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</si>
  <si>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</si>
  <si>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</si>
  <si>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</si>
  <si>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</si>
  <si>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</si>
  <si>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</si>
  <si>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</si>
  <si>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</si>
  <si>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</si>
  <si>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</si>
  <si>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</si>
  <si>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</si>
  <si>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</si>
  <si>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</si>
  <si>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</si>
  <si>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</si>
  <si>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</si>
  <si>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</si>
  <si>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</si>
  <si>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</si>
  <si>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</si>
  <si>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</si>
  <si>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</si>
  <si>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</si>
  <si>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</si>
  <si>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</si>
  <si>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</si>
  <si>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</si>
  <si>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</si>
  <si>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</si>
  <si>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</si>
  <si>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</si>
  <si>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</si>
  <si>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</si>
  <si>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</si>
  <si>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</si>
  <si>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</si>
  <si>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</si>
  <si>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</si>
  <si>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</si>
  <si>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</si>
  <si>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</si>
  <si>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</si>
  <si>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</si>
  <si>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</si>
  <si>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</si>
  <si>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</si>
  <si>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</si>
  <si>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</si>
  <si>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</si>
  <si>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</si>
  <si>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</si>
  <si>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</si>
  <si>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</si>
  <si>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</si>
  <si>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</si>
  <si>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</si>
  <si>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</si>
  <si>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</si>
  <si>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</si>
  <si>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</si>
  <si>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</si>
  <si>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</si>
  <si>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</si>
  <si>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</si>
  <si>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</si>
  <si>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</si>
  <si>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</si>
  <si>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</si>
  <si>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</si>
  <si>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</si>
  <si>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</si>
  <si>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</si>
  <si>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</si>
  <si>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</si>
  <si>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</si>
  <si>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</si>
  <si>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</si>
  <si>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</si>
  <si>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</si>
  <si>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</si>
  <si>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</si>
  <si>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</si>
  <si>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</si>
  <si>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</si>
  <si>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</si>
  <si>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</si>
  <si>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</si>
  <si>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</si>
  <si>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</si>
  <si>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</si>
  <si>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</si>
  <si>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</si>
  <si>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</si>
  <si>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</si>
  <si>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</si>
  <si>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</si>
  <si>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</si>
  <si>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</si>
  <si>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</si>
  <si>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</si>
  <si>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</si>
  <si>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</si>
  <si>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RSOY</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</si>
  <si>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</si>
  <si>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</si>
  <si>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</si>
  <si>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</si>
  <si>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</si>
  <si>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</si>
  <si>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</si>
  <si>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</si>
  <si>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</si>
  <si>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</si>
  <si>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</si>
  <si>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</si>
  <si>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</si>
  <si>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</si>
  <si>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</si>
  <si>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</si>
  <si>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</si>
  <si>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</si>
  <si>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</si>
  <si>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</si>
  <si>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</si>
  <si>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</si>
  <si>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</si>
  <si>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</si>
  <si>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</si>
  <si>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</si>
  <si>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</si>
  <si>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</si>
  <si>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</si>
  <si>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</si>
  <si>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</si>
  <si>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</si>
  <si>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</si>
  <si>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</si>
  <si>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</si>
  <si>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</si>
  <si>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</si>
  <si>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</si>
  <si>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</si>
  <si>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</si>
  <si>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</si>
  <si>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</si>
  <si>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</si>
  <si>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</si>
  <si>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</si>
  <si>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</si>
  <si>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</si>
  <si>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</si>
  <si>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</si>
  <si>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</si>
  <si>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</si>
  <si>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</si>
  <si>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</si>
  <si>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</si>
  <si>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</si>
  <si>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</si>
  <si>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 Robot Collisions</t>
  </si>
  <si>
    <t>Descriptive Statistics</t>
  </si>
  <si>
    <t>Standard Error</t>
  </si>
  <si>
    <t>Mode</t>
  </si>
  <si>
    <t>Sample Variance</t>
  </si>
  <si>
    <t>Kurtosis</t>
  </si>
  <si>
    <t>Skewness</t>
  </si>
  <si>
    <t>Range</t>
  </si>
  <si>
    <t>Sum</t>
  </si>
  <si>
    <t>Count</t>
  </si>
  <si>
    <t>Geometric Mean</t>
  </si>
  <si>
    <t>Harmonic Mean</t>
  </si>
  <si>
    <t>AAD</t>
  </si>
  <si>
    <t>MAD</t>
  </si>
  <si>
    <t>IQR</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</si>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</sst>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mm/dd/yy"/>
    <numFmt numFmtId="167" formatCode="0.0"/>
    <numFmt numFmtId="168" formatCode="0.0000"/>
  </numFmts>
  <fonts count="2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scheme val="minor"/>
    </font>
    <font>
      <u/>
      <sz val="11"/>
      <color rgb="FF1155CC"/>
      <name val="Calibri"/>
    </font>
    <font>
      <b/>
      <i/>
      <sz val="11"/>
      <color theme="1"/>
      <name val="Calibri"/>
    </font>
    <font>
      <b/>
      <sz val="11"/>
      <color rgb="FF000000"/>
      <name val="Calibri"/>
      <scheme val="minor"/>
    </font>
    <font>
      <sz val="11"/>
      <color rgb="FF4A86E8"/>
      <name val="Calibri"/>
      <scheme val="minor"/>
    </font>
    <font>
      <sz val="11"/>
      <color theme="1"/>
      <name val="Calibri"/>
      <scheme val="minor"/>
    </font>
    <font>
      <sz val="11"/>
      <color rgb="FF3C78D8"/>
      <name val="Calibri"/>
      <scheme val="minor"/>
    </font>
    <font>
      <sz val="11"/>
      <color theme="1"/>
      <name val="Calibri"/>
    </font>
    <font>
      <u/>
      <sz val="11"/>
      <color rgb="FF1155CC"/>
      <name val="Calibri"/>
    </font>
    <font>
      <sz val="11"/>
      <color rgb="FF000000"/>
      <name val="Docs-Calibri"/>
    </font>
    <font>
      <sz val="12"/>
      <color theme="1"/>
      <name val="Calibri"/>
      <scheme val="minor"/>
    </font>
    <font>
      <b/>
      <sz val="11"/>
      <color theme="1"/>
      <name val="Calibri"/>
      <scheme val="minor"/>
    </font>
    <font>
      <b/>
      <i/>
      <sz val="11"/>
      <color theme="1"/>
      <name val="Calibri"/>
      <scheme val="minor"/>
    </font>
    <font>
      <sz val="11"/>
      <color rgb="FF000000"/>
      <name val="Calibri"/>
      <scheme val="minor"/>
    </font>
    <font>
      <sz val="11"/>
      <color rgb="FF000000"/>
      <name val="Calibri"/>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0">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s>
  <borders count="13">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indexed="64"/>
      </bottom>
      <diagonal/>
    </border>
  </borders>
  <cellStyleXfs count="2">
    <xf numFmtId="0" fontId="0" fillId="0" borderId="0"/>
    <xf numFmtId="9" fontId="11" fillId="0" borderId="0" applyFont="0" applyFill="0" applyBorder="0" applyAlignment="0" applyProtection="0"/>
  </cellStyleXfs>
  <cellXfs count="136">
    <xf numFmtId="0" fontId="0" fillId="0" borderId="0" xfId="0" applyFont="1" applyAlignment="1"/>
    <xf numFmtId="0" fontId="6" fillId="0" borderId="0" xfId="0" applyFont="1" applyAlignment="1"/>
    <xf numFmtId="0" fontId="6" fillId="0" borderId="0" xfId="0" applyFont="1"/>
    <xf numFmtId="19" fontId="6" fillId="0" borderId="0" xfId="0" applyNumberFormat="1" applyFont="1"/>
    <xf numFmtId="0" fontId="7" fillId="0" borderId="0" xfId="0" applyFont="1" applyAlignment="1">
      <alignment horizontal="right" vertical="center"/>
    </xf>
    <xf numFmtId="0" fontId="6" fillId="7" borderId="0" xfId="0" applyFont="1" applyFill="1" applyAlignment="1">
      <alignment horizontal="center" vertical="center" wrapText="1"/>
    </xf>
    <xf numFmtId="0" fontId="6" fillId="7" borderId="0" xfId="0" applyFont="1" applyFill="1" applyAlignment="1">
      <alignment horizontal="center" vertical="center"/>
    </xf>
    <xf numFmtId="19" fontId="6" fillId="7" borderId="0" xfId="0" applyNumberFormat="1" applyFont="1" applyFill="1" applyAlignment="1">
      <alignment horizontal="center" vertical="center"/>
    </xf>
    <xf numFmtId="19" fontId="6" fillId="8" borderId="0" xfId="0" applyNumberFormat="1" applyFont="1" applyFill="1" applyAlignment="1">
      <alignment horizontal="center" vertical="center" wrapText="1"/>
    </xf>
    <xf numFmtId="0" fontId="6" fillId="8" borderId="0" xfId="0" applyFont="1" applyFill="1" applyAlignment="1">
      <alignment horizontal="center" vertical="center" wrapText="1"/>
    </xf>
    <xf numFmtId="0" fontId="8" fillId="8" borderId="0" xfId="0" applyFont="1" applyFill="1" applyAlignment="1">
      <alignment horizontal="center" vertical="center" wrapText="1"/>
    </xf>
    <xf numFmtId="19" fontId="8" fillId="8" borderId="0" xfId="0" applyNumberFormat="1" applyFont="1" applyFill="1" applyAlignment="1">
      <alignment horizontal="center" vertical="center" wrapText="1"/>
    </xf>
    <xf numFmtId="46" fontId="6" fillId="8" borderId="0" xfId="0" applyNumberFormat="1" applyFont="1" applyFill="1" applyAlignment="1">
      <alignment horizontal="center" vertical="center" wrapText="1"/>
    </xf>
    <xf numFmtId="0" fontId="6" fillId="9" borderId="0" xfId="0" applyFont="1" applyFill="1" applyAlignment="1">
      <alignment horizontal="center" vertical="center" wrapText="1"/>
    </xf>
    <xf numFmtId="0" fontId="9" fillId="9" borderId="0" xfId="0" applyFont="1" applyFill="1" applyAlignment="1">
      <alignment horizontal="center" vertical="center" wrapText="1"/>
    </xf>
    <xf numFmtId="0" fontId="6" fillId="10" borderId="0" xfId="0" applyFont="1" applyFill="1" applyAlignment="1">
      <alignment horizontal="center" vertical="center" wrapText="1"/>
    </xf>
    <xf numFmtId="46" fontId="6" fillId="11" borderId="0" xfId="0" applyNumberFormat="1" applyFont="1" applyFill="1" applyAlignment="1">
      <alignment horizontal="center" vertical="center" wrapText="1"/>
    </xf>
    <xf numFmtId="0" fontId="6" fillId="11" borderId="0" xfId="0" applyFont="1" applyFill="1" applyAlignment="1">
      <alignment horizontal="center" vertical="center" wrapText="1"/>
    </xf>
    <xf numFmtId="0" fontId="0" fillId="0" borderId="0" xfId="0" applyFont="1" applyAlignment="1"/>
    <xf numFmtId="0" fontId="14" fillId="0" borderId="0" xfId="0" applyFont="1" applyAlignment="1">
      <alignment horizontal="right" vertical="center"/>
    </xf>
    <xf numFmtId="0" fontId="8" fillId="10" borderId="0" xfId="0" applyFont="1" applyFill="1" applyAlignment="1">
      <alignment horizontal="center" vertical="center" wrapText="1"/>
    </xf>
    <xf numFmtId="46" fontId="0" fillId="0" borderId="0" xfId="0" applyNumberFormat="1" applyFont="1" applyAlignment="1"/>
    <xf numFmtId="0" fontId="11" fillId="0" borderId="1" xfId="0" applyFont="1" applyBorder="1"/>
    <xf numFmtId="46" fontId="17" fillId="8" borderId="0" xfId="0" applyNumberFormat="1" applyFont="1" applyFill="1" applyAlignment="1">
      <alignment horizontal="center" vertical="center" wrapText="1"/>
    </xf>
    <xf numFmtId="0" fontId="17" fillId="8" borderId="0" xfId="0" applyFont="1" applyFill="1" applyAlignment="1">
      <alignment horizontal="center" vertical="center" wrapText="1"/>
    </xf>
    <xf numFmtId="0" fontId="17" fillId="8" borderId="1" xfId="0" applyFont="1" applyFill="1" applyBorder="1" applyAlignment="1">
      <alignment horizontal="center" vertical="center" wrapText="1"/>
    </xf>
    <xf numFmtId="0" fontId="11" fillId="0" borderId="1" xfId="0" applyFont="1" applyBorder="1" applyAlignment="1"/>
    <xf numFmtId="0" fontId="11" fillId="0" borderId="0" xfId="0" applyFont="1" applyAlignment="1"/>
    <xf numFmtId="46" fontId="11" fillId="0" borderId="0" xfId="0" applyNumberFormat="1" applyFont="1"/>
    <xf numFmtId="0" fontId="11" fillId="0" borderId="0" xfId="0" applyFont="1"/>
    <xf numFmtId="0" fontId="11" fillId="13" borderId="0" xfId="0" applyFont="1" applyFill="1" applyAlignment="1"/>
    <xf numFmtId="21" fontId="11" fillId="0" borderId="4" xfId="0" applyNumberFormat="1" applyFont="1" applyBorder="1" applyAlignment="1"/>
    <xf numFmtId="46" fontId="19" fillId="13" borderId="5" xfId="0" applyNumberFormat="1" applyFont="1" applyFill="1" applyBorder="1"/>
    <xf numFmtId="46" fontId="19" fillId="13" borderId="6" xfId="0" applyNumberFormat="1" applyFont="1" applyFill="1" applyBorder="1"/>
    <xf numFmtId="0" fontId="19" fillId="13" borderId="0" xfId="0" applyFont="1" applyFill="1"/>
    <xf numFmtId="168" fontId="11" fillId="0" borderId="0" xfId="0" applyNumberFormat="1" applyFont="1"/>
    <xf numFmtId="168" fontId="11" fillId="12" borderId="0" xfId="0" applyNumberFormat="1" applyFont="1" applyFill="1"/>
    <xf numFmtId="21" fontId="19" fillId="13" borderId="5" xfId="0" applyNumberFormat="1" applyFont="1" applyFill="1" applyBorder="1"/>
    <xf numFmtId="21" fontId="19" fillId="13" borderId="6" xfId="0" applyNumberFormat="1" applyFont="1" applyFill="1" applyBorder="1"/>
    <xf numFmtId="0" fontId="11" fillId="0" borderId="0" xfId="0" applyFont="1" applyAlignment="1">
      <alignment horizontal="left"/>
    </xf>
    <xf numFmtId="0" fontId="20" fillId="0" borderId="0" xfId="0" applyFont="1" applyAlignment="1"/>
    <xf numFmtId="0" fontId="21" fillId="13" borderId="2" xfId="0" applyFont="1" applyFill="1" applyBorder="1"/>
    <xf numFmtId="0" fontId="11" fillId="0" borderId="2" xfId="0" applyFont="1" applyBorder="1"/>
    <xf numFmtId="167" fontId="11" fillId="0" borderId="0" xfId="0" applyNumberFormat="1" applyFont="1"/>
    <xf numFmtId="167" fontId="11" fillId="12" borderId="0" xfId="0" applyNumberFormat="1" applyFont="1" applyFill="1"/>
    <xf numFmtId="0" fontId="11" fillId="12" borderId="0" xfId="0" applyFont="1" applyFill="1"/>
    <xf numFmtId="2" fontId="22" fillId="13" borderId="0" xfId="0" applyNumberFormat="1" applyFont="1" applyFill="1"/>
    <xf numFmtId="0" fontId="19" fillId="13" borderId="5" xfId="0" applyFont="1" applyFill="1" applyBorder="1"/>
    <xf numFmtId="0" fontId="19" fillId="13" borderId="6" xfId="0" applyFont="1" applyFill="1" applyBorder="1"/>
    <xf numFmtId="21" fontId="19" fillId="13" borderId="7" xfId="0" applyNumberFormat="1" applyFont="1" applyFill="1" applyBorder="1"/>
    <xf numFmtId="21" fontId="19" fillId="13" borderId="8" xfId="0" applyNumberFormat="1" applyFont="1" applyFill="1" applyBorder="1"/>
    <xf numFmtId="46" fontId="19" fillId="13" borderId="9" xfId="0" applyNumberFormat="1" applyFont="1" applyFill="1" applyBorder="1"/>
    <xf numFmtId="21" fontId="19" fillId="13" borderId="10" xfId="0" applyNumberFormat="1" applyFont="1" applyFill="1" applyBorder="1"/>
    <xf numFmtId="46" fontId="19" fillId="13" borderId="10" xfId="0" applyNumberFormat="1" applyFont="1" applyFill="1" applyBorder="1"/>
    <xf numFmtId="0" fontId="19" fillId="13" borderId="10" xfId="0" applyFont="1" applyFill="1" applyBorder="1"/>
    <xf numFmtId="0" fontId="19" fillId="13" borderId="9" xfId="0" applyFont="1" applyFill="1" applyBorder="1"/>
    <xf numFmtId="0" fontId="19" fillId="13" borderId="11" xfId="0" applyFont="1" applyFill="1" applyBorder="1"/>
    <xf numFmtId="0" fontId="19" fillId="13" borderId="3" xfId="0" applyFont="1" applyFill="1" applyBorder="1"/>
    <xf numFmtId="0" fontId="21" fillId="13" borderId="0" xfId="0" applyFont="1" applyFill="1"/>
    <xf numFmtId="0" fontId="10"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1"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5" fillId="0" borderId="0" xfId="0" applyNumberFormat="1" applyFont="1" applyFill="1" applyAlignment="1">
      <alignment horizontal="right"/>
    </xf>
    <xf numFmtId="0" fontId="16" fillId="0" borderId="0" xfId="0" applyFont="1" applyFill="1" applyAlignment="1"/>
    <xf numFmtId="0" fontId="16"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2" fillId="0" borderId="0" xfId="0" applyFont="1" applyFill="1" applyAlignment="1">
      <alignment horizontal="right"/>
    </xf>
    <xf numFmtId="19" fontId="13" fillId="0" borderId="0" xfId="0" applyNumberFormat="1" applyFont="1" applyFill="1" applyAlignment="1">
      <alignment horizontal="right"/>
    </xf>
    <xf numFmtId="46" fontId="13" fillId="0" borderId="0" xfId="0" applyNumberFormat="1" applyFont="1" applyFill="1" applyAlignment="1">
      <alignment horizontal="right"/>
    </xf>
    <xf numFmtId="0" fontId="13" fillId="0" borderId="0" xfId="0" applyFont="1" applyFill="1" applyAlignment="1">
      <alignment horizontal="right"/>
    </xf>
    <xf numFmtId="0" fontId="13" fillId="0" borderId="0" xfId="0" applyFont="1" applyFill="1" applyAlignment="1"/>
    <xf numFmtId="0" fontId="0" fillId="0" borderId="0" xfId="0" applyFont="1" applyAlignment="1">
      <alignment horizontal="center"/>
    </xf>
    <xf numFmtId="0" fontId="23" fillId="10" borderId="0" xfId="0" applyFont="1" applyFill="1" applyAlignment="1">
      <alignment horizontal="center" vertical="center" wrapText="1"/>
    </xf>
    <xf numFmtId="0" fontId="24" fillId="10" borderId="0" xfId="0" applyFont="1" applyFill="1" applyAlignment="1">
      <alignment horizontal="center" vertical="center" wrapText="1"/>
    </xf>
    <xf numFmtId="0" fontId="24" fillId="8" borderId="0" xfId="0" applyFont="1" applyFill="1" applyAlignment="1">
      <alignment horizontal="center" vertical="center" wrapText="1"/>
    </xf>
    <xf numFmtId="0" fontId="24" fillId="14" borderId="0" xfId="0" applyFont="1" applyFill="1" applyAlignment="1"/>
    <xf numFmtId="0" fontId="24"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5" fillId="0" borderId="0" xfId="0" applyNumberFormat="1" applyFont="1" applyAlignment="1"/>
    <xf numFmtId="1" fontId="5" fillId="0" borderId="0" xfId="0" applyNumberFormat="1" applyFont="1" applyAlignment="1"/>
    <xf numFmtId="167" fontId="0" fillId="0" borderId="0" xfId="1" applyNumberFormat="1" applyFont="1" applyAlignment="1"/>
    <xf numFmtId="0" fontId="4"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4"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4" fillId="15" borderId="0" xfId="0" applyNumberFormat="1" applyFont="1" applyFill="1" applyAlignment="1">
      <alignment horizontal="center"/>
    </xf>
    <xf numFmtId="2" fontId="0" fillId="15" borderId="0" xfId="0" applyNumberFormat="1" applyFont="1" applyFill="1" applyAlignment="1">
      <alignment horizontal="center"/>
    </xf>
    <xf numFmtId="1" fontId="4"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0" fontId="0" fillId="0" borderId="0" xfId="0" applyFont="1" applyAlignment="1"/>
    <xf numFmtId="0" fontId="25" fillId="14" borderId="0" xfId="0" applyFont="1" applyFill="1" applyAlignment="1">
      <alignment horizontal="center" vertical="center"/>
    </xf>
    <xf numFmtId="0" fontId="24" fillId="0" borderId="0" xfId="0" applyFont="1" applyAlignment="1"/>
    <xf numFmtId="0" fontId="3" fillId="17" borderId="0" xfId="0" applyFont="1" applyFill="1" applyAlignment="1">
      <alignment horizontal="center"/>
    </xf>
    <xf numFmtId="0" fontId="2" fillId="0" borderId="0" xfId="0" applyFont="1" applyAlignment="1"/>
    <xf numFmtId="0" fontId="0" fillId="14" borderId="0" xfId="0" applyFont="1" applyFill="1" applyBorder="1" applyAlignment="1"/>
    <xf numFmtId="0" fontId="24" fillId="14" borderId="0" xfId="0" applyFont="1" applyFill="1" applyBorder="1" applyAlignment="1">
      <alignment horizontal="center"/>
    </xf>
    <xf numFmtId="19" fontId="6" fillId="2" borderId="0" xfId="0" applyNumberFormat="1" applyFont="1" applyFill="1" applyAlignment="1">
      <alignment horizontal="center" wrapText="1"/>
    </xf>
    <xf numFmtId="0" fontId="0" fillId="0" borderId="0" xfId="0" applyFont="1" applyAlignment="1"/>
    <xf numFmtId="0" fontId="6" fillId="2" borderId="0" xfId="0" applyFont="1" applyFill="1" applyAlignment="1">
      <alignment horizontal="center" wrapText="1"/>
    </xf>
    <xf numFmtId="19" fontId="6" fillId="3" borderId="0" xfId="0" applyNumberFormat="1" applyFont="1" applyFill="1" applyAlignment="1">
      <alignment horizontal="center" wrapText="1"/>
    </xf>
    <xf numFmtId="0" fontId="6" fillId="4" borderId="0" xfId="0" applyFont="1" applyFill="1" applyAlignment="1">
      <alignment horizontal="center" wrapText="1"/>
    </xf>
    <xf numFmtId="0" fontId="6" fillId="3" borderId="0" xfId="0" applyFont="1" applyFill="1" applyAlignment="1">
      <alignment horizontal="center" wrapText="1"/>
    </xf>
    <xf numFmtId="0" fontId="6" fillId="5" borderId="0" xfId="0" applyFont="1" applyFill="1" applyAlignment="1">
      <alignment horizontal="center" wrapText="1"/>
    </xf>
    <xf numFmtId="0" fontId="6" fillId="6" borderId="0" xfId="0" applyFont="1" applyFill="1" applyAlignment="1">
      <alignment horizontal="center" wrapText="1"/>
    </xf>
    <xf numFmtId="0" fontId="25" fillId="19" borderId="0" xfId="0" applyFont="1" applyFill="1" applyAlignment="1">
      <alignment horizontal="center" vertical="center" wrapText="1"/>
    </xf>
    <xf numFmtId="0" fontId="26" fillId="19" borderId="0" xfId="0" applyFont="1" applyFill="1" applyAlignment="1">
      <alignment horizontal="center" vertical="center" wrapText="1"/>
    </xf>
    <xf numFmtId="0" fontId="25" fillId="18" borderId="0" xfId="0" applyFont="1" applyFill="1" applyAlignment="1">
      <alignment horizontal="center" vertical="center"/>
    </xf>
    <xf numFmtId="0" fontId="25" fillId="14" borderId="0" xfId="0" applyFont="1" applyFill="1" applyAlignment="1">
      <alignment horizontal="center"/>
    </xf>
    <xf numFmtId="0" fontId="25" fillId="14" borderId="0" xfId="0" applyFont="1" applyFill="1" applyBorder="1" applyAlignment="1">
      <alignment horizontal="center"/>
    </xf>
    <xf numFmtId="1" fontId="2" fillId="14" borderId="0" xfId="0" applyNumberFormat="1" applyFont="1" applyFill="1" applyAlignment="1">
      <alignment horizontal="center"/>
    </xf>
    <xf numFmtId="0" fontId="2" fillId="14" borderId="0" xfId="0" applyFont="1" applyFill="1" applyAlignment="1">
      <alignment horizontal="center"/>
    </xf>
    <xf numFmtId="0" fontId="25" fillId="17" borderId="0" xfId="0" applyFont="1" applyFill="1" applyAlignment="1">
      <alignment horizontal="center"/>
    </xf>
    <xf numFmtId="2" fontId="25" fillId="17" borderId="0" xfId="0" applyNumberFormat="1" applyFont="1" applyFill="1" applyAlignment="1">
      <alignment horizontal="center"/>
    </xf>
    <xf numFmtId="2" fontId="2" fillId="14" borderId="0" xfId="0" applyNumberFormat="1" applyFont="1" applyFill="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0" fillId="0" borderId="12" xfId="0" applyFont="1" applyBorder="1" applyAlignment="1"/>
    <xf numFmtId="0" fontId="24" fillId="0" borderId="12" xfId="0" applyFont="1" applyBorder="1" applyAlignment="1">
      <alignment horizontal="center"/>
    </xf>
    <xf numFmtId="0" fontId="1" fillId="14" borderId="0" xfId="0" applyFont="1" applyFill="1" applyBorder="1" applyAlignment="1"/>
  </cellXfs>
  <cellStyles count="2">
    <cellStyle name="Normal" xfId="0" builtinId="0"/>
    <cellStyle name="Percent" xfId="1" builtinId="5"/>
  </cellStyles>
  <dxfs count="0"/>
  <tableStyles count="0" defaultTableStyle="TableStyleMedium2" defaultPivotStyle="PivotStyleLight16"/>
  <colors>
    <mruColors>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Objects Dropped</a:t>
            </a:r>
          </a:p>
        </c:rich>
      </c:tx>
      <c:overlay val="0"/>
    </c:title>
    <c:autoTitleDeleted val="0"/>
    <c:plotArea>
      <c:layout/>
      <c:barChart>
        <c:barDir val="col"/>
        <c:grouping val="stacked"/>
        <c:varyColors val="0"/>
        <c:ser>
          <c:idx val="0"/>
          <c:order val="0"/>
          <c:tx>
            <c:strRef>
              <c:f>'Programming Issues'!$B$34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Issues'!$C$33:$D$33</c:f>
              <c:strCache>
                <c:ptCount val="2"/>
                <c:pt idx="0">
                  <c:v>Duplo</c:v>
                </c:pt>
                <c:pt idx="1">
                  <c:v>RSOY</c:v>
                </c:pt>
              </c:strCache>
            </c:strRef>
          </c:cat>
          <c:val>
            <c:numRef>
              <c:f>'Programming Issues'!$C$34:$D$34</c:f>
              <c:numCache>
                <c:formatCode>General</c:formatCode>
                <c:ptCount val="2"/>
                <c:pt idx="0">
                  <c:v>0</c:v>
                </c:pt>
                <c:pt idx="1">
                  <c:v>1</c:v>
                </c:pt>
              </c:numCache>
            </c:numRef>
          </c:val>
          <c:extLst>
            <c:ext xmlns:c16="http://schemas.microsoft.com/office/drawing/2014/chart" uri="{C3380CC4-5D6E-409C-BE32-E72D297353CC}">
              <c16:uniqueId val="{00000000-5FED-4BF4-9426-34B6F71A3FC9}"/>
            </c:ext>
          </c:extLst>
        </c:ser>
        <c:ser>
          <c:idx val="1"/>
          <c:order val="1"/>
          <c:tx>
            <c:strRef>
              <c:f>'Programming Issues'!$B$35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Issues'!$C$33:$D$33</c:f>
              <c:strCache>
                <c:ptCount val="2"/>
                <c:pt idx="0">
                  <c:v>Duplo</c:v>
                </c:pt>
                <c:pt idx="1">
                  <c:v>RSOY</c:v>
                </c:pt>
              </c:strCache>
            </c:strRef>
          </c:cat>
          <c:val>
            <c:numRef>
              <c:f>'Programming Issues'!$C$35:$D$35</c:f>
              <c:numCache>
                <c:formatCode>General</c:formatCode>
                <c:ptCount val="2"/>
                <c:pt idx="0">
                  <c:v>2</c:v>
                </c:pt>
                <c:pt idx="1">
                  <c:v>2</c:v>
                </c:pt>
              </c:numCache>
            </c:numRef>
          </c:val>
          <c:extLst>
            <c:ext xmlns:c16="http://schemas.microsoft.com/office/drawing/2014/chart" uri="{C3380CC4-5D6E-409C-BE32-E72D297353CC}">
              <c16:uniqueId val="{00000001-5FED-4BF4-9426-34B6F71A3FC9}"/>
            </c:ext>
          </c:extLst>
        </c:ser>
        <c:ser>
          <c:idx val="2"/>
          <c:order val="2"/>
          <c:tx>
            <c:strRef>
              <c:f>'Programming Issues'!$B$36</c:f>
              <c:strCache>
                <c:ptCount val="1"/>
                <c:pt idx="0">
                  <c:v>Med-Q1</c:v>
                </c:pt>
              </c:strCache>
            </c:strRef>
          </c:tx>
          <c:invertIfNegative val="0"/>
          <c:cat>
            <c:strRef>
              <c:f>'Programming Issues'!$C$33:$D$33</c:f>
              <c:strCache>
                <c:ptCount val="2"/>
                <c:pt idx="0">
                  <c:v>Duplo</c:v>
                </c:pt>
                <c:pt idx="1">
                  <c:v>RSOY</c:v>
                </c:pt>
              </c:strCache>
            </c:strRef>
          </c:cat>
          <c:val>
            <c:numRef>
              <c:f>'Programming Issues'!$C$36:$D$36</c:f>
              <c:numCache>
                <c:formatCode>General</c:formatCode>
                <c:ptCount val="2"/>
                <c:pt idx="0">
                  <c:v>1</c:v>
                </c:pt>
                <c:pt idx="1">
                  <c:v>3</c:v>
                </c:pt>
              </c:numCache>
            </c:numRef>
          </c:val>
          <c:extLst>
            <c:ext xmlns:c16="http://schemas.microsoft.com/office/drawing/2014/chart" uri="{C3380CC4-5D6E-409C-BE32-E72D297353CC}">
              <c16:uniqueId val="{00000002-5FED-4BF4-9426-34B6F71A3FC9}"/>
            </c:ext>
          </c:extLst>
        </c:ser>
        <c:ser>
          <c:idx val="3"/>
          <c:order val="3"/>
          <c:tx>
            <c:strRef>
              <c:f>'Programming Issues'!$B$37</c:f>
              <c:strCache>
                <c:ptCount val="1"/>
                <c:pt idx="0">
                  <c:v>Q3-Med</c:v>
                </c:pt>
              </c:strCache>
            </c:strRef>
          </c:tx>
          <c:invertIfNegative val="0"/>
          <c:errBars>
            <c:errBarType val="plus"/>
            <c:errValType val="cust"/>
            <c:noEndCap val="0"/>
            <c:plus>
              <c:numRef>
                <c:f>'Programming Issues'!$C$38:$D$38</c:f>
                <c:numCache>
                  <c:formatCode>General</c:formatCode>
                  <c:ptCount val="2"/>
                  <c:pt idx="0">
                    <c:v>8</c:v>
                  </c:pt>
                  <c:pt idx="1">
                    <c:v>12</c:v>
                  </c:pt>
                </c:numCache>
              </c:numRef>
            </c:plus>
          </c:errBars>
          <c:cat>
            <c:strRef>
              <c:f>'Programming Issues'!$C$33:$D$33</c:f>
              <c:strCache>
                <c:ptCount val="2"/>
                <c:pt idx="0">
                  <c:v>Duplo</c:v>
                </c:pt>
                <c:pt idx="1">
                  <c:v>RSOY</c:v>
                </c:pt>
              </c:strCache>
            </c:strRef>
          </c:cat>
          <c:val>
            <c:numRef>
              <c:f>'Programming Issues'!$C$37:$D$37</c:f>
              <c:numCache>
                <c:formatCode>General</c:formatCode>
                <c:ptCount val="2"/>
                <c:pt idx="0">
                  <c:v>4</c:v>
                </c:pt>
                <c:pt idx="1">
                  <c:v>3</c:v>
                </c:pt>
              </c:numCache>
            </c:numRef>
          </c:val>
          <c:extLst>
            <c:ext xmlns:c16="http://schemas.microsoft.com/office/drawing/2014/chart" uri="{C3380CC4-5D6E-409C-BE32-E72D297353CC}">
              <c16:uniqueId val="{00000003-5FED-4BF4-9426-34B6F71A3FC9}"/>
            </c:ext>
          </c:extLst>
        </c:ser>
        <c:dLbls>
          <c:showLegendKey val="0"/>
          <c:showVal val="0"/>
          <c:showCatName val="0"/>
          <c:showSerName val="0"/>
          <c:showPercent val="0"/>
          <c:showBubbleSize val="0"/>
        </c:dLbls>
        <c:gapWidth val="150"/>
        <c:overlap val="100"/>
        <c:axId val="1198167040"/>
        <c:axId val="1176041392"/>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Issues'!$C$39:$D$39</c:f>
              <c:numCache>
                <c:formatCode>General</c:formatCode>
                <c:ptCount val="2"/>
                <c:pt idx="0">
                  <c:v>4.72</c:v>
                </c:pt>
                <c:pt idx="1">
                  <c:v>6.92</c:v>
                </c:pt>
              </c:numCache>
            </c:numRef>
          </c:yVal>
          <c:smooth val="0"/>
          <c:extLst>
            <c:ext xmlns:c16="http://schemas.microsoft.com/office/drawing/2014/chart" uri="{C3380CC4-5D6E-409C-BE32-E72D297353CC}">
              <c16:uniqueId val="{00000004-5FED-4BF4-9426-34B6F71A3FC9}"/>
            </c:ext>
          </c:extLst>
        </c:ser>
        <c:dLbls>
          <c:showLegendKey val="0"/>
          <c:showVal val="0"/>
          <c:showCatName val="0"/>
          <c:showSerName val="0"/>
          <c:showPercent val="0"/>
          <c:showBubbleSize val="0"/>
        </c:dLbls>
        <c:axId val="1198167040"/>
        <c:axId val="1176041392"/>
      </c:scatterChart>
      <c:catAx>
        <c:axId val="1198167040"/>
        <c:scaling>
          <c:orientation val="minMax"/>
        </c:scaling>
        <c:delete val="0"/>
        <c:axPos val="b"/>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scaling>
        <c:delete val="0"/>
        <c:axPos val="l"/>
        <c:majorGridlines/>
        <c:numFmt formatCode="General" sourceLinked="1"/>
        <c:majorTickMark val="out"/>
        <c:minorTickMark val="none"/>
        <c:tickLblPos val="nextTo"/>
        <c:crossAx val="11981670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Robot</a:t>
            </a:r>
            <a:r>
              <a:rPr lang="en-US" baseline="0"/>
              <a:t> Collisions</a:t>
            </a:r>
            <a:endParaRPr lang="en-US"/>
          </a:p>
        </c:rich>
      </c:tx>
      <c:overlay val="0"/>
    </c:title>
    <c:autoTitleDeleted val="0"/>
    <c:plotArea>
      <c:layout/>
      <c:barChart>
        <c:barDir val="col"/>
        <c:grouping val="stacked"/>
        <c:varyColors val="0"/>
        <c:ser>
          <c:idx val="0"/>
          <c:order val="0"/>
          <c:tx>
            <c:strRef>
              <c:f>'Programming Issues'!$B$56</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Issues'!$C$55:$D$55</c:f>
              <c:strCache>
                <c:ptCount val="2"/>
                <c:pt idx="0">
                  <c:v>Duplo</c:v>
                </c:pt>
                <c:pt idx="1">
                  <c:v>RSOY</c:v>
                </c:pt>
              </c:strCache>
            </c:strRef>
          </c:cat>
          <c:val>
            <c:numRef>
              <c:f>'Programming Issues'!$C$56:$D$56</c:f>
              <c:numCache>
                <c:formatCode>General</c:formatCode>
                <c:ptCount val="2"/>
                <c:pt idx="0">
                  <c:v>1</c:v>
                </c:pt>
                <c:pt idx="1">
                  <c:v>7</c:v>
                </c:pt>
              </c:numCache>
            </c:numRef>
          </c:val>
          <c:extLst>
            <c:ext xmlns:c16="http://schemas.microsoft.com/office/drawing/2014/chart" uri="{C3380CC4-5D6E-409C-BE32-E72D297353CC}">
              <c16:uniqueId val="{00000000-0090-454A-850D-00E0E4E5D107}"/>
            </c:ext>
          </c:extLst>
        </c:ser>
        <c:ser>
          <c:idx val="1"/>
          <c:order val="1"/>
          <c:tx>
            <c:strRef>
              <c:f>'Programming Issues'!$B$57</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Issues'!$C$55:$D$55</c:f>
              <c:strCache>
                <c:ptCount val="2"/>
                <c:pt idx="0">
                  <c:v>Duplo</c:v>
                </c:pt>
                <c:pt idx="1">
                  <c:v>RSOY</c:v>
                </c:pt>
              </c:strCache>
            </c:strRef>
          </c:cat>
          <c:val>
            <c:numRef>
              <c:f>'Programming Issues'!$C$57:$D$57</c:f>
              <c:numCache>
                <c:formatCode>General</c:formatCode>
                <c:ptCount val="2"/>
                <c:pt idx="0">
                  <c:v>3</c:v>
                </c:pt>
                <c:pt idx="1">
                  <c:v>4</c:v>
                </c:pt>
              </c:numCache>
            </c:numRef>
          </c:val>
          <c:extLst>
            <c:ext xmlns:c16="http://schemas.microsoft.com/office/drawing/2014/chart" uri="{C3380CC4-5D6E-409C-BE32-E72D297353CC}">
              <c16:uniqueId val="{00000001-0090-454A-850D-00E0E4E5D107}"/>
            </c:ext>
          </c:extLst>
        </c:ser>
        <c:ser>
          <c:idx val="2"/>
          <c:order val="2"/>
          <c:tx>
            <c:strRef>
              <c:f>'Programming Issues'!$B$58</c:f>
              <c:strCache>
                <c:ptCount val="1"/>
                <c:pt idx="0">
                  <c:v>Med-Q1</c:v>
                </c:pt>
              </c:strCache>
            </c:strRef>
          </c:tx>
          <c:invertIfNegative val="0"/>
          <c:cat>
            <c:strRef>
              <c:f>'Programming Issues'!$C$55:$D$55</c:f>
              <c:strCache>
                <c:ptCount val="2"/>
                <c:pt idx="0">
                  <c:v>Duplo</c:v>
                </c:pt>
                <c:pt idx="1">
                  <c:v>RSOY</c:v>
                </c:pt>
              </c:strCache>
            </c:strRef>
          </c:cat>
          <c:val>
            <c:numRef>
              <c:f>'Programming Issues'!$C$58:$D$58</c:f>
              <c:numCache>
                <c:formatCode>General</c:formatCode>
                <c:ptCount val="2"/>
                <c:pt idx="0">
                  <c:v>5</c:v>
                </c:pt>
                <c:pt idx="1">
                  <c:v>4</c:v>
                </c:pt>
              </c:numCache>
            </c:numRef>
          </c:val>
          <c:extLst>
            <c:ext xmlns:c16="http://schemas.microsoft.com/office/drawing/2014/chart" uri="{C3380CC4-5D6E-409C-BE32-E72D297353CC}">
              <c16:uniqueId val="{00000002-0090-454A-850D-00E0E4E5D107}"/>
            </c:ext>
          </c:extLst>
        </c:ser>
        <c:ser>
          <c:idx val="3"/>
          <c:order val="3"/>
          <c:tx>
            <c:strRef>
              <c:f>'Programming Issues'!$B$59</c:f>
              <c:strCache>
                <c:ptCount val="1"/>
                <c:pt idx="0">
                  <c:v>Q3-Med</c:v>
                </c:pt>
              </c:strCache>
            </c:strRef>
          </c:tx>
          <c:invertIfNegative val="0"/>
          <c:errBars>
            <c:errBarType val="plus"/>
            <c:errValType val="cust"/>
            <c:noEndCap val="0"/>
            <c:plus>
              <c:numRef>
                <c:f>'Programming Issues'!$C$60:$D$60</c:f>
                <c:numCache>
                  <c:formatCode>General</c:formatCode>
                  <c:ptCount val="2"/>
                  <c:pt idx="0">
                    <c:v>15</c:v>
                  </c:pt>
                  <c:pt idx="1">
                    <c:v>14</c:v>
                  </c:pt>
                </c:numCache>
              </c:numRef>
            </c:plus>
          </c:errBars>
          <c:cat>
            <c:strRef>
              <c:f>'Programming Issues'!$C$55:$D$55</c:f>
              <c:strCache>
                <c:ptCount val="2"/>
                <c:pt idx="0">
                  <c:v>Duplo</c:v>
                </c:pt>
                <c:pt idx="1">
                  <c:v>RSOY</c:v>
                </c:pt>
              </c:strCache>
            </c:strRef>
          </c:cat>
          <c:val>
            <c:numRef>
              <c:f>'Programming Issues'!$C$59:$D$59</c:f>
              <c:numCache>
                <c:formatCode>General</c:formatCode>
                <c:ptCount val="2"/>
                <c:pt idx="0">
                  <c:v>3</c:v>
                </c:pt>
                <c:pt idx="1">
                  <c:v>4</c:v>
                </c:pt>
              </c:numCache>
            </c:numRef>
          </c:val>
          <c:extLst>
            <c:ext xmlns:c16="http://schemas.microsoft.com/office/drawing/2014/chart" uri="{C3380CC4-5D6E-409C-BE32-E72D297353CC}">
              <c16:uniqueId val="{00000003-0090-454A-850D-00E0E4E5D107}"/>
            </c:ext>
          </c:extLst>
        </c:ser>
        <c:dLbls>
          <c:showLegendKey val="0"/>
          <c:showVal val="0"/>
          <c:showCatName val="0"/>
          <c:showSerName val="0"/>
          <c:showPercent val="0"/>
          <c:showBubbleSize val="0"/>
        </c:dLbls>
        <c:gapWidth val="150"/>
        <c:overlap val="100"/>
        <c:axId val="1198111440"/>
        <c:axId val="1176066352"/>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Issues'!$C$61:$D$61</c:f>
              <c:numCache>
                <c:formatCode>General</c:formatCode>
                <c:ptCount val="2"/>
                <c:pt idx="0">
                  <c:v>10.72</c:v>
                </c:pt>
                <c:pt idx="1">
                  <c:v>15.12</c:v>
                </c:pt>
              </c:numCache>
            </c:numRef>
          </c:yVal>
          <c:smooth val="0"/>
          <c:extLst>
            <c:ext xmlns:c16="http://schemas.microsoft.com/office/drawing/2014/chart" uri="{C3380CC4-5D6E-409C-BE32-E72D297353CC}">
              <c16:uniqueId val="{00000004-0090-454A-850D-00E0E4E5D107}"/>
            </c:ext>
          </c:extLst>
        </c:ser>
        <c:ser>
          <c:idx val="5"/>
          <c:order val="5"/>
          <c:tx>
            <c:v>x</c:v>
          </c:tx>
          <c:spPr>
            <a:ln w="19050">
              <a:noFill/>
            </a:ln>
          </c:spPr>
          <c:marker>
            <c:symbol val="circle"/>
            <c:size val="5"/>
            <c:spPr>
              <a:solidFill>
                <a:srgbClr val="FFFFFF"/>
              </a:solidFill>
              <a:ln>
                <a:noFill/>
                <a:prstDash val="solid"/>
              </a:ln>
            </c:spPr>
          </c:marker>
          <c:xVal>
            <c:numLit>
              <c:formatCode>General</c:formatCode>
              <c:ptCount val="1"/>
              <c:pt idx="0">
                <c:v>1</c:v>
              </c:pt>
            </c:numLit>
          </c:xVal>
          <c:yVal>
            <c:numRef>
              <c:f>'Programming Issues'!$C$72</c:f>
              <c:numCache>
                <c:formatCode>General</c:formatCode>
                <c:ptCount val="1"/>
                <c:pt idx="0">
                  <c:v>37</c:v>
                </c:pt>
              </c:numCache>
            </c:numRef>
          </c:yVal>
          <c:smooth val="0"/>
          <c:extLst>
            <c:ext xmlns:c16="http://schemas.microsoft.com/office/drawing/2014/chart" uri="{C3380CC4-5D6E-409C-BE32-E72D297353CC}">
              <c16:uniqueId val="{00000005-0090-454A-850D-00E0E4E5D107}"/>
            </c:ext>
          </c:extLst>
        </c:ser>
        <c:dLbls>
          <c:showLegendKey val="0"/>
          <c:showVal val="0"/>
          <c:showCatName val="0"/>
          <c:showSerName val="0"/>
          <c:showPercent val="0"/>
          <c:showBubbleSize val="0"/>
        </c:dLbls>
        <c:axId val="1198111440"/>
        <c:axId val="1176066352"/>
      </c:scatterChart>
      <c:catAx>
        <c:axId val="1198111440"/>
        <c:scaling>
          <c:orientation val="minMax"/>
        </c:scaling>
        <c:delete val="0"/>
        <c:axPos val="b"/>
        <c:numFmt formatCode="General" sourceLinked="1"/>
        <c:majorTickMark val="out"/>
        <c:minorTickMark val="none"/>
        <c:tickLblPos val="nextTo"/>
        <c:crossAx val="1176066352"/>
        <c:crosses val="autoZero"/>
        <c:auto val="1"/>
        <c:lblAlgn val="ctr"/>
        <c:lblOffset val="100"/>
        <c:noMultiLvlLbl val="0"/>
      </c:catAx>
      <c:valAx>
        <c:axId val="1176066352"/>
        <c:scaling>
          <c:orientation val="minMax"/>
        </c:scaling>
        <c:delete val="0"/>
        <c:axPos val="l"/>
        <c:majorGridlines/>
        <c:numFmt formatCode="General" sourceLinked="1"/>
        <c:majorTickMark val="out"/>
        <c:minorTickMark val="none"/>
        <c:tickLblPos val="nextTo"/>
        <c:crossAx val="11981114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Predicted Collisions</a:t>
            </a:r>
          </a:p>
        </c:rich>
      </c:tx>
      <c:overlay val="0"/>
    </c:title>
    <c:autoTitleDeleted val="0"/>
    <c:plotArea>
      <c:layout/>
      <c:barChart>
        <c:barDir val="col"/>
        <c:grouping val="stacked"/>
        <c:varyColors val="0"/>
        <c:ser>
          <c:idx val="0"/>
          <c:order val="0"/>
          <c:tx>
            <c:strRef>
              <c:f>'Programming Issues'!$I$34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Issues'!$J$33:$K$33</c:f>
              <c:strCache>
                <c:ptCount val="2"/>
                <c:pt idx="0">
                  <c:v>Duplo</c:v>
                </c:pt>
                <c:pt idx="1">
                  <c:v>RSOY</c:v>
                </c:pt>
              </c:strCache>
            </c:strRef>
          </c:cat>
          <c:val>
            <c:numRef>
              <c:f>'Programming Issues'!$J$34:$K$34</c:f>
              <c:numCache>
                <c:formatCode>General</c:formatCode>
                <c:ptCount val="2"/>
                <c:pt idx="0">
                  <c:v>0</c:v>
                </c:pt>
                <c:pt idx="1">
                  <c:v>0</c:v>
                </c:pt>
              </c:numCache>
            </c:numRef>
          </c:val>
          <c:extLst>
            <c:ext xmlns:c16="http://schemas.microsoft.com/office/drawing/2014/chart" uri="{C3380CC4-5D6E-409C-BE32-E72D297353CC}">
              <c16:uniqueId val="{00000000-F3B4-4A09-A66C-0D0B4C5FC692}"/>
            </c:ext>
          </c:extLst>
        </c:ser>
        <c:ser>
          <c:idx val="1"/>
          <c:order val="1"/>
          <c:tx>
            <c:strRef>
              <c:f>'Programming Issues'!$I$35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Issues'!$J$33:$K$33</c:f>
              <c:strCache>
                <c:ptCount val="2"/>
                <c:pt idx="0">
                  <c:v>Duplo</c:v>
                </c:pt>
                <c:pt idx="1">
                  <c:v>RSOY</c:v>
                </c:pt>
              </c:strCache>
            </c:strRef>
          </c:cat>
          <c:val>
            <c:numRef>
              <c:f>'Programming Issues'!$J$35:$K$35</c:f>
              <c:numCache>
                <c:formatCode>General</c:formatCode>
                <c:ptCount val="2"/>
                <c:pt idx="0">
                  <c:v>0</c:v>
                </c:pt>
                <c:pt idx="1">
                  <c:v>0</c:v>
                </c:pt>
              </c:numCache>
            </c:numRef>
          </c:val>
          <c:extLst>
            <c:ext xmlns:c16="http://schemas.microsoft.com/office/drawing/2014/chart" uri="{C3380CC4-5D6E-409C-BE32-E72D297353CC}">
              <c16:uniqueId val="{00000001-F3B4-4A09-A66C-0D0B4C5FC692}"/>
            </c:ext>
          </c:extLst>
        </c:ser>
        <c:ser>
          <c:idx val="2"/>
          <c:order val="2"/>
          <c:tx>
            <c:strRef>
              <c:f>'Programming Issues'!$I$36</c:f>
              <c:strCache>
                <c:ptCount val="1"/>
                <c:pt idx="0">
                  <c:v>Med-Q1</c:v>
                </c:pt>
              </c:strCache>
            </c:strRef>
          </c:tx>
          <c:invertIfNegative val="0"/>
          <c:cat>
            <c:strRef>
              <c:f>'Programming Issues'!$J$33:$K$33</c:f>
              <c:strCache>
                <c:ptCount val="2"/>
                <c:pt idx="0">
                  <c:v>Duplo</c:v>
                </c:pt>
                <c:pt idx="1">
                  <c:v>RSOY</c:v>
                </c:pt>
              </c:strCache>
            </c:strRef>
          </c:cat>
          <c:val>
            <c:numRef>
              <c:f>'Programming Issues'!$J$36:$K$36</c:f>
              <c:numCache>
                <c:formatCode>General</c:formatCode>
                <c:ptCount val="2"/>
                <c:pt idx="0">
                  <c:v>0</c:v>
                </c:pt>
                <c:pt idx="1">
                  <c:v>1</c:v>
                </c:pt>
              </c:numCache>
            </c:numRef>
          </c:val>
          <c:extLst>
            <c:ext xmlns:c16="http://schemas.microsoft.com/office/drawing/2014/chart" uri="{C3380CC4-5D6E-409C-BE32-E72D297353CC}">
              <c16:uniqueId val="{00000002-F3B4-4A09-A66C-0D0B4C5FC692}"/>
            </c:ext>
          </c:extLst>
        </c:ser>
        <c:ser>
          <c:idx val="3"/>
          <c:order val="3"/>
          <c:tx>
            <c:strRef>
              <c:f>'Programming Issues'!$I$37</c:f>
              <c:strCache>
                <c:ptCount val="1"/>
                <c:pt idx="0">
                  <c:v>Q3-Med</c:v>
                </c:pt>
              </c:strCache>
            </c:strRef>
          </c:tx>
          <c:invertIfNegative val="0"/>
          <c:errBars>
            <c:errBarType val="plus"/>
            <c:errValType val="cust"/>
            <c:noEndCap val="0"/>
            <c:plus>
              <c:numRef>
                <c:f>'Programming Issues'!$J$38:$K$38</c:f>
                <c:numCache>
                  <c:formatCode>General</c:formatCode>
                  <c:ptCount val="2"/>
                  <c:pt idx="0">
                    <c:v>3</c:v>
                  </c:pt>
                  <c:pt idx="1">
                    <c:v>6</c:v>
                  </c:pt>
                </c:numCache>
              </c:numRef>
            </c:plus>
          </c:errBars>
          <c:cat>
            <c:strRef>
              <c:f>'Programming Issues'!$J$33:$K$33</c:f>
              <c:strCache>
                <c:ptCount val="2"/>
                <c:pt idx="0">
                  <c:v>Duplo</c:v>
                </c:pt>
                <c:pt idx="1">
                  <c:v>RSOY</c:v>
                </c:pt>
              </c:strCache>
            </c:strRef>
          </c:cat>
          <c:val>
            <c:numRef>
              <c:f>'Programming Issues'!$J$37:$K$37</c:f>
              <c:numCache>
                <c:formatCode>General</c:formatCode>
                <c:ptCount val="2"/>
                <c:pt idx="0">
                  <c:v>5</c:v>
                </c:pt>
                <c:pt idx="1">
                  <c:v>2</c:v>
                </c:pt>
              </c:numCache>
            </c:numRef>
          </c:val>
          <c:extLst>
            <c:ext xmlns:c16="http://schemas.microsoft.com/office/drawing/2014/chart" uri="{C3380CC4-5D6E-409C-BE32-E72D297353CC}">
              <c16:uniqueId val="{00000003-F3B4-4A09-A66C-0D0B4C5FC692}"/>
            </c:ext>
          </c:extLst>
        </c:ser>
        <c:dLbls>
          <c:showLegendKey val="0"/>
          <c:showVal val="0"/>
          <c:showCatName val="0"/>
          <c:showSerName val="0"/>
          <c:showPercent val="0"/>
          <c:showBubbleSize val="0"/>
        </c:dLbls>
        <c:gapWidth val="150"/>
        <c:overlap val="100"/>
        <c:axId val="1198172640"/>
        <c:axId val="1176025584"/>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Issues'!$J$39:$K$39</c:f>
              <c:numCache>
                <c:formatCode>General</c:formatCode>
                <c:ptCount val="2"/>
                <c:pt idx="0">
                  <c:v>2.3199999999999998</c:v>
                </c:pt>
                <c:pt idx="1">
                  <c:v>1.96</c:v>
                </c:pt>
              </c:numCache>
            </c:numRef>
          </c:yVal>
          <c:smooth val="0"/>
          <c:extLst>
            <c:ext xmlns:c16="http://schemas.microsoft.com/office/drawing/2014/chart" uri="{C3380CC4-5D6E-409C-BE32-E72D297353CC}">
              <c16:uniqueId val="{00000004-F3B4-4A09-A66C-0D0B4C5FC692}"/>
            </c:ext>
          </c:extLst>
        </c:ser>
        <c:dLbls>
          <c:showLegendKey val="0"/>
          <c:showVal val="0"/>
          <c:showCatName val="0"/>
          <c:showSerName val="0"/>
          <c:showPercent val="0"/>
          <c:showBubbleSize val="0"/>
        </c:dLbls>
        <c:axId val="1198172640"/>
        <c:axId val="1176025584"/>
      </c:scatterChart>
      <c:catAx>
        <c:axId val="1198172640"/>
        <c:scaling>
          <c:orientation val="minMax"/>
        </c:scaling>
        <c:delete val="0"/>
        <c:axPos val="b"/>
        <c:numFmt formatCode="General" sourceLinked="1"/>
        <c:majorTickMark val="out"/>
        <c:minorTickMark val="none"/>
        <c:tickLblPos val="nextTo"/>
        <c:crossAx val="1176025584"/>
        <c:crosses val="autoZero"/>
        <c:auto val="1"/>
        <c:lblAlgn val="ctr"/>
        <c:lblOffset val="100"/>
        <c:noMultiLvlLbl val="0"/>
      </c:catAx>
      <c:valAx>
        <c:axId val="1176025584"/>
        <c:scaling>
          <c:orientation val="minMax"/>
        </c:scaling>
        <c:delete val="0"/>
        <c:axPos val="l"/>
        <c:majorGridlines/>
        <c:numFmt formatCode="General" sourceLinked="1"/>
        <c:majorTickMark val="out"/>
        <c:minorTickMark val="none"/>
        <c:tickLblPos val="nextTo"/>
        <c:crossAx val="11981726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Program</a:t>
            </a:r>
            <a:r>
              <a:rPr lang="en-US" baseline="0"/>
              <a:t> Runs</a:t>
            </a:r>
            <a:endParaRPr lang="en-US"/>
          </a:p>
        </c:rich>
      </c:tx>
      <c:overlay val="0"/>
    </c:title>
    <c:autoTitleDeleted val="0"/>
    <c:plotArea>
      <c:layout/>
      <c:barChart>
        <c:barDir val="col"/>
        <c:grouping val="stacked"/>
        <c:varyColors val="0"/>
        <c:ser>
          <c:idx val="0"/>
          <c:order val="0"/>
          <c:tx>
            <c:strRef>
              <c:f>'Programming Issues'!$I$56</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Issues'!$J$55:$K$55</c:f>
              <c:strCache>
                <c:ptCount val="2"/>
                <c:pt idx="0">
                  <c:v>Duplo</c:v>
                </c:pt>
                <c:pt idx="1">
                  <c:v>RSOY</c:v>
                </c:pt>
              </c:strCache>
            </c:strRef>
          </c:cat>
          <c:val>
            <c:numRef>
              <c:f>'Programming Issues'!$J$56:$K$56</c:f>
              <c:numCache>
                <c:formatCode>General</c:formatCode>
                <c:ptCount val="2"/>
                <c:pt idx="0">
                  <c:v>9</c:v>
                </c:pt>
                <c:pt idx="1">
                  <c:v>19</c:v>
                </c:pt>
              </c:numCache>
            </c:numRef>
          </c:val>
          <c:extLst>
            <c:ext xmlns:c16="http://schemas.microsoft.com/office/drawing/2014/chart" uri="{C3380CC4-5D6E-409C-BE32-E72D297353CC}">
              <c16:uniqueId val="{00000000-626A-4D88-AEC0-9483BAB03F45}"/>
            </c:ext>
          </c:extLst>
        </c:ser>
        <c:ser>
          <c:idx val="1"/>
          <c:order val="1"/>
          <c:tx>
            <c:strRef>
              <c:f>'Programming Issues'!$I$57</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Issues'!$J$55:$K$55</c:f>
              <c:strCache>
                <c:ptCount val="2"/>
                <c:pt idx="0">
                  <c:v>Duplo</c:v>
                </c:pt>
                <c:pt idx="1">
                  <c:v>RSOY</c:v>
                </c:pt>
              </c:strCache>
            </c:strRef>
          </c:cat>
          <c:val>
            <c:numRef>
              <c:f>'Programming Issues'!$J$57:$K$57</c:f>
              <c:numCache>
                <c:formatCode>General</c:formatCode>
                <c:ptCount val="2"/>
                <c:pt idx="0">
                  <c:v>15</c:v>
                </c:pt>
                <c:pt idx="1">
                  <c:v>6</c:v>
                </c:pt>
              </c:numCache>
            </c:numRef>
          </c:val>
          <c:extLst>
            <c:ext xmlns:c16="http://schemas.microsoft.com/office/drawing/2014/chart" uri="{C3380CC4-5D6E-409C-BE32-E72D297353CC}">
              <c16:uniqueId val="{00000001-626A-4D88-AEC0-9483BAB03F45}"/>
            </c:ext>
          </c:extLst>
        </c:ser>
        <c:ser>
          <c:idx val="2"/>
          <c:order val="2"/>
          <c:tx>
            <c:strRef>
              <c:f>'Programming Issues'!$I$58</c:f>
              <c:strCache>
                <c:ptCount val="1"/>
                <c:pt idx="0">
                  <c:v>Med-Q1</c:v>
                </c:pt>
              </c:strCache>
            </c:strRef>
          </c:tx>
          <c:invertIfNegative val="0"/>
          <c:cat>
            <c:strRef>
              <c:f>'Programming Issues'!$J$55:$K$55</c:f>
              <c:strCache>
                <c:ptCount val="2"/>
                <c:pt idx="0">
                  <c:v>Duplo</c:v>
                </c:pt>
                <c:pt idx="1">
                  <c:v>RSOY</c:v>
                </c:pt>
              </c:strCache>
            </c:strRef>
          </c:cat>
          <c:val>
            <c:numRef>
              <c:f>'Programming Issues'!$J$58:$K$58</c:f>
              <c:numCache>
                <c:formatCode>General</c:formatCode>
                <c:ptCount val="2"/>
                <c:pt idx="0">
                  <c:v>11</c:v>
                </c:pt>
                <c:pt idx="1">
                  <c:v>9</c:v>
                </c:pt>
              </c:numCache>
            </c:numRef>
          </c:val>
          <c:extLst>
            <c:ext xmlns:c16="http://schemas.microsoft.com/office/drawing/2014/chart" uri="{C3380CC4-5D6E-409C-BE32-E72D297353CC}">
              <c16:uniqueId val="{00000002-626A-4D88-AEC0-9483BAB03F45}"/>
            </c:ext>
          </c:extLst>
        </c:ser>
        <c:ser>
          <c:idx val="3"/>
          <c:order val="3"/>
          <c:tx>
            <c:strRef>
              <c:f>'Programming Issues'!$I$59</c:f>
              <c:strCache>
                <c:ptCount val="1"/>
                <c:pt idx="0">
                  <c:v>Q3-Med</c:v>
                </c:pt>
              </c:strCache>
            </c:strRef>
          </c:tx>
          <c:invertIfNegative val="0"/>
          <c:errBars>
            <c:errBarType val="plus"/>
            <c:errValType val="cust"/>
            <c:noEndCap val="0"/>
            <c:plus>
              <c:numRef>
                <c:f>'Programming Issues'!$J$60:$K$60</c:f>
                <c:numCache>
                  <c:formatCode>General</c:formatCode>
                  <c:ptCount val="2"/>
                  <c:pt idx="0">
                    <c:v>39</c:v>
                  </c:pt>
                  <c:pt idx="1">
                    <c:v>17</c:v>
                  </c:pt>
                </c:numCache>
              </c:numRef>
            </c:plus>
          </c:errBars>
          <c:cat>
            <c:strRef>
              <c:f>'Programming Issues'!$J$55:$K$55</c:f>
              <c:strCache>
                <c:ptCount val="2"/>
                <c:pt idx="0">
                  <c:v>Duplo</c:v>
                </c:pt>
                <c:pt idx="1">
                  <c:v>RSOY</c:v>
                </c:pt>
              </c:strCache>
            </c:strRef>
          </c:cat>
          <c:val>
            <c:numRef>
              <c:f>'Programming Issues'!$J$59:$K$59</c:f>
              <c:numCache>
                <c:formatCode>General</c:formatCode>
                <c:ptCount val="2"/>
                <c:pt idx="0">
                  <c:v>11</c:v>
                </c:pt>
                <c:pt idx="1">
                  <c:v>13</c:v>
                </c:pt>
              </c:numCache>
            </c:numRef>
          </c:val>
          <c:extLst>
            <c:ext xmlns:c16="http://schemas.microsoft.com/office/drawing/2014/chart" uri="{C3380CC4-5D6E-409C-BE32-E72D297353CC}">
              <c16:uniqueId val="{00000003-626A-4D88-AEC0-9483BAB03F45}"/>
            </c:ext>
          </c:extLst>
        </c:ser>
        <c:dLbls>
          <c:showLegendKey val="0"/>
          <c:showVal val="0"/>
          <c:showCatName val="0"/>
          <c:showSerName val="0"/>
          <c:showPercent val="0"/>
          <c:showBubbleSize val="0"/>
        </c:dLbls>
        <c:gapWidth val="150"/>
        <c:overlap val="100"/>
        <c:axId val="1167371456"/>
        <c:axId val="1176044720"/>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Issues'!$J$61:$K$61</c:f>
              <c:numCache>
                <c:formatCode>General</c:formatCode>
                <c:ptCount val="2"/>
                <c:pt idx="0">
                  <c:v>37.4</c:v>
                </c:pt>
                <c:pt idx="1">
                  <c:v>37.119999999999997</c:v>
                </c:pt>
              </c:numCache>
            </c:numRef>
          </c:yVal>
          <c:smooth val="0"/>
          <c:extLst>
            <c:ext xmlns:c16="http://schemas.microsoft.com/office/drawing/2014/chart" uri="{C3380CC4-5D6E-409C-BE32-E72D297353CC}">
              <c16:uniqueId val="{00000004-626A-4D88-AEC0-9483BAB03F45}"/>
            </c:ext>
          </c:extLst>
        </c:ser>
        <c:dLbls>
          <c:showLegendKey val="0"/>
          <c:showVal val="0"/>
          <c:showCatName val="0"/>
          <c:showSerName val="0"/>
          <c:showPercent val="0"/>
          <c:showBubbleSize val="0"/>
        </c:dLbls>
        <c:axId val="1167371456"/>
        <c:axId val="1176044720"/>
      </c:scatterChart>
      <c:catAx>
        <c:axId val="1167371456"/>
        <c:scaling>
          <c:orientation val="minMax"/>
        </c:scaling>
        <c:delete val="0"/>
        <c:axPos val="b"/>
        <c:numFmt formatCode="General" sourceLinked="1"/>
        <c:majorTickMark val="out"/>
        <c:minorTickMark val="none"/>
        <c:tickLblPos val="nextTo"/>
        <c:crossAx val="1176044720"/>
        <c:crosses val="autoZero"/>
        <c:auto val="1"/>
        <c:lblAlgn val="ctr"/>
        <c:lblOffset val="100"/>
        <c:noMultiLvlLbl val="0"/>
      </c:catAx>
      <c:valAx>
        <c:axId val="1176044720"/>
        <c:scaling>
          <c:orientation val="minMax"/>
        </c:scaling>
        <c:delete val="0"/>
        <c:axPos val="l"/>
        <c:majorGridlines/>
        <c:numFmt formatCode="General" sourceLinked="1"/>
        <c:majorTickMark val="out"/>
        <c:minorTickMark val="none"/>
        <c:tickLblPos val="nextTo"/>
        <c:crossAx val="116737145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 Rate: RSOY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0"/>
          <c:order val="0"/>
          <c:tx>
            <c:strRef>
              <c:f>Performance!$B$5</c:f>
              <c:strCache>
                <c:ptCount val="1"/>
                <c:pt idx="0">
                  <c:v>Completed</c:v>
                </c:pt>
              </c:strCache>
            </c:strRef>
          </c:tx>
          <c:spPr>
            <a:solidFill>
              <a:srgbClr val="008E40"/>
            </a:solidFill>
            <a:ln>
              <a:noFill/>
            </a:ln>
            <a:effectLst/>
          </c:spPr>
          <c:invertIfNegative val="0"/>
          <c:dLbls>
            <c:dLbl>
              <c:idx val="0"/>
              <c:tx>
                <c:rich>
                  <a:bodyPr/>
                  <a:lstStyle/>
                  <a:p>
                    <a:fld id="{1DD91008-715C-49C7-90A3-ADC7FBC23EA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C-4D6F-A73D-A2C0CCECC8D0}"/>
                </c:ext>
              </c:extLst>
            </c:dLbl>
            <c:dLbl>
              <c:idx val="1"/>
              <c:tx>
                <c:rich>
                  <a:bodyPr/>
                  <a:lstStyle/>
                  <a:p>
                    <a:fld id="{EF596EE1-18FB-471B-A1A2-D31B28E4BB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BC-4D6F-A73D-A2C0CCECC8D0}"/>
                </c:ext>
              </c:extLst>
            </c:dLbl>
            <c:dLbl>
              <c:idx val="2"/>
              <c:tx>
                <c:rich>
                  <a:bodyPr/>
                  <a:lstStyle/>
                  <a:p>
                    <a:fld id="{3058CBE3-416A-4005-BA63-75B66DEFB4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BC-4D6F-A73D-A2C0CCECC8D0}"/>
                </c:ext>
              </c:extLst>
            </c:dLbl>
            <c:dLbl>
              <c:idx val="3"/>
              <c:tx>
                <c:rich>
                  <a:bodyPr/>
                  <a:lstStyle/>
                  <a:p>
                    <a:fld id="{B173CCB7-176A-4B45-A587-255577C520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4BC-4D6F-A73D-A2C0CCECC8D0}"/>
                </c:ext>
              </c:extLst>
            </c:dLbl>
            <c:dLbl>
              <c:idx val="4"/>
              <c:tx>
                <c:rich>
                  <a:bodyPr/>
                  <a:lstStyle/>
                  <a:p>
                    <a:fld id="{946AA123-925E-4F51-92C1-2D43EE6CB0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BC-4D6F-A73D-A2C0CCECC8D0}"/>
                </c:ext>
              </c:extLst>
            </c:dLbl>
            <c:dLbl>
              <c:idx val="5"/>
              <c:tx>
                <c:rich>
                  <a:bodyPr/>
                  <a:lstStyle/>
                  <a:p>
                    <a:fld id="{A49AC798-4942-48F0-A035-3199CD8A3B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4BC-4D6F-A73D-A2C0CCECC8D0}"/>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C43D-44B4-94F6-095BE6468189}"/>
            </c:ext>
          </c:extLst>
        </c:ser>
        <c:ser>
          <c:idx val="1"/>
          <c:order val="1"/>
          <c:tx>
            <c:strRef>
              <c:f>Performance!$B$6</c:f>
              <c:strCache>
                <c:ptCount val="1"/>
                <c:pt idx="0">
                  <c:v>Did not complete</c:v>
                </c:pt>
              </c:strCache>
            </c:strRef>
          </c:tx>
          <c:spPr>
            <a:solidFill>
              <a:srgbClr val="C00000"/>
            </a:solidFill>
            <a:ln>
              <a:noFill/>
            </a:ln>
            <a:effectLst/>
          </c:spPr>
          <c:invertIfNegative val="0"/>
          <c:dLbls>
            <c:dLbl>
              <c:idx val="0"/>
              <c:tx>
                <c:rich>
                  <a:bodyPr/>
                  <a:lstStyle/>
                  <a:p>
                    <a:fld id="{F64FD1FA-8F4C-4AAA-9DF7-A25E90457B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4BC-4D6F-A73D-A2C0CCECC8D0}"/>
                </c:ext>
              </c:extLst>
            </c:dLbl>
            <c:dLbl>
              <c:idx val="1"/>
              <c:tx>
                <c:rich>
                  <a:bodyPr/>
                  <a:lstStyle/>
                  <a:p>
                    <a:fld id="{CD29489E-F7D0-43AC-8F78-089949462A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4BC-4D6F-A73D-A2C0CCECC8D0}"/>
                </c:ext>
              </c:extLst>
            </c:dLbl>
            <c:dLbl>
              <c:idx val="2"/>
              <c:tx>
                <c:rich>
                  <a:bodyPr/>
                  <a:lstStyle/>
                  <a:p>
                    <a:fld id="{834CFA64-1DA7-4BDB-B1AB-CADA722519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4BC-4D6F-A73D-A2C0CCECC8D0}"/>
                </c:ext>
              </c:extLst>
            </c:dLbl>
            <c:dLbl>
              <c:idx val="3"/>
              <c:tx>
                <c:rich>
                  <a:bodyPr/>
                  <a:lstStyle/>
                  <a:p>
                    <a:fld id="{BBB2ECD6-DF3D-4B7F-BDDE-15C75E2D9B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4BC-4D6F-A73D-A2C0CCECC8D0}"/>
                </c:ext>
              </c:extLst>
            </c:dLbl>
            <c:dLbl>
              <c:idx val="4"/>
              <c:tx>
                <c:rich>
                  <a:bodyPr/>
                  <a:lstStyle/>
                  <a:p>
                    <a:fld id="{384089C2-5E45-4BB8-8425-612798F00B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4BC-4D6F-A73D-A2C0CCECC8D0}"/>
                </c:ext>
              </c:extLst>
            </c:dLbl>
            <c:dLbl>
              <c:idx val="5"/>
              <c:tx>
                <c:rich>
                  <a:bodyPr/>
                  <a:lstStyle/>
                  <a:p>
                    <a:fld id="{DE3CE294-545D-4FBA-818B-A7935DBA125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4BC-4D6F-A73D-A2C0CCECC8D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C43D-44B4-94F6-095BE6468189}"/>
            </c:ext>
          </c:extLst>
        </c:ser>
        <c:dLbls>
          <c:dLblPos val="ctr"/>
          <c:showLegendKey val="0"/>
          <c:showVal val="1"/>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Participants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a:t>
            </a:r>
            <a:r>
              <a:rPr lang="en-US" baseline="0"/>
              <a:t> Rate: </a:t>
            </a:r>
            <a:r>
              <a:rPr lang="en-US"/>
              <a:t>Duplo</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1"/>
          <c:order val="0"/>
          <c:tx>
            <c:strRef>
              <c:f>Performance!$B$9</c:f>
              <c:strCache>
                <c:ptCount val="1"/>
                <c:pt idx="0">
                  <c:v>Completed</c:v>
                </c:pt>
              </c:strCache>
            </c:strRef>
          </c:tx>
          <c:spPr>
            <a:solidFill>
              <a:srgbClr val="008E40"/>
            </a:solidFill>
            <a:ln>
              <a:noFill/>
            </a:ln>
            <a:effectLst/>
          </c:spPr>
          <c:invertIfNegative val="0"/>
          <c:dLbls>
            <c:dLbl>
              <c:idx val="0"/>
              <c:tx>
                <c:rich>
                  <a:bodyPr/>
                  <a:lstStyle/>
                  <a:p>
                    <a:fld id="{7B2D26E9-CF4F-4A8A-A4CE-3F6FC782AF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F1-4A93-B236-6F3A4FD28F05}"/>
                </c:ext>
              </c:extLst>
            </c:dLbl>
            <c:dLbl>
              <c:idx val="1"/>
              <c:tx>
                <c:rich>
                  <a:bodyPr/>
                  <a:lstStyle/>
                  <a:p>
                    <a:fld id="{E9B49879-B1EC-40D5-A6F3-9830AA81B72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7F1-4A93-B236-6F3A4FD28F05}"/>
                </c:ext>
              </c:extLst>
            </c:dLbl>
            <c:dLbl>
              <c:idx val="2"/>
              <c:tx>
                <c:rich>
                  <a:bodyPr/>
                  <a:lstStyle/>
                  <a:p>
                    <a:fld id="{05E4EADC-77DF-4A27-9450-53549F91F1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7F1-4A93-B236-6F3A4FD28F05}"/>
                </c:ext>
              </c:extLst>
            </c:dLbl>
            <c:dLbl>
              <c:idx val="3"/>
              <c:tx>
                <c:rich>
                  <a:bodyPr/>
                  <a:lstStyle/>
                  <a:p>
                    <a:fld id="{24C86D37-F9AA-4562-A759-95C4F558CF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7F1-4A93-B236-6F3A4FD28F05}"/>
                </c:ext>
              </c:extLst>
            </c:dLbl>
            <c:dLbl>
              <c:idx val="4"/>
              <c:tx>
                <c:rich>
                  <a:bodyPr/>
                  <a:lstStyle/>
                  <a:p>
                    <a:fld id="{04EC915D-1999-4B47-A256-1420E840F9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7F1-4A93-B236-6F3A4FD28F05}"/>
                </c:ext>
              </c:extLst>
            </c:dLbl>
            <c:dLbl>
              <c:idx val="5"/>
              <c:tx>
                <c:rich>
                  <a:bodyPr/>
                  <a:lstStyle/>
                  <a:p>
                    <a:fld id="{A20AC2C1-E1A5-41DB-83E2-E711E852AA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1-C43D-44B4-94F6-095BE6468189}"/>
            </c:ext>
          </c:extLst>
        </c:ser>
        <c:ser>
          <c:idx val="0"/>
          <c:order val="1"/>
          <c:tx>
            <c:strRef>
              <c:f>Performance!$B$10</c:f>
              <c:strCache>
                <c:ptCount val="1"/>
                <c:pt idx="0">
                  <c:v>Did not complete</c:v>
                </c:pt>
              </c:strCache>
            </c:strRef>
          </c:tx>
          <c:spPr>
            <a:solidFill>
              <a:srgbClr val="C00000"/>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07F1-4A93-B236-6F3A4FD28F05}"/>
                </c:ext>
              </c:extLst>
            </c:dLbl>
            <c:dLbl>
              <c:idx val="1"/>
              <c:delete val="1"/>
              <c:extLst>
                <c:ext xmlns:c15="http://schemas.microsoft.com/office/drawing/2012/chart" uri="{CE6537A1-D6FC-4f65-9D91-7224C49458BB}"/>
                <c:ext xmlns:c16="http://schemas.microsoft.com/office/drawing/2014/chart" uri="{C3380CC4-5D6E-409C-BE32-E72D297353CC}">
                  <c16:uniqueId val="{00000001-07F1-4A93-B236-6F3A4FD28F05}"/>
                </c:ext>
              </c:extLst>
            </c:dLbl>
            <c:dLbl>
              <c:idx val="2"/>
              <c:delete val="1"/>
              <c:extLst>
                <c:ext xmlns:c15="http://schemas.microsoft.com/office/drawing/2012/chart" uri="{CE6537A1-D6FC-4f65-9D91-7224C49458BB}"/>
                <c:ext xmlns:c16="http://schemas.microsoft.com/office/drawing/2014/chart" uri="{C3380CC4-5D6E-409C-BE32-E72D297353CC}">
                  <c16:uniqueId val="{00000002-07F1-4A93-B236-6F3A4FD28F05}"/>
                </c:ext>
              </c:extLst>
            </c:dLbl>
            <c:dLbl>
              <c:idx val="3"/>
              <c:tx>
                <c:rich>
                  <a:bodyPr/>
                  <a:lstStyle/>
                  <a:p>
                    <a:fld id="{0CDADF83-B216-44E9-84D0-24A3FACBE3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7F1-4A93-B236-6F3A4FD28F05}"/>
                </c:ext>
              </c:extLst>
            </c:dLbl>
            <c:dLbl>
              <c:idx val="4"/>
              <c:tx>
                <c:rich>
                  <a:bodyPr/>
                  <a:lstStyle/>
                  <a:p>
                    <a:fld id="{93809E09-A482-4AE4-A67F-E49F6B9C35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7F1-4A93-B236-6F3A4FD28F05}"/>
                </c:ext>
              </c:extLst>
            </c:dLbl>
            <c:dLbl>
              <c:idx val="5"/>
              <c:tx>
                <c:rich>
                  <a:bodyPr/>
                  <a:lstStyle/>
                  <a:p>
                    <a:fld id="{63908C07-5E7E-4E41-BCAD-5BD6E66075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0-C43D-44B4-94F6-095BE6468189}"/>
            </c:ext>
          </c:extLst>
        </c:ser>
        <c:dLbls>
          <c:showLegendKey val="0"/>
          <c:showVal val="0"/>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Performance!$B$23</c:f>
              <c:strCache>
                <c:ptCount val="1"/>
                <c:pt idx="0">
                  <c:v>Duplo</c:v>
                </c:pt>
              </c:strCache>
            </c:strRef>
          </c:tx>
          <c:spPr>
            <a:solidFill>
              <a:schemeClr val="accent1"/>
            </a:solidFill>
            <a:ln>
              <a:noFill/>
            </a:ln>
            <a:effectLst/>
          </c:spPr>
          <c:invertIfNegative val="0"/>
          <c:val>
            <c:numRef>
              <c:f>Performance!$B$24:$B$49</c:f>
              <c:numCache>
                <c:formatCode>0</c:formatCode>
                <c:ptCount val="26"/>
                <c:pt idx="0">
                  <c:v>28.00000000000006</c:v>
                </c:pt>
                <c:pt idx="1">
                  <c:v>31.00000000000005</c:v>
                </c:pt>
                <c:pt idx="2">
                  <c:v>32.000000000000043</c:v>
                </c:pt>
                <c:pt idx="3">
                  <c:v>34.000000000000043</c:v>
                </c:pt>
                <c:pt idx="4">
                  <c:v>36.000000000000028</c:v>
                </c:pt>
                <c:pt idx="5">
                  <c:v>42.000000000000014</c:v>
                </c:pt>
                <c:pt idx="6">
                  <c:v>43.000000000000007</c:v>
                </c:pt>
                <c:pt idx="7">
                  <c:v>47.999999999999986</c:v>
                </c:pt>
                <c:pt idx="8">
                  <c:v>47.999999999999986</c:v>
                </c:pt>
                <c:pt idx="9">
                  <c:v>48.999999999999986</c:v>
                </c:pt>
                <c:pt idx="10">
                  <c:v>52.999999999999972</c:v>
                </c:pt>
                <c:pt idx="11">
                  <c:v>54.999999999999964</c:v>
                </c:pt>
                <c:pt idx="12">
                  <c:v>61.000000000000099</c:v>
                </c:pt>
                <c:pt idx="13">
                  <c:v>66</c:v>
                </c:pt>
                <c:pt idx="14">
                  <c:v>69.999999999999986</c:v>
                </c:pt>
                <c:pt idx="15">
                  <c:v>74.000000000000057</c:v>
                </c:pt>
                <c:pt idx="16">
                  <c:v>78.000000000000043</c:v>
                </c:pt>
                <c:pt idx="17">
                  <c:v>84.999999999999943</c:v>
                </c:pt>
                <c:pt idx="18">
                  <c:v>92</c:v>
                </c:pt>
                <c:pt idx="19">
                  <c:v>93.999999999999986</c:v>
                </c:pt>
                <c:pt idx="20">
                  <c:v>96.999999999999972</c:v>
                </c:pt>
                <c:pt idx="21">
                  <c:v>104.99999999999994</c:v>
                </c:pt>
                <c:pt idx="22">
                  <c:v>104.99999999999994</c:v>
                </c:pt>
                <c:pt idx="23">
                  <c:v>104.99999999999994</c:v>
                </c:pt>
                <c:pt idx="24">
                  <c:v>105.00000000000011</c:v>
                </c:pt>
                <c:pt idx="25">
                  <c:v>105.00000000000011</c:v>
                </c:pt>
              </c:numCache>
            </c:numRef>
          </c:val>
          <c:extLst>
            <c:ext xmlns:c16="http://schemas.microsoft.com/office/drawing/2014/chart" uri="{C3380CC4-5D6E-409C-BE32-E72D297353CC}">
              <c16:uniqueId val="{00000000-6A8A-45F3-9540-BEA96D2E95DB}"/>
            </c:ext>
          </c:extLst>
        </c:ser>
        <c:ser>
          <c:idx val="1"/>
          <c:order val="1"/>
          <c:tx>
            <c:strRef>
              <c:f>Performance!$C$23</c:f>
              <c:strCache>
                <c:ptCount val="1"/>
                <c:pt idx="0">
                  <c:v>RSOY</c:v>
                </c:pt>
              </c:strCache>
            </c:strRef>
          </c:tx>
          <c:spPr>
            <a:solidFill>
              <a:schemeClr val="accent2"/>
            </a:solidFill>
            <a:ln>
              <a:noFill/>
            </a:ln>
            <a:effectLst/>
          </c:spPr>
          <c:invertIfNegative val="0"/>
          <c:val>
            <c:numRef>
              <c:f>Performance!$C$24:$C$49</c:f>
              <c:numCache>
                <c:formatCode>0</c:formatCode>
                <c:ptCount val="26"/>
                <c:pt idx="0">
                  <c:v>34.999999999999957</c:v>
                </c:pt>
                <c:pt idx="1">
                  <c:v>57.000000000000036</c:v>
                </c:pt>
                <c:pt idx="2">
                  <c:v>70.000000000000071</c:v>
                </c:pt>
                <c:pt idx="3">
                  <c:v>74.000000000000057</c:v>
                </c:pt>
                <c:pt idx="4">
                  <c:v>74.999999999999972</c:v>
                </c:pt>
                <c:pt idx="5">
                  <c:v>81.000000000000028</c:v>
                </c:pt>
                <c:pt idx="6">
                  <c:v>86.000000000000014</c:v>
                </c:pt>
                <c:pt idx="7">
                  <c:v>87.000000000000014</c:v>
                </c:pt>
                <c:pt idx="8">
                  <c:v>89</c:v>
                </c:pt>
                <c:pt idx="9">
                  <c:v>89</c:v>
                </c:pt>
                <c:pt idx="10">
                  <c:v>92.000000000000071</c:v>
                </c:pt>
                <c:pt idx="11">
                  <c:v>104.99999999999994</c:v>
                </c:pt>
                <c:pt idx="12">
                  <c:v>104.99999999999994</c:v>
                </c:pt>
                <c:pt idx="13">
                  <c:v>104.99999999999994</c:v>
                </c:pt>
                <c:pt idx="14">
                  <c:v>104.99999999999994</c:v>
                </c:pt>
                <c:pt idx="15">
                  <c:v>104.99999999999994</c:v>
                </c:pt>
                <c:pt idx="16">
                  <c:v>104.99999999999994</c:v>
                </c:pt>
                <c:pt idx="17">
                  <c:v>104.99999999999994</c:v>
                </c:pt>
                <c:pt idx="18">
                  <c:v>104.99999999999994</c:v>
                </c:pt>
                <c:pt idx="19">
                  <c:v>105.00000000000003</c:v>
                </c:pt>
                <c:pt idx="20">
                  <c:v>105.00000000000003</c:v>
                </c:pt>
                <c:pt idx="21">
                  <c:v>105.00000000000011</c:v>
                </c:pt>
                <c:pt idx="22">
                  <c:v>105.00000000000011</c:v>
                </c:pt>
                <c:pt idx="23">
                  <c:v>105.00000000000011</c:v>
                </c:pt>
                <c:pt idx="24">
                  <c:v>105.00000000000011</c:v>
                </c:pt>
                <c:pt idx="25">
                  <c:v>105.00000000000011</c:v>
                </c:pt>
              </c:numCache>
            </c:numRef>
          </c:val>
          <c:extLst>
            <c:ext xmlns:c16="http://schemas.microsoft.com/office/drawing/2014/chart" uri="{C3380CC4-5D6E-409C-BE32-E72D297353CC}">
              <c16:uniqueId val="{00000001-6A8A-45F3-9540-BEA96D2E95DB}"/>
            </c:ext>
          </c:extLst>
        </c:ser>
        <c:dLbls>
          <c:showLegendKey val="0"/>
          <c:showVal val="0"/>
          <c:showCatName val="0"/>
          <c:showSerName val="0"/>
          <c:showPercent val="0"/>
          <c:showBubbleSize val="0"/>
        </c:dLbls>
        <c:gapWidth val="0"/>
        <c:axId val="840044448"/>
        <c:axId val="1176036400"/>
      </c:barChart>
      <c:catAx>
        <c:axId val="840044448"/>
        <c:scaling>
          <c:orientation val="minMax"/>
        </c:scaling>
        <c:delete val="0"/>
        <c:axPos val="b"/>
        <c:title>
          <c:tx>
            <c:rich>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r>
                  <a:rPr lang="en-US"/>
                  <a:t>Participants</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2000" b="0" i="0" u="none" strike="noStrike" kern="1200" baseline="0">
                <a:solidFill>
                  <a:schemeClr val="tx1"/>
                </a:solidFill>
                <a:latin typeface="+mn-lt"/>
                <a:ea typeface="+mn-ea"/>
                <a:cs typeface="+mn-cs"/>
              </a:defRPr>
            </a:pPr>
            <a:endParaRPr lang="en-US"/>
          </a:p>
        </c:txPr>
        <c:crossAx val="1176036400"/>
        <c:crosses val="autoZero"/>
        <c:auto val="1"/>
        <c:lblAlgn val="ctr"/>
        <c:lblOffset val="100"/>
        <c:noMultiLvlLbl val="0"/>
      </c:catAx>
      <c:valAx>
        <c:axId val="1176036400"/>
        <c:scaling>
          <c:orientation val="minMax"/>
          <c:max val="105"/>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840044448"/>
        <c:crosses val="autoZero"/>
        <c:crossBetween val="between"/>
        <c:majorUnit val="15"/>
        <c:minorUnit val="5"/>
      </c:valAx>
      <c:spPr>
        <a:solidFill>
          <a:schemeClr val="bg1">
            <a:lumMod val="95000"/>
          </a:schemeClr>
        </a:solidFill>
        <a:ln>
          <a:noFill/>
        </a:ln>
        <a:effectLst/>
      </c:spPr>
    </c:plotArea>
    <c:legend>
      <c:legendPos val="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0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361950</xdr:colOff>
      <xdr:row>28</xdr:row>
      <xdr:rowOff>161924</xdr:rowOff>
    </xdr:from>
    <xdr:to>
      <xdr:col>6</xdr:col>
      <xdr:colOff>657224</xdr:colOff>
      <xdr:row>50</xdr:row>
      <xdr:rowOff>31750</xdr:rowOff>
    </xdr:to>
    <xdr:graphicFrame macro="">
      <xdr:nvGraphicFramePr>
        <xdr:cNvPr id="16" name="Chart 15">
          <a:extLst>
            <a:ext uri="{FF2B5EF4-FFF2-40B4-BE49-F238E27FC236}">
              <a16:creationId xmlns:a16="http://schemas.microsoft.com/office/drawing/2014/main" id="{23448104-96C1-4A1B-B092-3807ABD14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390525</xdr:colOff>
      <xdr:row>52</xdr:row>
      <xdr:rowOff>53974</xdr:rowOff>
    </xdr:from>
    <xdr:to>
      <xdr:col>6</xdr:col>
      <xdr:colOff>654050</xdr:colOff>
      <xdr:row>72</xdr:row>
      <xdr:rowOff>120650</xdr:rowOff>
    </xdr:to>
    <xdr:graphicFrame macro="">
      <xdr:nvGraphicFramePr>
        <xdr:cNvPr id="17" name="Chart 16">
          <a:extLst>
            <a:ext uri="{FF2B5EF4-FFF2-40B4-BE49-F238E27FC236}">
              <a16:creationId xmlns:a16="http://schemas.microsoft.com/office/drawing/2014/main" id="{B55604A0-C910-465B-922C-E39B1E928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781050</xdr:colOff>
      <xdr:row>29</xdr:row>
      <xdr:rowOff>66674</xdr:rowOff>
    </xdr:from>
    <xdr:to>
      <xdr:col>13</xdr:col>
      <xdr:colOff>987424</xdr:colOff>
      <xdr:row>49</xdr:row>
      <xdr:rowOff>38100</xdr:rowOff>
    </xdr:to>
    <xdr:graphicFrame macro="">
      <xdr:nvGraphicFramePr>
        <xdr:cNvPr id="18" name="Chart 17">
          <a:extLst>
            <a:ext uri="{FF2B5EF4-FFF2-40B4-BE49-F238E27FC236}">
              <a16:creationId xmlns:a16="http://schemas.microsoft.com/office/drawing/2014/main" id="{D6FE03A0-5140-49F0-A55E-77A61EB5F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761999</xdr:colOff>
      <xdr:row>50</xdr:row>
      <xdr:rowOff>155574</xdr:rowOff>
    </xdr:from>
    <xdr:to>
      <xdr:col>13</xdr:col>
      <xdr:colOff>977900</xdr:colOff>
      <xdr:row>71</xdr:row>
      <xdr:rowOff>82550</xdr:rowOff>
    </xdr:to>
    <xdr:graphicFrame macro="">
      <xdr:nvGraphicFramePr>
        <xdr:cNvPr id="19" name="Chart 18">
          <a:extLst>
            <a:ext uri="{FF2B5EF4-FFF2-40B4-BE49-F238E27FC236}">
              <a16:creationId xmlns:a16="http://schemas.microsoft.com/office/drawing/2014/main" id="{FC7B9A49-1DCA-429F-A06E-A86660C56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51</xdr:row>
      <xdr:rowOff>50800</xdr:rowOff>
    </xdr:from>
    <xdr:to>
      <xdr:col>10</xdr:col>
      <xdr:colOff>1035050</xdr:colOff>
      <xdr:row>69</xdr:row>
      <xdr:rowOff>133350</xdr:rowOff>
    </xdr:to>
    <xdr:graphicFrame macro="">
      <xdr:nvGraphicFramePr>
        <xdr:cNvPr id="4" name="Chart 3">
          <a:extLst>
            <a:ext uri="{FF2B5EF4-FFF2-40B4-BE49-F238E27FC236}">
              <a16:creationId xmlns:a16="http://schemas.microsoft.com/office/drawing/2014/main" id="{3173DB67-EA34-450D-8633-1756EB6C9D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onchettl/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s>
    <definedNames>
      <definedName name="IQR"/>
      <definedName name="MAD"/>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AB1" zoomScaleNormal="100" workbookViewId="0">
      <selection activeCell="AL4" sqref="AL4"/>
    </sheetView>
  </sheetViews>
  <sheetFormatPr defaultColWidth="14.36328125" defaultRowHeight="15" customHeight="1" outlineLevelRow="1"/>
  <cols>
    <col min="1" max="38" width="20.81640625" customWidth="1"/>
    <col min="39" max="39" width="11.54296875" customWidth="1"/>
    <col min="40" max="40" width="24.08984375" customWidth="1"/>
    <col min="42" max="42" width="17.1796875" customWidth="1"/>
  </cols>
  <sheetData>
    <row r="1" spans="1:42" ht="14.5">
      <c r="A1" s="1" t="s">
        <v>0</v>
      </c>
      <c r="B1" s="2"/>
      <c r="C1" s="3"/>
      <c r="D1" s="3"/>
      <c r="E1" s="113" t="s">
        <v>1</v>
      </c>
      <c r="F1" s="114"/>
      <c r="G1" s="114"/>
      <c r="H1" s="114"/>
      <c r="I1" s="114"/>
      <c r="J1" s="114"/>
      <c r="K1" s="114"/>
      <c r="L1" s="114"/>
      <c r="M1" s="114"/>
      <c r="N1" s="114"/>
      <c r="O1" s="114"/>
      <c r="P1" s="114"/>
      <c r="Q1" s="114"/>
      <c r="R1" s="114"/>
      <c r="S1" s="114"/>
      <c r="T1" s="115" t="s">
        <v>2</v>
      </c>
      <c r="U1" s="114"/>
      <c r="V1" s="114"/>
      <c r="W1" s="114"/>
      <c r="X1" s="114"/>
      <c r="Y1" s="114"/>
      <c r="Z1" s="114"/>
      <c r="AA1" s="114"/>
      <c r="AB1" s="114"/>
      <c r="AC1" s="114"/>
      <c r="AD1" s="114"/>
      <c r="AE1" s="114"/>
      <c r="AF1" s="114"/>
      <c r="AG1" s="114"/>
      <c r="AH1" s="114"/>
      <c r="AI1" s="114"/>
      <c r="AJ1" s="114"/>
      <c r="AK1" s="114"/>
      <c r="AL1" s="114"/>
      <c r="AM1" s="114"/>
      <c r="AN1" s="114"/>
    </row>
    <row r="2" spans="1:42" ht="14.5">
      <c r="A2" s="4"/>
      <c r="B2" s="2"/>
      <c r="C2" s="3"/>
      <c r="D2" s="3"/>
      <c r="E2" s="116" t="s">
        <v>3</v>
      </c>
      <c r="F2" s="114"/>
      <c r="G2" s="114"/>
      <c r="H2" s="114"/>
      <c r="I2" s="114"/>
      <c r="J2" s="114"/>
      <c r="K2" s="114"/>
      <c r="L2" s="114"/>
      <c r="M2" s="114"/>
      <c r="N2" s="114"/>
      <c r="O2" s="114"/>
      <c r="P2" s="117" t="s">
        <v>4</v>
      </c>
      <c r="Q2" s="114"/>
      <c r="R2" s="114"/>
      <c r="S2" s="114"/>
      <c r="T2" s="118" t="s">
        <v>5</v>
      </c>
      <c r="U2" s="114"/>
      <c r="V2" s="114"/>
      <c r="W2" s="114"/>
      <c r="X2" s="114"/>
      <c r="Y2" s="114"/>
      <c r="Z2" s="119" t="s">
        <v>6</v>
      </c>
      <c r="AA2" s="114"/>
      <c r="AB2" s="114"/>
      <c r="AC2" s="114"/>
      <c r="AD2" s="114"/>
      <c r="AE2" s="114"/>
      <c r="AF2" s="117" t="s">
        <v>4</v>
      </c>
      <c r="AG2" s="114"/>
      <c r="AH2" s="114"/>
      <c r="AI2" s="114"/>
      <c r="AJ2" s="114"/>
      <c r="AK2" s="114"/>
      <c r="AL2" s="114"/>
      <c r="AM2" s="120" t="s">
        <v>7</v>
      </c>
      <c r="AN2" s="114"/>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34</v>
      </c>
      <c r="AM3" s="16" t="s">
        <v>35</v>
      </c>
      <c r="AN3" s="17" t="s">
        <v>36</v>
      </c>
      <c r="AP3" s="107" t="s">
        <v>203</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4"/>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08" t="s">
        <v>194</v>
      </c>
      <c r="AP30" s="60">
        <f>COUNTIF(AP4:AP29, 6)</f>
        <v>21</v>
      </c>
    </row>
    <row r="31" spans="1:42" ht="15" customHeight="1">
      <c r="AO31" s="108" t="s">
        <v>195</v>
      </c>
      <c r="AP31" s="60">
        <f>COUNTIF(AP4:AP29, 5)</f>
        <v>1</v>
      </c>
    </row>
    <row r="32" spans="1:42" ht="33.75" customHeight="1">
      <c r="O32" s="18"/>
      <c r="P32" s="87" t="s">
        <v>23</v>
      </c>
      <c r="Q32" s="87" t="s">
        <v>24</v>
      </c>
      <c r="R32" s="87" t="s">
        <v>91</v>
      </c>
      <c r="S32" s="87" t="s">
        <v>92</v>
      </c>
      <c r="AO32" s="108" t="s">
        <v>196</v>
      </c>
      <c r="AP32" s="105">
        <f>COUNTIF(AP4:AP29, 4)</f>
        <v>4</v>
      </c>
    </row>
    <row r="33" spans="15:42" ht="15" customHeight="1">
      <c r="O33" s="86" t="s">
        <v>177</v>
      </c>
      <c r="P33" s="89">
        <f>AVERAGE(P4:P29)</f>
        <v>36.46153846153846</v>
      </c>
      <c r="Q33" s="89">
        <f t="shared" ref="Q33:R33" si="4">AVERAGE(Q4:Q29)</f>
        <v>4.5384615384615383</v>
      </c>
      <c r="R33" s="89">
        <f t="shared" si="4"/>
        <v>10.346153846153847</v>
      </c>
      <c r="S33" s="89">
        <f>AVERAGE(S4:S29)</f>
        <v>2.3199999999999998</v>
      </c>
      <c r="Y33" s="18"/>
      <c r="Z33" s="83" t="s">
        <v>14</v>
      </c>
      <c r="AA33" s="83" t="s">
        <v>15</v>
      </c>
      <c r="AB33" s="84" t="s">
        <v>17</v>
      </c>
      <c r="AC33" s="84" t="s">
        <v>18</v>
      </c>
      <c r="AD33" s="84" t="s">
        <v>20</v>
      </c>
      <c r="AE33" s="84" t="s">
        <v>27</v>
      </c>
      <c r="AO33" s="108" t="s">
        <v>197</v>
      </c>
      <c r="AP33" s="105">
        <f>COUNTIF(AP4:AP29, 3)</f>
        <v>0</v>
      </c>
    </row>
    <row r="34" spans="15:42" ht="15" customHeight="1">
      <c r="O34" s="86" t="s">
        <v>178</v>
      </c>
      <c r="P34" s="18">
        <f>MIN(P4:P29)</f>
        <v>9</v>
      </c>
      <c r="Q34" s="18">
        <f t="shared" ref="Q34:S34" si="5">MIN(Q4:Q29)</f>
        <v>0</v>
      </c>
      <c r="R34" s="18">
        <f t="shared" si="5"/>
        <v>1</v>
      </c>
      <c r="S34" s="18">
        <f t="shared" si="5"/>
        <v>0</v>
      </c>
      <c r="Y34" s="86" t="s">
        <v>175</v>
      </c>
      <c r="Z34" s="18">
        <f>COUNTIF(Z4:Z29,"y")</f>
        <v>26</v>
      </c>
      <c r="AA34" s="18">
        <f>COUNTIF(AA4:AA29,"y")</f>
        <v>26</v>
      </c>
      <c r="AB34" s="18">
        <f>COUNTIF(AB4:AB29,"y")</f>
        <v>26</v>
      </c>
      <c r="AC34" s="18">
        <f t="shared" ref="AC34:AE34" si="6">COUNTIF(AC4:AC29,"y")</f>
        <v>25</v>
      </c>
      <c r="AD34" s="18">
        <f t="shared" si="6"/>
        <v>22</v>
      </c>
      <c r="AE34" s="18">
        <f t="shared" si="6"/>
        <v>22</v>
      </c>
      <c r="AO34" s="108" t="s">
        <v>199</v>
      </c>
      <c r="AP34" s="105">
        <f>COUNTIF(AP4:AP29, 2)</f>
        <v>0</v>
      </c>
    </row>
    <row r="35" spans="15:42" ht="15" customHeight="1">
      <c r="O35" s="86" t="s">
        <v>179</v>
      </c>
      <c r="P35" s="18">
        <f>MAX(P4:P29)</f>
        <v>85</v>
      </c>
      <c r="Q35" s="18">
        <f t="shared" ref="Q35:S35" si="7">MAX(Q4:Q29)</f>
        <v>15</v>
      </c>
      <c r="R35" s="18">
        <f t="shared" si="7"/>
        <v>37</v>
      </c>
      <c r="S35" s="18">
        <f t="shared" si="7"/>
        <v>8</v>
      </c>
      <c r="Y35" s="86" t="s">
        <v>176</v>
      </c>
      <c r="Z35" s="18">
        <f>COUNTIF(Z4:Z29,"n")</f>
        <v>0</v>
      </c>
      <c r="AA35" s="18">
        <f t="shared" ref="AA35:AE35" si="8">COUNTIF(AA4:AA29,"n")</f>
        <v>0</v>
      </c>
      <c r="AB35" s="18">
        <f t="shared" si="8"/>
        <v>0</v>
      </c>
      <c r="AC35" s="18">
        <f t="shared" si="8"/>
        <v>1</v>
      </c>
      <c r="AD35" s="18">
        <f t="shared" si="8"/>
        <v>4</v>
      </c>
      <c r="AE35" s="18">
        <f t="shared" si="8"/>
        <v>4</v>
      </c>
      <c r="AO35" s="108" t="s">
        <v>198</v>
      </c>
      <c r="AP35" s="105">
        <f>COUNTIF(AP4:AP29, 1)</f>
        <v>0</v>
      </c>
    </row>
    <row r="36" spans="15:42" ht="15" customHeight="1">
      <c r="O36" s="86" t="s">
        <v>180</v>
      </c>
      <c r="P36" s="89">
        <f>_xlfn.STDEV.P(P4:P29)</f>
        <v>18.474995095722822</v>
      </c>
      <c r="Q36" s="89">
        <f t="shared" ref="Q36:S36" si="9">_xlfn.STDEV.P(Q4:Q29)</f>
        <v>4.1991827889095941</v>
      </c>
      <c r="R36" s="89">
        <f t="shared" si="9"/>
        <v>8.7042973811450324</v>
      </c>
      <c r="S36" s="89">
        <f t="shared" si="9"/>
        <v>3.029455396601838</v>
      </c>
      <c r="Y36" s="18"/>
      <c r="Z36" s="18"/>
      <c r="AA36" s="18"/>
      <c r="AB36" s="18"/>
      <c r="AC36" s="18"/>
      <c r="AD36" s="18"/>
      <c r="AE36" s="18"/>
      <c r="AO36" s="108" t="s">
        <v>200</v>
      </c>
      <c r="AP36" s="105">
        <f>COUNTIF(AP4:AP29, 0)</f>
        <v>0</v>
      </c>
    </row>
    <row r="38" spans="15:42" ht="15" customHeight="1">
      <c r="S38" s="18"/>
      <c r="T38" s="85" t="s">
        <v>14</v>
      </c>
      <c r="U38" s="85" t="s">
        <v>15</v>
      </c>
      <c r="V38" s="85" t="s">
        <v>17</v>
      </c>
      <c r="W38" s="85" t="s">
        <v>18</v>
      </c>
      <c r="X38" s="85" t="s">
        <v>20</v>
      </c>
      <c r="Y38" s="85" t="s">
        <v>27</v>
      </c>
    </row>
    <row r="39" spans="15:42" ht="15" customHeight="1">
      <c r="S39" s="86" t="s">
        <v>175</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176</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177</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177</v>
      </c>
      <c r="AP42" s="92">
        <f>AVERAGE(AM4:AM29) * 1440</f>
        <v>66.961538461538453</v>
      </c>
    </row>
    <row r="43" spans="15:42" ht="15" customHeight="1">
      <c r="AE43" s="86" t="s">
        <v>178</v>
      </c>
      <c r="AF43" s="91">
        <f>MIN(AF4:AF29)</f>
        <v>11</v>
      </c>
      <c r="AG43" s="91">
        <f t="shared" ref="AG43:AL43" si="13">MIN(AG4:AG29)</f>
        <v>10</v>
      </c>
      <c r="AH43" s="91">
        <f t="shared" si="13"/>
        <v>22</v>
      </c>
      <c r="AI43" s="91">
        <f t="shared" si="13"/>
        <v>0</v>
      </c>
      <c r="AJ43" s="91">
        <f t="shared" si="13"/>
        <v>0</v>
      </c>
      <c r="AK43" s="91">
        <f t="shared" si="13"/>
        <v>8</v>
      </c>
      <c r="AL43" s="91">
        <f t="shared" si="13"/>
        <v>0</v>
      </c>
      <c r="AO43" s="86" t="s">
        <v>178</v>
      </c>
      <c r="AP43" s="88">
        <f>MIN(AM4:AM29) * 1440</f>
        <v>28.00000000000006</v>
      </c>
    </row>
    <row r="44" spans="15:42" ht="15" customHeight="1">
      <c r="AE44" s="86" t="s">
        <v>179</v>
      </c>
      <c r="AF44" s="89">
        <f>MAX(AF4:AF29)</f>
        <v>24</v>
      </c>
      <c r="AG44" s="89">
        <f t="shared" ref="AG44:AL44" si="14">MAX(AG4:AG29)</f>
        <v>22</v>
      </c>
      <c r="AH44" s="89">
        <f t="shared" si="14"/>
        <v>44</v>
      </c>
      <c r="AI44" s="89">
        <f t="shared" si="14"/>
        <v>4</v>
      </c>
      <c r="AJ44" s="89">
        <f t="shared" si="14"/>
        <v>7</v>
      </c>
      <c r="AK44" s="89">
        <f t="shared" si="14"/>
        <v>29</v>
      </c>
      <c r="AL44" s="89">
        <f t="shared" si="14"/>
        <v>2</v>
      </c>
      <c r="AO44" s="86" t="s">
        <v>179</v>
      </c>
      <c r="AP44" s="88">
        <f>MAX(AM4:AM29) * 1440</f>
        <v>105.00000000000011</v>
      </c>
    </row>
    <row r="45" spans="15:42" ht="15" customHeight="1">
      <c r="AE45" s="86" t="s">
        <v>180</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180</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P45"/>
  <sheetViews>
    <sheetView workbookViewId="0">
      <selection activeCell="G9" sqref="G9"/>
    </sheetView>
  </sheetViews>
  <sheetFormatPr defaultColWidth="14.36328125" defaultRowHeight="15" customHeight="1" outlineLevelRow="1"/>
  <cols>
    <col min="1" max="38" width="20.81640625" customWidth="1"/>
    <col min="39" max="39" width="11.54296875" customWidth="1"/>
    <col min="40" max="40" width="61.81640625" customWidth="1"/>
    <col min="41" max="41" width="18.36328125" customWidth="1"/>
    <col min="42" max="42" width="16.54296875" customWidth="1"/>
  </cols>
  <sheetData>
    <row r="1" spans="1:42" ht="14.5">
      <c r="A1" s="2"/>
      <c r="B1" s="2"/>
      <c r="C1" s="3"/>
      <c r="D1" s="3"/>
      <c r="E1" s="113" t="s">
        <v>1</v>
      </c>
      <c r="F1" s="114"/>
      <c r="G1" s="114"/>
      <c r="H1" s="114"/>
      <c r="I1" s="114"/>
      <c r="J1" s="114"/>
      <c r="K1" s="114"/>
      <c r="L1" s="114"/>
      <c r="M1" s="114"/>
      <c r="N1" s="114"/>
      <c r="O1" s="114"/>
      <c r="P1" s="114"/>
      <c r="Q1" s="114"/>
      <c r="R1" s="114"/>
      <c r="S1" s="114"/>
      <c r="T1" s="115" t="s">
        <v>2</v>
      </c>
      <c r="U1" s="114"/>
      <c r="V1" s="114"/>
      <c r="W1" s="114"/>
      <c r="X1" s="114"/>
      <c r="Y1" s="114"/>
      <c r="Z1" s="114"/>
      <c r="AA1" s="114"/>
      <c r="AB1" s="114"/>
      <c r="AC1" s="114"/>
      <c r="AD1" s="114"/>
      <c r="AE1" s="114"/>
      <c r="AF1" s="114"/>
      <c r="AG1" s="114"/>
      <c r="AH1" s="114"/>
      <c r="AI1" s="114"/>
      <c r="AJ1" s="114"/>
      <c r="AK1" s="114"/>
      <c r="AL1" s="114"/>
      <c r="AM1" s="114"/>
      <c r="AN1" s="114"/>
    </row>
    <row r="2" spans="1:42" ht="14.5">
      <c r="A2" s="19"/>
      <c r="B2" s="2"/>
      <c r="C2" s="3"/>
      <c r="D2" s="3"/>
      <c r="E2" s="116" t="s">
        <v>3</v>
      </c>
      <c r="F2" s="114"/>
      <c r="G2" s="114"/>
      <c r="H2" s="114"/>
      <c r="I2" s="114"/>
      <c r="J2" s="114"/>
      <c r="K2" s="114"/>
      <c r="L2" s="114"/>
      <c r="M2" s="114"/>
      <c r="N2" s="114"/>
      <c r="O2" s="114"/>
      <c r="P2" s="117" t="s">
        <v>90</v>
      </c>
      <c r="Q2" s="114"/>
      <c r="R2" s="114"/>
      <c r="S2" s="114"/>
      <c r="T2" s="118" t="s">
        <v>5</v>
      </c>
      <c r="U2" s="114"/>
      <c r="V2" s="114"/>
      <c r="W2" s="114"/>
      <c r="X2" s="114"/>
      <c r="Y2" s="114"/>
      <c r="Z2" s="119" t="s">
        <v>6</v>
      </c>
      <c r="AA2" s="114"/>
      <c r="AB2" s="114"/>
      <c r="AC2" s="114"/>
      <c r="AD2" s="114"/>
      <c r="AE2" s="114"/>
      <c r="AF2" s="117" t="s">
        <v>4</v>
      </c>
      <c r="AG2" s="114"/>
      <c r="AH2" s="114"/>
      <c r="AI2" s="114"/>
      <c r="AJ2" s="114"/>
      <c r="AK2" s="114"/>
      <c r="AL2" s="114"/>
      <c r="AM2" s="120" t="s">
        <v>7</v>
      </c>
      <c r="AN2" s="114"/>
    </row>
    <row r="3" spans="1:42"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34</v>
      </c>
      <c r="AM3" s="16" t="s">
        <v>35</v>
      </c>
      <c r="AN3" s="17" t="s">
        <v>36</v>
      </c>
      <c r="AP3" s="107" t="s">
        <v>203</v>
      </c>
    </row>
    <row r="4" spans="1:42"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row>
    <row r="5" spans="1:42"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row>
    <row r="6" spans="1:42"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row>
    <row r="7" spans="1:42"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row>
    <row r="8" spans="1:42"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row>
    <row r="9" spans="1:42"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row>
    <row r="10" spans="1:42"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row>
    <row r="11" spans="1:42"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row>
    <row r="12" spans="1:42"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row>
    <row r="13" spans="1:42"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row>
    <row r="14" spans="1:42"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row>
    <row r="15" spans="1:42"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row>
    <row r="16" spans="1:42"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row>
    <row r="17" spans="1:42"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row>
    <row r="18" spans="1:42"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row>
    <row r="19" spans="1:42"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row>
    <row r="20" spans="1:42"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row>
    <row r="21" spans="1:42"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row>
    <row r="22" spans="1:42"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row>
    <row r="23" spans="1:42"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row>
    <row r="24" spans="1:42"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row>
    <row r="25" spans="1:42"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row>
    <row r="26" spans="1:42"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row>
    <row r="27" spans="1:42"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row>
    <row r="28" spans="1:42"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row>
    <row r="29" spans="1:42"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v>2.8298611111111108E-4</v>
      </c>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row>
    <row r="30" spans="1:42" ht="15" customHeight="1">
      <c r="AO30" s="108" t="s">
        <v>194</v>
      </c>
      <c r="AP30" s="60">
        <f>COUNTIF(AP4:AP29, 6)</f>
        <v>12</v>
      </c>
    </row>
    <row r="31" spans="1:42" ht="15" customHeight="1">
      <c r="AM31" s="65"/>
      <c r="AO31" s="108" t="s">
        <v>195</v>
      </c>
      <c r="AP31" s="60">
        <f>COUNTIF(AP4:AP29, 5)</f>
        <v>3</v>
      </c>
    </row>
    <row r="32" spans="1:42" ht="37.5" customHeight="1">
      <c r="P32" s="87" t="s">
        <v>23</v>
      </c>
      <c r="Q32" s="87" t="s">
        <v>24</v>
      </c>
      <c r="R32" s="87" t="s">
        <v>91</v>
      </c>
      <c r="S32" s="87" t="s">
        <v>92</v>
      </c>
      <c r="AO32" s="108" t="s">
        <v>196</v>
      </c>
      <c r="AP32">
        <f>COUNTIF(AP4:AP29, 4)</f>
        <v>4</v>
      </c>
    </row>
    <row r="33" spans="15:42" ht="15" customHeight="1">
      <c r="O33" s="86" t="s">
        <v>177</v>
      </c>
      <c r="P33" s="89">
        <f t="shared" ref="P33:R33" si="5">AVERAGE(P4:P29)</f>
        <v>36.92307692307692</v>
      </c>
      <c r="Q33" s="89">
        <f t="shared" si="5"/>
        <v>6.7692307692307692</v>
      </c>
      <c r="R33" s="89">
        <f t="shared" si="5"/>
        <v>14.846153846153847</v>
      </c>
      <c r="S33" s="89">
        <f>AVERAGE(S4:S29)</f>
        <v>2</v>
      </c>
      <c r="Z33" s="83" t="s">
        <v>14</v>
      </c>
      <c r="AA33" s="83" t="s">
        <v>15</v>
      </c>
      <c r="AB33" s="84" t="s">
        <v>17</v>
      </c>
      <c r="AC33" s="84" t="s">
        <v>18</v>
      </c>
      <c r="AD33" s="84" t="s">
        <v>20</v>
      </c>
      <c r="AE33" s="84" t="s">
        <v>27</v>
      </c>
      <c r="AO33" s="108" t="s">
        <v>197</v>
      </c>
      <c r="AP33">
        <f>COUNTIF(AP4:AP29, 3)</f>
        <v>1</v>
      </c>
    </row>
    <row r="34" spans="15:42" ht="15" customHeight="1">
      <c r="O34" s="86" t="s">
        <v>178</v>
      </c>
      <c r="P34">
        <f>MIN(P4:P29)</f>
        <v>19</v>
      </c>
      <c r="Q34" s="18">
        <f t="shared" ref="Q34:S34" si="6">MIN(Q4:Q29)</f>
        <v>1</v>
      </c>
      <c r="R34" s="18">
        <f t="shared" si="6"/>
        <v>7</v>
      </c>
      <c r="S34" s="18">
        <f t="shared" si="6"/>
        <v>0</v>
      </c>
      <c r="Y34" s="86" t="s">
        <v>175</v>
      </c>
      <c r="Z34">
        <f>COUNTIF(Z4:Z29,"y")</f>
        <v>23</v>
      </c>
      <c r="AA34" s="18">
        <f>COUNTIF(AA4:AA29,"y")</f>
        <v>21</v>
      </c>
      <c r="AB34" s="18">
        <f>COUNTIF(AB4:AB29,"y")</f>
        <v>22</v>
      </c>
      <c r="AC34" s="18">
        <f t="shared" ref="AC34:AE34" si="7">COUNTIF(AC4:AC29,"y")</f>
        <v>19</v>
      </c>
      <c r="AD34" s="18">
        <f t="shared" si="7"/>
        <v>15</v>
      </c>
      <c r="AE34" s="18">
        <f t="shared" si="7"/>
        <v>12</v>
      </c>
      <c r="AL34" s="21"/>
      <c r="AO34" s="108" t="s">
        <v>199</v>
      </c>
      <c r="AP34">
        <f>COUNTIF(AP4:AP29, 2)</f>
        <v>2</v>
      </c>
    </row>
    <row r="35" spans="15:42" ht="15" customHeight="1">
      <c r="O35" s="86" t="s">
        <v>179</v>
      </c>
      <c r="P35">
        <f>MAX(P4:P29)</f>
        <v>64</v>
      </c>
      <c r="Q35" s="18">
        <f t="shared" ref="Q35:S35" si="8">MAX(Q4:Q29)</f>
        <v>21</v>
      </c>
      <c r="R35" s="18">
        <f t="shared" si="8"/>
        <v>33</v>
      </c>
      <c r="S35" s="18">
        <f t="shared" si="8"/>
        <v>9</v>
      </c>
      <c r="Y35" s="86" t="s">
        <v>176</v>
      </c>
      <c r="Z35">
        <f>COUNTIF(Z4:Z29,"n")</f>
        <v>3</v>
      </c>
      <c r="AA35" s="18">
        <f t="shared" ref="AA35:AE35" si="9">COUNTIF(AA4:AA29,"n")</f>
        <v>5</v>
      </c>
      <c r="AB35" s="18">
        <f t="shared" si="9"/>
        <v>4</v>
      </c>
      <c r="AC35" s="18">
        <f t="shared" si="9"/>
        <v>7</v>
      </c>
      <c r="AD35" s="18">
        <f t="shared" si="9"/>
        <v>11</v>
      </c>
      <c r="AE35" s="18">
        <f t="shared" si="9"/>
        <v>14</v>
      </c>
      <c r="AO35" s="108" t="s">
        <v>198</v>
      </c>
      <c r="AP35">
        <f>COUNTIF(AP4:AP29, 1)</f>
        <v>2</v>
      </c>
    </row>
    <row r="36" spans="15:42" ht="15" customHeight="1">
      <c r="O36" s="86" t="s">
        <v>180</v>
      </c>
      <c r="P36" s="89">
        <f>_xlfn.STDEV.P(P4:P29)</f>
        <v>11.835159733487325</v>
      </c>
      <c r="Q36" s="89">
        <f t="shared" ref="Q36:S36" si="10">_xlfn.STDEV.P(Q4:Q29)</f>
        <v>5.0786710277674043</v>
      </c>
      <c r="R36" s="89">
        <f t="shared" si="10"/>
        <v>6.2307692307692308</v>
      </c>
      <c r="S36" s="89">
        <f t="shared" si="10"/>
        <v>2.4494897427831779</v>
      </c>
      <c r="AO36" s="108" t="s">
        <v>200</v>
      </c>
      <c r="AP36">
        <f>COUNTIF(AP4:AP29, 0)</f>
        <v>2</v>
      </c>
    </row>
    <row r="37" spans="15:42" s="18" customFormat="1" ht="15" customHeight="1">
      <c r="O37"/>
      <c r="P37" s="89"/>
      <c r="Q37" s="89"/>
      <c r="R37" s="89"/>
      <c r="S37" s="89"/>
    </row>
    <row r="38" spans="15:42" ht="15" customHeight="1">
      <c r="T38" s="85" t="s">
        <v>14</v>
      </c>
      <c r="U38" s="85" t="s">
        <v>15</v>
      </c>
      <c r="V38" s="85" t="s">
        <v>17</v>
      </c>
      <c r="W38" s="85" t="s">
        <v>18</v>
      </c>
      <c r="X38" s="85" t="s">
        <v>20</v>
      </c>
      <c r="Y38" s="85" t="s">
        <v>27</v>
      </c>
    </row>
    <row r="39" spans="15:42" ht="15" customHeight="1">
      <c r="S39" s="86" t="s">
        <v>175</v>
      </c>
      <c r="T39">
        <f>COUNTIF(T4:T29,"y")</f>
        <v>26</v>
      </c>
      <c r="U39" s="18">
        <f t="shared" ref="U39:Y39" si="11">COUNTIF(U4:U29,"y")</f>
        <v>23</v>
      </c>
      <c r="V39" s="18">
        <f t="shared" si="11"/>
        <v>25</v>
      </c>
      <c r="W39" s="18">
        <f t="shared" si="11"/>
        <v>24</v>
      </c>
      <c r="X39" s="18">
        <f t="shared" si="11"/>
        <v>16</v>
      </c>
      <c r="Y39" s="18">
        <f t="shared" si="11"/>
        <v>14</v>
      </c>
    </row>
    <row r="40" spans="15:42" ht="15" customHeight="1">
      <c r="S40" s="86" t="s">
        <v>176</v>
      </c>
      <c r="T40">
        <f>COUNTIF(T4:T29,"n")</f>
        <v>0</v>
      </c>
      <c r="U40" s="18">
        <f t="shared" ref="U40:Y40" si="12">COUNTIF(U4:U29,"n")</f>
        <v>3</v>
      </c>
      <c r="V40" s="18">
        <f t="shared" si="12"/>
        <v>1</v>
      </c>
      <c r="W40" s="18">
        <f t="shared" si="12"/>
        <v>2</v>
      </c>
      <c r="X40" s="18">
        <f t="shared" si="12"/>
        <v>10</v>
      </c>
      <c r="Y40" s="18">
        <f t="shared" si="12"/>
        <v>12</v>
      </c>
    </row>
    <row r="41" spans="15:42" ht="41.25" customHeight="1">
      <c r="AF41" s="87" t="s">
        <v>93</v>
      </c>
      <c r="AG41" s="87" t="s">
        <v>94</v>
      </c>
      <c r="AH41" s="87" t="s">
        <v>30</v>
      </c>
      <c r="AI41" s="87" t="s">
        <v>31</v>
      </c>
      <c r="AJ41" s="87" t="s">
        <v>32</v>
      </c>
      <c r="AK41" s="87" t="s">
        <v>33</v>
      </c>
      <c r="AL41" s="87" t="s">
        <v>34</v>
      </c>
      <c r="AP41" s="16" t="s">
        <v>35</v>
      </c>
    </row>
    <row r="42" spans="15:42" ht="15" customHeight="1">
      <c r="AE42" s="86" t="s">
        <v>177</v>
      </c>
      <c r="AF42" s="88">
        <f>AVERAGE(AF4:AF29)</f>
        <v>23.307692307692307</v>
      </c>
      <c r="AG42" s="88">
        <f t="shared" ref="AG42:AL42" si="13">AVERAGE(AG4:AG29)</f>
        <v>22.46153846153846</v>
      </c>
      <c r="AH42" s="88">
        <f t="shared" si="13"/>
        <v>45.769230769230766</v>
      </c>
      <c r="AI42" s="88">
        <f t="shared" si="13"/>
        <v>0</v>
      </c>
      <c r="AJ42" s="88">
        <f t="shared" si="13"/>
        <v>10.846153846153847</v>
      </c>
      <c r="AK42" s="88">
        <f t="shared" si="13"/>
        <v>24.307692307692307</v>
      </c>
      <c r="AL42" s="88">
        <f t="shared" si="13"/>
        <v>1.6538461538461537</v>
      </c>
      <c r="AO42" s="86" t="s">
        <v>177</v>
      </c>
      <c r="AP42" s="92">
        <f>AVERAGE(AM4:AM29) * 1440</f>
        <v>92.692307692307679</v>
      </c>
    </row>
    <row r="43" spans="15:42" ht="15" customHeight="1">
      <c r="AE43" s="86" t="s">
        <v>178</v>
      </c>
      <c r="AF43" s="90">
        <f>MIN(AF4:AF29)</f>
        <v>7</v>
      </c>
      <c r="AG43" s="90">
        <f t="shared" ref="AG43:AL43" si="14">MIN(AG4:AG29)</f>
        <v>2</v>
      </c>
      <c r="AH43" s="90">
        <f t="shared" si="14"/>
        <v>11</v>
      </c>
      <c r="AI43" s="90">
        <f t="shared" si="14"/>
        <v>0</v>
      </c>
      <c r="AJ43" s="90">
        <f t="shared" si="14"/>
        <v>0</v>
      </c>
      <c r="AK43" s="90">
        <f t="shared" si="14"/>
        <v>8</v>
      </c>
      <c r="AL43" s="90">
        <f t="shared" si="14"/>
        <v>0</v>
      </c>
      <c r="AO43" s="86" t="s">
        <v>178</v>
      </c>
      <c r="AP43" s="88">
        <f>MIN(AM4:AM29) * 1440</f>
        <v>34.999999999999957</v>
      </c>
    </row>
    <row r="44" spans="15:42" ht="15" customHeight="1">
      <c r="AE44" s="86" t="s">
        <v>179</v>
      </c>
      <c r="AF44" s="88">
        <f>MAX(AF4:AF29)</f>
        <v>106</v>
      </c>
      <c r="AG44" s="88">
        <f t="shared" ref="AG44:AL44" si="15">MAX(AG4:AG29)</f>
        <v>107</v>
      </c>
      <c r="AH44" s="88">
        <f t="shared" si="15"/>
        <v>213</v>
      </c>
      <c r="AI44" s="88">
        <f t="shared" si="15"/>
        <v>0</v>
      </c>
      <c r="AJ44" s="88">
        <f t="shared" si="15"/>
        <v>90</v>
      </c>
      <c r="AK44" s="88">
        <f t="shared" si="15"/>
        <v>106</v>
      </c>
      <c r="AL44" s="88">
        <f t="shared" si="15"/>
        <v>11</v>
      </c>
      <c r="AO44" s="86" t="s">
        <v>179</v>
      </c>
      <c r="AP44" s="88">
        <f>MAX(AM4:AM29) * 1440</f>
        <v>105.00000000000011</v>
      </c>
    </row>
    <row r="45" spans="15:42" ht="15" customHeight="1">
      <c r="AE45" s="86" t="s">
        <v>180</v>
      </c>
      <c r="AF45" s="88">
        <f>_xlfn.STDEV.P(AF4:AF29)</f>
        <v>18.230931515019343</v>
      </c>
      <c r="AG45" s="88">
        <f t="shared" ref="AG45:AL45" si="16">_xlfn.STDEV.P(AG4:AG29)</f>
        <v>18.524891298821057</v>
      </c>
      <c r="AH45" s="88">
        <f t="shared" si="16"/>
        <v>35.907260560320466</v>
      </c>
      <c r="AI45" s="88">
        <f t="shared" si="16"/>
        <v>0</v>
      </c>
      <c r="AJ45" s="88">
        <f t="shared" si="16"/>
        <v>16.929019935493354</v>
      </c>
      <c r="AK45" s="88">
        <f t="shared" si="16"/>
        <v>18.175996916409439</v>
      </c>
      <c r="AL45" s="88">
        <f t="shared" si="16"/>
        <v>2.4798000492022876</v>
      </c>
      <c r="AO45" s="86" t="s">
        <v>180</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sheetPr>
  <dimension ref="B2:P105"/>
  <sheetViews>
    <sheetView tabSelected="1" topLeftCell="A25" workbookViewId="0">
      <selection activeCell="I69" sqref="I69"/>
    </sheetView>
  </sheetViews>
  <sheetFormatPr defaultRowHeight="14.5"/>
  <cols>
    <col min="2" max="2" width="17.6328125" style="99" customWidth="1"/>
    <col min="3" max="3" width="17.6328125" customWidth="1"/>
    <col min="4" max="4" width="17.6328125" style="99" customWidth="1"/>
    <col min="5" max="5" width="17.6328125" customWidth="1"/>
    <col min="6" max="6" width="17.6328125" style="99" customWidth="1"/>
    <col min="7" max="12" width="17.6328125" customWidth="1"/>
    <col min="13" max="14" width="17.6328125" style="99" customWidth="1"/>
    <col min="15" max="16" width="17.6328125" customWidth="1"/>
  </cols>
  <sheetData>
    <row r="2" spans="2:16" ht="39.75" customHeight="1">
      <c r="B2" s="121" t="s">
        <v>24</v>
      </c>
      <c r="C2" s="121"/>
      <c r="D2" s="121" t="s">
        <v>211</v>
      </c>
      <c r="E2" s="121"/>
      <c r="F2" s="122" t="s">
        <v>212</v>
      </c>
      <c r="G2" s="122"/>
      <c r="H2" s="123" t="s">
        <v>23</v>
      </c>
      <c r="I2" s="123"/>
      <c r="M2"/>
      <c r="N2"/>
    </row>
    <row r="3" spans="2:16">
      <c r="B3" s="109" t="s">
        <v>153</v>
      </c>
      <c r="C3" s="109" t="s">
        <v>156</v>
      </c>
      <c r="D3" s="109" t="s">
        <v>153</v>
      </c>
      <c r="E3" s="109" t="s">
        <v>156</v>
      </c>
      <c r="F3" s="109" t="s">
        <v>153</v>
      </c>
      <c r="G3" s="109" t="s">
        <v>156</v>
      </c>
      <c r="H3" s="109" t="s">
        <v>153</v>
      </c>
      <c r="I3" s="109" t="s">
        <v>156</v>
      </c>
      <c r="M3"/>
      <c r="N3"/>
    </row>
    <row r="4" spans="2:16">
      <c r="B4" s="82">
        <f>'Duplo (Raw)'!Q4</f>
        <v>10</v>
      </c>
      <c r="C4" s="82">
        <f>'RSOY (Raw)'!Q4</f>
        <v>9</v>
      </c>
      <c r="D4" s="82">
        <f>'Duplo (Raw)'!R4</f>
        <v>9</v>
      </c>
      <c r="E4" s="82">
        <f>'RSOY (Raw)'!R4</f>
        <v>11</v>
      </c>
      <c r="F4" s="82">
        <f>'Duplo (Raw)'!S4</f>
        <v>5</v>
      </c>
      <c r="G4" s="82">
        <f>'RSOY (Raw)'!S4</f>
        <v>7</v>
      </c>
      <c r="H4" s="60">
        <f>'Duplo (Raw)'!P4</f>
        <v>64</v>
      </c>
      <c r="I4" s="60">
        <f>'RSOY (Raw)'!P4</f>
        <v>24</v>
      </c>
      <c r="M4"/>
      <c r="N4"/>
    </row>
    <row r="5" spans="2:16">
      <c r="B5" s="82">
        <f>'Duplo (Raw)'!Q5</f>
        <v>4</v>
      </c>
      <c r="C5" s="82">
        <f>'RSOY (Raw)'!Q5</f>
        <v>12</v>
      </c>
      <c r="D5" s="82">
        <f>'Duplo (Raw)'!R5</f>
        <v>10</v>
      </c>
      <c r="E5" s="82">
        <f>'RSOY (Raw)'!R5</f>
        <v>12</v>
      </c>
      <c r="F5" s="82">
        <f>'Duplo (Raw)'!S5</f>
        <v>1</v>
      </c>
      <c r="G5" s="82">
        <f>'RSOY (Raw)'!S5</f>
        <v>1</v>
      </c>
      <c r="H5" s="60">
        <f>'Duplo (Raw)'!P5</f>
        <v>36</v>
      </c>
      <c r="I5" s="60">
        <f>'RSOY (Raw)'!P5</f>
        <v>33</v>
      </c>
      <c r="M5"/>
      <c r="N5"/>
      <c r="O5" s="21"/>
      <c r="P5" s="21"/>
    </row>
    <row r="6" spans="2:16">
      <c r="B6" s="82">
        <f>'Duplo (Raw)'!Q6</f>
        <v>14</v>
      </c>
      <c r="C6" s="82">
        <f>'RSOY (Raw)'!Q6</f>
        <v>21</v>
      </c>
      <c r="D6" s="82">
        <f>'Duplo (Raw)'!R6</f>
        <v>27</v>
      </c>
      <c r="E6" s="82">
        <f>'RSOY (Raw)'!R6</f>
        <v>8</v>
      </c>
      <c r="F6" s="82">
        <f>'Duplo (Raw)'!S6</f>
        <v>6</v>
      </c>
      <c r="G6" s="82">
        <f>'RSOY (Raw)'!S6</f>
        <v>0</v>
      </c>
      <c r="H6" s="60">
        <f>'Duplo (Raw)'!P6</f>
        <v>53</v>
      </c>
      <c r="I6" s="60">
        <f>'RSOY (Raw)'!P6</f>
        <v>47</v>
      </c>
      <c r="M6"/>
      <c r="N6"/>
      <c r="O6" s="21"/>
      <c r="P6" s="21"/>
    </row>
    <row r="7" spans="2:16">
      <c r="B7" s="82">
        <f>'Duplo (Raw)'!Q7</f>
        <v>4</v>
      </c>
      <c r="C7" s="82">
        <f>'RSOY (Raw)'!Q7</f>
        <v>19</v>
      </c>
      <c r="D7" s="82">
        <f>'Duplo (Raw)'!R7</f>
        <v>1</v>
      </c>
      <c r="E7" s="82">
        <f>'RSOY (Raw)'!R7</f>
        <v>20</v>
      </c>
      <c r="F7" s="82">
        <f>'Duplo (Raw)'!S7</f>
        <v>0</v>
      </c>
      <c r="G7" s="82">
        <f>'RSOY (Raw)'!S7</f>
        <v>1</v>
      </c>
      <c r="H7" s="60">
        <f>'Duplo (Raw)'!P7</f>
        <v>29</v>
      </c>
      <c r="I7" s="60">
        <f>'RSOY (Raw)'!P7</f>
        <v>50</v>
      </c>
      <c r="M7"/>
      <c r="N7"/>
      <c r="O7" s="21"/>
      <c r="P7" s="21"/>
    </row>
    <row r="8" spans="2:16">
      <c r="B8" s="82">
        <f>'Duplo (Raw)'!Q8</f>
        <v>2</v>
      </c>
      <c r="C8" s="82">
        <f>'RSOY (Raw)'!Q8</f>
        <v>12</v>
      </c>
      <c r="D8" s="82">
        <f>'Duplo (Raw)'!R8</f>
        <v>8</v>
      </c>
      <c r="E8" s="82">
        <f>'RSOY (Raw)'!R8</f>
        <v>16</v>
      </c>
      <c r="F8" s="82">
        <f>'Duplo (Raw)'!S8</f>
        <v>0</v>
      </c>
      <c r="G8" s="82">
        <f>'RSOY (Raw)'!S8</f>
        <v>3</v>
      </c>
      <c r="H8" s="60">
        <f>'Duplo (Raw)'!P8</f>
        <v>23</v>
      </c>
      <c r="I8" s="60">
        <f>'RSOY (Raw)'!P8</f>
        <v>22</v>
      </c>
      <c r="M8"/>
      <c r="N8"/>
      <c r="O8" s="21"/>
      <c r="P8" s="21"/>
    </row>
    <row r="9" spans="2:16">
      <c r="B9" s="82">
        <f>'Duplo (Raw)'!Q9</f>
        <v>8</v>
      </c>
      <c r="C9" s="82">
        <f>'RSOY (Raw)'!Q9</f>
        <v>6</v>
      </c>
      <c r="D9" s="82">
        <f>'Duplo (Raw)'!R9</f>
        <v>21</v>
      </c>
      <c r="E9" s="82">
        <f>'RSOY (Raw)'!R9</f>
        <v>7</v>
      </c>
      <c r="F9" s="82">
        <f>'Duplo (Raw)'!S9</f>
        <v>7</v>
      </c>
      <c r="G9" s="82">
        <f>'RSOY (Raw)'!S9</f>
        <v>0</v>
      </c>
      <c r="H9" s="60">
        <f>'Duplo (Raw)'!P9</f>
        <v>66</v>
      </c>
      <c r="I9" s="60">
        <f>'RSOY (Raw)'!P9</f>
        <v>25</v>
      </c>
      <c r="M9"/>
      <c r="N9"/>
      <c r="O9" s="21"/>
      <c r="P9" s="21"/>
    </row>
    <row r="10" spans="2:16">
      <c r="B10" s="82">
        <f>'Duplo (Raw)'!Q10</f>
        <v>6</v>
      </c>
      <c r="C10" s="82">
        <f>'RSOY (Raw)'!Q10</f>
        <v>4</v>
      </c>
      <c r="D10" s="82">
        <f>'Duplo (Raw)'!R10</f>
        <v>6</v>
      </c>
      <c r="E10" s="82">
        <f>'RSOY (Raw)'!R10</f>
        <v>14</v>
      </c>
      <c r="F10" s="82">
        <f>'Duplo (Raw)'!S10</f>
        <v>0</v>
      </c>
      <c r="G10" s="82">
        <f>'RSOY (Raw)'!S10</f>
        <v>3</v>
      </c>
      <c r="H10" s="60">
        <f>'Duplo (Raw)'!P10</f>
        <v>34</v>
      </c>
      <c r="I10" s="60">
        <f>'RSOY (Raw)'!P10</f>
        <v>46</v>
      </c>
      <c r="M10"/>
      <c r="N10"/>
      <c r="O10" s="21"/>
      <c r="P10" s="21"/>
    </row>
    <row r="11" spans="2:16">
      <c r="B11" s="82">
        <f>'Duplo (Raw)'!Q11</f>
        <v>6</v>
      </c>
      <c r="C11" s="82">
        <f>'RSOY (Raw)'!Q11</f>
        <v>5</v>
      </c>
      <c r="D11" s="82">
        <f>'Duplo (Raw)'!R11</f>
        <v>17</v>
      </c>
      <c r="E11" s="82">
        <f>'RSOY (Raw)'!R11</f>
        <v>15</v>
      </c>
      <c r="F11" s="82">
        <f>'Duplo (Raw)'!S11</f>
        <v>0</v>
      </c>
      <c r="G11" s="82">
        <f>'RSOY (Raw)'!S11</f>
        <v>3</v>
      </c>
      <c r="H11" s="60">
        <f>'Duplo (Raw)'!P11</f>
        <v>36</v>
      </c>
      <c r="I11" s="60">
        <f>'RSOY (Raw)'!P11</f>
        <v>37</v>
      </c>
      <c r="M11"/>
      <c r="N11"/>
      <c r="O11" s="21"/>
      <c r="P11" s="21"/>
    </row>
    <row r="12" spans="2:16">
      <c r="B12" s="82">
        <f>'Duplo (Raw)'!Q12</f>
        <v>7</v>
      </c>
      <c r="C12" s="82">
        <f>'RSOY (Raw)'!Q12</f>
        <v>9</v>
      </c>
      <c r="D12" s="82">
        <f>'Duplo (Raw)'!R12</f>
        <v>19</v>
      </c>
      <c r="E12" s="82">
        <f>'RSOY (Raw)'!R12</f>
        <v>10</v>
      </c>
      <c r="F12" s="82">
        <f>'Duplo (Raw)'!S12</f>
        <v>0</v>
      </c>
      <c r="G12" s="82">
        <f>'RSOY (Raw)'!S12</f>
        <v>9</v>
      </c>
      <c r="H12" s="60">
        <f>'Duplo (Raw)'!P12</f>
        <v>46</v>
      </c>
      <c r="I12" s="60">
        <f>'RSOY (Raw)'!P12</f>
        <v>38</v>
      </c>
      <c r="M12"/>
      <c r="N12"/>
      <c r="O12" s="21"/>
      <c r="P12" s="21"/>
    </row>
    <row r="13" spans="2:16">
      <c r="B13" s="82">
        <f>'Duplo (Raw)'!Q13</f>
        <v>3</v>
      </c>
      <c r="C13" s="82">
        <f>'RSOY (Raw)'!Q13</f>
        <v>2</v>
      </c>
      <c r="D13" s="82">
        <f>'Duplo (Raw)'!R13</f>
        <v>11</v>
      </c>
      <c r="E13" s="82">
        <f>'RSOY (Raw)'!R13</f>
        <v>7</v>
      </c>
      <c r="F13" s="82">
        <f>'Duplo (Raw)'!S13</f>
        <v>0</v>
      </c>
      <c r="G13" s="82">
        <f>'RSOY (Raw)'!S13</f>
        <v>4</v>
      </c>
      <c r="H13" s="60">
        <f>'Duplo (Raw)'!P13</f>
        <v>29</v>
      </c>
      <c r="I13" s="60">
        <f>'RSOY (Raw)'!P13</f>
        <v>34</v>
      </c>
      <c r="M13"/>
      <c r="N13"/>
      <c r="O13" s="21"/>
      <c r="P13" s="21"/>
    </row>
    <row r="14" spans="2:16">
      <c r="B14" s="82">
        <f>'Duplo (Raw)'!Q14</f>
        <v>15</v>
      </c>
      <c r="C14" s="82">
        <f>'RSOY (Raw)'!Q14</f>
        <v>9</v>
      </c>
      <c r="D14" s="82">
        <f>'Duplo (Raw)'!R14</f>
        <v>10</v>
      </c>
      <c r="E14" s="82">
        <f>'RSOY (Raw)'!R14</f>
        <v>24</v>
      </c>
      <c r="F14" s="82">
        <f>'Duplo (Raw)'!S14</f>
        <v>4</v>
      </c>
      <c r="G14" s="82">
        <f>'RSOY (Raw)'!S14</f>
        <v>0</v>
      </c>
      <c r="H14" s="60">
        <f>'Duplo (Raw)'!P14</f>
        <v>47</v>
      </c>
      <c r="I14" s="60">
        <f>'RSOY (Raw)'!P14</f>
        <v>55</v>
      </c>
      <c r="M14"/>
      <c r="N14"/>
      <c r="O14" s="21"/>
      <c r="P14" s="21"/>
    </row>
    <row r="15" spans="2:16">
      <c r="B15" s="82">
        <f>'Duplo (Raw)'!Q15</f>
        <v>12</v>
      </c>
      <c r="C15" s="82">
        <f>'RSOY (Raw)'!Q15</f>
        <v>9</v>
      </c>
      <c r="D15" s="82">
        <f>'Duplo (Raw)'!R15</f>
        <v>5</v>
      </c>
      <c r="E15" s="82">
        <f>'RSOY (Raw)'!R15</f>
        <v>33</v>
      </c>
      <c r="F15" s="82">
        <f>'Duplo (Raw)'!S15</f>
        <v>8</v>
      </c>
      <c r="G15" s="82">
        <f>'RSOY (Raw)'!S15</f>
        <v>1</v>
      </c>
      <c r="H15" s="60">
        <f>'Duplo (Raw)'!P15</f>
        <v>46</v>
      </c>
      <c r="I15" s="60">
        <f>'RSOY (Raw)'!P15</f>
        <v>54</v>
      </c>
      <c r="M15"/>
      <c r="N15"/>
      <c r="O15" s="21"/>
      <c r="P15" s="21"/>
    </row>
    <row r="16" spans="2:16">
      <c r="B16" s="82">
        <f>'Duplo (Raw)'!Q16</f>
        <v>0</v>
      </c>
      <c r="C16" s="82">
        <f>'RSOY (Raw)'!Q16</f>
        <v>2</v>
      </c>
      <c r="D16" s="82">
        <f>'Duplo (Raw)'!R16</f>
        <v>4</v>
      </c>
      <c r="E16" s="82">
        <f>'RSOY (Raw)'!R16</f>
        <v>21</v>
      </c>
      <c r="F16" s="82">
        <f>'Duplo (Raw)'!S16</f>
        <v>0</v>
      </c>
      <c r="G16" s="82">
        <f>'RSOY (Raw)'!S16</f>
        <v>4</v>
      </c>
      <c r="H16" s="60">
        <f>'Duplo (Raw)'!P16</f>
        <v>9</v>
      </c>
      <c r="I16" s="60">
        <f>'RSOY (Raw)'!P16</f>
        <v>64</v>
      </c>
      <c r="M16"/>
      <c r="N16"/>
      <c r="O16" s="21"/>
      <c r="P16" s="21"/>
    </row>
    <row r="17" spans="2:16">
      <c r="B17" s="82">
        <f>'Duplo (Raw)'!Q17</f>
        <v>7</v>
      </c>
      <c r="C17" s="82">
        <f>'RSOY (Raw)'!Q17</f>
        <v>7</v>
      </c>
      <c r="D17" s="82">
        <f>'Duplo (Raw)'!R17</f>
        <v>4</v>
      </c>
      <c r="E17" s="82">
        <f>'RSOY (Raw)'!R17</f>
        <v>12</v>
      </c>
      <c r="F17" s="82">
        <f>'Duplo (Raw)'!S17</f>
        <v>1</v>
      </c>
      <c r="G17" s="82">
        <f>'RSOY (Raw)'!S17</f>
        <v>0</v>
      </c>
      <c r="H17" s="60">
        <f>'Duplo (Raw)'!P17</f>
        <v>27</v>
      </c>
      <c r="I17" s="60">
        <f>'RSOY (Raw)'!P17</f>
        <v>24</v>
      </c>
      <c r="M17"/>
      <c r="N17"/>
      <c r="O17" s="21"/>
      <c r="P17" s="21"/>
    </row>
    <row r="18" spans="2:16">
      <c r="B18" s="82">
        <f>'Duplo (Raw)'!Q18</f>
        <v>4</v>
      </c>
      <c r="C18" s="82">
        <f>'RSOY (Raw)'!Q18</f>
        <v>9</v>
      </c>
      <c r="D18" s="82">
        <f>'Duplo (Raw)'!R18</f>
        <v>2</v>
      </c>
      <c r="E18" s="82">
        <f>'RSOY (Raw)'!R18</f>
        <v>19</v>
      </c>
      <c r="F18" s="82">
        <f>'Duplo (Raw)'!S18</f>
        <v>0</v>
      </c>
      <c r="G18" s="82">
        <f>'RSOY (Raw)'!S18</f>
        <v>0</v>
      </c>
      <c r="H18" s="60">
        <f>'Duplo (Raw)'!P18</f>
        <v>35</v>
      </c>
      <c r="I18" s="60">
        <f>'RSOY (Raw)'!P18</f>
        <v>27</v>
      </c>
      <c r="M18"/>
      <c r="N18"/>
      <c r="O18" s="21"/>
      <c r="P18" s="21"/>
    </row>
    <row r="19" spans="2:16">
      <c r="B19" s="82">
        <f>'Duplo (Raw)'!Q19</f>
        <v>2</v>
      </c>
      <c r="C19" s="82">
        <f>'RSOY (Raw)'!Q19</f>
        <v>11</v>
      </c>
      <c r="D19" s="82">
        <f>'Duplo (Raw)'!R19</f>
        <v>12</v>
      </c>
      <c r="E19" s="82">
        <f>'RSOY (Raw)'!R19</f>
        <v>25</v>
      </c>
      <c r="F19" s="82">
        <f>'Duplo (Raw)'!S19</f>
        <v>0</v>
      </c>
      <c r="G19" s="82">
        <f>'RSOY (Raw)'!S19</f>
        <v>1</v>
      </c>
      <c r="H19" s="60">
        <f>'Duplo (Raw)'!P19</f>
        <v>24</v>
      </c>
      <c r="I19" s="60">
        <f>'RSOY (Raw)'!P19</f>
        <v>47</v>
      </c>
      <c r="M19"/>
      <c r="N19"/>
      <c r="O19" s="21"/>
      <c r="P19" s="21"/>
    </row>
    <row r="20" spans="2:16">
      <c r="B20" s="82">
        <f>'Duplo (Raw)'!Q20</f>
        <v>1</v>
      </c>
      <c r="C20" s="82">
        <f>'RSOY (Raw)'!Q20</f>
        <v>2</v>
      </c>
      <c r="D20" s="82">
        <f>'Duplo (Raw)'!R20</f>
        <v>2</v>
      </c>
      <c r="E20" s="82">
        <f>'RSOY (Raw)'!R20</f>
        <v>15</v>
      </c>
      <c r="F20" s="82">
        <f>'Duplo (Raw)'!S20</f>
        <v>3</v>
      </c>
      <c r="G20" s="82">
        <f>'RSOY (Raw)'!S20</f>
        <v>1</v>
      </c>
      <c r="H20" s="60">
        <f>'Duplo (Raw)'!P20</f>
        <v>23</v>
      </c>
      <c r="I20" s="60">
        <f>'RSOY (Raw)'!P20</f>
        <v>40</v>
      </c>
      <c r="M20"/>
      <c r="N20"/>
      <c r="O20" s="21"/>
      <c r="P20" s="21"/>
    </row>
    <row r="21" spans="2:16">
      <c r="B21" s="82">
        <f>'Duplo (Raw)'!Q21</f>
        <v>3</v>
      </c>
      <c r="C21" s="82">
        <f>'RSOY (Raw)'!Q21</f>
        <v>1</v>
      </c>
      <c r="D21" s="82">
        <f>'Duplo (Raw)'!R21</f>
        <v>8</v>
      </c>
      <c r="E21" s="82">
        <f>'RSOY (Raw)'!R21</f>
        <v>14</v>
      </c>
      <c r="F21" s="82">
        <f>'Duplo (Raw)'!S21</f>
        <v>0</v>
      </c>
      <c r="G21" s="82">
        <f>'RSOY (Raw)'!S21</f>
        <v>0</v>
      </c>
      <c r="H21" s="60">
        <f>'Duplo (Raw)'!P21</f>
        <v>22</v>
      </c>
      <c r="I21" s="60">
        <f>'RSOY (Raw)'!P21</f>
        <v>34</v>
      </c>
      <c r="M21"/>
      <c r="N21"/>
      <c r="O21" s="21"/>
      <c r="P21" s="21"/>
    </row>
    <row r="22" spans="2:16">
      <c r="B22" s="82">
        <f>'Duplo (Raw)'!Q22</f>
        <v>2</v>
      </c>
      <c r="C22" s="82">
        <f>'RSOY (Raw)'!Q22</f>
        <v>2</v>
      </c>
      <c r="D22" s="82">
        <f>'Duplo (Raw)'!R22</f>
        <v>37</v>
      </c>
      <c r="E22" s="82">
        <f>'RSOY (Raw)'!R22</f>
        <v>16</v>
      </c>
      <c r="F22" s="82">
        <f>'Duplo (Raw)'!S22</f>
        <v>8</v>
      </c>
      <c r="G22" s="82">
        <f>'RSOY (Raw)'!S22</f>
        <v>0</v>
      </c>
      <c r="H22" s="60">
        <f>'Duplo (Raw)'!P22</f>
        <v>67</v>
      </c>
      <c r="I22" s="60">
        <f>'RSOY (Raw)'!P22</f>
        <v>24</v>
      </c>
      <c r="M22"/>
      <c r="N22"/>
      <c r="O22" s="21"/>
      <c r="P22" s="21"/>
    </row>
    <row r="23" spans="2:16">
      <c r="B23" s="82">
        <f>'Duplo (Raw)'!Q23</f>
        <v>3</v>
      </c>
      <c r="C23" s="82">
        <f>'RSOY (Raw)'!Q23</f>
        <v>4</v>
      </c>
      <c r="D23" s="82">
        <f>'Duplo (Raw)'!R23</f>
        <v>23</v>
      </c>
      <c r="E23" s="82">
        <f>'RSOY (Raw)'!R23</f>
        <v>11</v>
      </c>
      <c r="F23" s="82">
        <f>'Duplo (Raw)'!S23</f>
        <v>7</v>
      </c>
      <c r="G23" s="82">
        <f>'RSOY (Raw)'!S23</f>
        <v>0</v>
      </c>
      <c r="H23" s="60">
        <f>'Duplo (Raw)'!P23</f>
        <v>85</v>
      </c>
      <c r="I23" s="60">
        <f>'RSOY (Raw)'!P23</f>
        <v>19</v>
      </c>
      <c r="M23"/>
      <c r="N23"/>
      <c r="O23" s="21"/>
      <c r="P23" s="21"/>
    </row>
    <row r="24" spans="2:16">
      <c r="B24" s="82">
        <f>'Duplo (Raw)'!Q24</f>
        <v>0</v>
      </c>
      <c r="C24" s="82">
        <f>'RSOY (Raw)'!Q24</f>
        <v>1</v>
      </c>
      <c r="D24" s="82">
        <f>'Duplo (Raw)'!R24</f>
        <v>6</v>
      </c>
      <c r="E24" s="82">
        <f>'RSOY (Raw)'!R24</f>
        <v>8</v>
      </c>
      <c r="F24" s="82">
        <f>'Duplo (Raw)'!S24</f>
        <v>0</v>
      </c>
      <c r="G24" s="82">
        <f>'RSOY (Raw)'!S24</f>
        <v>2</v>
      </c>
      <c r="H24" s="60">
        <f>'Duplo (Raw)'!P24</f>
        <v>21</v>
      </c>
      <c r="I24" s="60">
        <f>'RSOY (Raw)'!P24</f>
        <v>24</v>
      </c>
      <c r="M24"/>
      <c r="N24"/>
      <c r="O24" s="21"/>
      <c r="P24" s="21"/>
    </row>
    <row r="25" spans="2:16">
      <c r="B25" s="82">
        <f>'Duplo (Raw)'!Q25</f>
        <v>2</v>
      </c>
      <c r="C25" s="82">
        <f>'RSOY (Raw)'!Q25</f>
        <v>3</v>
      </c>
      <c r="D25" s="82">
        <f>'Duplo (Raw)'!R25</f>
        <v>11</v>
      </c>
      <c r="E25" s="82">
        <f>'RSOY (Raw)'!R25</f>
        <v>19</v>
      </c>
      <c r="F25" s="82">
        <f>'Duplo (Raw)'!S25</f>
        <v>1</v>
      </c>
      <c r="G25" s="82">
        <f>'RSOY (Raw)'!S25</f>
        <v>0</v>
      </c>
      <c r="H25" s="60">
        <f>'Duplo (Raw)'!P25</f>
        <v>38</v>
      </c>
      <c r="I25" s="60">
        <f>'RSOY (Raw)'!P25</f>
        <v>45</v>
      </c>
      <c r="M25"/>
      <c r="N25"/>
      <c r="O25" s="21"/>
      <c r="P25" s="21"/>
    </row>
    <row r="26" spans="2:16">
      <c r="B26" s="82">
        <f>'Duplo (Raw)'!Q26</f>
        <v>1</v>
      </c>
      <c r="C26" s="82">
        <f>'RSOY (Raw)'!Q26</f>
        <v>6</v>
      </c>
      <c r="D26" s="82">
        <f>'Duplo (Raw)'!R26</f>
        <v>9</v>
      </c>
      <c r="E26" s="82">
        <f>'RSOY (Raw)'!R26</f>
        <v>15</v>
      </c>
      <c r="F26" s="82">
        <f>'Duplo (Raw)'!S26</f>
        <v>7</v>
      </c>
      <c r="G26" s="82">
        <f>'RSOY (Raw)'!S26</f>
        <v>0</v>
      </c>
      <c r="H26" s="60">
        <f>'Duplo (Raw)'!P26</f>
        <v>41</v>
      </c>
      <c r="I26" s="60">
        <f>'RSOY (Raw)'!P26</f>
        <v>33</v>
      </c>
      <c r="M26"/>
      <c r="N26"/>
      <c r="O26" s="21"/>
      <c r="P26" s="21"/>
    </row>
    <row r="27" spans="2:16">
      <c r="B27" s="82">
        <f>'Duplo (Raw)'!Q27</f>
        <v>1</v>
      </c>
      <c r="C27" s="82">
        <f>'RSOY (Raw)'!Q27</f>
        <v>4</v>
      </c>
      <c r="D27" s="82">
        <f>'Duplo (Raw)'!R27</f>
        <v>4</v>
      </c>
      <c r="E27" s="82">
        <f>'RSOY (Raw)'!R27</f>
        <v>18</v>
      </c>
      <c r="F27" s="82">
        <f>'Duplo (Raw)'!S27</f>
        <v>0</v>
      </c>
      <c r="G27" s="82">
        <f>'RSOY (Raw)'!S27</f>
        <v>7</v>
      </c>
      <c r="H27" s="60">
        <f>'Duplo (Raw)'!P27</f>
        <v>25</v>
      </c>
      <c r="I27" s="60">
        <f>'RSOY (Raw)'!P27</f>
        <v>51</v>
      </c>
      <c r="M27"/>
      <c r="N27"/>
      <c r="O27" s="21"/>
      <c r="P27" s="21"/>
    </row>
    <row r="28" spans="2:16">
      <c r="B28" s="82">
        <f>'Duplo (Raw)'!Q28</f>
        <v>1</v>
      </c>
      <c r="C28" s="82">
        <f>'RSOY (Raw)'!Q28</f>
        <v>4</v>
      </c>
      <c r="D28" s="82">
        <f>'Duplo (Raw)'!R28</f>
        <v>2</v>
      </c>
      <c r="E28" s="82">
        <f>'RSOY (Raw)'!R28</f>
        <v>8</v>
      </c>
      <c r="F28" s="82">
        <f>'Duplo (Raw)'!S28</f>
        <v>0</v>
      </c>
      <c r="G28" s="82">
        <f>'RSOY (Raw)'!S28</f>
        <v>2</v>
      </c>
      <c r="H28" s="60">
        <f>'Duplo (Raw)'!P28</f>
        <v>9</v>
      </c>
      <c r="I28" s="60">
        <f>'RSOY (Raw)'!P28</f>
        <v>31</v>
      </c>
      <c r="M28"/>
      <c r="N28"/>
      <c r="O28" s="21"/>
      <c r="P28" s="21"/>
    </row>
    <row r="29" spans="2:16">
      <c r="B29"/>
      <c r="D29"/>
      <c r="F29"/>
      <c r="M29"/>
      <c r="N29"/>
    </row>
    <row r="30" spans="2:16" s="105" customFormat="1">
      <c r="B30" s="124" t="s">
        <v>24</v>
      </c>
      <c r="C30" s="124"/>
      <c r="D30" s="124"/>
      <c r="I30" s="125" t="s">
        <v>212</v>
      </c>
      <c r="J30" s="125"/>
      <c r="K30" s="125"/>
    </row>
    <row r="31" spans="2:16" s="105" customFormat="1">
      <c r="B31" s="111" t="s">
        <v>204</v>
      </c>
      <c r="C31" s="111">
        <v>2.2000000000000002</v>
      </c>
      <c r="D31" s="111"/>
      <c r="E31"/>
      <c r="F31"/>
      <c r="G31"/>
      <c r="H31"/>
      <c r="I31" s="111" t="s">
        <v>204</v>
      </c>
      <c r="J31" s="111">
        <v>2.2000000000000002</v>
      </c>
      <c r="K31" s="111"/>
      <c r="L31"/>
      <c r="M31"/>
      <c r="N31"/>
      <c r="O31"/>
      <c r="P31"/>
    </row>
    <row r="32" spans="2:16">
      <c r="B32" s="111"/>
      <c r="C32" s="111"/>
      <c r="D32" s="111"/>
      <c r="F32"/>
      <c r="I32" s="111"/>
      <c r="J32" s="111"/>
      <c r="K32" s="111"/>
      <c r="M32"/>
      <c r="N32"/>
    </row>
    <row r="33" spans="2:14">
      <c r="B33" s="111"/>
      <c r="C33" s="112" t="str">
        <f>B3</f>
        <v>Duplo</v>
      </c>
      <c r="D33" s="112" t="str">
        <f>C3</f>
        <v>RSOY</v>
      </c>
      <c r="F33"/>
      <c r="I33" s="111"/>
      <c r="J33" s="112" t="str">
        <f>F3</f>
        <v>Duplo</v>
      </c>
      <c r="K33" s="112" t="str">
        <f>G3</f>
        <v>RSOY</v>
      </c>
      <c r="M33"/>
      <c r="N33"/>
    </row>
    <row r="34" spans="2:14">
      <c r="B34" s="111" t="s">
        <v>183</v>
      </c>
      <c r="C34" s="111">
        <f>C41-$C48</f>
        <v>0</v>
      </c>
      <c r="D34" s="111">
        <f>D41-$C48</f>
        <v>1</v>
      </c>
      <c r="F34"/>
      <c r="I34" s="111" t="s">
        <v>183</v>
      </c>
      <c r="J34" s="111">
        <f>J41-$J48</f>
        <v>0</v>
      </c>
      <c r="K34" s="111">
        <f>K41-$J48</f>
        <v>0</v>
      </c>
      <c r="M34"/>
      <c r="N34"/>
    </row>
    <row r="35" spans="2:14">
      <c r="B35" s="111" t="s">
        <v>184</v>
      </c>
      <c r="C35" s="111">
        <f>MAX(C42-C41,0)</f>
        <v>2</v>
      </c>
      <c r="D35" s="111">
        <f>MAX(D42-D41,0)</f>
        <v>2</v>
      </c>
      <c r="F35"/>
      <c r="I35" s="111" t="s">
        <v>184</v>
      </c>
      <c r="J35" s="111">
        <f>MAX(J42-J41,0)</f>
        <v>0</v>
      </c>
      <c r="K35" s="111">
        <f>MAX(K42-K41,0)</f>
        <v>0</v>
      </c>
      <c r="M35"/>
      <c r="N35"/>
    </row>
    <row r="36" spans="2:14">
      <c r="B36" s="111" t="s">
        <v>185</v>
      </c>
      <c r="C36" s="111">
        <f t="shared" ref="C36:D38" si="0">MAX(C43-C42,0)</f>
        <v>1</v>
      </c>
      <c r="D36" s="111">
        <f t="shared" si="0"/>
        <v>3</v>
      </c>
      <c r="F36"/>
      <c r="I36" s="111" t="s">
        <v>185</v>
      </c>
      <c r="J36" s="111">
        <f t="shared" ref="J36:K38" si="1">MAX(J43-J42,0)</f>
        <v>0</v>
      </c>
      <c r="K36" s="111">
        <f t="shared" si="1"/>
        <v>1</v>
      </c>
      <c r="M36"/>
      <c r="N36"/>
    </row>
    <row r="37" spans="2:14">
      <c r="B37" s="111" t="s">
        <v>186</v>
      </c>
      <c r="C37" s="111">
        <f t="shared" si="0"/>
        <v>4</v>
      </c>
      <c r="D37" s="111">
        <f t="shared" si="0"/>
        <v>3</v>
      </c>
      <c r="F37"/>
      <c r="I37" s="111" t="s">
        <v>186</v>
      </c>
      <c r="J37" s="111">
        <f t="shared" si="1"/>
        <v>5</v>
      </c>
      <c r="K37" s="111">
        <f t="shared" si="1"/>
        <v>2</v>
      </c>
      <c r="M37"/>
      <c r="N37"/>
    </row>
    <row r="38" spans="2:14">
      <c r="B38" s="111" t="s">
        <v>187</v>
      </c>
      <c r="C38" s="111">
        <f t="shared" si="0"/>
        <v>8</v>
      </c>
      <c r="D38" s="111">
        <f t="shared" si="0"/>
        <v>12</v>
      </c>
      <c r="F38"/>
      <c r="I38" s="111" t="s">
        <v>187</v>
      </c>
      <c r="J38" s="111">
        <f t="shared" si="1"/>
        <v>3</v>
      </c>
      <c r="K38" s="111">
        <f t="shared" si="1"/>
        <v>6</v>
      </c>
      <c r="M38"/>
      <c r="N38"/>
    </row>
    <row r="39" spans="2:14">
      <c r="B39" s="111" t="s">
        <v>181</v>
      </c>
      <c r="C39" s="111">
        <f>C46-$C48</f>
        <v>4.72</v>
      </c>
      <c r="D39" s="111">
        <f>D46-$C48</f>
        <v>6.92</v>
      </c>
      <c r="F39"/>
      <c r="I39" s="111" t="s">
        <v>181</v>
      </c>
      <c r="J39" s="111">
        <f>J46-$J48</f>
        <v>2.3199999999999998</v>
      </c>
      <c r="K39" s="111">
        <f>K46-$J48</f>
        <v>1.96</v>
      </c>
      <c r="M39"/>
      <c r="N39"/>
    </row>
    <row r="40" spans="2:14">
      <c r="B40" s="111"/>
      <c r="C40" s="111"/>
      <c r="D40" s="111"/>
      <c r="F40"/>
      <c r="I40" s="111"/>
      <c r="J40" s="111"/>
      <c r="K40" s="111"/>
      <c r="M40"/>
      <c r="N40"/>
    </row>
    <row r="41" spans="2:14">
      <c r="B41" s="111" t="s">
        <v>183</v>
      </c>
      <c r="C41" s="111">
        <f t="array" ref="C41">MIN(IF(ISBLANK(B4:B28),"",IF(B4:B28&gt;=C42-$C31*(C44-C42),B4:B28,"")))</f>
        <v>0</v>
      </c>
      <c r="D41" s="111">
        <f t="array" ref="D41">MIN(IF(ISBLANK(C4:C28),"",IF(C4:C28&gt;=D42-$C31*(D44-D42),C4:C28,"")))</f>
        <v>1</v>
      </c>
      <c r="F41"/>
      <c r="I41" s="111" t="s">
        <v>183</v>
      </c>
      <c r="J41" s="111">
        <f t="array" ref="J41">MIN(IF(ISBLANK(F4:F28),"",IF(F4:F28&gt;=J42-$J31*(J44-J42),F4:F28,"")))</f>
        <v>0</v>
      </c>
      <c r="K41" s="111">
        <f t="array" ref="K41">MIN(IF(ISBLANK(G4:G28),"",IF(G4:G28&gt;=K42-$J31*(K44-K42),G4:G28,"")))</f>
        <v>0</v>
      </c>
      <c r="M41"/>
      <c r="N41"/>
    </row>
    <row r="42" spans="2:14">
      <c r="B42" s="111" t="s">
        <v>207</v>
      </c>
      <c r="C42" s="111">
        <f>_xlfn.QUARTILE.INC(B4:B28,1)</f>
        <v>2</v>
      </c>
      <c r="D42" s="111">
        <f>_xlfn.QUARTILE.INC(C4:C28,1)</f>
        <v>3</v>
      </c>
      <c r="F42"/>
      <c r="I42" s="111" t="s">
        <v>207</v>
      </c>
      <c r="J42" s="111">
        <f>_xlfn.QUARTILE.INC(F4:F28,1)</f>
        <v>0</v>
      </c>
      <c r="K42" s="111">
        <f>_xlfn.QUARTILE.INC(G4:G28,1)</f>
        <v>0</v>
      </c>
      <c r="M42"/>
      <c r="N42"/>
    </row>
    <row r="43" spans="2:14">
      <c r="B43" s="111" t="s">
        <v>182</v>
      </c>
      <c r="C43" s="111">
        <f>MEDIAN(B4:B28)</f>
        <v>3</v>
      </c>
      <c r="D43" s="111">
        <f>MEDIAN(C4:C28)</f>
        <v>6</v>
      </c>
      <c r="F43"/>
      <c r="I43" s="111" t="s">
        <v>182</v>
      </c>
      <c r="J43" s="111">
        <f>MEDIAN(F4:F28)</f>
        <v>0</v>
      </c>
      <c r="K43" s="111">
        <f>MEDIAN(G4:G28)</f>
        <v>1</v>
      </c>
      <c r="M43"/>
      <c r="N43"/>
    </row>
    <row r="44" spans="2:14">
      <c r="B44" s="111" t="s">
        <v>208</v>
      </c>
      <c r="C44" s="111">
        <f>_xlfn.QUARTILE.INC(B4:B28,3)</f>
        <v>7</v>
      </c>
      <c r="D44" s="111">
        <f>_xlfn.QUARTILE.INC(C4:C28,3)</f>
        <v>9</v>
      </c>
      <c r="F44"/>
      <c r="I44" s="111" t="s">
        <v>208</v>
      </c>
      <c r="J44" s="111">
        <f>_xlfn.QUARTILE.INC(F4:F28,3)</f>
        <v>5</v>
      </c>
      <c r="K44" s="111">
        <f>_xlfn.QUARTILE.INC(G4:G28,3)</f>
        <v>3</v>
      </c>
      <c r="M44"/>
      <c r="N44"/>
    </row>
    <row r="45" spans="2:14">
      <c r="B45" s="111" t="s">
        <v>209</v>
      </c>
      <c r="C45" s="111">
        <f t="array" ref="C45">MAX(IF(ISBLANK(B4:B28),"",IF(B4:B28&lt;=C44+$C31*(C44-C42),B4:B28,"")))</f>
        <v>15</v>
      </c>
      <c r="D45" s="111">
        <f t="array" ref="D45">MAX(IF(ISBLANK(C4:C28),"",IF(C4:C28&lt;=D44+$C31*(D44-D42),C4:C28,"")))</f>
        <v>21</v>
      </c>
      <c r="F45"/>
      <c r="I45" s="111" t="s">
        <v>209</v>
      </c>
      <c r="J45" s="111">
        <f t="array" ref="J45">MAX(IF(ISBLANK(F4:F28),"",IF(F4:F28&lt;=J44+$J31*(J44-J42),F4:F28,"")))</f>
        <v>8</v>
      </c>
      <c r="K45" s="111">
        <f t="array" ref="K45">MAX(IF(ISBLANK(G4:G28),"",IF(G4:G28&lt;=K44+$J31*(K44-K42),G4:G28,"")))</f>
        <v>9</v>
      </c>
      <c r="M45"/>
      <c r="N45"/>
    </row>
    <row r="46" spans="2:14">
      <c r="B46" s="111" t="s">
        <v>181</v>
      </c>
      <c r="C46" s="111">
        <f>AVERAGE(B4:B28)</f>
        <v>4.72</v>
      </c>
      <c r="D46" s="111">
        <f>AVERAGE(C4:C28)</f>
        <v>6.92</v>
      </c>
      <c r="F46"/>
      <c r="I46" s="111" t="s">
        <v>181</v>
      </c>
      <c r="J46" s="111">
        <f>AVERAGE(F4:F28)</f>
        <v>2.3199999999999998</v>
      </c>
      <c r="K46" s="111">
        <f>AVERAGE(G4:G28)</f>
        <v>1.96</v>
      </c>
      <c r="M46"/>
      <c r="N46"/>
    </row>
    <row r="47" spans="2:14">
      <c r="B47" s="135" t="s">
        <v>228</v>
      </c>
      <c r="C47" s="111">
        <f>STDEV(B4:B28)</f>
        <v>4.2673176586703736</v>
      </c>
      <c r="D47" s="111">
        <f>STDEV(C4:C28)</f>
        <v>5.2274914315249399</v>
      </c>
      <c r="F47"/>
      <c r="I47" s="135" t="s">
        <v>228</v>
      </c>
      <c r="J47" s="111">
        <f>STDEV(F4:F28)</f>
        <v>3.0919249667480613</v>
      </c>
      <c r="K47" s="111">
        <f>STDEV(G4:G28)</f>
        <v>2.5409971795865234</v>
      </c>
      <c r="M47"/>
      <c r="N47"/>
    </row>
    <row r="48" spans="2:14">
      <c r="B48" s="111" t="s">
        <v>205</v>
      </c>
      <c r="C48" s="111">
        <f>IF(MIN(C41:D41)&gt;=0,0,MIN(C41:D41))</f>
        <v>0</v>
      </c>
      <c r="D48" s="111"/>
      <c r="F48"/>
      <c r="I48" s="111" t="s">
        <v>205</v>
      </c>
      <c r="J48" s="111">
        <f>IF(MIN(J41:K41)&gt;=0,0,MIN(J41:K41))</f>
        <v>0</v>
      </c>
      <c r="K48" s="111"/>
      <c r="M48"/>
      <c r="N48"/>
    </row>
    <row r="49" spans="2:14">
      <c r="B49" s="111"/>
      <c r="C49" s="111"/>
      <c r="D49" s="111"/>
      <c r="F49"/>
      <c r="I49" s="111"/>
      <c r="J49" s="111"/>
      <c r="K49" s="111"/>
      <c r="M49"/>
      <c r="N49"/>
    </row>
    <row r="50" spans="2:14">
      <c r="B50" s="111" t="s">
        <v>206</v>
      </c>
      <c r="C50" s="111" t="s">
        <v>155</v>
      </c>
      <c r="D50" s="111" t="s">
        <v>155</v>
      </c>
      <c r="F50"/>
      <c r="I50" s="111" t="s">
        <v>206</v>
      </c>
      <c r="J50" s="111" t="s">
        <v>155</v>
      </c>
      <c r="K50" s="111" t="s">
        <v>155</v>
      </c>
      <c r="M50"/>
      <c r="N50"/>
    </row>
    <row r="51" spans="2:14">
      <c r="B51"/>
      <c r="D51"/>
      <c r="F51"/>
      <c r="M51"/>
      <c r="N51"/>
    </row>
    <row r="52" spans="2:14">
      <c r="B52" s="124" t="s">
        <v>213</v>
      </c>
      <c r="C52" s="124"/>
      <c r="D52" s="124"/>
      <c r="F52"/>
      <c r="I52" s="124" t="s">
        <v>23</v>
      </c>
      <c r="J52" s="124"/>
      <c r="K52" s="124"/>
      <c r="M52"/>
      <c r="N52"/>
    </row>
    <row r="53" spans="2:14">
      <c r="B53" s="111" t="s">
        <v>204</v>
      </c>
      <c r="C53" s="111">
        <v>2.2000000000000002</v>
      </c>
      <c r="D53" s="111"/>
      <c r="F53"/>
      <c r="I53" s="111" t="s">
        <v>204</v>
      </c>
      <c r="J53" s="111">
        <v>2.2000000000000002</v>
      </c>
      <c r="K53" s="111"/>
      <c r="M53"/>
      <c r="N53"/>
    </row>
    <row r="54" spans="2:14">
      <c r="B54" s="111"/>
      <c r="C54" s="111"/>
      <c r="D54" s="111"/>
      <c r="F54"/>
      <c r="I54" s="111"/>
      <c r="J54" s="111"/>
      <c r="K54" s="111"/>
      <c r="M54"/>
      <c r="N54"/>
    </row>
    <row r="55" spans="2:14">
      <c r="B55" s="111"/>
      <c r="C55" s="112" t="str">
        <f>D3</f>
        <v>Duplo</v>
      </c>
      <c r="D55" s="112" t="str">
        <f>E3</f>
        <v>RSOY</v>
      </c>
      <c r="F55"/>
      <c r="I55" s="111"/>
      <c r="J55" s="112" t="str">
        <f>H3</f>
        <v>Duplo</v>
      </c>
      <c r="K55" s="112" t="str">
        <f>I3</f>
        <v>RSOY</v>
      </c>
      <c r="M55"/>
      <c r="N55"/>
    </row>
    <row r="56" spans="2:14">
      <c r="B56" s="111" t="s">
        <v>183</v>
      </c>
      <c r="C56" s="111">
        <f>C63-$C70</f>
        <v>1</v>
      </c>
      <c r="D56" s="111">
        <f>D63-$C70</f>
        <v>7</v>
      </c>
      <c r="F56"/>
      <c r="I56" s="111" t="s">
        <v>183</v>
      </c>
      <c r="J56" s="111">
        <f>J63-$J70</f>
        <v>9</v>
      </c>
      <c r="K56" s="111">
        <f>K63-$J70</f>
        <v>19</v>
      </c>
      <c r="M56"/>
      <c r="N56"/>
    </row>
    <row r="57" spans="2:14">
      <c r="B57" s="111" t="s">
        <v>184</v>
      </c>
      <c r="C57" s="111">
        <f>MAX(C64-C63,0)</f>
        <v>3</v>
      </c>
      <c r="D57" s="111">
        <f>MAX(D64-D63,0)</f>
        <v>4</v>
      </c>
      <c r="F57"/>
      <c r="I57" s="111" t="s">
        <v>184</v>
      </c>
      <c r="J57" s="111">
        <f>MAX(J64-J63,0)</f>
        <v>15</v>
      </c>
      <c r="K57" s="111">
        <f>MAX(K64-K63,0)</f>
        <v>6</v>
      </c>
      <c r="M57"/>
      <c r="N57"/>
    </row>
    <row r="58" spans="2:14">
      <c r="B58" s="111" t="s">
        <v>185</v>
      </c>
      <c r="C58" s="111">
        <f t="shared" ref="C58:D60" si="2">MAX(C65-C64,0)</f>
        <v>5</v>
      </c>
      <c r="D58" s="111">
        <f t="shared" si="2"/>
        <v>4</v>
      </c>
      <c r="F58"/>
      <c r="I58" s="111" t="s">
        <v>185</v>
      </c>
      <c r="J58" s="111">
        <f t="shared" ref="J58:K60" si="3">MAX(J65-J64,0)</f>
        <v>11</v>
      </c>
      <c r="K58" s="111">
        <f t="shared" si="3"/>
        <v>9</v>
      </c>
      <c r="M58"/>
      <c r="N58"/>
    </row>
    <row r="59" spans="2:14">
      <c r="B59" s="111" t="s">
        <v>186</v>
      </c>
      <c r="C59" s="111">
        <f t="shared" si="2"/>
        <v>3</v>
      </c>
      <c r="D59" s="111">
        <f t="shared" si="2"/>
        <v>4</v>
      </c>
      <c r="F59"/>
      <c r="I59" s="111" t="s">
        <v>186</v>
      </c>
      <c r="J59" s="111">
        <f t="shared" si="3"/>
        <v>11</v>
      </c>
      <c r="K59" s="111">
        <f t="shared" si="3"/>
        <v>13</v>
      </c>
      <c r="M59"/>
      <c r="N59"/>
    </row>
    <row r="60" spans="2:14">
      <c r="B60" s="111" t="s">
        <v>187</v>
      </c>
      <c r="C60" s="111">
        <f t="shared" si="2"/>
        <v>15</v>
      </c>
      <c r="D60" s="111">
        <f t="shared" si="2"/>
        <v>14</v>
      </c>
      <c r="F60"/>
      <c r="I60" s="111" t="s">
        <v>187</v>
      </c>
      <c r="J60" s="111">
        <f t="shared" si="3"/>
        <v>39</v>
      </c>
      <c r="K60" s="111">
        <f t="shared" si="3"/>
        <v>17</v>
      </c>
      <c r="M60"/>
      <c r="N60"/>
    </row>
    <row r="61" spans="2:14">
      <c r="B61" s="111" t="s">
        <v>181</v>
      </c>
      <c r="C61" s="111">
        <f>C68-$C70</f>
        <v>10.72</v>
      </c>
      <c r="D61" s="111">
        <f>D68-$C70</f>
        <v>15.12</v>
      </c>
      <c r="F61"/>
      <c r="I61" s="111" t="s">
        <v>181</v>
      </c>
      <c r="J61" s="111">
        <f>J68-$J70</f>
        <v>37.4</v>
      </c>
      <c r="K61" s="111">
        <f>K68-$J70</f>
        <v>37.119999999999997</v>
      </c>
      <c r="M61"/>
      <c r="N61"/>
    </row>
    <row r="62" spans="2:14">
      <c r="B62" s="111"/>
      <c r="C62" s="111"/>
      <c r="D62" s="111"/>
      <c r="F62"/>
      <c r="I62" s="111"/>
      <c r="J62" s="111"/>
      <c r="K62" s="111"/>
      <c r="M62"/>
      <c r="N62"/>
    </row>
    <row r="63" spans="2:14">
      <c r="B63" s="111" t="s">
        <v>183</v>
      </c>
      <c r="C63" s="111">
        <f t="array" ref="C63">MIN(IF(ISBLANK(D4:D28),"",IF(D4:D28&gt;=C64-$C53*(C66-C64),D4:D28,"")))</f>
        <v>1</v>
      </c>
      <c r="D63" s="111">
        <f t="array" ref="D63">MIN(IF(ISBLANK(E4:E28),"",IF(E4:E28&gt;=D64-$C53*(D66-D64),E4:E28,"")))</f>
        <v>7</v>
      </c>
      <c r="F63"/>
      <c r="I63" s="111" t="s">
        <v>183</v>
      </c>
      <c r="J63" s="111">
        <f t="array" ref="J63">MIN(IF(ISBLANK(H4:H28),"",IF(H4:H28&gt;=J64-$J53*(J66-J64),H4:H28,"")))</f>
        <v>9</v>
      </c>
      <c r="K63" s="111">
        <f t="array" ref="K63">MIN(IF(ISBLANK(I4:I28),"",IF(I4:I28&gt;=K64-$J53*(K66-K64),I4:I28,"")))</f>
        <v>19</v>
      </c>
      <c r="M63"/>
      <c r="N63"/>
    </row>
    <row r="64" spans="2:14">
      <c r="B64" s="111" t="s">
        <v>207</v>
      </c>
      <c r="C64" s="111">
        <f>_xlfn.QUARTILE.INC(D4:D28,1)</f>
        <v>4</v>
      </c>
      <c r="D64" s="111">
        <f>_xlfn.QUARTILE.INC(E4:E28,1)</f>
        <v>11</v>
      </c>
      <c r="F64"/>
      <c r="I64" s="111" t="s">
        <v>207</v>
      </c>
      <c r="J64" s="111">
        <f>_xlfn.QUARTILE.INC(H4:H28,1)</f>
        <v>24</v>
      </c>
      <c r="K64" s="111">
        <f>_xlfn.QUARTILE.INC(I4:I28,1)</f>
        <v>25</v>
      </c>
      <c r="M64"/>
      <c r="N64"/>
    </row>
    <row r="65" spans="2:14">
      <c r="B65" s="111" t="s">
        <v>182</v>
      </c>
      <c r="C65" s="111">
        <f>MEDIAN(D4:D28)</f>
        <v>9</v>
      </c>
      <c r="D65" s="111">
        <f>MEDIAN(E4:E28)</f>
        <v>15</v>
      </c>
      <c r="F65"/>
      <c r="I65" s="111" t="s">
        <v>182</v>
      </c>
      <c r="J65" s="111">
        <f>MEDIAN(H4:H28)</f>
        <v>35</v>
      </c>
      <c r="K65" s="111">
        <f>MEDIAN(I4:I28)</f>
        <v>34</v>
      </c>
      <c r="M65"/>
      <c r="N65"/>
    </row>
    <row r="66" spans="2:14">
      <c r="B66" s="111" t="s">
        <v>208</v>
      </c>
      <c r="C66" s="111">
        <f>_xlfn.QUARTILE.INC(D4:D28,3)</f>
        <v>12</v>
      </c>
      <c r="D66" s="111">
        <f>_xlfn.QUARTILE.INC(E4:E28,3)</f>
        <v>19</v>
      </c>
      <c r="F66"/>
      <c r="I66" s="111" t="s">
        <v>208</v>
      </c>
      <c r="J66" s="111">
        <f>_xlfn.QUARTILE.INC(H4:H28,3)</f>
        <v>46</v>
      </c>
      <c r="K66" s="111">
        <f>_xlfn.QUARTILE.INC(I4:I28,3)</f>
        <v>47</v>
      </c>
      <c r="M66"/>
      <c r="N66"/>
    </row>
    <row r="67" spans="2:14">
      <c r="B67" s="111" t="s">
        <v>209</v>
      </c>
      <c r="C67" s="111">
        <f t="array" ref="C67">MAX(IF(ISBLANK(D4:D28),"",IF(D4:D28&lt;=C66+$C53*(C66-C64),D4:D28,"")))</f>
        <v>27</v>
      </c>
      <c r="D67" s="111">
        <f t="array" ref="D67">MAX(IF(ISBLANK(E4:E28),"",IF(E4:E28&lt;=D66+$C53*(D66-D64),E4:E28,"")))</f>
        <v>33</v>
      </c>
      <c r="F67"/>
      <c r="I67" s="111" t="s">
        <v>209</v>
      </c>
      <c r="J67" s="111">
        <f t="array" ref="J67">MAX(IF(ISBLANK(H4:H28),"",IF(H4:H28&lt;=J66+$J53*(J66-J64),H4:H28,"")))</f>
        <v>85</v>
      </c>
      <c r="K67" s="111">
        <f t="array" ref="K67">MAX(IF(ISBLANK(I4:I28),"",IF(I4:I28&lt;=K66+$J53*(K66-K64),I4:I28,"")))</f>
        <v>64</v>
      </c>
      <c r="M67"/>
      <c r="N67"/>
    </row>
    <row r="68" spans="2:14">
      <c r="B68" s="111" t="s">
        <v>181</v>
      </c>
      <c r="C68" s="111">
        <f>AVERAGE(D4:D28)</f>
        <v>10.72</v>
      </c>
      <c r="D68" s="111">
        <f>AVERAGE(E4:E28)</f>
        <v>15.12</v>
      </c>
      <c r="F68"/>
      <c r="I68" s="111" t="s">
        <v>181</v>
      </c>
      <c r="J68" s="111">
        <f>AVERAGE(H4:H28)</f>
        <v>37.4</v>
      </c>
      <c r="K68" s="111">
        <f>AVERAGE(I4:I28)</f>
        <v>37.119999999999997</v>
      </c>
      <c r="M68"/>
      <c r="N68"/>
    </row>
    <row r="69" spans="2:14">
      <c r="B69" s="135" t="s">
        <v>228</v>
      </c>
      <c r="C69" s="111">
        <f>STDEV(D4:D28)</f>
        <v>8.8483520122864316</v>
      </c>
      <c r="D69" s="111">
        <f>STDEV(E4:E28)</f>
        <v>6.3266631541964262</v>
      </c>
      <c r="F69"/>
      <c r="I69" s="135" t="s">
        <v>228</v>
      </c>
      <c r="J69" s="111">
        <f>STDEV(H4:H28)</f>
        <v>18.598835088969057</v>
      </c>
      <c r="K69" s="111">
        <f>STDEV(I4:I28)</f>
        <v>12.275721295847886</v>
      </c>
      <c r="M69"/>
      <c r="N69"/>
    </row>
    <row r="70" spans="2:14">
      <c r="B70" s="111" t="s">
        <v>205</v>
      </c>
      <c r="C70" s="111">
        <f>IF(MIN(C63:D63)&gt;=0,0,MIN(C63:D63))</f>
        <v>0</v>
      </c>
      <c r="D70" s="111"/>
      <c r="F70"/>
      <c r="I70" s="111" t="s">
        <v>205</v>
      </c>
      <c r="J70" s="111">
        <f>IF(MIN(J63:K63)&gt;=0,0,MIN(J63:K63))</f>
        <v>0</v>
      </c>
      <c r="K70" s="111"/>
      <c r="M70"/>
      <c r="N70"/>
    </row>
    <row r="71" spans="2:14">
      <c r="B71" s="111"/>
      <c r="C71" s="111"/>
      <c r="D71" s="111"/>
      <c r="F71"/>
      <c r="I71" s="111"/>
      <c r="J71" s="111"/>
      <c r="K71" s="111"/>
      <c r="M71"/>
      <c r="N71"/>
    </row>
    <row r="72" spans="2:14">
      <c r="B72" s="111" t="s">
        <v>206</v>
      </c>
      <c r="C72" s="111">
        <f>D22</f>
        <v>37</v>
      </c>
      <c r="D72" s="111" t="s">
        <v>155</v>
      </c>
      <c r="F72"/>
      <c r="I72" s="111" t="s">
        <v>206</v>
      </c>
      <c r="J72" s="111" t="s">
        <v>155</v>
      </c>
      <c r="K72" s="111" t="s">
        <v>155</v>
      </c>
      <c r="M72"/>
      <c r="N72"/>
    </row>
    <row r="73" spans="2:14">
      <c r="B73"/>
      <c r="D73"/>
      <c r="F73"/>
      <c r="M73"/>
      <c r="N73"/>
    </row>
    <row r="74" spans="2:14">
      <c r="B74"/>
      <c r="D74"/>
      <c r="F74"/>
      <c r="M74"/>
      <c r="N74"/>
    </row>
    <row r="75" spans="2:14">
      <c r="B75"/>
      <c r="D75"/>
      <c r="F75"/>
      <c r="M75"/>
      <c r="N75"/>
    </row>
    <row r="76" spans="2:14">
      <c r="B76"/>
      <c r="D76"/>
      <c r="F76"/>
      <c r="M76"/>
      <c r="N76"/>
    </row>
    <row r="77" spans="2:14">
      <c r="B77"/>
      <c r="D77"/>
      <c r="F77"/>
      <c r="M77"/>
      <c r="N77"/>
    </row>
    <row r="78" spans="2:14">
      <c r="B78"/>
      <c r="D78"/>
      <c r="F78"/>
      <c r="M78"/>
      <c r="N78"/>
    </row>
    <row r="79" spans="2:14">
      <c r="B79"/>
      <c r="D79"/>
      <c r="F79"/>
      <c r="M79"/>
      <c r="N79"/>
    </row>
    <row r="80" spans="2:14">
      <c r="B80"/>
      <c r="D80"/>
      <c r="F80"/>
      <c r="M80"/>
      <c r="N80"/>
    </row>
    <row r="81" spans="2:14">
      <c r="B81"/>
      <c r="D81"/>
      <c r="F81"/>
      <c r="M81"/>
      <c r="N81"/>
    </row>
    <row r="82" spans="2:14">
      <c r="B82"/>
      <c r="D82"/>
      <c r="F82"/>
      <c r="M82"/>
      <c r="N82"/>
    </row>
    <row r="83" spans="2:14">
      <c r="B83"/>
      <c r="D83"/>
      <c r="F83"/>
      <c r="M83"/>
      <c r="N83"/>
    </row>
    <row r="84" spans="2:14">
      <c r="B84"/>
      <c r="D84"/>
      <c r="F84"/>
      <c r="M84"/>
      <c r="N84"/>
    </row>
    <row r="85" spans="2:14">
      <c r="B85"/>
      <c r="D85"/>
      <c r="F85"/>
      <c r="M85"/>
      <c r="N85"/>
    </row>
    <row r="86" spans="2:14">
      <c r="B86"/>
      <c r="D86"/>
      <c r="F86"/>
      <c r="M86"/>
      <c r="N86"/>
    </row>
    <row r="87" spans="2:14">
      <c r="B87"/>
      <c r="D87"/>
      <c r="F87"/>
      <c r="M87"/>
      <c r="N87"/>
    </row>
    <row r="88" spans="2:14">
      <c r="B88"/>
      <c r="D88"/>
      <c r="F88"/>
      <c r="M88"/>
      <c r="N88"/>
    </row>
    <row r="89" spans="2:14">
      <c r="B89"/>
      <c r="D89"/>
      <c r="F89"/>
      <c r="M89"/>
      <c r="N89"/>
    </row>
    <row r="90" spans="2:14">
      <c r="B90"/>
      <c r="D90"/>
      <c r="F90"/>
      <c r="M90"/>
      <c r="N90"/>
    </row>
    <row r="91" spans="2:14">
      <c r="B91"/>
      <c r="D91"/>
      <c r="F91"/>
      <c r="M91"/>
      <c r="N91"/>
    </row>
    <row r="92" spans="2:14">
      <c r="B92"/>
      <c r="D92"/>
      <c r="F92"/>
      <c r="M92"/>
      <c r="N92"/>
    </row>
    <row r="93" spans="2:14">
      <c r="B93"/>
      <c r="D93"/>
      <c r="F93"/>
      <c r="M93"/>
      <c r="N93"/>
    </row>
    <row r="94" spans="2:14">
      <c r="B94"/>
      <c r="D94"/>
      <c r="F94"/>
      <c r="M94"/>
      <c r="N94"/>
    </row>
    <row r="95" spans="2:14">
      <c r="B95"/>
      <c r="D95"/>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sheetData>
  <mergeCells count="8">
    <mergeCell ref="B52:D52"/>
    <mergeCell ref="I30:K30"/>
    <mergeCell ref="I52:K52"/>
    <mergeCell ref="B2:C2"/>
    <mergeCell ref="D2:E2"/>
    <mergeCell ref="F2:G2"/>
    <mergeCell ref="H2:I2"/>
    <mergeCell ref="B30:D30"/>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53"/>
  <sheetViews>
    <sheetView topLeftCell="A19" workbookViewId="0">
      <selection activeCell="F30" sqref="F30"/>
    </sheetView>
  </sheetViews>
  <sheetFormatPr defaultRowHeight="14.5"/>
  <cols>
    <col min="2" max="14" width="15.6328125" customWidth="1"/>
  </cols>
  <sheetData>
    <row r="2" spans="2:8">
      <c r="B2" s="128" t="s">
        <v>202</v>
      </c>
      <c r="C2" s="128"/>
      <c r="D2" s="128"/>
      <c r="E2" s="128"/>
      <c r="F2" s="128"/>
      <c r="G2" s="128"/>
      <c r="H2" s="128"/>
    </row>
    <row r="3" spans="2:8">
      <c r="B3" s="127" t="s">
        <v>156</v>
      </c>
      <c r="C3" s="127"/>
      <c r="D3" s="127"/>
      <c r="E3" s="127"/>
      <c r="F3" s="127"/>
      <c r="G3" s="127"/>
      <c r="H3" s="127"/>
    </row>
    <row r="4" spans="2:8">
      <c r="B4" s="93"/>
      <c r="C4" s="94" t="s">
        <v>191</v>
      </c>
      <c r="D4" s="94" t="s">
        <v>15</v>
      </c>
      <c r="E4" s="94" t="s">
        <v>192</v>
      </c>
      <c r="F4" s="94" t="s">
        <v>18</v>
      </c>
      <c r="G4" s="94" t="s">
        <v>193</v>
      </c>
      <c r="H4" s="94" t="s">
        <v>27</v>
      </c>
    </row>
    <row r="5" spans="2:8">
      <c r="B5" s="82" t="s">
        <v>189</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190</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27" t="s">
        <v>153</v>
      </c>
      <c r="C7" s="127"/>
      <c r="D7" s="127"/>
      <c r="E7" s="127"/>
      <c r="F7" s="127"/>
      <c r="G7" s="127"/>
      <c r="H7" s="127"/>
    </row>
    <row r="8" spans="2:8">
      <c r="B8" s="95"/>
      <c r="C8" s="95" t="s">
        <v>191</v>
      </c>
      <c r="D8" s="95" t="s">
        <v>15</v>
      </c>
      <c r="E8" s="95" t="s">
        <v>192</v>
      </c>
      <c r="F8" s="95" t="s">
        <v>18</v>
      </c>
      <c r="G8" s="95" t="s">
        <v>193</v>
      </c>
      <c r="H8" s="95" t="s">
        <v>27</v>
      </c>
    </row>
    <row r="9" spans="2:8">
      <c r="B9" s="82" t="s">
        <v>189</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190</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29" t="s">
        <v>201</v>
      </c>
      <c r="C12" s="129"/>
      <c r="D12" s="129"/>
      <c r="E12" s="129"/>
      <c r="F12" s="129"/>
      <c r="G12" s="129"/>
      <c r="H12" s="129"/>
    </row>
    <row r="13" spans="2:8">
      <c r="B13" s="130" t="s">
        <v>156</v>
      </c>
      <c r="C13" s="130"/>
      <c r="D13" s="130"/>
      <c r="E13" s="130"/>
      <c r="F13" s="130"/>
      <c r="G13" s="130"/>
      <c r="H13" s="130"/>
    </row>
    <row r="14" spans="2:8">
      <c r="B14" s="100"/>
      <c r="C14" s="101" t="s">
        <v>191</v>
      </c>
      <c r="D14" s="101" t="s">
        <v>15</v>
      </c>
      <c r="E14" s="101" t="s">
        <v>192</v>
      </c>
      <c r="F14" s="101" t="s">
        <v>18</v>
      </c>
      <c r="G14" s="101" t="s">
        <v>193</v>
      </c>
      <c r="H14" s="101" t="s">
        <v>27</v>
      </c>
    </row>
    <row r="15" spans="2:8">
      <c r="B15" s="98" t="s">
        <v>189</v>
      </c>
      <c r="C15" s="102">
        <v>23</v>
      </c>
      <c r="D15" s="103">
        <v>21</v>
      </c>
      <c r="E15" s="103">
        <v>22</v>
      </c>
      <c r="F15" s="103">
        <v>19</v>
      </c>
      <c r="G15" s="103">
        <v>15</v>
      </c>
      <c r="H15" s="103">
        <v>12</v>
      </c>
    </row>
    <row r="16" spans="2:8">
      <c r="B16" s="98" t="s">
        <v>190</v>
      </c>
      <c r="C16" s="103">
        <v>3</v>
      </c>
      <c r="D16" s="103">
        <v>5</v>
      </c>
      <c r="E16" s="103">
        <v>4</v>
      </c>
      <c r="F16" s="103">
        <v>7</v>
      </c>
      <c r="G16" s="103">
        <v>11</v>
      </c>
      <c r="H16" s="103">
        <v>14</v>
      </c>
    </row>
    <row r="17" spans="2:8">
      <c r="B17" s="126" t="s">
        <v>153</v>
      </c>
      <c r="C17" s="126"/>
      <c r="D17" s="126"/>
      <c r="E17" s="126"/>
      <c r="F17" s="126"/>
      <c r="G17" s="126"/>
      <c r="H17" s="126"/>
    </row>
    <row r="18" spans="2:8">
      <c r="B18" s="104"/>
      <c r="C18" s="104" t="s">
        <v>191</v>
      </c>
      <c r="D18" s="104" t="s">
        <v>15</v>
      </c>
      <c r="E18" s="104" t="s">
        <v>192</v>
      </c>
      <c r="F18" s="104" t="s">
        <v>18</v>
      </c>
      <c r="G18" s="104" t="s">
        <v>193</v>
      </c>
      <c r="H18" s="104" t="s">
        <v>27</v>
      </c>
    </row>
    <row r="19" spans="2:8">
      <c r="B19" s="98" t="s">
        <v>189</v>
      </c>
      <c r="C19" s="103">
        <v>26</v>
      </c>
      <c r="D19" s="103">
        <v>26</v>
      </c>
      <c r="E19" s="103">
        <v>26</v>
      </c>
      <c r="F19" s="103">
        <v>25</v>
      </c>
      <c r="G19" s="103">
        <v>22</v>
      </c>
      <c r="H19" s="103">
        <v>22</v>
      </c>
    </row>
    <row r="20" spans="2:8">
      <c r="B20" s="98" t="s">
        <v>190</v>
      </c>
      <c r="C20" s="103">
        <v>0</v>
      </c>
      <c r="D20" s="103">
        <v>0</v>
      </c>
      <c r="E20" s="103">
        <f xml:space="preserve"> 0 / 26</f>
        <v>0</v>
      </c>
      <c r="F20" s="103">
        <v>1</v>
      </c>
      <c r="G20" s="103">
        <v>4</v>
      </c>
      <c r="H20" s="103">
        <v>4</v>
      </c>
    </row>
    <row r="21" spans="2:8">
      <c r="G21" s="110"/>
    </row>
    <row r="22" spans="2:8">
      <c r="B22" s="123" t="s">
        <v>188</v>
      </c>
      <c r="C22" s="123"/>
    </row>
    <row r="23" spans="2:8">
      <c r="B23" s="109" t="s">
        <v>153</v>
      </c>
      <c r="C23" s="109" t="s">
        <v>156</v>
      </c>
      <c r="E23" t="s">
        <v>214</v>
      </c>
    </row>
    <row r="24" spans="2:8">
      <c r="B24" s="89">
        <f>'Duplo (Raw)'!AM21 * 1440</f>
        <v>28.00000000000006</v>
      </c>
      <c r="C24" s="89">
        <f>'RSOY (Raw)'!AM9 * 1440</f>
        <v>34.999999999999957</v>
      </c>
    </row>
    <row r="25" spans="2:8">
      <c r="B25" s="89">
        <f>'Duplo (Raw)'!AM19 * 1440</f>
        <v>31.00000000000005</v>
      </c>
      <c r="C25" s="89">
        <f>'RSOY (Raw)'!AM23 * 1440</f>
        <v>57.000000000000036</v>
      </c>
      <c r="E25" s="134"/>
      <c r="F25" s="134" t="str">
        <f>B23</f>
        <v>Duplo</v>
      </c>
      <c r="G25" s="134" t="str">
        <f>C23</f>
        <v>RSOY</v>
      </c>
    </row>
    <row r="26" spans="2:8">
      <c r="B26" s="89">
        <f>'Duplo (Raw)'!AM28 * 1440</f>
        <v>32.000000000000043</v>
      </c>
      <c r="C26" s="89">
        <f>'RSOY (Raw)'!AM21 * 1440</f>
        <v>70.000000000000071</v>
      </c>
      <c r="E26" t="s">
        <v>181</v>
      </c>
      <c r="F26" s="89">
        <f>AVERAGE(B24:B49)</f>
        <v>66.961538461538481</v>
      </c>
      <c r="G26" s="89">
        <f>AVERAGE(C24:C49)</f>
        <v>92.692307692307708</v>
      </c>
    </row>
    <row r="27" spans="2:8">
      <c r="B27" s="89">
        <f>'Duplo (Raw)'!AM10 * 1440</f>
        <v>34.000000000000043</v>
      </c>
      <c r="C27" s="89">
        <f>'RSOY (Raw)'!AM17 * 1440</f>
        <v>74.000000000000057</v>
      </c>
      <c r="E27" t="s">
        <v>215</v>
      </c>
      <c r="F27">
        <f>_xlfn.STDEV.S(B24:B49)/SQRT(COUNT(B24:B49))</f>
        <v>5.3626861148927851</v>
      </c>
      <c r="G27" s="106">
        <f>_xlfn.STDEV.S(C24:C49)/SQRT(COUNT(C24:C49))</f>
        <v>3.5720148293125007</v>
      </c>
    </row>
    <row r="28" spans="2:8">
      <c r="B28" s="89">
        <f>'Duplo (Raw)'!AM29 * 1440</f>
        <v>36.000000000000028</v>
      </c>
      <c r="C28" s="89">
        <f>'RSOY (Raw)'!AM22 * 1440</f>
        <v>74.999999999999972</v>
      </c>
      <c r="E28" t="s">
        <v>182</v>
      </c>
      <c r="F28" s="89">
        <f>MEDIAN(B24:B49)</f>
        <v>63.50000000000005</v>
      </c>
      <c r="G28" s="89">
        <f>MEDIAN(C24:C49)</f>
        <v>104.99999999999994</v>
      </c>
    </row>
    <row r="29" spans="2:8">
      <c r="B29" s="89">
        <f>'Duplo (Raw)'!AM16 * 1440</f>
        <v>42.000000000000014</v>
      </c>
      <c r="C29" s="89">
        <f>'RSOY (Raw)'!AM5 * 1440</f>
        <v>81.000000000000028</v>
      </c>
      <c r="E29" t="s">
        <v>216</v>
      </c>
      <c r="F29">
        <f>MODE(B24:B49)</f>
        <v>104.99999999999994</v>
      </c>
      <c r="G29" s="106">
        <f>MODE(C24:C49)</f>
        <v>104.99999999999994</v>
      </c>
    </row>
    <row r="30" spans="2:8">
      <c r="B30" s="89">
        <f>'Duplo (Raw)'!AM24 * 1440</f>
        <v>43.000000000000007</v>
      </c>
      <c r="C30" s="89">
        <f>'RSOY (Raw)'!AM28 * 1440</f>
        <v>86.000000000000014</v>
      </c>
      <c r="E30" t="s">
        <v>180</v>
      </c>
      <c r="F30">
        <f>_xlfn.STDEV.S(B24:B49)</f>
        <v>27.344441145111389</v>
      </c>
      <c r="G30" s="106">
        <f>_xlfn.STDEV.S(C24:C49)</f>
        <v>18.21377331750724</v>
      </c>
    </row>
    <row r="31" spans="2:8">
      <c r="B31" s="89">
        <f>'Duplo (Raw)'!AM8 * 1440</f>
        <v>47.999999999999986</v>
      </c>
      <c r="C31" s="89">
        <f>'RSOY (Raw)'!AM10 * 1440</f>
        <v>87.000000000000014</v>
      </c>
      <c r="E31" t="s">
        <v>217</v>
      </c>
      <c r="F31">
        <f>_xlfn.VAR.S(B24:B49)</f>
        <v>747.7184615384607</v>
      </c>
      <c r="G31" s="106">
        <f>_xlfn.VAR.S(C24:C49)</f>
        <v>331.74153846153871</v>
      </c>
    </row>
    <row r="32" spans="2:8">
      <c r="B32" s="89">
        <f>'Duplo (Raw)'!AM20 * 1440</f>
        <v>47.999999999999986</v>
      </c>
      <c r="C32" s="89">
        <f>'RSOY (Raw)'!AM11 * 1440</f>
        <v>89</v>
      </c>
      <c r="E32" t="s">
        <v>218</v>
      </c>
      <c r="F32">
        <f>KURT(B24:B49)</f>
        <v>-1.4820628376530973</v>
      </c>
      <c r="G32" s="106">
        <f>KURT(C24:C49)</f>
        <v>2.8677376911807317</v>
      </c>
    </row>
    <row r="33" spans="2:7">
      <c r="B33" s="89">
        <f>'Duplo (Raw)'!AM27 * 1440</f>
        <v>48.999999999999986</v>
      </c>
      <c r="C33" s="89">
        <f>'RSOY (Raw)'!AM27 * 1440</f>
        <v>89</v>
      </c>
      <c r="E33" t="s">
        <v>219</v>
      </c>
      <c r="F33">
        <f>SKEW(B24:B49)</f>
        <v>0.16550870075093296</v>
      </c>
      <c r="G33" s="106">
        <f>SKEW(C24:C49)</f>
        <v>-1.6886899202746464</v>
      </c>
    </row>
    <row r="34" spans="2:7">
      <c r="B34" s="89">
        <f>'Duplo (Raw)'!AM7 * 1440</f>
        <v>52.999999999999972</v>
      </c>
      <c r="C34" s="89">
        <f>'RSOY (Raw)'!AM20 * 1440</f>
        <v>92.000000000000071</v>
      </c>
      <c r="E34" t="s">
        <v>220</v>
      </c>
      <c r="F34">
        <f>F35-F36</f>
        <v>77.000000000000057</v>
      </c>
      <c r="G34" s="106">
        <f>G35-G36</f>
        <v>70.000000000000156</v>
      </c>
    </row>
    <row r="35" spans="2:7">
      <c r="B35" s="89">
        <f>'Duplo (Raw)'!AM17 * 1440</f>
        <v>54.999999999999964</v>
      </c>
      <c r="C35" s="89">
        <f>'RSOY (Raw)'!AM4 * 1440</f>
        <v>104.99999999999994</v>
      </c>
      <c r="E35" t="s">
        <v>179</v>
      </c>
      <c r="F35" s="89">
        <f>MAX(B24:B49)</f>
        <v>105.00000000000011</v>
      </c>
      <c r="G35" s="89">
        <f>MAX(C24:C49)</f>
        <v>105.00000000000011</v>
      </c>
    </row>
    <row r="36" spans="2:7">
      <c r="B36" s="89">
        <f>'Duplo (Raw)'!AM11 * 1440</f>
        <v>61.000000000000099</v>
      </c>
      <c r="C36" s="89">
        <f>'RSOY (Raw)'!AM7 * 1440</f>
        <v>104.99999999999994</v>
      </c>
      <c r="E36" t="s">
        <v>178</v>
      </c>
      <c r="F36" s="89">
        <f>MIN(B24:B49)</f>
        <v>28.00000000000006</v>
      </c>
      <c r="G36" s="89">
        <f>MIN(C24:C49)</f>
        <v>34.999999999999957</v>
      </c>
    </row>
    <row r="37" spans="2:7">
      <c r="B37" s="89">
        <f>'Duplo (Raw)'!AM18 * 1440</f>
        <v>66</v>
      </c>
      <c r="C37" s="89">
        <f>'RSOY (Raw)'!AM8 * 1440</f>
        <v>104.99999999999994</v>
      </c>
      <c r="E37" t="s">
        <v>221</v>
      </c>
      <c r="F37" s="89">
        <f>SUM(B24:B49)</f>
        <v>1741.0000000000005</v>
      </c>
      <c r="G37" s="89">
        <f>SUM(C24:C49)</f>
        <v>2410.0000000000005</v>
      </c>
    </row>
    <row r="38" spans="2:7">
      <c r="B38" s="89">
        <f>'Duplo (Raw)'!AM13 * 1440</f>
        <v>69.999999999999986</v>
      </c>
      <c r="C38" s="89">
        <f>'RSOY (Raw)'!AM13 * 1440</f>
        <v>104.99999999999994</v>
      </c>
      <c r="E38" t="s">
        <v>222</v>
      </c>
      <c r="F38">
        <f>COUNT(B24:B49)</f>
        <v>26</v>
      </c>
      <c r="G38" s="106">
        <f>COUNT(C24:C49)</f>
        <v>26</v>
      </c>
    </row>
    <row r="39" spans="2:7">
      <c r="B39" s="89">
        <f>'Duplo (Raw)'!AM4 * 1440</f>
        <v>74.000000000000057</v>
      </c>
      <c r="C39" s="89">
        <f>'RSOY (Raw)'!AM14 * 1440</f>
        <v>104.99999999999994</v>
      </c>
      <c r="E39" t="s">
        <v>223</v>
      </c>
      <c r="F39">
        <f>GEOMEAN(B24:B49)</f>
        <v>61.310123422634391</v>
      </c>
      <c r="G39" s="106">
        <f>GEOMEAN(C24:C49)</f>
        <v>90.334893608702103</v>
      </c>
    </row>
    <row r="40" spans="2:7">
      <c r="B40" s="89">
        <f>'Duplo (Raw)'!AM25 * 1440</f>
        <v>78.000000000000043</v>
      </c>
      <c r="C40" s="89">
        <f>'RSOY (Raw)'!AM24 * 1440</f>
        <v>104.99999999999994</v>
      </c>
      <c r="E40" t="s">
        <v>224</v>
      </c>
      <c r="F40">
        <f>HARMEAN(B24:B49)</f>
        <v>55.7978952986875</v>
      </c>
      <c r="G40" s="106">
        <f>HARMEAN(C24:C49)</f>
        <v>86.981450680303425</v>
      </c>
    </row>
    <row r="41" spans="2:7">
      <c r="B41" s="89">
        <f>'Duplo (Raw)'!AM15 * 1440</f>
        <v>84.999999999999943</v>
      </c>
      <c r="C41" s="89">
        <f>'RSOY (Raw)'!AM25 * 1440</f>
        <v>104.99999999999994</v>
      </c>
      <c r="E41" t="s">
        <v>225</v>
      </c>
      <c r="F41">
        <f>AVEDEV(B24:B49)</f>
        <v>23.958579881656799</v>
      </c>
      <c r="G41" s="106">
        <f>AVEDEV(C24:C49)</f>
        <v>14.201183431952652</v>
      </c>
    </row>
    <row r="42" spans="2:7">
      <c r="B42" s="89">
        <f>'Duplo (Raw)'!AM5 * 1440</f>
        <v>92</v>
      </c>
      <c r="C42" s="89">
        <f>'RSOY (Raw)'!AM26 * 1440</f>
        <v>104.99999999999994</v>
      </c>
      <c r="E42" t="s">
        <v>226</v>
      </c>
      <c r="F42">
        <f>[1]!MAD(B24:B49)</f>
        <v>24.500000000000028</v>
      </c>
      <c r="G42" s="106">
        <f>[1]!MAD(C24:C49)</f>
        <v>1.7053025658242404E-13</v>
      </c>
    </row>
    <row r="43" spans="2:7">
      <c r="B43" s="89">
        <f>'Duplo (Raw)'!AM22 * 1440</f>
        <v>93.999999999999986</v>
      </c>
      <c r="C43" s="89">
        <f>'RSOY (Raw)'!AM6 * 1440</f>
        <v>105.00000000000003</v>
      </c>
      <c r="E43" s="133" t="s">
        <v>227</v>
      </c>
      <c r="F43" s="133">
        <f>[1]!IQR(B24:B49,FALSE)</f>
        <v>49.249999999999986</v>
      </c>
      <c r="G43" s="133">
        <f>[1]!IQR(C24:C49,FALSE)</f>
        <v>18.749999999999986</v>
      </c>
    </row>
    <row r="44" spans="2:7">
      <c r="B44" s="89">
        <f>'Duplo (Raw)'!AM26 * 1440</f>
        <v>96.999999999999972</v>
      </c>
      <c r="C44" s="89">
        <f>'RSOY (Raw)'!AM19 * 1440</f>
        <v>105.00000000000003</v>
      </c>
    </row>
    <row r="45" spans="2:7">
      <c r="B45" s="89">
        <f>'Duplo (Raw)'!AM12 * 1440</f>
        <v>104.99999999999994</v>
      </c>
      <c r="C45" s="89">
        <f>'RSOY (Raw)'!AM12 * 1440</f>
        <v>105.00000000000011</v>
      </c>
    </row>
    <row r="46" spans="2:7">
      <c r="B46" s="89">
        <f>'Duplo (Raw)'!AM14 * 1440</f>
        <v>104.99999999999994</v>
      </c>
      <c r="C46" s="89">
        <f>'RSOY (Raw)'!AM15 * 1440</f>
        <v>105.00000000000011</v>
      </c>
    </row>
    <row r="47" spans="2:7">
      <c r="B47" s="89">
        <f>'Duplo (Raw)'!AM23 * 1440</f>
        <v>104.99999999999994</v>
      </c>
      <c r="C47" s="89">
        <f>'RSOY (Raw)'!AM16 * 1440</f>
        <v>105.00000000000011</v>
      </c>
    </row>
    <row r="48" spans="2:7">
      <c r="B48" s="89">
        <f>'Duplo (Raw)'!AM6 * 1440</f>
        <v>105.00000000000011</v>
      </c>
      <c r="C48" s="89">
        <f>'RSOY (Raw)'!AM18 * 1440</f>
        <v>105.00000000000011</v>
      </c>
    </row>
    <row r="49" spans="2:15">
      <c r="B49" s="89">
        <f>'Duplo (Raw)'!AM9 * 1440</f>
        <v>105.00000000000011</v>
      </c>
      <c r="C49" s="89">
        <f>'RSOY (Raw)'!AM29 * 1440</f>
        <v>105.00000000000011</v>
      </c>
    </row>
    <row r="53" spans="2:15">
      <c r="O53" s="110" t="s">
        <v>210</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6328125" defaultRowHeight="15" customHeight="1"/>
  <cols>
    <col min="4" max="4" width="3" customWidth="1"/>
    <col min="11" max="11" width="3" customWidth="1"/>
  </cols>
  <sheetData>
    <row r="2" spans="1:29">
      <c r="A2" s="131" t="s">
        <v>157</v>
      </c>
      <c r="B2" s="114"/>
      <c r="C2" s="114"/>
    </row>
    <row r="4" spans="1:29">
      <c r="A4" s="131" t="s">
        <v>158</v>
      </c>
      <c r="B4" s="114"/>
      <c r="E4" s="132" t="s">
        <v>159</v>
      </c>
      <c r="F4" s="114"/>
      <c r="L4" s="132" t="s">
        <v>160</v>
      </c>
      <c r="M4" s="114"/>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IF('RSOY (Raw)'!AM4&gt;0,IF('RSOY (Raw)'!#REF!=TRUE,'RSOY (Raw)'!AM4,$A$6),"")</f>
        <v>#REF!</v>
      </c>
      <c r="E8" s="27" t="s">
        <v>161</v>
      </c>
      <c r="F8" s="29" t="e">
        <f>COUNTIF(#REF!,"y")</f>
        <v>#REF!</v>
      </c>
      <c r="G8" s="22" t="e">
        <f>COUNTIF(#REF!,"y")</f>
        <v>#REF!</v>
      </c>
      <c r="H8" s="27" t="s">
        <v>161</v>
      </c>
      <c r="I8" s="34" t="e">
        <f>COUNTIF(#REF!,"y")</f>
        <v>#REF!</v>
      </c>
      <c r="J8" s="34" t="e">
        <f>COUNTIF(#REF!,"y")</f>
        <v>#REF!</v>
      </c>
      <c r="L8" s="27" t="s">
        <v>154</v>
      </c>
      <c r="M8" s="29" t="e">
        <f>SUM('RSOY (Raw)'!AL4:'RSOY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IF('RSOY (Raw)'!AM5&gt;0,IF('RSOY (Raw)'!#REF!=TRUE,'RSOY (Raw)'!AM5,$A$6),"")</f>
        <v>#REF!</v>
      </c>
      <c r="E9" s="27" t="s">
        <v>162</v>
      </c>
      <c r="F9" s="29" t="e">
        <f>COUNTIF(#REF!,"N")</f>
        <v>#REF!</v>
      </c>
      <c r="G9" s="22" t="e">
        <f>COUNTIF(#REF!,"N")</f>
        <v>#REF!</v>
      </c>
      <c r="H9" s="27" t="s">
        <v>162</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IF('RSOY (Raw)'!AM6&gt;0,IF('RSOY (Raw)'!#REF!=TRUE,'RSOY (Raw)'!AM6,$A$6),"")</f>
        <v>#REF!</v>
      </c>
      <c r="E10" s="27" t="s">
        <v>163</v>
      </c>
      <c r="F10" s="29" t="e">
        <f t="shared" ref="F10:G10" si="4">SUM(F8:F9)</f>
        <v>#REF!</v>
      </c>
      <c r="G10" s="22" t="e">
        <f t="shared" si="4"/>
        <v>#REF!</v>
      </c>
      <c r="H10" s="27" t="s">
        <v>163</v>
      </c>
      <c r="I10" s="29" t="e">
        <f t="shared" ref="I10:J10" si="5">SUM(I8:I9)</f>
        <v>#REF!</v>
      </c>
      <c r="J10" s="29" t="e">
        <f t="shared" si="5"/>
        <v>#REF!</v>
      </c>
    </row>
    <row r="11" spans="1:29">
      <c r="A11" s="32" t="e">
        <f>IF('Duplo (Raw)'!AM7&gt;0,IF('Duplo (Raw)'!#REF!=TRUE,'Duplo (Raw)'!AM7,$A$6),"")</f>
        <v>#REF!</v>
      </c>
      <c r="B11" s="38" t="e">
        <f>IF('RSOY (Raw)'!AM7&gt;0,IF('RSOY (Raw)'!#REF!=TRUE,'RSOY (Raw)'!AM7,$A$6),"")</f>
        <v>#REF!</v>
      </c>
      <c r="E11" s="39" t="b">
        <v>1</v>
      </c>
      <c r="F11" s="34" t="e">
        <f>COUNTIFS(#REF!:#REF!,"TRUE")</f>
        <v>#REF!</v>
      </c>
      <c r="G11" s="22"/>
      <c r="H11" s="39" t="b">
        <v>1</v>
      </c>
      <c r="I11" s="34" t="e">
        <f>COUNTIFS(#REF!:#REF!,"TRUE")</f>
        <v>#REF!</v>
      </c>
    </row>
    <row r="12" spans="1:29">
      <c r="A12" s="32" t="e">
        <f>IF('Duplo (Raw)'!AM8&gt;0,IF('Duplo (Raw)'!#REF!=TRUE,'Duplo (Raw)'!AM8,$A$6),"")</f>
        <v>#REF!</v>
      </c>
      <c r="B12" s="38" t="e">
        <f>IF('RSOY (Raw)'!AM8&gt;0,IF('RSOY (Raw)'!#REF!=TRUE,'RSOY (Raw)'!AM8,$A$6),"")</f>
        <v>#REF!</v>
      </c>
      <c r="E12" s="27" t="s">
        <v>164</v>
      </c>
      <c r="F12" s="29" t="e">
        <f t="shared" ref="F12:G12" si="6">((F8-$F$11)/F10)*100</f>
        <v>#REF!</v>
      </c>
      <c r="G12" s="22" t="e">
        <f t="shared" si="6"/>
        <v>#REF!</v>
      </c>
      <c r="H12" s="27" t="s">
        <v>164</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IF('RSOY (Raw)'!AM9&gt;0,IF('RSOY (Raw)'!#REF!=TRUE,'RSOY (Raw)'!AM9,$A$6),"")</f>
        <v>#REF!</v>
      </c>
      <c r="E13" s="40" t="s">
        <v>165</v>
      </c>
      <c r="F13" s="29" t="e">
        <f t="shared" ref="F13:G13" si="8">100-F12</f>
        <v>#REF!</v>
      </c>
      <c r="G13" s="22" t="e">
        <f t="shared" si="8"/>
        <v>#REF!</v>
      </c>
      <c r="H13" s="40" t="s">
        <v>165</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IF('RSOY (Raw)'!AM10&gt;0,IF('RSOY (Raw)'!#REF!=TRUE,'RSOY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IF('RSOY (Raw)'!AM11&gt;0,IF('RSOY (Raw)'!#REF!=TRUE,'RSOY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IF('RSOY (Raw)'!AM12&gt;0,IF('RSOY (Raw)'!#REF!=TRUE,'RSOY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IF('RSOY (Raw)'!AM13&gt;0,IF('RSOY (Raw)'!#REF!=TRUE,'RSOY (Raw)'!AM13,$A$6),"")</f>
        <v>#REF!</v>
      </c>
    </row>
    <row r="18" spans="1:29">
      <c r="A18" s="37" t="e">
        <f>IF('Duplo (Raw)'!AM14&gt;0,IF('Duplo (Raw)'!#REF!=TRUE,'Duplo (Raw)'!AM14,$A$6),"")</f>
        <v>#REF!</v>
      </c>
      <c r="B18" s="38" t="e">
        <f>IF('RSOY (Raw)'!AM14&gt;0,IF('RSOY (Raw)'!#REF!=TRUE,'RSOY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IF('RSOY (Raw)'!AM15&gt;0,IF('RSOY (Raw)'!#REF!=TRUE,'RSOY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IF('RSOY (Raw)'!AM16&gt;0,IF('RSOY (Raw)'!#REF!=TRUE,'RSOY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IF('RSOY (Raw)'!AM17&gt;0,IF('RSOY (Raw)'!#REF!=TRUE,'RSOY (Raw)'!AM17,$A$6),"")</f>
        <v>#REF!</v>
      </c>
    </row>
    <row r="22" spans="1:29">
      <c r="A22" s="32" t="e">
        <f>IF('Duplo (Raw)'!AM18&gt;0,IF('Duplo (Raw)'!#REF!=TRUE,'Duplo (Raw)'!AM18,$A$6),"")</f>
        <v>#REF!</v>
      </c>
      <c r="B22" s="38" t="e">
        <f>IF('RSOY (Raw)'!AM18&gt;0,IF('RSOY (Raw)'!#REF!=TRUE,'RSOY (Raw)'!AM18,$A$6),"")</f>
        <v>#REF!</v>
      </c>
    </row>
    <row r="23" spans="1:29">
      <c r="A23" s="32" t="e">
        <f>IF('Duplo (Raw)'!AM19&gt;0,IF('Duplo (Raw)'!#REF!=TRUE,'Duplo (Raw)'!AM19,$A$6),"")</f>
        <v>#REF!</v>
      </c>
      <c r="B23" s="38" t="e">
        <f>IF('RSOY (Raw)'!AM19&gt;0,IF('RSOY (Raw)'!#REF!=TRUE,'RSOY (Raw)'!AM19,$A$6),"")</f>
        <v>#REF!</v>
      </c>
    </row>
    <row r="24" spans="1:29">
      <c r="A24" s="32" t="e">
        <f>IF('Duplo (Raw)'!AM20&gt;0,IF('Duplo (Raw)'!#REF!=TRUE,'Duplo (Raw)'!AM20,$A$6),"")</f>
        <v>#REF!</v>
      </c>
      <c r="B24" s="33" t="e">
        <f>IF('RSOY (Raw)'!AM20&gt;0,IF('RSOY (Raw)'!#REF!=TRUE,'RSOY (Raw)'!AM20,$A$6),"")</f>
        <v>#REF!</v>
      </c>
    </row>
    <row r="25" spans="1:29">
      <c r="A25" s="32" t="e">
        <f>IF('Duplo (Raw)'!AM21&gt;0,IF('Duplo (Raw)'!#REF!=TRUE,'Duplo (Raw)'!AM21,$A$6),"")</f>
        <v>#REF!</v>
      </c>
      <c r="B25" s="33" t="e">
        <f>IF('RSOY (Raw)'!AM21&gt;0,IF('RSOY (Raw)'!#REF!=TRUE,'RSOY (Raw)'!AM21,$A$6),"")</f>
        <v>#REF!</v>
      </c>
      <c r="P25" s="46"/>
    </row>
    <row r="26" spans="1:29">
      <c r="A26" s="32" t="e">
        <f>IF('Duplo (Raw)'!AM22&gt;0,IF('Duplo (Raw)'!#REF!=TRUE,'Duplo (Raw)'!AM22,$A$6),"")</f>
        <v>#REF!</v>
      </c>
      <c r="B26" s="33" t="e">
        <f>IF('RSOY (Raw)'!AM22&gt;0,IF('RSOY (Raw)'!#REF!=TRUE,'RSOY (Raw)'!AM22,$A$6),"")</f>
        <v>#REF!</v>
      </c>
    </row>
    <row r="27" spans="1:29">
      <c r="A27" s="37" t="e">
        <f>IF('Duplo (Raw)'!AM23&gt;0,IF('Duplo (Raw)'!#REF!=TRUE,'Duplo (Raw)'!AM23,$A$6),"")</f>
        <v>#REF!</v>
      </c>
      <c r="B27" s="33" t="e">
        <f>IF('RSOY (Raw)'!AM23&gt;0,IF('RSOY (Raw)'!#REF!=TRUE,'RSOY (Raw)'!AM23,$A$6),"")</f>
        <v>#REF!</v>
      </c>
    </row>
    <row r="28" spans="1:29">
      <c r="A28" s="32" t="e">
        <f>IF('Duplo (Raw)'!AM24&gt;0,IF('Duplo (Raw)'!#REF!=TRUE,'Duplo (Raw)'!AM24,$A$6),"")</f>
        <v>#REF!</v>
      </c>
      <c r="B28" s="38" t="e">
        <f>IF('RSOY (Raw)'!AM24&gt;0,IF('RSOY (Raw)'!#REF!=TRUE,'RSOY (Raw)'!AM24,$A$6),"")</f>
        <v>#REF!</v>
      </c>
    </row>
    <row r="29" spans="1:29">
      <c r="A29" s="32" t="e">
        <f>IF('Duplo (Raw)'!AM25&gt;0,IF('Duplo (Raw)'!#REF!=TRUE,'Duplo (Raw)'!AM25,$A$6),"")</f>
        <v>#REF!</v>
      </c>
      <c r="B29" s="38" t="e">
        <f>IF('RSOY (Raw)'!AM25&gt;0,IF('RSOY (Raw)'!#REF!=TRUE,'RSOY (Raw)'!AM25,$A$6),"")</f>
        <v>#REF!</v>
      </c>
    </row>
    <row r="30" spans="1:29">
      <c r="A30" s="32" t="e">
        <f>IF('Duplo (Raw)'!AM26&gt;0,IF('Duplo (Raw)'!#REF!=TRUE,'Duplo (Raw)'!AM26,$A$6),"")</f>
        <v>#REF!</v>
      </c>
      <c r="B30" s="38" t="e">
        <f>IF('RSOY (Raw)'!AM26&gt;0,IF('RSOY (Raw)'!#REF!=TRUE,'RSOY (Raw)'!AM26,$A$6),"")</f>
        <v>#REF!</v>
      </c>
    </row>
    <row r="31" spans="1:29">
      <c r="A31" s="32" t="e">
        <f>IF('Duplo (Raw)'!AM27&gt;0,IF('Duplo (Raw)'!#REF!=TRUE,'Duplo (Raw)'!AM27,$A$6),"")</f>
        <v>#REF!</v>
      </c>
      <c r="B31" s="33" t="e">
        <f>IF('RSOY (Raw)'!AM27&gt;0,IF('RSOY (Raw)'!#REF!=TRUE,'RSOY (Raw)'!AM27,$A$6),"")</f>
        <v>#REF!</v>
      </c>
    </row>
    <row r="32" spans="1:29">
      <c r="A32" s="32" t="e">
        <f>IF('Duplo (Raw)'!AM28&gt;0,IF('Duplo (Raw)'!#REF!=TRUE,'Duplo (Raw)'!AM28,$A$6),"")</f>
        <v>#REF!</v>
      </c>
      <c r="B32" s="33" t="e">
        <f>IF('RSOY (Raw)'!AM28&gt;0,IF('RSOY (Raw)'!#REF!=TRUE,'RSOY (Raw)'!AM28,$A$6),"")</f>
        <v>#REF!</v>
      </c>
    </row>
    <row r="33" spans="1:2">
      <c r="A33" s="32" t="e">
        <f>IF('Duplo (Raw)'!AM29&gt;0,IF('Duplo (Raw)'!#REF!=TRUE,'Duplo (Raw)'!AM29,$A$6),"")</f>
        <v>#REF!</v>
      </c>
      <c r="B33" s="38" t="e">
        <f>IF('RSOY (Raw)'!AM29&gt;0,IF('RSOY (Raw)'!#REF!=TRUE,'RSOY (Raw)'!AM29,$A$6),"")</f>
        <v>#REF!</v>
      </c>
    </row>
    <row r="34" spans="1:2">
      <c r="A34" s="47" t="e">
        <f>IF('Duplo (Raw)'!#REF!&gt;0,IF('Duplo (Raw)'!#REF!=TRUE,'Duplo (Raw)'!#REF!,$A$6),"")</f>
        <v>#REF!</v>
      </c>
      <c r="B34" s="48" t="e">
        <f>IF('RSOY (Raw)'!#REF!&gt;0,IF('RSOY (Raw)'!#REF!=TRUE,'RSOY (Raw)'!#REF!,$A$6),"")</f>
        <v>#REF!</v>
      </c>
    </row>
    <row r="35" spans="1:2">
      <c r="A35" s="47" t="e">
        <f>IF('Duplo (Raw)'!#REF!&gt;0,IF('Duplo (Raw)'!#REF!=TRUE,'Duplo (Raw)'!#REF!,$A$6),"")</f>
        <v>#REF!</v>
      </c>
      <c r="B35" s="48" t="e">
        <f>IF('RSOY (Raw)'!#REF!&gt;0,IF('RSOY (Raw)'!#REF!=TRUE,'RSOY (Raw)'!#REF!,$A$6),"")</f>
        <v>#REF!</v>
      </c>
    </row>
    <row r="36" spans="1:2">
      <c r="A36" s="47" t="e">
        <f>IF('Duplo (Raw)'!#REF!&gt;0,IF('Duplo (Raw)'!#REF!=TRUE,'Duplo (Raw)'!#REF!,$A$6),"")</f>
        <v>#REF!</v>
      </c>
      <c r="B36" s="48" t="e">
        <f>IF('RSOY (Raw)'!#REF!&gt;0,IF('RSOY (Raw)'!#REF!=TRUE,'RSOY (Raw)'!#REF!,$A$6),"")</f>
        <v>#REF!</v>
      </c>
    </row>
    <row r="37" spans="1:2">
      <c r="A37" s="47" t="e">
        <f>IF('Duplo (Raw)'!#REF!&gt;0,IF('Duplo (Raw)'!#REF!=TRUE,'Duplo (Raw)'!#REF!,$A$6),"")</f>
        <v>#REF!</v>
      </c>
      <c r="B37" s="48" t="e">
        <f>IF('RSOY (Raw)'!#REF!&gt;0,IF('RSOY (Raw)'!#REF!=TRUE,'RSOY (Raw)'!#REF!,$A$6),"")</f>
        <v>#REF!</v>
      </c>
    </row>
    <row r="38" spans="1:2">
      <c r="A38" s="47" t="e">
        <f>IF('Duplo (Raw)'!#REF!&gt;0,IF('Duplo (Raw)'!#REF!=TRUE,'Duplo (Raw)'!#REF!,$A$6),"")</f>
        <v>#REF!</v>
      </c>
      <c r="B38" s="48" t="e">
        <f>IF('RSOY (Raw)'!#REF!&gt;0,IF('RSOY (Raw)'!#REF!=TRUE,'RSOY (Raw)'!#REF!,$A$6),"")</f>
        <v>#REF!</v>
      </c>
    </row>
    <row r="39" spans="1:2">
      <c r="A39" s="47" t="e">
        <f>IF('Duplo (Raw)'!#REF!&gt;0,IF('Duplo (Raw)'!#REF!=TRUE,'Duplo (Raw)'!#REF!,$A$6),"")</f>
        <v>#REF!</v>
      </c>
      <c r="B39" s="48" t="e">
        <f>IF('RSOY (Raw)'!#REF!&gt;0,IF('RSOY (Raw)'!#REF!=TRUE,'RSOY (Raw)'!#REF!,$A$6),"")</f>
        <v>#REF!</v>
      </c>
    </row>
    <row r="40" spans="1:2">
      <c r="A40" s="47" t="e">
        <f>IF('Duplo (Raw)'!#REF!&gt;0,IF('Duplo (Raw)'!#REF!=TRUE,'Duplo (Raw)'!#REF!,$A$6),"")</f>
        <v>#REF!</v>
      </c>
      <c r="B40" s="48" t="e">
        <f>IF('RSOY (Raw)'!#REF!&gt;0,IF('RSOY (Raw)'!#REF!=TRUE,'RSOY (Raw)'!#REF!,$A$6),"")</f>
        <v>#REF!</v>
      </c>
    </row>
    <row r="41" spans="1:2">
      <c r="A41" s="47" t="e">
        <f>IF('Duplo (Raw)'!#REF!&gt;0,IF('Duplo (Raw)'!#REF!=TRUE,'Duplo (Raw)'!#REF!,$A$6),"")</f>
        <v>#REF!</v>
      </c>
      <c r="B41" s="48" t="e">
        <f>IF('RSOY (Raw)'!#REF!&gt;0,IF('RSOY (Raw)'!#REF!=TRUE,'RSOY (Raw)'!#REF!,$A$6),"")</f>
        <v>#REF!</v>
      </c>
    </row>
    <row r="42" spans="1:2">
      <c r="A42" s="47" t="e">
        <f>IF('Duplo (Raw)'!#REF!&gt;0,IF('Duplo (Raw)'!#REF!=TRUE,'Duplo (Raw)'!#REF!,$A$6),"")</f>
        <v>#REF!</v>
      </c>
      <c r="B42" s="48" t="e">
        <f>IF('RSOY (Raw)'!#REF!&gt;0,IF('RSOY (Raw)'!#REF!=TRUE,'RSOY (Raw)'!#REF!,$A$6),"")</f>
        <v>#REF!</v>
      </c>
    </row>
    <row r="43" spans="1:2">
      <c r="A43" s="49" t="e">
        <f>IF('Duplo (Raw)'!AM23&gt;0,IF('Duplo (Raw)'!#REF!=TRUE,'Duplo (Raw)'!AM23,$A$6),"")</f>
        <v>#REF!</v>
      </c>
      <c r="B43" s="50" t="e">
        <f>IF('RSOY (Raw)'!AM24&gt;0,IF('RSOY (Raw)'!#REF!=TRUE,'RSOY (Raw)'!AM24,$A$6),"")</f>
        <v>#REF!</v>
      </c>
    </row>
    <row r="44" spans="1:2">
      <c r="A44" s="51" t="e">
        <f>IF('Duplo (Raw)'!AM24&gt;0,IF('Duplo (Raw)'!#REF!=TRUE,'Duplo (Raw)'!AM24,$A$6),"")</f>
        <v>#REF!</v>
      </c>
      <c r="B44" s="52" t="e">
        <f>IF('RSOY (Raw)'!AM25&gt;0,IF('RSOY (Raw)'!#REF!=TRUE,'RSOY (Raw)'!AM25,$A$6),"")</f>
        <v>#REF!</v>
      </c>
    </row>
    <row r="45" spans="1:2">
      <c r="A45" s="51" t="e">
        <f>IF('Duplo (Raw)'!AM25&gt;0,IF('Duplo (Raw)'!#REF!=TRUE,'Duplo (Raw)'!AM25,$A$6),"")</f>
        <v>#REF!</v>
      </c>
      <c r="B45" s="52" t="e">
        <f>IF('RSOY (Raw)'!AM26&gt;0,IF('RSOY (Raw)'!#REF!=TRUE,'RSOY (Raw)'!AM26,$A$6),"")</f>
        <v>#REF!</v>
      </c>
    </row>
    <row r="46" spans="1:2">
      <c r="A46" s="51" t="e">
        <f>IF('Duplo (Raw)'!AM26&gt;0,IF('Duplo (Raw)'!#REF!=TRUE,'Duplo (Raw)'!AM26,$A$6),"")</f>
        <v>#REF!</v>
      </c>
      <c r="B46" s="53" t="e">
        <f>IF('RSOY (Raw)'!AM27&gt;0,IF('RSOY (Raw)'!#REF!=TRUE,'RSOY (Raw)'!AM27,$A$6),"")</f>
        <v>#REF!</v>
      </c>
    </row>
    <row r="47" spans="1:2">
      <c r="A47" s="51" t="e">
        <f>IF('Duplo (Raw)'!AM27&gt;0,IF('Duplo (Raw)'!#REF!=TRUE,'Duplo (Raw)'!AM27,$A$6),"")</f>
        <v>#REF!</v>
      </c>
      <c r="B47" s="53" t="e">
        <f>IF('RSOY (Raw)'!AM28&gt;0,IF('RSOY (Raw)'!#REF!=TRUE,'RSOY (Raw)'!AM28,$A$6),"")</f>
        <v>#REF!</v>
      </c>
    </row>
    <row r="48" spans="1:2">
      <c r="A48" s="51" t="e">
        <f>IF('Duplo (Raw)'!AM28&gt;0,IF('Duplo (Raw)'!#REF!=TRUE,'Duplo (Raw)'!AM28,$A$6),"")</f>
        <v>#REF!</v>
      </c>
      <c r="B48" s="52" t="e">
        <f>IF('RSOY (Raw)'!AM29&gt;0,IF('RSOY (Raw)'!#REF!=TRUE,'RSOY (Raw)'!AM29,$A$6),"")</f>
        <v>#REF!</v>
      </c>
    </row>
    <row r="49" spans="1:2">
      <c r="A49" s="51" t="e">
        <f>IF('Duplo (Raw)'!AM29&gt;0,IF('Duplo (Raw)'!#REF!=TRUE,'Duplo (Raw)'!AM29,$A$6),"")</f>
        <v>#REF!</v>
      </c>
      <c r="B49" s="54" t="e">
        <f>IF('RSOY (Raw)'!#REF!&gt;0,IF('RSOY (Raw)'!#REF!=TRUE,'RSOY (Raw)'!#REF!,$A$6),"")</f>
        <v>#REF!</v>
      </c>
    </row>
    <row r="50" spans="1:2">
      <c r="A50" s="55" t="e">
        <f>IF('Duplo (Raw)'!#REF!&gt;0,IF('Duplo (Raw)'!#REF!=TRUE,'Duplo (Raw)'!#REF!,$A$6),"")</f>
        <v>#REF!</v>
      </c>
      <c r="B50" s="54" t="e">
        <f>IF('RSOY (Raw)'!#REF!&gt;0,IF('RSOY (Raw)'!#REF!=TRUE,'RSOY (Raw)'!#REF!,$A$6),"")</f>
        <v>#REF!</v>
      </c>
    </row>
    <row r="51" spans="1:2">
      <c r="A51" s="55" t="e">
        <f>IF('Duplo (Raw)'!#REF!&gt;0,IF('Duplo (Raw)'!#REF!=TRUE,'Duplo (Raw)'!#REF!,$A$6),"")</f>
        <v>#REF!</v>
      </c>
      <c r="B51" s="54" t="e">
        <f>IF('RSOY (Raw)'!#REF!&gt;0,IF('RSOY (Raw)'!#REF!=TRUE,'RSOY (Raw)'!#REF!,$A$6),"")</f>
        <v>#REF!</v>
      </c>
    </row>
    <row r="52" spans="1:2">
      <c r="A52" s="55" t="e">
        <f>IF('Duplo (Raw)'!#REF!&gt;0,IF('Duplo (Raw)'!#REF!=TRUE,'Duplo (Raw)'!#REF!,$A$6),"")</f>
        <v>#REF!</v>
      </c>
      <c r="B52" s="54" t="e">
        <f>IF('RSOY (Raw)'!#REF!&gt;0,IF('RSOY (Raw)'!#REF!=TRUE,'RSOY (Raw)'!#REF!,$A$6),"")</f>
        <v>#REF!</v>
      </c>
    </row>
    <row r="53" spans="1:2">
      <c r="A53" s="55" t="e">
        <f>IF('Duplo (Raw)'!#REF!&gt;0,IF('Duplo (Raw)'!#REF!=TRUE,'Duplo (Raw)'!#REF!,$A$6),"")</f>
        <v>#REF!</v>
      </c>
      <c r="B53" s="54" t="e">
        <f>IF('RSOY (Raw)'!#REF!&gt;0,IF('RSOY (Raw)'!#REF!=TRUE,'RSOY (Raw)'!#REF!,$A$6),"")</f>
        <v>#REF!</v>
      </c>
    </row>
    <row r="54" spans="1:2">
      <c r="A54" s="55" t="e">
        <f>IF('Duplo (Raw)'!#REF!&gt;0,IF('Duplo (Raw)'!#REF!=TRUE,'Duplo (Raw)'!#REF!,$A$6),"")</f>
        <v>#REF!</v>
      </c>
      <c r="B54" s="54" t="e">
        <f>IF('RSOY (Raw)'!#REF!&gt;0,IF('RSOY (Raw)'!#REF!=TRUE,'RSOY (Raw)'!#REF!,$A$6),"")</f>
        <v>#REF!</v>
      </c>
    </row>
    <row r="55" spans="1:2">
      <c r="A55" s="55" t="e">
        <f>IF('Duplo (Raw)'!#REF!&gt;0,IF('Duplo (Raw)'!#REF!=TRUE,'Duplo (Raw)'!#REF!,$A$6),"")</f>
        <v>#REF!</v>
      </c>
      <c r="B55" s="54" t="e">
        <f>IF('RSOY (Raw)'!#REF!&gt;0,IF('RSOY (Raw)'!#REF!=TRUE,'RSOY (Raw)'!#REF!,$A$6),"")</f>
        <v>#REF!</v>
      </c>
    </row>
    <row r="56" spans="1:2">
      <c r="A56" s="55" t="e">
        <f>IF('Duplo (Raw)'!#REF!&gt;0,IF('Duplo (Raw)'!#REF!=TRUE,'Duplo (Raw)'!#REF!,$A$6),"")</f>
        <v>#REF!</v>
      </c>
      <c r="B56" s="54" t="e">
        <f>IF('RSOY (Raw)'!#REF!&gt;0,IF('RSOY (Raw)'!#REF!=TRUE,'RSOY (Raw)'!#REF!,$A$6),"")</f>
        <v>#REF!</v>
      </c>
    </row>
    <row r="57" spans="1:2">
      <c r="A57" s="55" t="e">
        <f>IF('Duplo (Raw)'!#REF!&gt;0,IF('Duplo (Raw)'!#REF!=TRUE,'Duplo (Raw)'!#REF!,$A$6),"")</f>
        <v>#REF!</v>
      </c>
      <c r="B57" s="54" t="e">
        <f>IF('RSOY (Raw)'!#REF!&gt;0,IF('RSOY (Raw)'!#REF!=TRUE,'RSOY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6328125" defaultRowHeight="15" customHeight="1"/>
  <cols>
    <col min="2" max="2" width="19.7265625" customWidth="1"/>
  </cols>
  <sheetData>
    <row r="1" spans="1:3">
      <c r="A1" s="27" t="s">
        <v>166</v>
      </c>
      <c r="B1" s="27" t="s">
        <v>167</v>
      </c>
      <c r="C1" s="27" t="s">
        <v>168</v>
      </c>
    </row>
    <row r="2" spans="1:3">
      <c r="A2" s="27" t="s">
        <v>153</v>
      </c>
      <c r="B2" s="27" t="s">
        <v>169</v>
      </c>
      <c r="C2" s="29">
        <v>14</v>
      </c>
    </row>
    <row r="3" spans="1:3">
      <c r="A3" s="27" t="s">
        <v>153</v>
      </c>
      <c r="B3" s="27" t="s">
        <v>169</v>
      </c>
      <c r="C3" s="29">
        <v>11</v>
      </c>
    </row>
    <row r="4" spans="1:3">
      <c r="A4" s="27" t="s">
        <v>153</v>
      </c>
      <c r="B4" s="27" t="s">
        <v>169</v>
      </c>
      <c r="C4" s="29">
        <v>33</v>
      </c>
    </row>
    <row r="5" spans="1:3">
      <c r="A5" s="27" t="s">
        <v>153</v>
      </c>
      <c r="B5" s="27" t="s">
        <v>169</v>
      </c>
      <c r="C5" s="29">
        <v>1</v>
      </c>
    </row>
    <row r="6" spans="1:3">
      <c r="A6" s="27" t="s">
        <v>153</v>
      </c>
      <c r="B6" s="27" t="s">
        <v>169</v>
      </c>
      <c r="C6" s="29">
        <v>8</v>
      </c>
    </row>
    <row r="7" spans="1:3">
      <c r="A7" s="27" t="s">
        <v>153</v>
      </c>
      <c r="B7" s="27" t="s">
        <v>169</v>
      </c>
      <c r="C7" s="29">
        <v>28</v>
      </c>
    </row>
    <row r="8" spans="1:3">
      <c r="A8" s="27" t="s">
        <v>153</v>
      </c>
      <c r="B8" s="27" t="s">
        <v>169</v>
      </c>
      <c r="C8" s="29">
        <v>6</v>
      </c>
    </row>
    <row r="9" spans="1:3">
      <c r="A9" s="27" t="s">
        <v>153</v>
      </c>
      <c r="B9" s="27" t="s">
        <v>169</v>
      </c>
      <c r="C9" s="29">
        <v>17</v>
      </c>
    </row>
    <row r="10" spans="1:3">
      <c r="A10" s="27" t="s">
        <v>153</v>
      </c>
      <c r="B10" s="27" t="s">
        <v>169</v>
      </c>
      <c r="C10" s="29">
        <v>19</v>
      </c>
    </row>
    <row r="11" spans="1:3">
      <c r="A11" s="27" t="s">
        <v>153</v>
      </c>
      <c r="B11" s="27" t="s">
        <v>169</v>
      </c>
      <c r="C11" s="29">
        <v>11</v>
      </c>
    </row>
    <row r="12" spans="1:3">
      <c r="A12" s="27" t="s">
        <v>153</v>
      </c>
      <c r="B12" s="27" t="s">
        <v>169</v>
      </c>
      <c r="C12" s="29">
        <v>14</v>
      </c>
    </row>
    <row r="13" spans="1:3">
      <c r="A13" s="27" t="s">
        <v>153</v>
      </c>
      <c r="B13" s="27" t="s">
        <v>169</v>
      </c>
      <c r="C13" s="29">
        <v>13</v>
      </c>
    </row>
    <row r="14" spans="1:3">
      <c r="A14" s="27" t="s">
        <v>153</v>
      </c>
      <c r="B14" s="27" t="s">
        <v>169</v>
      </c>
      <c r="C14" s="29">
        <v>4</v>
      </c>
    </row>
    <row r="15" spans="1:3">
      <c r="A15" s="27" t="s">
        <v>153</v>
      </c>
      <c r="B15" s="27" t="s">
        <v>169</v>
      </c>
      <c r="C15" s="29">
        <v>5</v>
      </c>
    </row>
    <row r="16" spans="1:3">
      <c r="A16" s="27" t="s">
        <v>153</v>
      </c>
      <c r="B16" s="27" t="s">
        <v>169</v>
      </c>
      <c r="C16" s="29">
        <v>2</v>
      </c>
    </row>
    <row r="17" spans="1:3">
      <c r="A17" s="27" t="s">
        <v>154</v>
      </c>
      <c r="B17" s="27" t="s">
        <v>169</v>
      </c>
      <c r="C17" s="29">
        <v>18</v>
      </c>
    </row>
    <row r="18" spans="1:3">
      <c r="A18" s="27" t="s">
        <v>154</v>
      </c>
      <c r="B18" s="27" t="s">
        <v>169</v>
      </c>
      <c r="C18" s="29">
        <v>13</v>
      </c>
    </row>
    <row r="19" spans="1:3">
      <c r="A19" s="27" t="s">
        <v>154</v>
      </c>
      <c r="B19" s="27" t="s">
        <v>169</v>
      </c>
      <c r="C19" s="29">
        <v>8</v>
      </c>
    </row>
    <row r="20" spans="1:3">
      <c r="A20" s="27" t="s">
        <v>154</v>
      </c>
      <c r="B20" s="27" t="s">
        <v>169</v>
      </c>
      <c r="C20" s="29">
        <v>21</v>
      </c>
    </row>
    <row r="21" spans="1:3">
      <c r="A21" s="27" t="s">
        <v>154</v>
      </c>
      <c r="B21" s="27" t="s">
        <v>169</v>
      </c>
      <c r="C21" s="29">
        <v>19</v>
      </c>
    </row>
    <row r="22" spans="1:3">
      <c r="A22" s="27" t="s">
        <v>154</v>
      </c>
      <c r="B22" s="27" t="s">
        <v>169</v>
      </c>
      <c r="C22" s="29">
        <v>7</v>
      </c>
    </row>
    <row r="23" spans="1:3">
      <c r="A23" s="27" t="s">
        <v>154</v>
      </c>
      <c r="B23" s="27" t="s">
        <v>169</v>
      </c>
      <c r="C23" s="29">
        <v>17</v>
      </c>
    </row>
    <row r="24" spans="1:3">
      <c r="A24" s="27" t="s">
        <v>154</v>
      </c>
      <c r="B24" s="27" t="s">
        <v>169</v>
      </c>
      <c r="C24" s="29">
        <v>18</v>
      </c>
    </row>
    <row r="25" spans="1:3">
      <c r="A25" s="27" t="s">
        <v>154</v>
      </c>
      <c r="B25" s="27" t="s">
        <v>169</v>
      </c>
      <c r="C25" s="29">
        <v>19</v>
      </c>
    </row>
    <row r="26" spans="1:3">
      <c r="A26" s="27" t="s">
        <v>154</v>
      </c>
      <c r="B26" s="27" t="s">
        <v>169</v>
      </c>
      <c r="C26" s="29">
        <v>11</v>
      </c>
    </row>
    <row r="27" spans="1:3">
      <c r="A27" s="27" t="s">
        <v>154</v>
      </c>
      <c r="B27" s="27" t="s">
        <v>169</v>
      </c>
      <c r="C27" s="29">
        <v>24</v>
      </c>
    </row>
    <row r="28" spans="1:3">
      <c r="A28" s="27" t="s">
        <v>154</v>
      </c>
      <c r="B28" s="27" t="s">
        <v>169</v>
      </c>
      <c r="C28" s="29">
        <v>34</v>
      </c>
    </row>
    <row r="29" spans="1:3">
      <c r="A29" s="27" t="s">
        <v>154</v>
      </c>
      <c r="B29" s="27" t="s">
        <v>169</v>
      </c>
      <c r="C29" s="29">
        <v>25</v>
      </c>
    </row>
    <row r="30" spans="1:3">
      <c r="A30" s="27" t="s">
        <v>154</v>
      </c>
      <c r="B30" s="27" t="s">
        <v>169</v>
      </c>
      <c r="C30" s="29">
        <v>12</v>
      </c>
    </row>
    <row r="31" spans="1:3">
      <c r="A31" s="27" t="s">
        <v>153</v>
      </c>
      <c r="B31" s="27" t="s">
        <v>170</v>
      </c>
      <c r="C31" s="27">
        <v>9</v>
      </c>
    </row>
    <row r="32" spans="1:3">
      <c r="A32" s="27" t="s">
        <v>153</v>
      </c>
      <c r="B32" s="27" t="s">
        <v>170</v>
      </c>
      <c r="C32" s="27">
        <v>10</v>
      </c>
    </row>
    <row r="33" spans="1:3">
      <c r="A33" s="27" t="s">
        <v>153</v>
      </c>
      <c r="B33" s="27" t="s">
        <v>170</v>
      </c>
      <c r="C33" s="27">
        <v>27</v>
      </c>
    </row>
    <row r="34" spans="1:3">
      <c r="A34" s="27" t="s">
        <v>153</v>
      </c>
      <c r="B34" s="27" t="s">
        <v>170</v>
      </c>
      <c r="C34" s="27">
        <v>1</v>
      </c>
    </row>
    <row r="35" spans="1:3">
      <c r="A35" s="27" t="s">
        <v>153</v>
      </c>
      <c r="B35" s="27" t="s">
        <v>170</v>
      </c>
      <c r="C35" s="27">
        <v>8</v>
      </c>
    </row>
    <row r="36" spans="1:3">
      <c r="A36" s="27" t="s">
        <v>153</v>
      </c>
      <c r="B36" s="27" t="s">
        <v>170</v>
      </c>
      <c r="C36" s="27">
        <v>21</v>
      </c>
    </row>
    <row r="37" spans="1:3">
      <c r="A37" s="27" t="s">
        <v>153</v>
      </c>
      <c r="B37" s="27" t="s">
        <v>170</v>
      </c>
      <c r="C37" s="27">
        <v>6</v>
      </c>
    </row>
    <row r="38" spans="1:3">
      <c r="A38" s="27" t="s">
        <v>153</v>
      </c>
      <c r="B38" s="27" t="s">
        <v>170</v>
      </c>
      <c r="C38" s="27">
        <v>17</v>
      </c>
    </row>
    <row r="39" spans="1:3">
      <c r="A39" s="27" t="s">
        <v>153</v>
      </c>
      <c r="B39" s="27" t="s">
        <v>170</v>
      </c>
      <c r="C39" s="27">
        <v>19</v>
      </c>
    </row>
    <row r="40" spans="1:3">
      <c r="A40" s="27" t="s">
        <v>153</v>
      </c>
      <c r="B40" s="27" t="s">
        <v>170</v>
      </c>
      <c r="C40" s="27">
        <v>11</v>
      </c>
    </row>
    <row r="41" spans="1:3">
      <c r="A41" s="27" t="s">
        <v>153</v>
      </c>
      <c r="B41" s="27" t="s">
        <v>170</v>
      </c>
      <c r="C41" s="27">
        <v>10</v>
      </c>
    </row>
    <row r="42" spans="1:3">
      <c r="A42" s="27" t="s">
        <v>153</v>
      </c>
      <c r="B42" s="27" t="s">
        <v>170</v>
      </c>
      <c r="C42" s="27">
        <v>5</v>
      </c>
    </row>
    <row r="43" spans="1:3">
      <c r="A43" s="27" t="s">
        <v>153</v>
      </c>
      <c r="B43" s="27" t="s">
        <v>170</v>
      </c>
      <c r="C43" s="27">
        <v>4</v>
      </c>
    </row>
    <row r="44" spans="1:3">
      <c r="A44" s="27" t="s">
        <v>153</v>
      </c>
      <c r="B44" s="27" t="s">
        <v>170</v>
      </c>
      <c r="C44" s="27">
        <v>4</v>
      </c>
    </row>
    <row r="45" spans="1:3">
      <c r="A45" s="27" t="s">
        <v>153</v>
      </c>
      <c r="B45" s="27" t="s">
        <v>170</v>
      </c>
      <c r="C45" s="27">
        <v>2</v>
      </c>
    </row>
    <row r="46" spans="1:3">
      <c r="A46" s="27" t="s">
        <v>154</v>
      </c>
      <c r="B46" s="27" t="s">
        <v>170</v>
      </c>
      <c r="C46" s="27">
        <v>11</v>
      </c>
    </row>
    <row r="47" spans="1:3">
      <c r="A47" s="27" t="s">
        <v>154</v>
      </c>
      <c r="B47" s="27" t="s">
        <v>170</v>
      </c>
      <c r="C47" s="27">
        <v>12</v>
      </c>
    </row>
    <row r="48" spans="1:3">
      <c r="A48" s="27" t="s">
        <v>154</v>
      </c>
      <c r="B48" s="27" t="s">
        <v>170</v>
      </c>
      <c r="C48" s="27">
        <v>8</v>
      </c>
    </row>
    <row r="49" spans="1:3">
      <c r="A49" s="27" t="s">
        <v>154</v>
      </c>
      <c r="B49" s="27" t="s">
        <v>170</v>
      </c>
      <c r="C49" s="27">
        <v>20</v>
      </c>
    </row>
    <row r="50" spans="1:3">
      <c r="A50" s="27" t="s">
        <v>154</v>
      </c>
      <c r="B50" s="27" t="s">
        <v>170</v>
      </c>
      <c r="C50" s="27">
        <v>16</v>
      </c>
    </row>
    <row r="51" spans="1:3">
      <c r="A51" s="27" t="s">
        <v>154</v>
      </c>
      <c r="B51" s="27" t="s">
        <v>170</v>
      </c>
      <c r="C51" s="27">
        <v>7</v>
      </c>
    </row>
    <row r="52" spans="1:3">
      <c r="A52" s="27" t="s">
        <v>154</v>
      </c>
      <c r="B52" s="27" t="s">
        <v>170</v>
      </c>
      <c r="C52" s="27">
        <v>14</v>
      </c>
    </row>
    <row r="53" spans="1:3">
      <c r="A53" s="27" t="s">
        <v>154</v>
      </c>
      <c r="B53" s="27" t="s">
        <v>170</v>
      </c>
      <c r="C53" s="27">
        <v>15</v>
      </c>
    </row>
    <row r="54" spans="1:3">
      <c r="A54" s="27" t="s">
        <v>154</v>
      </c>
      <c r="B54" s="27" t="s">
        <v>170</v>
      </c>
      <c r="C54" s="27">
        <v>10</v>
      </c>
    </row>
    <row r="55" spans="1:3">
      <c r="A55" s="27" t="s">
        <v>154</v>
      </c>
      <c r="B55" s="27" t="s">
        <v>170</v>
      </c>
      <c r="C55" s="27">
        <v>7</v>
      </c>
    </row>
    <row r="56" spans="1:3">
      <c r="A56" s="27" t="s">
        <v>154</v>
      </c>
      <c r="B56" s="27" t="s">
        <v>170</v>
      </c>
      <c r="C56" s="27">
        <v>24</v>
      </c>
    </row>
    <row r="57" spans="1:3">
      <c r="A57" s="27" t="s">
        <v>154</v>
      </c>
      <c r="B57" s="27" t="s">
        <v>170</v>
      </c>
      <c r="C57" s="27">
        <v>33</v>
      </c>
    </row>
    <row r="58" spans="1:3">
      <c r="A58" s="27" t="s">
        <v>154</v>
      </c>
      <c r="B58" s="27" t="s">
        <v>170</v>
      </c>
      <c r="C58" s="27">
        <v>21</v>
      </c>
    </row>
    <row r="59" spans="1:3">
      <c r="A59" s="27" t="s">
        <v>154</v>
      </c>
      <c r="B59" s="27" t="s">
        <v>170</v>
      </c>
      <c r="C59" s="27">
        <v>12</v>
      </c>
    </row>
    <row r="60" spans="1:3">
      <c r="A60" s="27" t="s">
        <v>153</v>
      </c>
      <c r="B60" s="27" t="s">
        <v>171</v>
      </c>
      <c r="C60" s="26">
        <v>5</v>
      </c>
    </row>
    <row r="61" spans="1:3">
      <c r="A61" s="27" t="s">
        <v>153</v>
      </c>
      <c r="B61" s="27" t="s">
        <v>171</v>
      </c>
      <c r="C61" s="26">
        <v>1</v>
      </c>
    </row>
    <row r="62" spans="1:3">
      <c r="A62" s="27" t="s">
        <v>153</v>
      </c>
      <c r="B62" s="27" t="s">
        <v>171</v>
      </c>
      <c r="C62" s="26">
        <v>6</v>
      </c>
    </row>
    <row r="63" spans="1:3">
      <c r="A63" s="27" t="s">
        <v>153</v>
      </c>
      <c r="B63" s="27" t="s">
        <v>171</v>
      </c>
      <c r="C63" s="26">
        <v>0</v>
      </c>
    </row>
    <row r="64" spans="1:3">
      <c r="A64" s="27" t="s">
        <v>153</v>
      </c>
      <c r="B64" s="27" t="s">
        <v>171</v>
      </c>
      <c r="C64" s="26">
        <v>0</v>
      </c>
    </row>
    <row r="65" spans="1:3">
      <c r="A65" s="27" t="s">
        <v>153</v>
      </c>
      <c r="B65" s="27" t="s">
        <v>171</v>
      </c>
      <c r="C65" s="26">
        <v>7</v>
      </c>
    </row>
    <row r="66" spans="1:3">
      <c r="A66" s="27" t="s">
        <v>153</v>
      </c>
      <c r="B66" s="27" t="s">
        <v>171</v>
      </c>
      <c r="C66" s="26">
        <v>0</v>
      </c>
    </row>
    <row r="67" spans="1:3">
      <c r="A67" s="27" t="s">
        <v>153</v>
      </c>
      <c r="B67" s="27" t="s">
        <v>171</v>
      </c>
      <c r="C67" s="26">
        <v>0</v>
      </c>
    </row>
    <row r="68" spans="1:3">
      <c r="A68" s="27" t="s">
        <v>153</v>
      </c>
      <c r="B68" s="27" t="s">
        <v>171</v>
      </c>
      <c r="C68" s="26">
        <v>0</v>
      </c>
    </row>
    <row r="69" spans="1:3">
      <c r="A69" s="27" t="s">
        <v>153</v>
      </c>
      <c r="B69" s="27" t="s">
        <v>171</v>
      </c>
      <c r="C69" s="26">
        <v>0</v>
      </c>
    </row>
    <row r="70" spans="1:3">
      <c r="A70" s="27" t="s">
        <v>153</v>
      </c>
      <c r="B70" s="27" t="s">
        <v>171</v>
      </c>
      <c r="C70" s="26">
        <v>4</v>
      </c>
    </row>
    <row r="71" spans="1:3">
      <c r="A71" s="27" t="s">
        <v>153</v>
      </c>
      <c r="B71" s="27" t="s">
        <v>171</v>
      </c>
      <c r="C71" s="26">
        <v>8</v>
      </c>
    </row>
    <row r="72" spans="1:3">
      <c r="A72" s="27" t="s">
        <v>153</v>
      </c>
      <c r="B72" s="27" t="s">
        <v>171</v>
      </c>
      <c r="C72" s="26">
        <v>0</v>
      </c>
    </row>
    <row r="73" spans="1:3">
      <c r="A73" s="27" t="s">
        <v>153</v>
      </c>
      <c r="B73" s="27" t="s">
        <v>171</v>
      </c>
      <c r="C73" s="26">
        <v>1</v>
      </c>
    </row>
    <row r="74" spans="1:3">
      <c r="A74" s="27" t="s">
        <v>153</v>
      </c>
      <c r="B74" s="27" t="s">
        <v>171</v>
      </c>
      <c r="C74" s="26">
        <v>0</v>
      </c>
    </row>
    <row r="75" spans="1:3">
      <c r="A75" s="27" t="s">
        <v>154</v>
      </c>
      <c r="B75" s="27" t="s">
        <v>171</v>
      </c>
      <c r="C75" s="26">
        <v>7</v>
      </c>
    </row>
    <row r="76" spans="1:3">
      <c r="A76" s="27" t="s">
        <v>154</v>
      </c>
      <c r="B76" s="27" t="s">
        <v>171</v>
      </c>
      <c r="C76" s="26">
        <v>1</v>
      </c>
    </row>
    <row r="77" spans="1:3">
      <c r="A77" s="27" t="s">
        <v>154</v>
      </c>
      <c r="B77" s="27" t="s">
        <v>171</v>
      </c>
      <c r="C77" s="26">
        <v>0</v>
      </c>
    </row>
    <row r="78" spans="1:3">
      <c r="A78" s="27" t="s">
        <v>154</v>
      </c>
      <c r="B78" s="27" t="s">
        <v>171</v>
      </c>
      <c r="C78" s="26">
        <v>1</v>
      </c>
    </row>
    <row r="79" spans="1:3">
      <c r="A79" s="27" t="s">
        <v>154</v>
      </c>
      <c r="B79" s="27" t="s">
        <v>171</v>
      </c>
      <c r="C79" s="26">
        <v>3</v>
      </c>
    </row>
    <row r="80" spans="1:3">
      <c r="A80" s="27" t="s">
        <v>154</v>
      </c>
      <c r="B80" s="27" t="s">
        <v>171</v>
      </c>
      <c r="C80" s="26">
        <v>0</v>
      </c>
    </row>
    <row r="81" spans="1:3">
      <c r="A81" s="27" t="s">
        <v>154</v>
      </c>
      <c r="B81" s="27" t="s">
        <v>171</v>
      </c>
      <c r="C81" s="26">
        <v>3</v>
      </c>
    </row>
    <row r="82" spans="1:3">
      <c r="A82" s="27" t="s">
        <v>154</v>
      </c>
      <c r="B82" s="27" t="s">
        <v>171</v>
      </c>
      <c r="C82" s="26">
        <v>3</v>
      </c>
    </row>
    <row r="83" spans="1:3">
      <c r="A83" s="27" t="s">
        <v>154</v>
      </c>
      <c r="B83" s="27" t="s">
        <v>171</v>
      </c>
      <c r="C83" s="26">
        <v>9</v>
      </c>
    </row>
    <row r="84" spans="1:3">
      <c r="A84" s="27" t="s">
        <v>154</v>
      </c>
      <c r="B84" s="27" t="s">
        <v>171</v>
      </c>
      <c r="C84" s="26">
        <v>4</v>
      </c>
    </row>
    <row r="85" spans="1:3">
      <c r="A85" s="27" t="s">
        <v>154</v>
      </c>
      <c r="B85" s="27" t="s">
        <v>171</v>
      </c>
      <c r="C85" s="26">
        <v>0</v>
      </c>
    </row>
    <row r="86" spans="1:3">
      <c r="A86" s="27" t="s">
        <v>154</v>
      </c>
      <c r="B86" s="27" t="s">
        <v>171</v>
      </c>
      <c r="C86" s="26">
        <v>1</v>
      </c>
    </row>
    <row r="87" spans="1:3">
      <c r="A87" s="27" t="s">
        <v>154</v>
      </c>
      <c r="B87" s="27" t="s">
        <v>171</v>
      </c>
      <c r="C87" s="26">
        <v>4</v>
      </c>
    </row>
    <row r="88" spans="1:3">
      <c r="A88" s="27" t="s">
        <v>154</v>
      </c>
      <c r="B88" s="27" t="s">
        <v>171</v>
      </c>
      <c r="C88" s="26">
        <v>0</v>
      </c>
    </row>
    <row r="89" spans="1:3">
      <c r="A89" s="27" t="s">
        <v>153</v>
      </c>
      <c r="B89" s="27" t="s">
        <v>172</v>
      </c>
      <c r="C89" s="29">
        <v>10</v>
      </c>
    </row>
    <row r="90" spans="1:3">
      <c r="A90" s="27" t="s">
        <v>153</v>
      </c>
      <c r="B90" s="27" t="s">
        <v>172</v>
      </c>
      <c r="C90" s="29">
        <v>4</v>
      </c>
    </row>
    <row r="91" spans="1:3">
      <c r="A91" s="27" t="s">
        <v>153</v>
      </c>
      <c r="B91" s="27" t="s">
        <v>172</v>
      </c>
      <c r="C91" s="29">
        <v>14</v>
      </c>
    </row>
    <row r="92" spans="1:3">
      <c r="A92" s="27" t="s">
        <v>153</v>
      </c>
      <c r="B92" s="27" t="s">
        <v>172</v>
      </c>
      <c r="C92" s="29">
        <v>4</v>
      </c>
    </row>
    <row r="93" spans="1:3">
      <c r="A93" s="27" t="s">
        <v>153</v>
      </c>
      <c r="B93" s="27" t="s">
        <v>172</v>
      </c>
      <c r="C93" s="29">
        <v>2</v>
      </c>
    </row>
    <row r="94" spans="1:3">
      <c r="A94" s="27" t="s">
        <v>153</v>
      </c>
      <c r="B94" s="27" t="s">
        <v>172</v>
      </c>
      <c r="C94" s="29">
        <v>8</v>
      </c>
    </row>
    <row r="95" spans="1:3">
      <c r="A95" s="27" t="s">
        <v>153</v>
      </c>
      <c r="B95" s="27" t="s">
        <v>172</v>
      </c>
      <c r="C95" s="29">
        <v>6</v>
      </c>
    </row>
    <row r="96" spans="1:3">
      <c r="A96" s="27" t="s">
        <v>153</v>
      </c>
      <c r="B96" s="27" t="s">
        <v>172</v>
      </c>
      <c r="C96" s="29">
        <v>6</v>
      </c>
    </row>
    <row r="97" spans="1:3">
      <c r="A97" s="27" t="s">
        <v>153</v>
      </c>
      <c r="B97" s="27" t="s">
        <v>172</v>
      </c>
      <c r="C97" s="29">
        <v>7</v>
      </c>
    </row>
    <row r="98" spans="1:3">
      <c r="A98" s="27" t="s">
        <v>153</v>
      </c>
      <c r="B98" s="27" t="s">
        <v>172</v>
      </c>
      <c r="C98" s="29">
        <v>3</v>
      </c>
    </row>
    <row r="99" spans="1:3">
      <c r="A99" s="27" t="s">
        <v>153</v>
      </c>
      <c r="B99" s="27" t="s">
        <v>172</v>
      </c>
      <c r="C99" s="29">
        <v>15</v>
      </c>
    </row>
    <row r="100" spans="1:3">
      <c r="A100" s="27" t="s">
        <v>153</v>
      </c>
      <c r="B100" s="27" t="s">
        <v>172</v>
      </c>
      <c r="C100" s="29">
        <v>12</v>
      </c>
    </row>
    <row r="101" spans="1:3">
      <c r="A101" s="27" t="s">
        <v>153</v>
      </c>
      <c r="B101" s="27" t="s">
        <v>172</v>
      </c>
      <c r="C101" s="29">
        <v>0</v>
      </c>
    </row>
    <row r="102" spans="1:3">
      <c r="A102" s="27" t="s">
        <v>153</v>
      </c>
      <c r="B102" s="27" t="s">
        <v>172</v>
      </c>
      <c r="C102" s="29">
        <v>7</v>
      </c>
    </row>
    <row r="103" spans="1:3">
      <c r="A103" s="27" t="s">
        <v>153</v>
      </c>
      <c r="B103" s="27" t="s">
        <v>172</v>
      </c>
      <c r="C103" s="29">
        <v>4</v>
      </c>
    </row>
    <row r="104" spans="1:3">
      <c r="A104" s="27" t="s">
        <v>154</v>
      </c>
      <c r="B104" s="27" t="s">
        <v>172</v>
      </c>
      <c r="C104" s="29">
        <v>9</v>
      </c>
    </row>
    <row r="105" spans="1:3">
      <c r="A105" s="27" t="s">
        <v>154</v>
      </c>
      <c r="B105" s="27" t="s">
        <v>172</v>
      </c>
      <c r="C105" s="29">
        <v>12</v>
      </c>
    </row>
    <row r="106" spans="1:3">
      <c r="A106" s="27" t="s">
        <v>154</v>
      </c>
      <c r="B106" s="27" t="s">
        <v>172</v>
      </c>
      <c r="C106" s="29">
        <v>21</v>
      </c>
    </row>
    <row r="107" spans="1:3">
      <c r="A107" s="27" t="s">
        <v>154</v>
      </c>
      <c r="B107" s="27" t="s">
        <v>172</v>
      </c>
      <c r="C107" s="29">
        <v>19</v>
      </c>
    </row>
    <row r="108" spans="1:3">
      <c r="A108" s="27" t="s">
        <v>154</v>
      </c>
      <c r="B108" s="27" t="s">
        <v>172</v>
      </c>
      <c r="C108" s="29">
        <v>12</v>
      </c>
    </row>
    <row r="109" spans="1:3">
      <c r="A109" s="27" t="s">
        <v>154</v>
      </c>
      <c r="B109" s="27" t="s">
        <v>172</v>
      </c>
      <c r="C109" s="29">
        <v>6</v>
      </c>
    </row>
    <row r="110" spans="1:3">
      <c r="A110" s="27" t="s">
        <v>154</v>
      </c>
      <c r="B110" s="27" t="s">
        <v>172</v>
      </c>
      <c r="C110" s="29">
        <v>4</v>
      </c>
    </row>
    <row r="111" spans="1:3">
      <c r="A111" s="27" t="s">
        <v>154</v>
      </c>
      <c r="B111" s="27" t="s">
        <v>172</v>
      </c>
      <c r="C111" s="29">
        <v>5</v>
      </c>
    </row>
    <row r="112" spans="1:3">
      <c r="A112" s="27" t="s">
        <v>154</v>
      </c>
      <c r="B112" s="27" t="s">
        <v>172</v>
      </c>
      <c r="C112" s="29">
        <v>9</v>
      </c>
    </row>
    <row r="113" spans="1:3">
      <c r="A113" s="27" t="s">
        <v>154</v>
      </c>
      <c r="B113" s="27" t="s">
        <v>172</v>
      </c>
      <c r="C113" s="29">
        <v>2</v>
      </c>
    </row>
    <row r="114" spans="1:3">
      <c r="A114" s="27" t="s">
        <v>154</v>
      </c>
      <c r="B114" s="27" t="s">
        <v>172</v>
      </c>
      <c r="C114" s="29">
        <v>9</v>
      </c>
    </row>
    <row r="115" spans="1:3">
      <c r="A115" s="27" t="s">
        <v>154</v>
      </c>
      <c r="B115" s="27" t="s">
        <v>172</v>
      </c>
      <c r="C115" s="29">
        <v>9</v>
      </c>
    </row>
    <row r="116" spans="1:3">
      <c r="A116" s="27" t="s">
        <v>154</v>
      </c>
      <c r="B116" s="27" t="s">
        <v>172</v>
      </c>
      <c r="C116" s="29">
        <v>2</v>
      </c>
    </row>
    <row r="117" spans="1:3">
      <c r="A117" s="27" t="s">
        <v>154</v>
      </c>
      <c r="B117" s="27" t="s">
        <v>172</v>
      </c>
      <c r="C117" s="29">
        <v>7</v>
      </c>
    </row>
    <row r="118" spans="1:3">
      <c r="A118" s="27" t="s">
        <v>153</v>
      </c>
      <c r="B118" s="27" t="s">
        <v>173</v>
      </c>
      <c r="C118" s="29">
        <v>14</v>
      </c>
    </row>
    <row r="119" spans="1:3">
      <c r="A119" s="27" t="s">
        <v>153</v>
      </c>
      <c r="B119" s="27" t="s">
        <v>173</v>
      </c>
      <c r="C119" s="29">
        <v>3</v>
      </c>
    </row>
    <row r="120" spans="1:3">
      <c r="A120" s="27" t="s">
        <v>153</v>
      </c>
      <c r="B120" s="27" t="s">
        <v>173</v>
      </c>
      <c r="C120" s="29">
        <v>17</v>
      </c>
    </row>
    <row r="121" spans="1:3">
      <c r="A121" s="27" t="s">
        <v>153</v>
      </c>
      <c r="B121" s="27" t="s">
        <v>173</v>
      </c>
      <c r="C121" s="29">
        <v>20</v>
      </c>
    </row>
    <row r="122" spans="1:3">
      <c r="A122" s="27" t="s">
        <v>153</v>
      </c>
      <c r="B122" s="27" t="s">
        <v>173</v>
      </c>
      <c r="C122" s="29">
        <v>21</v>
      </c>
    </row>
    <row r="123" spans="1:3">
      <c r="A123" s="27" t="s">
        <v>153</v>
      </c>
      <c r="B123" s="27" t="s">
        <v>173</v>
      </c>
      <c r="C123" s="29">
        <v>19</v>
      </c>
    </row>
    <row r="124" spans="1:3">
      <c r="A124" s="27" t="s">
        <v>153</v>
      </c>
      <c r="B124" s="27" t="s">
        <v>173</v>
      </c>
      <c r="C124" s="29">
        <v>11</v>
      </c>
    </row>
    <row r="125" spans="1:3">
      <c r="A125" s="27" t="s">
        <v>153</v>
      </c>
      <c r="B125" s="27" t="s">
        <v>173</v>
      </c>
      <c r="C125" s="29">
        <v>15</v>
      </c>
    </row>
    <row r="126" spans="1:3">
      <c r="A126" s="27" t="s">
        <v>153</v>
      </c>
      <c r="B126" s="27" t="s">
        <v>173</v>
      </c>
      <c r="C126" s="29">
        <v>15</v>
      </c>
    </row>
    <row r="127" spans="1:3">
      <c r="A127" s="27" t="s">
        <v>153</v>
      </c>
      <c r="B127" s="27" t="s">
        <v>173</v>
      </c>
      <c r="C127" s="29">
        <v>25</v>
      </c>
    </row>
    <row r="128" spans="1:3">
      <c r="A128" s="27" t="s">
        <v>153</v>
      </c>
      <c r="B128" s="27" t="s">
        <v>173</v>
      </c>
      <c r="C128" s="29">
        <v>19</v>
      </c>
    </row>
    <row r="129" spans="1:3">
      <c r="A129" s="27" t="s">
        <v>153</v>
      </c>
      <c r="B129" s="27" t="s">
        <v>173</v>
      </c>
      <c r="C129" s="29">
        <v>17</v>
      </c>
    </row>
    <row r="130" spans="1:3">
      <c r="A130" s="27" t="s">
        <v>153</v>
      </c>
      <c r="B130" s="27" t="s">
        <v>173</v>
      </c>
      <c r="C130" s="29">
        <v>18</v>
      </c>
    </row>
    <row r="131" spans="1:3">
      <c r="A131" s="27" t="s">
        <v>153</v>
      </c>
      <c r="B131" s="27" t="s">
        <v>173</v>
      </c>
      <c r="C131" s="29">
        <v>22</v>
      </c>
    </row>
    <row r="132" spans="1:3">
      <c r="A132" s="27" t="s">
        <v>153</v>
      </c>
      <c r="B132" s="27" t="s">
        <v>173</v>
      </c>
      <c r="C132" s="29">
        <v>11</v>
      </c>
    </row>
    <row r="133" spans="1:3">
      <c r="A133" s="27" t="s">
        <v>154</v>
      </c>
      <c r="B133" s="27" t="s">
        <v>173</v>
      </c>
      <c r="C133" s="29">
        <v>8</v>
      </c>
    </row>
    <row r="134" spans="1:3">
      <c r="A134" s="27" t="s">
        <v>154</v>
      </c>
      <c r="B134" s="27" t="s">
        <v>173</v>
      </c>
      <c r="C134" s="29">
        <v>14</v>
      </c>
    </row>
    <row r="135" spans="1:3">
      <c r="A135" s="27" t="s">
        <v>154</v>
      </c>
      <c r="B135" s="27" t="s">
        <v>173</v>
      </c>
      <c r="C135" s="29">
        <v>28</v>
      </c>
    </row>
    <row r="136" spans="1:3">
      <c r="A136" s="27" t="s">
        <v>154</v>
      </c>
      <c r="B136" s="27" t="s">
        <v>173</v>
      </c>
      <c r="C136" s="29">
        <v>23</v>
      </c>
    </row>
    <row r="137" spans="1:3">
      <c r="A137" s="27" t="s">
        <v>154</v>
      </c>
      <c r="B137" s="27" t="s">
        <v>173</v>
      </c>
      <c r="C137" s="29">
        <v>33</v>
      </c>
    </row>
    <row r="138" spans="1:3">
      <c r="A138" s="27" t="s">
        <v>154</v>
      </c>
      <c r="B138" s="27" t="s">
        <v>173</v>
      </c>
      <c r="C138" s="29">
        <v>25</v>
      </c>
    </row>
    <row r="139" spans="1:3">
      <c r="A139" s="27" t="s">
        <v>154</v>
      </c>
      <c r="B139" s="27" t="s">
        <v>173</v>
      </c>
      <c r="C139" s="29">
        <v>20</v>
      </c>
    </row>
    <row r="140" spans="1:3">
      <c r="A140" s="27" t="s">
        <v>154</v>
      </c>
      <c r="B140" s="27" t="s">
        <v>173</v>
      </c>
      <c r="C140" s="29">
        <v>35</v>
      </c>
    </row>
    <row r="141" spans="1:3">
      <c r="A141" s="27" t="s">
        <v>154</v>
      </c>
      <c r="B141" s="27" t="s">
        <v>173</v>
      </c>
      <c r="C141" s="29">
        <v>13</v>
      </c>
    </row>
    <row r="142" spans="1:3">
      <c r="A142" s="27" t="s">
        <v>154</v>
      </c>
      <c r="B142" s="27" t="s">
        <v>173</v>
      </c>
      <c r="C142" s="29">
        <v>21</v>
      </c>
    </row>
    <row r="143" spans="1:3">
      <c r="A143" s="27" t="s">
        <v>154</v>
      </c>
      <c r="B143" s="27" t="s">
        <v>173</v>
      </c>
      <c r="C143" s="29">
        <v>31</v>
      </c>
    </row>
    <row r="144" spans="1:3">
      <c r="A144" s="27" t="s">
        <v>154</v>
      </c>
      <c r="B144" s="27" t="s">
        <v>173</v>
      </c>
      <c r="C144" s="29">
        <v>8</v>
      </c>
    </row>
    <row r="145" spans="1:3">
      <c r="A145" s="27" t="s">
        <v>154</v>
      </c>
      <c r="B145" s="27" t="s">
        <v>173</v>
      </c>
      <c r="C145" s="29">
        <v>17</v>
      </c>
    </row>
    <row r="146" spans="1:3">
      <c r="A146" s="27" t="s">
        <v>154</v>
      </c>
      <c r="B146" s="27" t="s">
        <v>173</v>
      </c>
      <c r="C146" s="29">
        <v>23</v>
      </c>
    </row>
    <row r="147" spans="1:3">
      <c r="A147" s="27" t="s">
        <v>153</v>
      </c>
      <c r="B147" s="27" t="s">
        <v>174</v>
      </c>
      <c r="C147" s="29">
        <v>26</v>
      </c>
    </row>
    <row r="148" spans="1:3">
      <c r="A148" s="27" t="s">
        <v>153</v>
      </c>
      <c r="B148" s="27" t="s">
        <v>174</v>
      </c>
      <c r="C148" s="29">
        <v>34</v>
      </c>
    </row>
    <row r="149" spans="1:3">
      <c r="A149" s="27" t="s">
        <v>153</v>
      </c>
      <c r="B149" s="27" t="s">
        <v>174</v>
      </c>
      <c r="C149" s="29">
        <v>34</v>
      </c>
    </row>
    <row r="150" spans="1:3">
      <c r="A150" s="27" t="s">
        <v>153</v>
      </c>
      <c r="B150" s="27" t="s">
        <v>174</v>
      </c>
      <c r="C150" s="29">
        <v>43</v>
      </c>
    </row>
    <row r="151" spans="1:3">
      <c r="A151" s="27" t="s">
        <v>153</v>
      </c>
      <c r="B151" s="27" t="s">
        <v>174</v>
      </c>
      <c r="C151" s="29">
        <v>37</v>
      </c>
    </row>
    <row r="152" spans="1:3">
      <c r="A152" s="27" t="s">
        <v>153</v>
      </c>
      <c r="B152" s="27" t="s">
        <v>174</v>
      </c>
      <c r="C152" s="29">
        <v>38</v>
      </c>
    </row>
    <row r="153" spans="1:3">
      <c r="A153" s="27" t="s">
        <v>153</v>
      </c>
      <c r="B153" s="27" t="s">
        <v>174</v>
      </c>
      <c r="C153" s="29">
        <v>32</v>
      </c>
    </row>
    <row r="154" spans="1:3">
      <c r="A154" s="27" t="s">
        <v>153</v>
      </c>
      <c r="B154" s="27" t="s">
        <v>174</v>
      </c>
      <c r="C154" s="29">
        <v>32</v>
      </c>
    </row>
    <row r="155" spans="1:3">
      <c r="A155" s="27" t="s">
        <v>153</v>
      </c>
      <c r="B155" s="27" t="s">
        <v>174</v>
      </c>
      <c r="C155" s="29">
        <v>24</v>
      </c>
    </row>
    <row r="156" spans="1:3">
      <c r="A156" s="27" t="s">
        <v>153</v>
      </c>
      <c r="B156" s="27" t="s">
        <v>174</v>
      </c>
      <c r="C156" s="29">
        <v>44</v>
      </c>
    </row>
    <row r="157" spans="1:3">
      <c r="A157" s="27" t="s">
        <v>153</v>
      </c>
      <c r="B157" s="27" t="s">
        <v>174</v>
      </c>
      <c r="C157" s="29">
        <v>37</v>
      </c>
    </row>
    <row r="158" spans="1:3">
      <c r="A158" s="27" t="s">
        <v>153</v>
      </c>
      <c r="B158" s="27" t="s">
        <v>174</v>
      </c>
      <c r="C158" s="29">
        <v>36</v>
      </c>
    </row>
    <row r="159" spans="1:3">
      <c r="A159" s="27" t="s">
        <v>153</v>
      </c>
      <c r="B159" s="27" t="s">
        <v>174</v>
      </c>
      <c r="C159" s="29">
        <v>44</v>
      </c>
    </row>
    <row r="160" spans="1:3">
      <c r="A160" s="27" t="s">
        <v>153</v>
      </c>
      <c r="B160" s="27" t="s">
        <v>174</v>
      </c>
      <c r="C160" s="29">
        <v>36</v>
      </c>
    </row>
    <row r="161" spans="1:3">
      <c r="A161" s="27" t="s">
        <v>153</v>
      </c>
      <c r="B161" s="27" t="s">
        <v>174</v>
      </c>
      <c r="C161" s="29">
        <v>32</v>
      </c>
    </row>
    <row r="162" spans="1:3">
      <c r="A162" s="27" t="s">
        <v>154</v>
      </c>
      <c r="B162" s="27" t="s">
        <v>174</v>
      </c>
      <c r="C162" s="29">
        <v>22</v>
      </c>
    </row>
    <row r="163" spans="1:3">
      <c r="A163" s="27" t="s">
        <v>154</v>
      </c>
      <c r="B163" s="27" t="s">
        <v>174</v>
      </c>
      <c r="C163" s="29">
        <v>32</v>
      </c>
    </row>
    <row r="164" spans="1:3">
      <c r="A164" s="27" t="s">
        <v>154</v>
      </c>
      <c r="B164" s="27" t="s">
        <v>174</v>
      </c>
      <c r="C164" s="29">
        <v>38</v>
      </c>
    </row>
    <row r="165" spans="1:3">
      <c r="A165" s="27" t="s">
        <v>154</v>
      </c>
      <c r="B165" s="27" t="s">
        <v>174</v>
      </c>
      <c r="C165" s="29">
        <v>31</v>
      </c>
    </row>
    <row r="166" spans="1:3">
      <c r="A166" s="27" t="s">
        <v>154</v>
      </c>
      <c r="B166" s="27" t="s">
        <v>174</v>
      </c>
      <c r="C166" s="29">
        <v>56</v>
      </c>
    </row>
    <row r="167" spans="1:3">
      <c r="A167" s="27" t="s">
        <v>154</v>
      </c>
      <c r="B167" s="27" t="s">
        <v>174</v>
      </c>
      <c r="C167" s="29">
        <v>47</v>
      </c>
    </row>
    <row r="168" spans="1:3">
      <c r="A168" s="27" t="s">
        <v>154</v>
      </c>
      <c r="B168" s="27" t="s">
        <v>174</v>
      </c>
      <c r="C168" s="29">
        <v>40</v>
      </c>
    </row>
    <row r="169" spans="1:3">
      <c r="A169" s="27" t="s">
        <v>154</v>
      </c>
      <c r="B169" s="27" t="s">
        <v>174</v>
      </c>
      <c r="C169" s="29">
        <v>59</v>
      </c>
    </row>
    <row r="170" spans="1:3">
      <c r="A170" s="27" t="s">
        <v>154</v>
      </c>
      <c r="B170" s="27" t="s">
        <v>174</v>
      </c>
      <c r="C170" s="29">
        <v>28</v>
      </c>
    </row>
    <row r="171" spans="1:3">
      <c r="A171" s="27" t="s">
        <v>154</v>
      </c>
      <c r="B171" s="27" t="s">
        <v>174</v>
      </c>
      <c r="C171" s="29">
        <v>39</v>
      </c>
    </row>
    <row r="172" spans="1:3">
      <c r="A172" s="27" t="s">
        <v>154</v>
      </c>
      <c r="B172" s="27" t="s">
        <v>174</v>
      </c>
      <c r="C172" s="29">
        <v>57</v>
      </c>
    </row>
    <row r="173" spans="1:3">
      <c r="A173" s="27" t="s">
        <v>154</v>
      </c>
      <c r="B173" s="27" t="s">
        <v>174</v>
      </c>
      <c r="C173" s="29">
        <v>11</v>
      </c>
    </row>
    <row r="174" spans="1:3">
      <c r="A174" s="27" t="s">
        <v>154</v>
      </c>
      <c r="B174" s="27" t="s">
        <v>174</v>
      </c>
      <c r="C174" s="29">
        <v>33</v>
      </c>
    </row>
    <row r="175" spans="1:3">
      <c r="A175" s="27" t="s">
        <v>154</v>
      </c>
      <c r="B175" s="27" t="s">
        <v>174</v>
      </c>
      <c r="C175" s="29">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6328125" defaultRowHeight="15" customHeight="1"/>
  <cols>
    <col min="2" max="2" width="19.7265625" customWidth="1"/>
  </cols>
  <sheetData>
    <row r="1" spans="1:3">
      <c r="A1" s="27" t="s">
        <v>166</v>
      </c>
      <c r="B1" s="27" t="s">
        <v>167</v>
      </c>
      <c r="C1" s="27" t="s">
        <v>168</v>
      </c>
    </row>
    <row r="2" spans="1:3">
      <c r="A2" s="27" t="s">
        <v>153</v>
      </c>
      <c r="B2" s="27" t="s">
        <v>169</v>
      </c>
      <c r="C2" s="29">
        <v>14</v>
      </c>
    </row>
    <row r="3" spans="1:3">
      <c r="A3" s="27" t="s">
        <v>153</v>
      </c>
      <c r="B3" s="27" t="s">
        <v>169</v>
      </c>
      <c r="C3" s="29">
        <v>11</v>
      </c>
    </row>
    <row r="4" spans="1:3">
      <c r="A4" s="27" t="s">
        <v>153</v>
      </c>
      <c r="B4" s="27" t="s">
        <v>169</v>
      </c>
      <c r="C4" s="29">
        <v>33</v>
      </c>
    </row>
    <row r="5" spans="1:3">
      <c r="A5" s="27" t="s">
        <v>153</v>
      </c>
      <c r="B5" s="27" t="s">
        <v>169</v>
      </c>
      <c r="C5" s="29">
        <v>1</v>
      </c>
    </row>
    <row r="6" spans="1:3">
      <c r="A6" s="27" t="s">
        <v>153</v>
      </c>
      <c r="B6" s="27" t="s">
        <v>169</v>
      </c>
      <c r="C6" s="29">
        <v>8</v>
      </c>
    </row>
    <row r="7" spans="1:3">
      <c r="A7" s="27" t="s">
        <v>153</v>
      </c>
      <c r="B7" s="27" t="s">
        <v>169</v>
      </c>
      <c r="C7" s="29">
        <v>28</v>
      </c>
    </row>
    <row r="8" spans="1:3">
      <c r="A8" s="27" t="s">
        <v>153</v>
      </c>
      <c r="B8" s="27" t="s">
        <v>169</v>
      </c>
      <c r="C8" s="29">
        <v>6</v>
      </c>
    </row>
    <row r="9" spans="1:3">
      <c r="A9" s="27" t="s">
        <v>153</v>
      </c>
      <c r="B9" s="27" t="s">
        <v>169</v>
      </c>
      <c r="C9" s="29">
        <v>17</v>
      </c>
    </row>
    <row r="10" spans="1:3">
      <c r="A10" s="27" t="s">
        <v>153</v>
      </c>
      <c r="B10" s="27" t="s">
        <v>169</v>
      </c>
      <c r="C10" s="29">
        <v>19</v>
      </c>
    </row>
    <row r="11" spans="1:3">
      <c r="A11" s="27" t="s">
        <v>153</v>
      </c>
      <c r="B11" s="27" t="s">
        <v>169</v>
      </c>
      <c r="C11" s="29">
        <v>11</v>
      </c>
    </row>
    <row r="12" spans="1:3">
      <c r="A12" s="27" t="s">
        <v>153</v>
      </c>
      <c r="B12" s="27" t="s">
        <v>169</v>
      </c>
      <c r="C12" s="29">
        <v>14</v>
      </c>
    </row>
    <row r="13" spans="1:3">
      <c r="A13" s="27" t="s">
        <v>153</v>
      </c>
      <c r="B13" s="27" t="s">
        <v>169</v>
      </c>
      <c r="C13" s="29">
        <v>13</v>
      </c>
    </row>
    <row r="14" spans="1:3">
      <c r="A14" s="27" t="s">
        <v>153</v>
      </c>
      <c r="B14" s="27" t="s">
        <v>169</v>
      </c>
      <c r="C14" s="29">
        <v>4</v>
      </c>
    </row>
    <row r="15" spans="1:3">
      <c r="A15" s="27" t="s">
        <v>153</v>
      </c>
      <c r="B15" s="27" t="s">
        <v>169</v>
      </c>
      <c r="C15" s="29">
        <v>5</v>
      </c>
    </row>
    <row r="16" spans="1:3">
      <c r="A16" s="27" t="s">
        <v>153</v>
      </c>
      <c r="B16" s="27" t="s">
        <v>169</v>
      </c>
      <c r="C16" s="29">
        <v>2</v>
      </c>
    </row>
    <row r="17" spans="1:3">
      <c r="A17" s="27" t="s">
        <v>154</v>
      </c>
      <c r="B17" s="27" t="s">
        <v>169</v>
      </c>
      <c r="C17" s="29">
        <v>18</v>
      </c>
    </row>
    <row r="18" spans="1:3">
      <c r="A18" s="27" t="s">
        <v>154</v>
      </c>
      <c r="B18" s="27" t="s">
        <v>169</v>
      </c>
      <c r="C18" s="29">
        <v>13</v>
      </c>
    </row>
    <row r="19" spans="1:3">
      <c r="A19" s="27" t="s">
        <v>154</v>
      </c>
      <c r="B19" s="27" t="s">
        <v>169</v>
      </c>
      <c r="C19" s="29">
        <v>8</v>
      </c>
    </row>
    <row r="20" spans="1:3">
      <c r="A20" s="27" t="s">
        <v>154</v>
      </c>
      <c r="B20" s="27" t="s">
        <v>169</v>
      </c>
      <c r="C20" s="29">
        <v>21</v>
      </c>
    </row>
    <row r="21" spans="1:3">
      <c r="A21" s="27" t="s">
        <v>154</v>
      </c>
      <c r="B21" s="27" t="s">
        <v>169</v>
      </c>
      <c r="C21" s="29">
        <v>19</v>
      </c>
    </row>
    <row r="22" spans="1:3">
      <c r="A22" s="27" t="s">
        <v>154</v>
      </c>
      <c r="B22" s="27" t="s">
        <v>169</v>
      </c>
      <c r="C22" s="29">
        <v>7</v>
      </c>
    </row>
    <row r="23" spans="1:3">
      <c r="A23" s="27" t="s">
        <v>154</v>
      </c>
      <c r="B23" s="27" t="s">
        <v>169</v>
      </c>
      <c r="C23" s="29">
        <v>17</v>
      </c>
    </row>
    <row r="24" spans="1:3">
      <c r="A24" s="27" t="s">
        <v>154</v>
      </c>
      <c r="B24" s="27" t="s">
        <v>169</v>
      </c>
      <c r="C24" s="29">
        <v>18</v>
      </c>
    </row>
    <row r="25" spans="1:3">
      <c r="A25" s="27" t="s">
        <v>154</v>
      </c>
      <c r="B25" s="27" t="s">
        <v>169</v>
      </c>
      <c r="C25" s="29">
        <v>19</v>
      </c>
    </row>
    <row r="26" spans="1:3">
      <c r="A26" s="27" t="s">
        <v>154</v>
      </c>
      <c r="B26" s="27" t="s">
        <v>169</v>
      </c>
      <c r="C26" s="29">
        <v>11</v>
      </c>
    </row>
    <row r="27" spans="1:3">
      <c r="A27" s="27" t="s">
        <v>154</v>
      </c>
      <c r="B27" s="27" t="s">
        <v>169</v>
      </c>
      <c r="C27" s="29">
        <v>24</v>
      </c>
    </row>
    <row r="28" spans="1:3">
      <c r="A28" s="27" t="s">
        <v>154</v>
      </c>
      <c r="B28" s="27" t="s">
        <v>169</v>
      </c>
      <c r="C28" s="29">
        <v>34</v>
      </c>
    </row>
    <row r="29" spans="1:3">
      <c r="A29" s="27" t="s">
        <v>154</v>
      </c>
      <c r="B29" s="27" t="s">
        <v>169</v>
      </c>
      <c r="C29" s="29">
        <v>25</v>
      </c>
    </row>
    <row r="30" spans="1:3">
      <c r="A30" s="27" t="s">
        <v>154</v>
      </c>
      <c r="B30" s="27" t="s">
        <v>169</v>
      </c>
      <c r="C30" s="29">
        <v>12</v>
      </c>
    </row>
    <row r="31" spans="1:3">
      <c r="A31" s="27" t="s">
        <v>153</v>
      </c>
      <c r="B31" s="27" t="s">
        <v>170</v>
      </c>
      <c r="C31" s="27">
        <v>9</v>
      </c>
    </row>
    <row r="32" spans="1:3">
      <c r="A32" s="27" t="s">
        <v>153</v>
      </c>
      <c r="B32" s="27" t="s">
        <v>170</v>
      </c>
      <c r="C32" s="27">
        <v>10</v>
      </c>
    </row>
    <row r="33" spans="1:3">
      <c r="A33" s="27" t="s">
        <v>153</v>
      </c>
      <c r="B33" s="27" t="s">
        <v>170</v>
      </c>
      <c r="C33" s="27">
        <v>27</v>
      </c>
    </row>
    <row r="34" spans="1:3">
      <c r="A34" s="27" t="s">
        <v>153</v>
      </c>
      <c r="B34" s="27" t="s">
        <v>170</v>
      </c>
      <c r="C34" s="27">
        <v>1</v>
      </c>
    </row>
    <row r="35" spans="1:3">
      <c r="A35" s="27" t="s">
        <v>153</v>
      </c>
      <c r="B35" s="27" t="s">
        <v>170</v>
      </c>
      <c r="C35" s="27">
        <v>8</v>
      </c>
    </row>
    <row r="36" spans="1:3">
      <c r="A36" s="27" t="s">
        <v>153</v>
      </c>
      <c r="B36" s="27" t="s">
        <v>170</v>
      </c>
      <c r="C36" s="27">
        <v>21</v>
      </c>
    </row>
    <row r="37" spans="1:3">
      <c r="A37" s="27" t="s">
        <v>153</v>
      </c>
      <c r="B37" s="27" t="s">
        <v>170</v>
      </c>
      <c r="C37" s="27">
        <v>6</v>
      </c>
    </row>
    <row r="38" spans="1:3">
      <c r="A38" s="27" t="s">
        <v>153</v>
      </c>
      <c r="B38" s="27" t="s">
        <v>170</v>
      </c>
      <c r="C38" s="27">
        <v>17</v>
      </c>
    </row>
    <row r="39" spans="1:3">
      <c r="A39" s="27" t="s">
        <v>153</v>
      </c>
      <c r="B39" s="27" t="s">
        <v>170</v>
      </c>
      <c r="C39" s="27">
        <v>19</v>
      </c>
    </row>
    <row r="40" spans="1:3">
      <c r="A40" s="27" t="s">
        <v>153</v>
      </c>
      <c r="B40" s="27" t="s">
        <v>170</v>
      </c>
      <c r="C40" s="27">
        <v>11</v>
      </c>
    </row>
    <row r="41" spans="1:3">
      <c r="A41" s="27" t="s">
        <v>153</v>
      </c>
      <c r="B41" s="27" t="s">
        <v>170</v>
      </c>
      <c r="C41" s="27">
        <v>10</v>
      </c>
    </row>
    <row r="42" spans="1:3">
      <c r="A42" s="27" t="s">
        <v>153</v>
      </c>
      <c r="B42" s="27" t="s">
        <v>170</v>
      </c>
      <c r="C42" s="27">
        <v>5</v>
      </c>
    </row>
    <row r="43" spans="1:3">
      <c r="A43" s="27" t="s">
        <v>153</v>
      </c>
      <c r="B43" s="27" t="s">
        <v>170</v>
      </c>
      <c r="C43" s="27">
        <v>4</v>
      </c>
    </row>
    <row r="44" spans="1:3">
      <c r="A44" s="27" t="s">
        <v>153</v>
      </c>
      <c r="B44" s="27" t="s">
        <v>170</v>
      </c>
      <c r="C44" s="27">
        <v>4</v>
      </c>
    </row>
    <row r="45" spans="1:3">
      <c r="A45" s="27" t="s">
        <v>153</v>
      </c>
      <c r="B45" s="27" t="s">
        <v>170</v>
      </c>
      <c r="C45" s="27">
        <v>2</v>
      </c>
    </row>
    <row r="46" spans="1:3">
      <c r="A46" s="27" t="s">
        <v>154</v>
      </c>
      <c r="B46" s="27" t="s">
        <v>170</v>
      </c>
      <c r="C46" s="27">
        <v>11</v>
      </c>
    </row>
    <row r="47" spans="1:3">
      <c r="A47" s="27" t="s">
        <v>154</v>
      </c>
      <c r="B47" s="27" t="s">
        <v>170</v>
      </c>
      <c r="C47" s="27">
        <v>12</v>
      </c>
    </row>
    <row r="48" spans="1:3">
      <c r="A48" s="27" t="s">
        <v>154</v>
      </c>
      <c r="B48" s="27" t="s">
        <v>170</v>
      </c>
      <c r="C48" s="27">
        <v>8</v>
      </c>
    </row>
    <row r="49" spans="1:3">
      <c r="A49" s="27" t="s">
        <v>154</v>
      </c>
      <c r="B49" s="27" t="s">
        <v>170</v>
      </c>
      <c r="C49" s="27">
        <v>20</v>
      </c>
    </row>
    <row r="50" spans="1:3">
      <c r="A50" s="27" t="s">
        <v>154</v>
      </c>
      <c r="B50" s="27" t="s">
        <v>170</v>
      </c>
      <c r="C50" s="27">
        <v>16</v>
      </c>
    </row>
    <row r="51" spans="1:3">
      <c r="A51" s="27" t="s">
        <v>154</v>
      </c>
      <c r="B51" s="27" t="s">
        <v>170</v>
      </c>
      <c r="C51" s="27">
        <v>7</v>
      </c>
    </row>
    <row r="52" spans="1:3">
      <c r="A52" s="27" t="s">
        <v>154</v>
      </c>
      <c r="B52" s="27" t="s">
        <v>170</v>
      </c>
      <c r="C52" s="27">
        <v>14</v>
      </c>
    </row>
    <row r="53" spans="1:3">
      <c r="A53" s="27" t="s">
        <v>154</v>
      </c>
      <c r="B53" s="27" t="s">
        <v>170</v>
      </c>
      <c r="C53" s="27">
        <v>15</v>
      </c>
    </row>
    <row r="54" spans="1:3">
      <c r="A54" s="27" t="s">
        <v>154</v>
      </c>
      <c r="B54" s="27" t="s">
        <v>170</v>
      </c>
      <c r="C54" s="27">
        <v>10</v>
      </c>
    </row>
    <row r="55" spans="1:3">
      <c r="A55" s="27" t="s">
        <v>154</v>
      </c>
      <c r="B55" s="27" t="s">
        <v>170</v>
      </c>
      <c r="C55" s="27">
        <v>7</v>
      </c>
    </row>
    <row r="56" spans="1:3">
      <c r="A56" s="27" t="s">
        <v>154</v>
      </c>
      <c r="B56" s="27" t="s">
        <v>170</v>
      </c>
      <c r="C56" s="27">
        <v>24</v>
      </c>
    </row>
    <row r="57" spans="1:3">
      <c r="A57" s="27" t="s">
        <v>154</v>
      </c>
      <c r="B57" s="27" t="s">
        <v>170</v>
      </c>
      <c r="C57" s="27">
        <v>33</v>
      </c>
    </row>
    <row r="58" spans="1:3">
      <c r="A58" s="27" t="s">
        <v>154</v>
      </c>
      <c r="B58" s="27" t="s">
        <v>170</v>
      </c>
      <c r="C58" s="27">
        <v>21</v>
      </c>
    </row>
    <row r="59" spans="1:3">
      <c r="A59" s="27" t="s">
        <v>154</v>
      </c>
      <c r="B59" s="27" t="s">
        <v>170</v>
      </c>
      <c r="C59" s="27">
        <v>12</v>
      </c>
    </row>
    <row r="60" spans="1:3">
      <c r="A60" s="27" t="s">
        <v>153</v>
      </c>
      <c r="B60" s="27" t="s">
        <v>171</v>
      </c>
      <c r="C60" s="26">
        <v>5</v>
      </c>
    </row>
    <row r="61" spans="1:3">
      <c r="A61" s="27" t="s">
        <v>153</v>
      </c>
      <c r="B61" s="27" t="s">
        <v>171</v>
      </c>
      <c r="C61" s="26">
        <v>1</v>
      </c>
    </row>
    <row r="62" spans="1:3">
      <c r="A62" s="27" t="s">
        <v>153</v>
      </c>
      <c r="B62" s="27" t="s">
        <v>171</v>
      </c>
      <c r="C62" s="26">
        <v>6</v>
      </c>
    </row>
    <row r="63" spans="1:3">
      <c r="A63" s="27" t="s">
        <v>153</v>
      </c>
      <c r="B63" s="27" t="s">
        <v>171</v>
      </c>
      <c r="C63" s="26">
        <v>0</v>
      </c>
    </row>
    <row r="64" spans="1:3">
      <c r="A64" s="27" t="s">
        <v>153</v>
      </c>
      <c r="B64" s="27" t="s">
        <v>171</v>
      </c>
      <c r="C64" s="26">
        <v>0</v>
      </c>
    </row>
    <row r="65" spans="1:3">
      <c r="A65" s="27" t="s">
        <v>153</v>
      </c>
      <c r="B65" s="27" t="s">
        <v>171</v>
      </c>
      <c r="C65" s="26">
        <v>7</v>
      </c>
    </row>
    <row r="66" spans="1:3">
      <c r="A66" s="27" t="s">
        <v>153</v>
      </c>
      <c r="B66" s="27" t="s">
        <v>171</v>
      </c>
      <c r="C66" s="26">
        <v>0</v>
      </c>
    </row>
    <row r="67" spans="1:3">
      <c r="A67" s="27" t="s">
        <v>153</v>
      </c>
      <c r="B67" s="27" t="s">
        <v>171</v>
      </c>
      <c r="C67" s="26">
        <v>0</v>
      </c>
    </row>
    <row r="68" spans="1:3">
      <c r="A68" s="27" t="s">
        <v>153</v>
      </c>
      <c r="B68" s="27" t="s">
        <v>171</v>
      </c>
      <c r="C68" s="26">
        <v>0</v>
      </c>
    </row>
    <row r="69" spans="1:3">
      <c r="A69" s="27" t="s">
        <v>153</v>
      </c>
      <c r="B69" s="27" t="s">
        <v>171</v>
      </c>
      <c r="C69" s="26">
        <v>0</v>
      </c>
    </row>
    <row r="70" spans="1:3">
      <c r="A70" s="27" t="s">
        <v>153</v>
      </c>
      <c r="B70" s="27" t="s">
        <v>171</v>
      </c>
      <c r="C70" s="26">
        <v>4</v>
      </c>
    </row>
    <row r="71" spans="1:3">
      <c r="A71" s="27" t="s">
        <v>153</v>
      </c>
      <c r="B71" s="27" t="s">
        <v>171</v>
      </c>
      <c r="C71" s="26">
        <v>8</v>
      </c>
    </row>
    <row r="72" spans="1:3">
      <c r="A72" s="27" t="s">
        <v>153</v>
      </c>
      <c r="B72" s="27" t="s">
        <v>171</v>
      </c>
      <c r="C72" s="26">
        <v>0</v>
      </c>
    </row>
    <row r="73" spans="1:3">
      <c r="A73" s="27" t="s">
        <v>153</v>
      </c>
      <c r="B73" s="27" t="s">
        <v>171</v>
      </c>
      <c r="C73" s="26">
        <v>1</v>
      </c>
    </row>
    <row r="74" spans="1:3">
      <c r="A74" s="27" t="s">
        <v>153</v>
      </c>
      <c r="B74" s="27" t="s">
        <v>171</v>
      </c>
      <c r="C74" s="26">
        <v>0</v>
      </c>
    </row>
    <row r="75" spans="1:3">
      <c r="A75" s="27" t="s">
        <v>154</v>
      </c>
      <c r="B75" s="27" t="s">
        <v>171</v>
      </c>
      <c r="C75" s="26">
        <v>7</v>
      </c>
    </row>
    <row r="76" spans="1:3">
      <c r="A76" s="27" t="s">
        <v>154</v>
      </c>
      <c r="B76" s="27" t="s">
        <v>171</v>
      </c>
      <c r="C76" s="26">
        <v>1</v>
      </c>
    </row>
    <row r="77" spans="1:3">
      <c r="A77" s="27" t="s">
        <v>154</v>
      </c>
      <c r="B77" s="27" t="s">
        <v>171</v>
      </c>
      <c r="C77" s="26">
        <v>0</v>
      </c>
    </row>
    <row r="78" spans="1:3">
      <c r="A78" s="27" t="s">
        <v>154</v>
      </c>
      <c r="B78" s="27" t="s">
        <v>171</v>
      </c>
      <c r="C78" s="26">
        <v>1</v>
      </c>
    </row>
    <row r="79" spans="1:3">
      <c r="A79" s="27" t="s">
        <v>154</v>
      </c>
      <c r="B79" s="27" t="s">
        <v>171</v>
      </c>
      <c r="C79" s="26">
        <v>3</v>
      </c>
    </row>
    <row r="80" spans="1:3">
      <c r="A80" s="27" t="s">
        <v>154</v>
      </c>
      <c r="B80" s="27" t="s">
        <v>171</v>
      </c>
      <c r="C80" s="26">
        <v>0</v>
      </c>
    </row>
    <row r="81" spans="1:3">
      <c r="A81" s="27" t="s">
        <v>154</v>
      </c>
      <c r="B81" s="27" t="s">
        <v>171</v>
      </c>
      <c r="C81" s="26">
        <v>3</v>
      </c>
    </row>
    <row r="82" spans="1:3">
      <c r="A82" s="27" t="s">
        <v>154</v>
      </c>
      <c r="B82" s="27" t="s">
        <v>171</v>
      </c>
      <c r="C82" s="26">
        <v>3</v>
      </c>
    </row>
    <row r="83" spans="1:3">
      <c r="A83" s="27" t="s">
        <v>154</v>
      </c>
      <c r="B83" s="27" t="s">
        <v>171</v>
      </c>
      <c r="C83" s="26">
        <v>9</v>
      </c>
    </row>
    <row r="84" spans="1:3">
      <c r="A84" s="27" t="s">
        <v>154</v>
      </c>
      <c r="B84" s="27" t="s">
        <v>171</v>
      </c>
      <c r="C84" s="26">
        <v>4</v>
      </c>
    </row>
    <row r="85" spans="1:3">
      <c r="A85" s="27" t="s">
        <v>154</v>
      </c>
      <c r="B85" s="27" t="s">
        <v>171</v>
      </c>
      <c r="C85" s="26">
        <v>0</v>
      </c>
    </row>
    <row r="86" spans="1:3">
      <c r="A86" s="27" t="s">
        <v>154</v>
      </c>
      <c r="B86" s="27" t="s">
        <v>171</v>
      </c>
      <c r="C86" s="26">
        <v>1</v>
      </c>
    </row>
    <row r="87" spans="1:3">
      <c r="A87" s="27" t="s">
        <v>154</v>
      </c>
      <c r="B87" s="27" t="s">
        <v>171</v>
      </c>
      <c r="C87" s="26">
        <v>4</v>
      </c>
    </row>
    <row r="88" spans="1:3">
      <c r="A88" s="27" t="s">
        <v>154</v>
      </c>
      <c r="B88" s="27" t="s">
        <v>171</v>
      </c>
      <c r="C88" s="26">
        <v>0</v>
      </c>
    </row>
    <row r="89" spans="1:3">
      <c r="A89" s="27" t="s">
        <v>153</v>
      </c>
      <c r="B89" s="27" t="s">
        <v>172</v>
      </c>
      <c r="C89" s="29">
        <v>10</v>
      </c>
    </row>
    <row r="90" spans="1:3">
      <c r="A90" s="27" t="s">
        <v>153</v>
      </c>
      <c r="B90" s="27" t="s">
        <v>172</v>
      </c>
      <c r="C90" s="29">
        <v>4</v>
      </c>
    </row>
    <row r="91" spans="1:3">
      <c r="A91" s="27" t="s">
        <v>153</v>
      </c>
      <c r="B91" s="27" t="s">
        <v>172</v>
      </c>
      <c r="C91" s="29">
        <v>14</v>
      </c>
    </row>
    <row r="92" spans="1:3">
      <c r="A92" s="27" t="s">
        <v>153</v>
      </c>
      <c r="B92" s="27" t="s">
        <v>172</v>
      </c>
      <c r="C92" s="29">
        <v>4</v>
      </c>
    </row>
    <row r="93" spans="1:3">
      <c r="A93" s="27" t="s">
        <v>153</v>
      </c>
      <c r="B93" s="27" t="s">
        <v>172</v>
      </c>
      <c r="C93" s="29">
        <v>2</v>
      </c>
    </row>
    <row r="94" spans="1:3">
      <c r="A94" s="27" t="s">
        <v>153</v>
      </c>
      <c r="B94" s="27" t="s">
        <v>172</v>
      </c>
      <c r="C94" s="29">
        <v>8</v>
      </c>
    </row>
    <row r="95" spans="1:3">
      <c r="A95" s="27" t="s">
        <v>153</v>
      </c>
      <c r="B95" s="27" t="s">
        <v>172</v>
      </c>
      <c r="C95" s="29">
        <v>6</v>
      </c>
    </row>
    <row r="96" spans="1:3">
      <c r="A96" s="27" t="s">
        <v>153</v>
      </c>
      <c r="B96" s="27" t="s">
        <v>172</v>
      </c>
      <c r="C96" s="29">
        <v>6</v>
      </c>
    </row>
    <row r="97" spans="1:3">
      <c r="A97" s="27" t="s">
        <v>153</v>
      </c>
      <c r="B97" s="27" t="s">
        <v>172</v>
      </c>
      <c r="C97" s="29">
        <v>7</v>
      </c>
    </row>
    <row r="98" spans="1:3">
      <c r="A98" s="27" t="s">
        <v>153</v>
      </c>
      <c r="B98" s="27" t="s">
        <v>172</v>
      </c>
      <c r="C98" s="29">
        <v>3</v>
      </c>
    </row>
    <row r="99" spans="1:3">
      <c r="A99" s="27" t="s">
        <v>153</v>
      </c>
      <c r="B99" s="27" t="s">
        <v>172</v>
      </c>
      <c r="C99" s="29">
        <v>15</v>
      </c>
    </row>
    <row r="100" spans="1:3">
      <c r="A100" s="27" t="s">
        <v>153</v>
      </c>
      <c r="B100" s="27" t="s">
        <v>172</v>
      </c>
      <c r="C100" s="29">
        <v>12</v>
      </c>
    </row>
    <row r="101" spans="1:3">
      <c r="A101" s="27" t="s">
        <v>153</v>
      </c>
      <c r="B101" s="27" t="s">
        <v>172</v>
      </c>
      <c r="C101" s="29">
        <v>0</v>
      </c>
    </row>
    <row r="102" spans="1:3">
      <c r="A102" s="27" t="s">
        <v>153</v>
      </c>
      <c r="B102" s="27" t="s">
        <v>172</v>
      </c>
      <c r="C102" s="29">
        <v>7</v>
      </c>
    </row>
    <row r="103" spans="1:3">
      <c r="A103" s="27" t="s">
        <v>153</v>
      </c>
      <c r="B103" s="27" t="s">
        <v>172</v>
      </c>
      <c r="C103" s="29">
        <v>4</v>
      </c>
    </row>
    <row r="104" spans="1:3">
      <c r="A104" s="27" t="s">
        <v>154</v>
      </c>
      <c r="B104" s="27" t="s">
        <v>172</v>
      </c>
      <c r="C104" s="29">
        <v>9</v>
      </c>
    </row>
    <row r="105" spans="1:3">
      <c r="A105" s="27" t="s">
        <v>154</v>
      </c>
      <c r="B105" s="27" t="s">
        <v>172</v>
      </c>
      <c r="C105" s="29">
        <v>12</v>
      </c>
    </row>
    <row r="106" spans="1:3">
      <c r="A106" s="27" t="s">
        <v>154</v>
      </c>
      <c r="B106" s="27" t="s">
        <v>172</v>
      </c>
      <c r="C106" s="29">
        <v>21</v>
      </c>
    </row>
    <row r="107" spans="1:3">
      <c r="A107" s="27" t="s">
        <v>154</v>
      </c>
      <c r="B107" s="27" t="s">
        <v>172</v>
      </c>
      <c r="C107" s="29">
        <v>19</v>
      </c>
    </row>
    <row r="108" spans="1:3">
      <c r="A108" s="27" t="s">
        <v>154</v>
      </c>
      <c r="B108" s="27" t="s">
        <v>172</v>
      </c>
      <c r="C108" s="29">
        <v>12</v>
      </c>
    </row>
    <row r="109" spans="1:3">
      <c r="A109" s="27" t="s">
        <v>154</v>
      </c>
      <c r="B109" s="27" t="s">
        <v>172</v>
      </c>
      <c r="C109" s="29">
        <v>6</v>
      </c>
    </row>
    <row r="110" spans="1:3">
      <c r="A110" s="27" t="s">
        <v>154</v>
      </c>
      <c r="B110" s="27" t="s">
        <v>172</v>
      </c>
      <c r="C110" s="29">
        <v>4</v>
      </c>
    </row>
    <row r="111" spans="1:3">
      <c r="A111" s="27" t="s">
        <v>154</v>
      </c>
      <c r="B111" s="27" t="s">
        <v>172</v>
      </c>
      <c r="C111" s="29">
        <v>5</v>
      </c>
    </row>
    <row r="112" spans="1:3">
      <c r="A112" s="27" t="s">
        <v>154</v>
      </c>
      <c r="B112" s="27" t="s">
        <v>172</v>
      </c>
      <c r="C112" s="29">
        <v>9</v>
      </c>
    </row>
    <row r="113" spans="1:3">
      <c r="A113" s="27" t="s">
        <v>154</v>
      </c>
      <c r="B113" s="27" t="s">
        <v>172</v>
      </c>
      <c r="C113" s="29">
        <v>2</v>
      </c>
    </row>
    <row r="114" spans="1:3">
      <c r="A114" s="27" t="s">
        <v>154</v>
      </c>
      <c r="B114" s="27" t="s">
        <v>172</v>
      </c>
      <c r="C114" s="29">
        <v>9</v>
      </c>
    </row>
    <row r="115" spans="1:3">
      <c r="A115" s="27" t="s">
        <v>154</v>
      </c>
      <c r="B115" s="27" t="s">
        <v>172</v>
      </c>
      <c r="C115" s="29">
        <v>9</v>
      </c>
    </row>
    <row r="116" spans="1:3">
      <c r="A116" s="27" t="s">
        <v>154</v>
      </c>
      <c r="B116" s="27" t="s">
        <v>172</v>
      </c>
      <c r="C116" s="29">
        <v>2</v>
      </c>
    </row>
    <row r="117" spans="1:3">
      <c r="A117" s="27" t="s">
        <v>154</v>
      </c>
      <c r="B117" s="27" t="s">
        <v>172</v>
      </c>
      <c r="C117" s="29">
        <v>7</v>
      </c>
    </row>
    <row r="118" spans="1:3">
      <c r="A118" s="27" t="s">
        <v>153</v>
      </c>
      <c r="B118" s="27" t="s">
        <v>173</v>
      </c>
      <c r="C118" s="29">
        <v>14</v>
      </c>
    </row>
    <row r="119" spans="1:3">
      <c r="A119" s="27" t="s">
        <v>153</v>
      </c>
      <c r="B119" s="27" t="s">
        <v>173</v>
      </c>
      <c r="C119" s="29">
        <v>3</v>
      </c>
    </row>
    <row r="120" spans="1:3">
      <c r="A120" s="27" t="s">
        <v>153</v>
      </c>
      <c r="B120" s="27" t="s">
        <v>173</v>
      </c>
      <c r="C120" s="29">
        <v>17</v>
      </c>
    </row>
    <row r="121" spans="1:3">
      <c r="A121" s="27" t="s">
        <v>153</v>
      </c>
      <c r="B121" s="27" t="s">
        <v>173</v>
      </c>
      <c r="C121" s="29">
        <v>20</v>
      </c>
    </row>
    <row r="122" spans="1:3">
      <c r="A122" s="27" t="s">
        <v>153</v>
      </c>
      <c r="B122" s="27" t="s">
        <v>173</v>
      </c>
      <c r="C122" s="29">
        <v>21</v>
      </c>
    </row>
    <row r="123" spans="1:3">
      <c r="A123" s="27" t="s">
        <v>153</v>
      </c>
      <c r="B123" s="27" t="s">
        <v>173</v>
      </c>
      <c r="C123" s="29">
        <v>19</v>
      </c>
    </row>
    <row r="124" spans="1:3">
      <c r="A124" s="27" t="s">
        <v>153</v>
      </c>
      <c r="B124" s="27" t="s">
        <v>173</v>
      </c>
      <c r="C124" s="29">
        <v>11</v>
      </c>
    </row>
    <row r="125" spans="1:3">
      <c r="A125" s="27" t="s">
        <v>153</v>
      </c>
      <c r="B125" s="27" t="s">
        <v>173</v>
      </c>
      <c r="C125" s="29">
        <v>15</v>
      </c>
    </row>
    <row r="126" spans="1:3">
      <c r="A126" s="27" t="s">
        <v>153</v>
      </c>
      <c r="B126" s="27" t="s">
        <v>173</v>
      </c>
      <c r="C126" s="29">
        <v>15</v>
      </c>
    </row>
    <row r="127" spans="1:3">
      <c r="A127" s="27" t="s">
        <v>153</v>
      </c>
      <c r="B127" s="27" t="s">
        <v>173</v>
      </c>
      <c r="C127" s="29">
        <v>25</v>
      </c>
    </row>
    <row r="128" spans="1:3">
      <c r="A128" s="27" t="s">
        <v>153</v>
      </c>
      <c r="B128" s="27" t="s">
        <v>173</v>
      </c>
      <c r="C128" s="29">
        <v>19</v>
      </c>
    </row>
    <row r="129" spans="1:3">
      <c r="A129" s="27" t="s">
        <v>153</v>
      </c>
      <c r="B129" s="27" t="s">
        <v>173</v>
      </c>
      <c r="C129" s="29">
        <v>17</v>
      </c>
    </row>
    <row r="130" spans="1:3">
      <c r="A130" s="27" t="s">
        <v>153</v>
      </c>
      <c r="B130" s="27" t="s">
        <v>173</v>
      </c>
      <c r="C130" s="29">
        <v>18</v>
      </c>
    </row>
    <row r="131" spans="1:3">
      <c r="A131" s="27" t="s">
        <v>153</v>
      </c>
      <c r="B131" s="27" t="s">
        <v>173</v>
      </c>
      <c r="C131" s="29">
        <v>22</v>
      </c>
    </row>
    <row r="132" spans="1:3">
      <c r="A132" s="27" t="s">
        <v>153</v>
      </c>
      <c r="B132" s="27" t="s">
        <v>173</v>
      </c>
      <c r="C132" s="29">
        <v>11</v>
      </c>
    </row>
    <row r="133" spans="1:3">
      <c r="A133" s="27" t="s">
        <v>154</v>
      </c>
      <c r="B133" s="27" t="s">
        <v>173</v>
      </c>
      <c r="C133" s="29">
        <v>8</v>
      </c>
    </row>
    <row r="134" spans="1:3">
      <c r="A134" s="27" t="s">
        <v>154</v>
      </c>
      <c r="B134" s="27" t="s">
        <v>173</v>
      </c>
      <c r="C134" s="29">
        <v>14</v>
      </c>
    </row>
    <row r="135" spans="1:3">
      <c r="A135" s="27" t="s">
        <v>154</v>
      </c>
      <c r="B135" s="27" t="s">
        <v>173</v>
      </c>
      <c r="C135" s="29">
        <v>28</v>
      </c>
    </row>
    <row r="136" spans="1:3">
      <c r="A136" s="27" t="s">
        <v>154</v>
      </c>
      <c r="B136" s="27" t="s">
        <v>173</v>
      </c>
      <c r="C136" s="29">
        <v>23</v>
      </c>
    </row>
    <row r="137" spans="1:3">
      <c r="A137" s="27" t="s">
        <v>154</v>
      </c>
      <c r="B137" s="27" t="s">
        <v>173</v>
      </c>
      <c r="C137" s="29">
        <v>33</v>
      </c>
    </row>
    <row r="138" spans="1:3">
      <c r="A138" s="27" t="s">
        <v>154</v>
      </c>
      <c r="B138" s="27" t="s">
        <v>173</v>
      </c>
      <c r="C138" s="29">
        <v>25</v>
      </c>
    </row>
    <row r="139" spans="1:3">
      <c r="A139" s="27" t="s">
        <v>154</v>
      </c>
      <c r="B139" s="27" t="s">
        <v>173</v>
      </c>
      <c r="C139" s="29">
        <v>20</v>
      </c>
    </row>
    <row r="140" spans="1:3">
      <c r="A140" s="27" t="s">
        <v>154</v>
      </c>
      <c r="B140" s="27" t="s">
        <v>173</v>
      </c>
      <c r="C140" s="29">
        <v>35</v>
      </c>
    </row>
    <row r="141" spans="1:3">
      <c r="A141" s="27" t="s">
        <v>154</v>
      </c>
      <c r="B141" s="27" t="s">
        <v>173</v>
      </c>
      <c r="C141" s="29">
        <v>13</v>
      </c>
    </row>
    <row r="142" spans="1:3">
      <c r="A142" s="27" t="s">
        <v>154</v>
      </c>
      <c r="B142" s="27" t="s">
        <v>173</v>
      </c>
      <c r="C142" s="29">
        <v>21</v>
      </c>
    </row>
    <row r="143" spans="1:3">
      <c r="A143" s="27" t="s">
        <v>154</v>
      </c>
      <c r="B143" s="27" t="s">
        <v>173</v>
      </c>
      <c r="C143" s="29">
        <v>31</v>
      </c>
    </row>
    <row r="144" spans="1:3">
      <c r="A144" s="27" t="s">
        <v>154</v>
      </c>
      <c r="B144" s="27" t="s">
        <v>173</v>
      </c>
      <c r="C144" s="29">
        <v>8</v>
      </c>
    </row>
    <row r="145" spans="1:3">
      <c r="A145" s="27" t="s">
        <v>154</v>
      </c>
      <c r="B145" s="27" t="s">
        <v>173</v>
      </c>
      <c r="C145" s="29">
        <v>17</v>
      </c>
    </row>
    <row r="146" spans="1:3">
      <c r="A146" s="27" t="s">
        <v>154</v>
      </c>
      <c r="B146" s="27" t="s">
        <v>173</v>
      </c>
      <c r="C146" s="29">
        <v>23</v>
      </c>
    </row>
    <row r="147" spans="1:3">
      <c r="A147" s="27" t="s">
        <v>153</v>
      </c>
      <c r="B147" s="27" t="s">
        <v>174</v>
      </c>
      <c r="C147" s="29">
        <v>26</v>
      </c>
    </row>
    <row r="148" spans="1:3">
      <c r="A148" s="27" t="s">
        <v>153</v>
      </c>
      <c r="B148" s="27" t="s">
        <v>174</v>
      </c>
      <c r="C148" s="29">
        <v>34</v>
      </c>
    </row>
    <row r="149" spans="1:3">
      <c r="A149" s="27" t="s">
        <v>153</v>
      </c>
      <c r="B149" s="27" t="s">
        <v>174</v>
      </c>
      <c r="C149" s="29">
        <v>34</v>
      </c>
    </row>
    <row r="150" spans="1:3">
      <c r="A150" s="27" t="s">
        <v>153</v>
      </c>
      <c r="B150" s="27" t="s">
        <v>174</v>
      </c>
      <c r="C150" s="29">
        <v>43</v>
      </c>
    </row>
    <row r="151" spans="1:3">
      <c r="A151" s="27" t="s">
        <v>153</v>
      </c>
      <c r="B151" s="27" t="s">
        <v>174</v>
      </c>
      <c r="C151" s="29">
        <v>37</v>
      </c>
    </row>
    <row r="152" spans="1:3">
      <c r="A152" s="27" t="s">
        <v>153</v>
      </c>
      <c r="B152" s="27" t="s">
        <v>174</v>
      </c>
      <c r="C152" s="29">
        <v>38</v>
      </c>
    </row>
    <row r="153" spans="1:3">
      <c r="A153" s="27" t="s">
        <v>153</v>
      </c>
      <c r="B153" s="27" t="s">
        <v>174</v>
      </c>
      <c r="C153" s="29">
        <v>32</v>
      </c>
    </row>
    <row r="154" spans="1:3">
      <c r="A154" s="27" t="s">
        <v>153</v>
      </c>
      <c r="B154" s="27" t="s">
        <v>174</v>
      </c>
      <c r="C154" s="29">
        <v>32</v>
      </c>
    </row>
    <row r="155" spans="1:3">
      <c r="A155" s="27" t="s">
        <v>153</v>
      </c>
      <c r="B155" s="27" t="s">
        <v>174</v>
      </c>
      <c r="C155" s="29">
        <v>24</v>
      </c>
    </row>
    <row r="156" spans="1:3">
      <c r="A156" s="27" t="s">
        <v>153</v>
      </c>
      <c r="B156" s="27" t="s">
        <v>174</v>
      </c>
      <c r="C156" s="29">
        <v>44</v>
      </c>
    </row>
    <row r="157" spans="1:3">
      <c r="A157" s="27" t="s">
        <v>153</v>
      </c>
      <c r="B157" s="27" t="s">
        <v>174</v>
      </c>
      <c r="C157" s="29">
        <v>37</v>
      </c>
    </row>
    <row r="158" spans="1:3">
      <c r="A158" s="27" t="s">
        <v>153</v>
      </c>
      <c r="B158" s="27" t="s">
        <v>174</v>
      </c>
      <c r="C158" s="29">
        <v>36</v>
      </c>
    </row>
    <row r="159" spans="1:3">
      <c r="A159" s="27" t="s">
        <v>153</v>
      </c>
      <c r="B159" s="27" t="s">
        <v>174</v>
      </c>
      <c r="C159" s="29">
        <v>44</v>
      </c>
    </row>
    <row r="160" spans="1:3">
      <c r="A160" s="27" t="s">
        <v>153</v>
      </c>
      <c r="B160" s="27" t="s">
        <v>174</v>
      </c>
      <c r="C160" s="29">
        <v>36</v>
      </c>
    </row>
    <row r="161" spans="1:3">
      <c r="A161" s="27" t="s">
        <v>153</v>
      </c>
      <c r="B161" s="27" t="s">
        <v>174</v>
      </c>
      <c r="C161" s="29">
        <v>32</v>
      </c>
    </row>
    <row r="162" spans="1:3">
      <c r="A162" s="27" t="s">
        <v>154</v>
      </c>
      <c r="B162" s="27" t="s">
        <v>174</v>
      </c>
      <c r="C162" s="29">
        <v>22</v>
      </c>
    </row>
    <row r="163" spans="1:3">
      <c r="A163" s="27" t="s">
        <v>154</v>
      </c>
      <c r="B163" s="27" t="s">
        <v>174</v>
      </c>
      <c r="C163" s="29">
        <v>32</v>
      </c>
    </row>
    <row r="164" spans="1:3">
      <c r="A164" s="27" t="s">
        <v>154</v>
      </c>
      <c r="B164" s="27" t="s">
        <v>174</v>
      </c>
      <c r="C164" s="29">
        <v>38</v>
      </c>
    </row>
    <row r="165" spans="1:3">
      <c r="A165" s="27" t="s">
        <v>154</v>
      </c>
      <c r="B165" s="27" t="s">
        <v>174</v>
      </c>
      <c r="C165" s="29">
        <v>31</v>
      </c>
    </row>
    <row r="166" spans="1:3">
      <c r="A166" s="27" t="s">
        <v>154</v>
      </c>
      <c r="B166" s="27" t="s">
        <v>174</v>
      </c>
      <c r="C166" s="29">
        <v>56</v>
      </c>
    </row>
    <row r="167" spans="1:3">
      <c r="A167" s="27" t="s">
        <v>154</v>
      </c>
      <c r="B167" s="27" t="s">
        <v>174</v>
      </c>
      <c r="C167" s="29">
        <v>47</v>
      </c>
    </row>
    <row r="168" spans="1:3">
      <c r="A168" s="27" t="s">
        <v>154</v>
      </c>
      <c r="B168" s="27" t="s">
        <v>174</v>
      </c>
      <c r="C168" s="29">
        <v>40</v>
      </c>
    </row>
    <row r="169" spans="1:3">
      <c r="A169" s="27" t="s">
        <v>154</v>
      </c>
      <c r="B169" s="27" t="s">
        <v>174</v>
      </c>
      <c r="C169" s="29">
        <v>59</v>
      </c>
    </row>
    <row r="170" spans="1:3">
      <c r="A170" s="27" t="s">
        <v>154</v>
      </c>
      <c r="B170" s="27" t="s">
        <v>174</v>
      </c>
      <c r="C170" s="29">
        <v>28</v>
      </c>
    </row>
    <row r="171" spans="1:3">
      <c r="A171" s="27" t="s">
        <v>154</v>
      </c>
      <c r="B171" s="27" t="s">
        <v>174</v>
      </c>
      <c r="C171" s="29">
        <v>39</v>
      </c>
    </row>
    <row r="172" spans="1:3">
      <c r="A172" s="27" t="s">
        <v>154</v>
      </c>
      <c r="B172" s="27" t="s">
        <v>174</v>
      </c>
      <c r="C172" s="29">
        <v>57</v>
      </c>
    </row>
    <row r="173" spans="1:3">
      <c r="A173" s="27" t="s">
        <v>154</v>
      </c>
      <c r="B173" s="27" t="s">
        <v>174</v>
      </c>
      <c r="C173" s="29">
        <v>11</v>
      </c>
    </row>
    <row r="174" spans="1:3">
      <c r="A174" s="27" t="s">
        <v>154</v>
      </c>
      <c r="B174" s="27" t="s">
        <v>174</v>
      </c>
      <c r="C174" s="29">
        <v>33</v>
      </c>
    </row>
    <row r="175" spans="1:3">
      <c r="A175" s="27" t="s">
        <v>154</v>
      </c>
      <c r="B175" s="27" t="s">
        <v>174</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Duplo (Raw)</vt:lpstr>
      <vt:lpstr>RSOY (Raw)</vt:lpstr>
      <vt:lpstr>Programming Issues</vt:lpstr>
      <vt:lpstr>Performance</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2023-02-09T12:33:46Z</dcterms:modified>
</cp:coreProperties>
</file>