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ost\git\kickstarter-analysis\Classwork or Analysis Projects\"/>
    </mc:Choice>
  </mc:AlternateContent>
  <xr:revisionPtr revIDLastSave="0" documentId="13_ncr:1_{E1D19EEB-EDDA-4D2A-8883-AC28FCEB62A4}" xr6:coauthVersionLast="46" xr6:coauthVersionMax="46" xr10:uidLastSave="{00000000-0000-0000-0000-000000000000}"/>
  <bookViews>
    <workbookView xWindow="28680" yWindow="-4350" windowWidth="29040" windowHeight="15840" tabRatio="888" activeTab="1" xr2:uid="{00000000-000D-0000-FFFF-FFFF00000000}"/>
  </bookViews>
  <sheets>
    <sheet name="Kickstarter" sheetId="1" r:id="rId1"/>
    <sheet name="Theater Outcomes by Launch Date" sheetId="16" r:id="rId2"/>
    <sheet name="Outcomes Based on Goals" sheetId="17" r:id="rId3"/>
    <sheet name="Successful GB Kickstarters" sheetId="19" r:id="rId4"/>
    <sheet name="Failed GB Kickstarters" sheetId="20" r:id="rId5"/>
    <sheet name="Descriptive Statistics" sheetId="9" r:id="rId6"/>
    <sheet name="Chart1" sheetId="12" r:id="rId7"/>
    <sheet name="Successful US Kickstarters" sheetId="7" r:id="rId8"/>
    <sheet name="Failed US Kickstarters" sheetId="8" r:id="rId9"/>
    <sheet name="Edinburgh Research" sheetId="6" r:id="rId10"/>
    <sheet name="Parent Category Statistics" sheetId="3" r:id="rId11"/>
    <sheet name="Subcategory Statistics" sheetId="4" r:id="rId12"/>
    <sheet name="Outcomes Based on Launch Date" sheetId="5" r:id="rId13"/>
  </sheets>
  <definedNames>
    <definedName name="_xlnm._FilterDatabase" localSheetId="0" hidden="1">Kickstarter!$A$1:$U$1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4"/>
    <pivotCache cacheId="1" r:id="rId15"/>
    <pivotCache cacheId="2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3" i="9" l="1"/>
  <c r="I12" i="9"/>
  <c r="I11" i="9"/>
  <c r="I10" i="9"/>
  <c r="I9" i="9"/>
  <c r="H13" i="9"/>
  <c r="H12" i="9"/>
  <c r="H11" i="9"/>
  <c r="H10" i="9"/>
  <c r="H9" i="9"/>
  <c r="I7" i="9"/>
  <c r="I6" i="9"/>
  <c r="I5" i="9"/>
  <c r="I4" i="9"/>
  <c r="I3" i="9"/>
  <c r="I2" i="9"/>
  <c r="H7" i="9"/>
  <c r="H6" i="9"/>
  <c r="H5" i="9"/>
  <c r="H4" i="9"/>
  <c r="H3" i="9"/>
  <c r="H2" i="9"/>
  <c r="B3" i="9"/>
  <c r="D13" i="17"/>
  <c r="D12" i="17"/>
  <c r="D11" i="17"/>
  <c r="D10" i="17"/>
  <c r="D9" i="17"/>
  <c r="D8" i="17"/>
  <c r="D7" i="17"/>
  <c r="D6" i="17"/>
  <c r="D5" i="17"/>
  <c r="D4" i="17"/>
  <c r="D3" i="17"/>
  <c r="D2" i="17"/>
  <c r="C13" i="17"/>
  <c r="C12" i="17"/>
  <c r="C11" i="17"/>
  <c r="C10" i="17"/>
  <c r="C9" i="17"/>
  <c r="C8" i="17"/>
  <c r="C7" i="17"/>
  <c r="C6" i="17"/>
  <c r="C5" i="17"/>
  <c r="C4" i="17"/>
  <c r="C3" i="17"/>
  <c r="B4" i="17"/>
  <c r="B5" i="17"/>
  <c r="B6" i="17"/>
  <c r="B7" i="17"/>
  <c r="B8" i="17"/>
  <c r="B9" i="17"/>
  <c r="B10" i="17"/>
  <c r="B11" i="17"/>
  <c r="B12" i="17"/>
  <c r="B13" i="17"/>
  <c r="C2" i="17"/>
  <c r="B3" i="17"/>
  <c r="I14" i="9" l="1"/>
  <c r="H14" i="9"/>
  <c r="E9" i="17"/>
  <c r="F9" i="17" s="1"/>
  <c r="E6" i="17"/>
  <c r="G6" i="17" s="1"/>
  <c r="E8" i="17"/>
  <c r="F8" i="17" s="1"/>
  <c r="E7" i="17"/>
  <c r="H7" i="17" s="1"/>
  <c r="E13" i="17"/>
  <c r="G13" i="17" s="1"/>
  <c r="E5" i="17"/>
  <c r="F5" i="17" s="1"/>
  <c r="E12" i="17"/>
  <c r="F12" i="17" s="1"/>
  <c r="E4" i="17"/>
  <c r="F4" i="17" s="1"/>
  <c r="E11" i="17"/>
  <c r="F11" i="17" s="1"/>
  <c r="E3" i="17"/>
  <c r="G3" i="17" s="1"/>
  <c r="E10" i="17"/>
  <c r="F10" i="17" s="1"/>
  <c r="B2" i="17"/>
  <c r="B11" i="9"/>
  <c r="C14" i="9"/>
  <c r="C13" i="9"/>
  <c r="C12" i="9"/>
  <c r="C11" i="9"/>
  <c r="B14" i="9"/>
  <c r="B13" i="9"/>
  <c r="B12" i="9"/>
  <c r="C7" i="9"/>
  <c r="C6" i="9"/>
  <c r="C5" i="9"/>
  <c r="B7" i="9"/>
  <c r="B6" i="9"/>
  <c r="B5" i="9"/>
  <c r="C4" i="9"/>
  <c r="B4" i="9"/>
  <c r="C10" i="9"/>
  <c r="B10" i="9"/>
  <c r="C3" i="9"/>
  <c r="C9" i="9"/>
  <c r="B9" i="9"/>
  <c r="C2" i="9"/>
  <c r="B2" i="9"/>
  <c r="F3" i="6"/>
  <c r="F4" i="6"/>
  <c r="F5" i="6"/>
  <c r="F6" i="6"/>
  <c r="F2" i="6"/>
  <c r="B2" i="6"/>
  <c r="F6" i="17" l="1"/>
  <c r="H6" i="17"/>
  <c r="F7" i="17"/>
  <c r="H13" i="17"/>
  <c r="H9" i="17"/>
  <c r="G9" i="17"/>
  <c r="H8" i="17"/>
  <c r="G7" i="17"/>
  <c r="G8" i="17"/>
  <c r="H10" i="17"/>
  <c r="G5" i="17"/>
  <c r="H11" i="17"/>
  <c r="G4" i="17"/>
  <c r="G12" i="17"/>
  <c r="H12" i="17"/>
  <c r="H4" i="17"/>
  <c r="G10" i="17"/>
  <c r="H3" i="17"/>
  <c r="E2" i="17"/>
  <c r="F2" i="17" s="1"/>
  <c r="F3" i="17"/>
  <c r="H5" i="17"/>
  <c r="G11" i="17"/>
  <c r="F13" i="17"/>
  <c r="D3" i="6"/>
  <c r="D4" i="6"/>
  <c r="D5" i="6"/>
  <c r="D6" i="6"/>
  <c r="C3" i="6"/>
  <c r="C4" i="6"/>
  <c r="C5" i="6"/>
  <c r="C6" i="6"/>
  <c r="D2" i="6"/>
  <c r="C2" i="6"/>
  <c r="B3" i="6"/>
  <c r="B4" i="6"/>
  <c r="B5" i="6"/>
  <c r="B6" i="6"/>
  <c r="H2" i="17" l="1"/>
  <c r="G2" i="1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2736" i="1" l="1"/>
  <c r="O2245" i="1"/>
  <c r="O1255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 l="1"/>
</calcChain>
</file>

<file path=xl/sharedStrings.xml><?xml version="1.0" encoding="utf-8"?>
<sst xmlns="http://schemas.openxmlformats.org/spreadsheetml/2006/main" count="38659" uniqueCount="8419">
  <si>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</si>
  <si>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</si>
  <si>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</si>
  <si>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</si>
  <si>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</si>
  <si>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</si>
  <si>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</si>
  <si>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</si>
  <si>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</si>
  <si>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</si>
  <si>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</si>
  <si>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</si>
  <si>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</si>
  <si>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</si>
  <si>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</si>
  <si>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</si>
  <si>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</si>
  <si>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</si>
  <si>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</si>
  <si>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</si>
  <si>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</si>
  <si>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</si>
  <si>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</si>
  <si>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</si>
  <si>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</si>
  <si>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</si>
  <si>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</si>
  <si>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</si>
  <si>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</si>
  <si>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</si>
  <si>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</si>
  <si>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</si>
  <si>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</si>
  <si>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</si>
  <si>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</si>
  <si>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</si>
  <si>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</si>
  <si>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</si>
  <si>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</si>
  <si>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</si>
  <si>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</si>
  <si>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</si>
  <si>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</si>
  <si>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</si>
  <si>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</si>
  <si>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</si>
  <si>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</si>
  <si>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</si>
  <si>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</si>
  <si>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</si>
  <si>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</si>
  <si>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</si>
  <si>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</si>
  <si>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</si>
  <si>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</si>
  <si>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</si>
  <si>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</si>
  <si>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</si>
  <si>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</si>
  <si>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</si>
  <si>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</si>
  <si>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</si>
  <si>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</si>
  <si>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</si>
  <si>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</si>
  <si>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</si>
  <si>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</si>
  <si>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</si>
  <si>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</si>
  <si>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</si>
  <si>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</si>
  <si>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</si>
  <si>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</si>
  <si>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</si>
  <si>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</si>
  <si>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</si>
  <si>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</si>
  <si>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</si>
  <si>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</si>
  <si>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</si>
  <si>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</si>
  <si>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</si>
  <si>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</si>
  <si>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</si>
  <si>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</si>
  <si>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</si>
  <si>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</si>
  <si>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</si>
  <si>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</si>
  <si>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</si>
  <si>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</si>
  <si>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</si>
  <si>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</si>
  <si>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</si>
  <si>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</si>
  <si>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</si>
  <si>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</si>
  <si>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</si>
  <si>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</si>
  <si>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</si>
  <si>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</si>
  <si>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</si>
  <si>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</si>
  <si>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</si>
  <si>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</si>
  <si>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</si>
  <si>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</si>
  <si>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</si>
  <si>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</si>
  <si>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</si>
  <si>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</si>
  <si>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</si>
  <si>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</si>
  <si>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</si>
  <si>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</si>
  <si>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</si>
  <si>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</si>
  <si>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</si>
  <si>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</si>
  <si>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</si>
  <si>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</si>
  <si>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</si>
  <si>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</si>
  <si>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</si>
  <si>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</si>
  <si>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</si>
  <si>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</si>
  <si>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</si>
  <si>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</si>
  <si>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</si>
  <si>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</si>
  <si>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</si>
  <si>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</si>
  <si>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</si>
  <si>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</si>
  <si>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</si>
  <si>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</si>
  <si>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</si>
  <si>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</si>
  <si>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</si>
  <si>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</si>
  <si>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</si>
  <si>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</si>
  <si>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</si>
  <si>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</si>
  <si>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</si>
  <si>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</si>
  <si>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</si>
  <si>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</si>
  <si>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</si>
  <si>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</si>
  <si>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</si>
  <si>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</si>
  <si>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</si>
  <si>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</si>
  <si>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</si>
  <si>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</si>
  <si>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</si>
  <si>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</si>
  <si>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</si>
  <si>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</si>
  <si>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</si>
  <si>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</si>
  <si>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</si>
  <si>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</si>
  <si>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</si>
  <si>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</si>
  <si>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</si>
  <si>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</si>
  <si>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</si>
  <si>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</si>
  <si>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</si>
  <si>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</si>
  <si>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</si>
  <si>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</si>
  <si>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</si>
  <si>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</si>
  <si>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</si>
  <si>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</si>
  <si>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</si>
  <si>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</si>
  <si>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</si>
  <si>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</si>
  <si>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</si>
  <si>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</si>
  <si>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</si>
  <si>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</si>
  <si>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</si>
  <si>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</si>
  <si>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</si>
  <si>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</si>
  <si>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</si>
  <si>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</si>
  <si>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</si>
  <si>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</si>
  <si>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</si>
  <si>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</si>
  <si>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</si>
  <si>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</si>
  <si>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</si>
  <si>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</si>
  <si>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</si>
  <si>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</si>
  <si>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</si>
  <si>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</si>
  <si>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</si>
  <si>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</si>
  <si>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</si>
  <si>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</si>
  <si>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</si>
  <si>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</si>
  <si>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</si>
  <si>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</si>
  <si>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</si>
  <si>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</si>
  <si>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</si>
  <si>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</si>
  <si>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</si>
  <si>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</si>
  <si>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</si>
  <si>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</si>
  <si>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</si>
  <si>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</si>
  <si>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</si>
  <si>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</si>
  <si>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</si>
  <si>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</si>
  <si>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</si>
  <si>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</si>
  <si>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</si>
  <si>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</si>
  <si>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</si>
  <si>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</si>
  <si>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</si>
  <si>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</si>
  <si>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</si>
  <si>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</si>
  <si>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</si>
  <si>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</si>
  <si>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</si>
  <si>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</si>
  <si>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</si>
  <si>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</si>
  <si>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</si>
  <si>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</si>
  <si>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</si>
  <si>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</si>
  <si>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</si>
  <si>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</si>
  <si>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</si>
  <si>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</si>
  <si>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</si>
  <si>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</si>
  <si>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</si>
  <si>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</si>
  <si>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</si>
  <si>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</si>
  <si>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</si>
  <si>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</si>
  <si>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</si>
  <si>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</si>
  <si>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</si>
  <si>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</si>
  <si>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</si>
  <si>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</si>
  <si>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</si>
  <si>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</si>
  <si>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</si>
  <si>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</si>
  <si>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</si>
  <si>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</si>
  <si>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</si>
  <si>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</si>
  <si>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</si>
  <si>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</si>
  <si>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</si>
  <si>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</si>
  <si>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</si>
  <si>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</si>
  <si>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</si>
  <si>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</si>
  <si>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</si>
  <si>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</si>
  <si>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</si>
  <si>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</si>
  <si>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</si>
  <si>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</si>
  <si>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</si>
  <si>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</si>
  <si>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</si>
  <si>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</si>
  <si>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</si>
  <si>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</si>
  <si>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</si>
  <si>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</si>
  <si>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</si>
  <si>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</si>
  <si>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</si>
  <si>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</si>
  <si>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</si>
  <si>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</si>
  <si>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</si>
  <si>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</si>
  <si>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</si>
  <si>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</si>
  <si>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</si>
  <si>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</si>
  <si>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</si>
  <si>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</si>
  <si>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</si>
  <si>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</si>
  <si>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</si>
  <si>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</si>
  <si>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</si>
  <si>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</si>
  <si>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</si>
  <si>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</si>
  <si>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</si>
  <si>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</si>
  <si>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</si>
  <si>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</si>
  <si>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</si>
  <si>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</si>
  <si>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</si>
  <si>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</si>
  <si>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</si>
  <si>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</si>
  <si>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</si>
  <si>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</si>
  <si>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</si>
  <si>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</si>
  <si>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</si>
  <si>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</si>
  <si>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</si>
  <si>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</si>
  <si>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</si>
  <si>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</si>
  <si>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</si>
  <si>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</si>
  <si>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</si>
  <si>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</si>
  <si>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</si>
  <si>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</si>
  <si>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</si>
  <si>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</si>
  <si>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</si>
  <si>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</si>
  <si>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</si>
  <si>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</si>
  <si>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</si>
  <si>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</si>
  <si>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</si>
  <si>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</si>
  <si>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</si>
  <si>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</si>
  <si>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</si>
  <si>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</si>
  <si>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</si>
  <si>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</si>
  <si>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</si>
  <si>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</si>
  <si>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</si>
  <si>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</si>
  <si>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</si>
  <si>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</si>
  <si>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</si>
  <si>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</si>
  <si>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</si>
  <si>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</si>
  <si>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</si>
  <si>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</si>
  <si>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</si>
  <si>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</si>
  <si>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</si>
  <si>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</si>
  <si>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</si>
  <si>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</si>
  <si>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</si>
  <si>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</si>
  <si>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</si>
  <si>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</si>
  <si>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</si>
  <si>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</si>
  <si>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</si>
  <si>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</si>
  <si>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</si>
  <si>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</si>
  <si>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</si>
  <si>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</si>
  <si>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</si>
  <si>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</si>
  <si>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</si>
  <si>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</si>
  <si>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</si>
  <si>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</si>
  <si>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</si>
  <si>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</si>
  <si>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</si>
  <si>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</si>
  <si>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</si>
  <si>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</si>
  <si>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</si>
  <si>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</si>
  <si>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</si>
  <si>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</si>
  <si>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</si>
  <si>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</si>
  <si>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</si>
  <si>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</si>
  <si>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</si>
  <si>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</si>
  <si>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</si>
  <si>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</si>
  <si>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</si>
  <si>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</si>
  <si>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</si>
  <si>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</si>
  <si>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</si>
  <si>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</si>
  <si>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</si>
  <si>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</si>
  <si>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</si>
  <si>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</si>
  <si>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</si>
  <si>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</si>
  <si>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</si>
  <si>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</si>
  <si>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</si>
  <si>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</si>
  <si>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</si>
  <si>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</si>
  <si>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</si>
  <si>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</si>
  <si>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</si>
  <si>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</si>
  <si>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</si>
  <si>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</si>
  <si>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</si>
  <si>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</si>
  <si>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</si>
  <si>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</si>
  <si>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</si>
  <si>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</si>
  <si>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</si>
  <si>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</si>
  <si>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</si>
  <si>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</si>
  <si>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</si>
  <si>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</si>
  <si>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</si>
  <si>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</si>
  <si>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</si>
  <si>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</si>
  <si>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</si>
  <si>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</si>
  <si>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</si>
  <si>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</si>
  <si>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</si>
  <si>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</si>
  <si>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</si>
  <si>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</si>
  <si>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</si>
  <si>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</si>
  <si>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</si>
  <si>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</si>
  <si>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</si>
  <si>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</si>
  <si>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</si>
  <si>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</si>
  <si>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</si>
  <si>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</si>
  <si>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</si>
  <si>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</si>
  <si>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</si>
  <si>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</si>
  <si>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</si>
  <si>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</si>
  <si>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</si>
  <si>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</si>
  <si>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</si>
  <si>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</si>
  <si>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</si>
  <si>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</si>
  <si>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</si>
  <si>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</si>
  <si>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</si>
  <si>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</si>
  <si>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</si>
  <si>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</si>
  <si>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</si>
  <si>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</si>
  <si>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</si>
  <si>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</si>
  <si>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</si>
  <si>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</si>
  <si>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</si>
  <si>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</si>
  <si>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</si>
  <si>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</si>
  <si>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</si>
  <si>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</si>
  <si>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</si>
  <si>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</si>
  <si>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</si>
  <si>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</si>
  <si>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</si>
  <si>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</si>
  <si>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</si>
  <si>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</si>
  <si>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</si>
  <si>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</si>
  <si>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</si>
  <si>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</si>
  <si>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</si>
  <si>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</si>
  <si>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</si>
  <si>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</si>
  <si>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</si>
  <si>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</si>
  <si>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</si>
  <si>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</si>
  <si>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</si>
  <si>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</si>
  <si>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</si>
  <si>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</si>
  <si>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</si>
  <si>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</si>
  <si>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</si>
  <si>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</si>
  <si>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</si>
  <si>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</si>
  <si>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</si>
  <si>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</si>
  <si>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</si>
  <si>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</si>
  <si>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</si>
  <si>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</si>
  <si>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</si>
  <si>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</si>
  <si>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</si>
  <si>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</si>
  <si>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</si>
  <si>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</si>
  <si>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</si>
  <si>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</si>
  <si>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</si>
  <si>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</si>
  <si>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</si>
  <si>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</si>
  <si>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</si>
  <si>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</si>
  <si>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</si>
  <si>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</si>
  <si>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</si>
  <si>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</si>
  <si>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</si>
  <si>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</si>
  <si>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</si>
  <si>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</si>
  <si>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</si>
  <si>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</si>
  <si>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</si>
  <si>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</si>
  <si>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</si>
  <si>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</si>
  <si>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</si>
  <si>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</si>
  <si>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</si>
  <si>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</si>
  <si>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</si>
  <si>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</si>
  <si>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</si>
  <si>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</si>
  <si>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</si>
  <si>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</si>
  <si>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</si>
  <si>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</si>
  <si>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</si>
  <si>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</si>
  <si>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</si>
  <si>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</si>
  <si>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</si>
  <si>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</si>
  <si>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</si>
  <si>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</si>
  <si>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</si>
  <si>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</si>
  <si>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</si>
  <si>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</si>
  <si>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</si>
  <si>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</si>
  <si>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</si>
  <si>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</si>
  <si>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</si>
  <si>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</si>
  <si>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</si>
  <si>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</si>
  <si>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</si>
  <si>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</si>
  <si>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</si>
  <si>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</si>
  <si>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</si>
  <si>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</si>
  <si>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</si>
  <si>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</si>
  <si>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</si>
  <si>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</si>
  <si>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</si>
  <si>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</si>
  <si>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</si>
  <si>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</si>
  <si>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</si>
  <si>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</si>
  <si>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</si>
  <si>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</si>
  <si>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</si>
  <si>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</si>
  <si>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</si>
  <si>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</si>
  <si>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</si>
  <si>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</si>
  <si>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</si>
  <si>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</si>
  <si>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</si>
  <si>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</si>
  <si>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</si>
  <si>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</si>
  <si>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</si>
  <si>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</si>
  <si>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</si>
  <si>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</si>
  <si>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</si>
  <si>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</si>
  <si>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</si>
  <si>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</si>
  <si>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</si>
  <si>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</si>
  <si>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</si>
  <si>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</si>
  <si>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</si>
  <si>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</si>
  <si>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</si>
  <si>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</si>
  <si>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</si>
  <si>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</si>
  <si>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</si>
  <si>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</si>
  <si>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</si>
  <si>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</si>
  <si>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</si>
  <si>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</si>
  <si>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</si>
  <si>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</si>
  <si>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</si>
  <si>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</si>
  <si>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</si>
  <si>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</si>
  <si>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</si>
  <si>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</si>
  <si>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</si>
  <si>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</si>
  <si>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</si>
  <si>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</si>
  <si>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</si>
  <si>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</si>
  <si>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</si>
  <si>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</si>
  <si>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</si>
  <si>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</si>
  <si>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</si>
  <si>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</si>
  <si>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</si>
  <si>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</si>
  <si>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</si>
  <si>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</si>
  <si>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</si>
  <si>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</si>
  <si>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</si>
  <si>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</si>
  <si>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</si>
  <si>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</si>
  <si>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</si>
  <si>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</si>
  <si>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</si>
  <si>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</si>
  <si>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</si>
  <si>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</si>
  <si>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</si>
  <si>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</si>
  <si>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</si>
  <si>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</si>
  <si>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</si>
  <si>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</si>
  <si>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</si>
  <si>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</si>
  <si>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</si>
  <si>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</si>
  <si>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</si>
  <si>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</si>
  <si>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</si>
  <si>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</si>
  <si>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</si>
  <si>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</si>
  <si>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</si>
  <si>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</si>
  <si>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</si>
  <si>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</si>
  <si>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</si>
  <si>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</si>
  <si>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</si>
  <si>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</si>
  <si>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</si>
  <si>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</si>
  <si>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</si>
  <si>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</si>
  <si>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</si>
  <si>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</si>
  <si>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</si>
  <si>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</si>
  <si>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</si>
  <si>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</si>
  <si>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</si>
  <si>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</si>
  <si>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</si>
  <si>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</si>
  <si>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</si>
  <si>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</si>
  <si>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</si>
  <si>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</si>
  <si>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</si>
  <si>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</si>
  <si>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</si>
  <si>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</si>
  <si>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</si>
  <si>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</si>
  <si>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</si>
  <si>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</si>
  <si>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</si>
  <si>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</si>
  <si>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</si>
  <si>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</si>
  <si>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</si>
  <si>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</si>
  <si>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</si>
  <si>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</si>
  <si>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</si>
  <si>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</si>
  <si>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</si>
  <si>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</si>
  <si>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</si>
  <si>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</si>
  <si>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</si>
  <si>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</si>
  <si>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</si>
  <si>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</si>
  <si>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</si>
  <si>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</si>
  <si>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</si>
  <si>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</si>
  <si>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</si>
  <si>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</si>
  <si>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</si>
  <si>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</si>
  <si>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</si>
  <si>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</si>
  <si>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</si>
  <si>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</si>
  <si>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</si>
  <si>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</si>
  <si>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</si>
  <si>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</si>
  <si>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</si>
  <si>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</si>
  <si>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</si>
  <si>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</si>
  <si>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</si>
  <si>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</si>
  <si>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</si>
  <si>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</si>
  <si>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</si>
  <si>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</si>
  <si>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</si>
  <si>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</si>
  <si>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</si>
  <si>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</si>
  <si>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</si>
  <si>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</si>
  <si>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</si>
  <si>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</si>
  <si>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</si>
  <si>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</si>
  <si>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</si>
  <si>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</si>
  <si>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</si>
  <si>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</si>
  <si>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</si>
  <si>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</si>
  <si>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</si>
  <si>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</si>
  <si>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</si>
  <si>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</si>
  <si>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</si>
  <si>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</si>
  <si>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</si>
  <si>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</si>
  <si>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</si>
  <si>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</si>
  <si>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</si>
  <si>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</si>
  <si>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</si>
  <si>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</si>
  <si>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</si>
  <si>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</si>
  <si>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</si>
  <si>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</si>
  <si>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</si>
  <si>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</si>
  <si>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</si>
  <si>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</si>
  <si>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</si>
  <si>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</si>
  <si>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</si>
  <si>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</si>
  <si>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</si>
  <si>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</si>
  <si>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</si>
  <si>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</si>
  <si>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</si>
  <si>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</si>
  <si>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</si>
  <si>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</si>
  <si>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</si>
  <si>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</si>
  <si>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</si>
  <si>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</si>
  <si>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</si>
  <si>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</si>
  <si>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</si>
  <si>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</si>
  <si>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</si>
  <si>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</si>
  <si>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</si>
  <si>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</si>
  <si>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</si>
  <si>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</si>
  <si>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</si>
  <si>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</si>
  <si>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</si>
  <si>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</si>
  <si>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</si>
  <si>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</si>
  <si>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</si>
  <si>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</si>
  <si>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</si>
  <si>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</si>
  <si>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</si>
  <si>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</si>
  <si>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</si>
  <si>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</si>
  <si>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</si>
  <si>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</si>
  <si>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</si>
  <si>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</si>
  <si>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</si>
  <si>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</si>
  <si>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</si>
  <si>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</si>
  <si>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</si>
  <si>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</si>
  <si>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</si>
  <si>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</si>
  <si>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</si>
  <si>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</si>
  <si>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</si>
  <si>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</si>
  <si>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</si>
  <si>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</si>
  <si>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</si>
  <si>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</si>
  <si>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</si>
  <si>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</si>
  <si>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</si>
  <si>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</si>
  <si>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</si>
  <si>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</si>
  <si>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</si>
  <si>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</si>
  <si>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</si>
  <si>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</si>
  <si>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</si>
  <si>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</si>
  <si>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</si>
  <si>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</si>
  <si>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</si>
  <si>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</si>
  <si>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</si>
  <si>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</si>
  <si>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</si>
  <si>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</si>
  <si>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</si>
  <si>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</si>
  <si>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</si>
  <si>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</si>
  <si>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</si>
  <si>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</si>
  <si>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</si>
  <si>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</si>
  <si>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</si>
  <si>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</si>
  <si>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</si>
  <si>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</si>
  <si>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</si>
  <si>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</si>
  <si>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</si>
  <si>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</si>
  <si>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</si>
  <si>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</si>
  <si>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</si>
  <si>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</si>
  <si>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</si>
  <si>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</si>
  <si>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</si>
  <si>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</si>
  <si>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</si>
  <si>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</si>
  <si>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</si>
  <si>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</si>
  <si>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</si>
  <si>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</si>
  <si>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</si>
  <si>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</si>
  <si>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</si>
  <si>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</si>
  <si>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</si>
  <si>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</si>
  <si>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</si>
  <si>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</si>
  <si>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</si>
  <si>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</si>
  <si>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</si>
  <si>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</si>
  <si>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</si>
  <si>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</si>
  <si>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</si>
  <si>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</si>
  <si>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</si>
  <si>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</si>
  <si>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</si>
  <si>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</si>
  <si>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</si>
  <si>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</si>
  <si>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</si>
  <si>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</si>
  <si>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</si>
  <si>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</si>
  <si>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</si>
  <si>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</si>
  <si>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</si>
  <si>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</si>
  <si>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</si>
  <si>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</si>
  <si>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</si>
  <si>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</si>
  <si>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</si>
  <si>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</si>
  <si>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</si>
  <si>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</si>
  <si>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</si>
  <si>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</si>
  <si>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</si>
  <si>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</si>
  <si>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</si>
  <si>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</si>
  <si>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</si>
  <si>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</si>
  <si>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</si>
  <si>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</si>
  <si>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</si>
  <si>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</si>
  <si>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</si>
  <si>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</si>
  <si>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</si>
  <si>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</si>
  <si>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</si>
  <si>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</si>
  <si>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</si>
  <si>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</si>
  <si>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</si>
  <si>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</si>
  <si>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</si>
  <si>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</si>
  <si>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</si>
  <si>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</si>
  <si>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</si>
  <si>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</si>
  <si>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</si>
  <si>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</si>
  <si>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</si>
  <si>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</si>
  <si>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</si>
  <si>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</si>
  <si>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</si>
  <si>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</si>
  <si>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</si>
  <si>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</si>
  <si>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</si>
  <si>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</si>
  <si>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</si>
  <si>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</si>
  <si>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</si>
  <si>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</si>
  <si>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</si>
  <si>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</si>
  <si>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</si>
  <si>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</si>
  <si>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</si>
  <si>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</si>
  <si>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</si>
  <si>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</si>
  <si>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</si>
  <si>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</si>
  <si>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</si>
  <si>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</si>
  <si>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</si>
  <si>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</si>
  <si>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</si>
  <si>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</si>
  <si>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</si>
  <si>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</si>
  <si>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</si>
  <si>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</si>
  <si>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</si>
  <si>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</si>
  <si>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</si>
  <si>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</si>
  <si>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</si>
  <si>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</si>
  <si>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</si>
  <si>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</si>
  <si>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</si>
  <si>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</si>
  <si>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</si>
  <si>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</si>
  <si>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</si>
  <si>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</si>
  <si>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</si>
  <si>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</si>
  <si>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</si>
  <si>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</si>
  <si>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</si>
  <si>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</si>
  <si>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</si>
  <si>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</si>
  <si>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</si>
  <si>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</si>
  <si>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</si>
  <si>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</si>
  <si>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</si>
  <si>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</si>
  <si>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</si>
  <si>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</si>
  <si>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</si>
  <si>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</si>
  <si>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</si>
  <si>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</si>
  <si>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</si>
  <si>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</si>
  <si>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</si>
  <si>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</si>
  <si>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</si>
  <si>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</si>
  <si>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</si>
  <si>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</si>
  <si>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</si>
  <si>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</si>
  <si>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</si>
  <si>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</si>
  <si>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</si>
  <si>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</si>
  <si>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</si>
  <si>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</si>
  <si>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</si>
  <si>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</si>
  <si>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</si>
  <si>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</si>
  <si>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</si>
  <si>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</si>
  <si>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</si>
  <si>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</si>
  <si>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</si>
  <si>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</si>
  <si>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</si>
  <si>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</si>
  <si>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</si>
  <si>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</si>
  <si>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</si>
  <si>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</si>
  <si>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</si>
  <si>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</si>
  <si>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</si>
  <si>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</si>
  <si>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</si>
  <si>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</si>
  <si>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</si>
  <si>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</si>
  <si>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</si>
  <si>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</si>
  <si>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</si>
  <si>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</si>
  <si>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</si>
  <si>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</si>
  <si>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</si>
  <si>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</si>
  <si>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</si>
  <si>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</si>
  <si>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</si>
  <si>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</si>
  <si>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</si>
  <si>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</si>
  <si>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</si>
  <si>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</si>
  <si>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</si>
  <si>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</si>
  <si>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</si>
  <si>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</si>
  <si>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</si>
  <si>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</si>
  <si>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</si>
  <si>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</si>
  <si>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</si>
  <si>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</si>
  <si>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</si>
  <si>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</si>
  <si>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</si>
  <si>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</si>
  <si>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</si>
  <si>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</si>
  <si>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</si>
  <si>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</si>
  <si>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</si>
  <si>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</si>
  <si>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</si>
  <si>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</si>
  <si>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</si>
  <si>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</si>
  <si>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</si>
  <si>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</si>
  <si>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</si>
  <si>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</si>
  <si>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</si>
  <si>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</si>
  <si>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</si>
  <si>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</si>
  <si>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</si>
  <si>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</si>
  <si>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</si>
  <si>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</si>
  <si>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</si>
  <si>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</si>
  <si>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</si>
  <si>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</si>
  <si>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</si>
  <si>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</si>
  <si>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</si>
  <si>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</si>
  <si>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</si>
  <si>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</si>
  <si>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</si>
  <si>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</si>
  <si>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</si>
  <si>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</si>
  <si>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</si>
  <si>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</si>
  <si>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</si>
  <si>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</si>
  <si>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</si>
  <si>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</si>
  <si>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</si>
  <si>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</si>
  <si>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</si>
  <si>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</si>
  <si>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</si>
  <si>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</si>
  <si>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</si>
  <si>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</si>
  <si>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</si>
  <si>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</si>
  <si>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</si>
  <si>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</si>
  <si>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</si>
  <si>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</si>
  <si>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</si>
  <si>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</si>
  <si>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</si>
  <si>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</si>
  <si>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</si>
  <si>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</si>
  <si>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</si>
  <si>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</si>
  <si>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</si>
  <si>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</si>
  <si>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</si>
  <si>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</si>
  <si>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</si>
  <si>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</si>
  <si>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</si>
  <si>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</si>
  <si>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</si>
  <si>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</si>
  <si>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</si>
  <si>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</si>
  <si>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</si>
  <si>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</si>
  <si>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</si>
  <si>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</si>
  <si>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</si>
  <si>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</si>
  <si>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</si>
  <si>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</si>
  <si>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</si>
  <si>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</si>
  <si>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</si>
  <si>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</si>
  <si>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</si>
  <si>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</si>
  <si>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</si>
  <si>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</si>
  <si>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</si>
  <si>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</si>
  <si>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</si>
  <si>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</si>
  <si>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</si>
  <si>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</si>
  <si>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</si>
  <si>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</si>
  <si>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</si>
  <si>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</si>
  <si>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</si>
  <si>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</si>
  <si>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</si>
  <si>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</si>
  <si>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</si>
  <si>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</si>
  <si>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</si>
  <si>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</si>
  <si>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</si>
  <si>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</si>
  <si>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</si>
  <si>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</si>
  <si>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</si>
  <si>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</si>
  <si>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</si>
  <si>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</si>
  <si>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</si>
  <si>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</si>
  <si>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</si>
  <si>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</si>
  <si>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</si>
  <si>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</si>
  <si>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</si>
  <si>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</si>
  <si>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</si>
  <si>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</si>
  <si>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</si>
  <si>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</si>
  <si>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</si>
  <si>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</si>
  <si>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</si>
  <si>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</si>
  <si>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</si>
  <si>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</si>
  <si>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</si>
  <si>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</si>
  <si>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</si>
  <si>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</si>
  <si>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</si>
  <si>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</si>
  <si>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</si>
  <si>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</si>
  <si>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</si>
  <si>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</si>
  <si>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</si>
  <si>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</si>
  <si>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</si>
  <si>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</si>
  <si>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</si>
  <si>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</si>
  <si>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</si>
  <si>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</si>
  <si>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</si>
  <si>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</si>
  <si>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</si>
  <si>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</si>
  <si>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</si>
  <si>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</si>
  <si>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</si>
  <si>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</si>
  <si>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</si>
  <si>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</si>
  <si>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</si>
  <si>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</si>
  <si>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</si>
  <si>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</si>
  <si>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</si>
  <si>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</si>
  <si>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</si>
  <si>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</si>
  <si>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</si>
  <si>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</si>
  <si>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</si>
  <si>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</si>
  <si>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</si>
  <si>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</si>
  <si>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</si>
  <si>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</si>
  <si>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</si>
  <si>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</si>
  <si>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</si>
  <si>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</si>
  <si>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</si>
  <si>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</si>
  <si>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</si>
  <si>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</si>
  <si>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</si>
  <si>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</si>
  <si>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</si>
  <si>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</si>
  <si>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</si>
  <si>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</si>
  <si>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</si>
  <si>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</si>
  <si>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</si>
  <si>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</si>
  <si>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</si>
  <si>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</si>
  <si>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</si>
  <si>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</si>
  <si>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</si>
  <si>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</si>
  <si>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</si>
  <si>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</si>
  <si>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</si>
  <si>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</si>
  <si>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</si>
  <si>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</si>
  <si>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</si>
  <si>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</si>
  <si>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</si>
  <si>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</si>
  <si>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</si>
  <si>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</si>
  <si>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</si>
  <si>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</si>
  <si>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</si>
  <si>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</si>
  <si>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</si>
  <si>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</si>
  <si>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</si>
  <si>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</si>
  <si>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</si>
  <si>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</si>
  <si>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</si>
  <si>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</si>
  <si>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</si>
  <si>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</si>
  <si>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</si>
  <si>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</si>
  <si>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</si>
  <si>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</si>
  <si>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</si>
  <si>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</si>
  <si>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</si>
  <si>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</si>
  <si>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</si>
  <si>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</si>
  <si>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</si>
  <si>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</si>
  <si>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</si>
  <si>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</si>
  <si>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</si>
  <si>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</si>
  <si>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</si>
  <si>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</si>
  <si>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</si>
  <si>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</si>
  <si>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</si>
  <si>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</si>
  <si>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</si>
  <si>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</si>
  <si>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</si>
  <si>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</si>
  <si>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</si>
  <si>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</si>
  <si>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</si>
  <si>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</si>
  <si>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</si>
  <si>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</si>
  <si>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</si>
  <si>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</si>
  <si>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</si>
  <si>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</si>
  <si>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</si>
  <si>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</si>
  <si>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</si>
  <si>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</si>
  <si>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</si>
  <si>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</si>
  <si>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</si>
  <si>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</si>
  <si>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</si>
  <si>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</si>
  <si>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</si>
  <si>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</si>
  <si>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</si>
  <si>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</si>
  <si>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</si>
  <si>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</si>
  <si>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</si>
  <si>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</si>
  <si>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</si>
  <si>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</si>
  <si>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</si>
  <si>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</si>
  <si>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</si>
  <si>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</si>
  <si>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</si>
  <si>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</si>
  <si>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</si>
  <si>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</si>
  <si>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</si>
  <si>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</si>
  <si>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</si>
  <si>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</si>
  <si>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</si>
  <si>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</si>
  <si>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</si>
  <si>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</si>
  <si>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</si>
  <si>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</si>
  <si>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</si>
  <si>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</si>
  <si>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</si>
  <si>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</si>
  <si>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</si>
  <si>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</si>
  <si>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</si>
  <si>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</si>
  <si>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</si>
  <si>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</si>
  <si>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</si>
  <si>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</si>
  <si>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</si>
  <si>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</si>
  <si>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</si>
  <si>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</si>
  <si>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</si>
  <si>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</si>
  <si>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</si>
  <si>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</si>
  <si>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</si>
  <si>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</si>
  <si>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</si>
  <si>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</si>
  <si>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</si>
  <si>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</si>
  <si>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</si>
  <si>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</si>
  <si>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</si>
  <si>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</si>
  <si>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</si>
  <si>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</si>
  <si>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</si>
  <si>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</si>
  <si>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</si>
  <si>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</si>
  <si>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</si>
  <si>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</si>
  <si>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</si>
  <si>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</si>
  <si>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</si>
  <si>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</si>
  <si>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</si>
  <si>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</si>
  <si>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</si>
  <si>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</si>
  <si>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</si>
  <si>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</si>
  <si>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</si>
  <si>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</si>
  <si>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</si>
  <si>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</si>
  <si>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</si>
  <si>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</si>
  <si>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</si>
  <si>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</si>
  <si>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</si>
  <si>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</si>
  <si>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</si>
  <si>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</si>
  <si>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</si>
  <si>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</si>
  <si>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</si>
  <si>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</si>
  <si>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</si>
  <si>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</si>
  <si>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</si>
  <si>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</si>
  <si>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</si>
  <si>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</si>
  <si>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</si>
  <si>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</si>
  <si>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</si>
  <si>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</si>
  <si>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</si>
  <si>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</si>
  <si>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</si>
  <si>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</si>
  <si>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</si>
  <si>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</si>
  <si>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</si>
  <si>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</si>
  <si>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</si>
  <si>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</si>
  <si>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</si>
  <si>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</si>
  <si>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</si>
  <si>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</si>
  <si>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</si>
  <si>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</si>
  <si>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</si>
  <si>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</si>
  <si>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</si>
  <si>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</si>
  <si>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</si>
  <si>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</si>
  <si>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</si>
  <si>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</si>
  <si>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</si>
  <si>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</si>
  <si>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</si>
  <si>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</si>
  <si>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</si>
  <si>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</si>
  <si>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</si>
  <si>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</si>
  <si>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</si>
  <si>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</si>
  <si>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</si>
  <si>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</si>
  <si>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</si>
  <si>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</si>
  <si>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</si>
  <si>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</si>
  <si>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</si>
  <si>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</si>
  <si>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</si>
  <si>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</si>
  <si>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</si>
  <si>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</si>
  <si>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</si>
  <si>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</si>
  <si>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</si>
  <si>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</si>
  <si>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</si>
  <si>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</si>
  <si>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</si>
  <si>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</si>
  <si>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</si>
  <si>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</si>
  <si>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</si>
  <si>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</si>
  <si>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</si>
  <si>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</si>
  <si>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</si>
  <si>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</si>
  <si>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</si>
  <si>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</si>
  <si>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</si>
  <si>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</si>
  <si>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</si>
  <si>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</si>
  <si>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</si>
  <si>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</si>
  <si>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</si>
  <si>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</si>
  <si>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</si>
  <si>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</si>
  <si>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</si>
  <si>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</si>
  <si>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</si>
  <si>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</si>
  <si>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</si>
  <si>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</si>
  <si>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</si>
  <si>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</si>
  <si>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</si>
  <si>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</si>
  <si>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</si>
  <si>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</si>
  <si>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</si>
  <si>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</si>
  <si>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</si>
  <si>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</si>
  <si>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</si>
  <si>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</si>
  <si>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</si>
  <si>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</si>
  <si>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</si>
  <si>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</si>
  <si>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</si>
  <si>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</si>
  <si>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</si>
  <si>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</si>
  <si>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</si>
  <si>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</si>
  <si>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</si>
  <si>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</si>
  <si>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</si>
  <si>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</si>
  <si>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</si>
  <si>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</si>
  <si>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</si>
  <si>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</si>
  <si>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</si>
  <si>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</si>
  <si>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</si>
  <si>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</si>
  <si>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</si>
  <si>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</si>
  <si>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</si>
  <si>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</si>
  <si>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</si>
  <si>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</si>
  <si>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</si>
  <si>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</si>
  <si>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</si>
  <si>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</si>
  <si>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</si>
  <si>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</si>
  <si>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</si>
  <si>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</si>
  <si>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</si>
  <si>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</si>
  <si>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</si>
  <si>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</si>
  <si>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</si>
  <si>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</si>
  <si>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</si>
  <si>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</si>
  <si>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</si>
  <si>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</si>
  <si>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</si>
  <si>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</si>
  <si>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</si>
  <si>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</si>
  <si>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</si>
  <si>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</si>
  <si>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</si>
  <si>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</si>
  <si>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</si>
  <si>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</si>
  <si>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</si>
  <si>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</si>
  <si>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</si>
  <si>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</si>
  <si>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</si>
  <si>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</si>
  <si>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</si>
  <si>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</si>
  <si>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</si>
  <si>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</si>
  <si>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</si>
  <si>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</si>
  <si>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</si>
  <si>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</si>
  <si>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</si>
  <si>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</si>
  <si>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</si>
  <si>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</si>
  <si>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</si>
  <si>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</si>
  <si>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</si>
  <si>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</si>
  <si>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</si>
  <si>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</si>
  <si>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</si>
  <si>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</si>
  <si>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</si>
  <si>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</si>
  <si>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</si>
  <si>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</si>
  <si>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</si>
  <si>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</si>
  <si>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</si>
  <si>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</si>
  <si>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</si>
  <si>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</si>
  <si>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</si>
  <si>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</si>
  <si>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</si>
  <si>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</si>
  <si>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</si>
  <si>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</si>
  <si>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</si>
  <si>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</si>
  <si>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</si>
  <si>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</si>
  <si>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</si>
  <si>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</si>
  <si>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</si>
  <si>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</si>
  <si>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</si>
  <si>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</si>
  <si>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</si>
  <si>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</si>
  <si>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</si>
  <si>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</si>
  <si>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</si>
  <si>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</si>
  <si>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</si>
  <si>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</si>
  <si>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</si>
  <si>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</si>
  <si>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</si>
  <si>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</si>
  <si>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</si>
  <si>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</si>
  <si>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</si>
  <si>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</si>
  <si>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</si>
  <si>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</si>
  <si>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</si>
  <si>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</si>
  <si>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</si>
  <si>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</si>
  <si>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</si>
  <si>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</si>
  <si>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</si>
  <si>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</si>
  <si>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</si>
  <si>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</si>
  <si>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</si>
  <si>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</si>
  <si>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</si>
  <si>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</si>
  <si>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</si>
  <si>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</si>
  <si>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</si>
  <si>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</si>
  <si>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</si>
  <si>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</si>
  <si>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</si>
  <si>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</si>
  <si>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</si>
  <si>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</si>
  <si>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</si>
  <si>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</si>
  <si>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</si>
  <si>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</si>
  <si>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</si>
  <si>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</si>
  <si>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</si>
  <si>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</si>
  <si>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</si>
  <si>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</si>
  <si>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</si>
  <si>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</si>
  <si>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</si>
  <si>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</si>
  <si>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</si>
  <si>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</si>
  <si>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</si>
  <si>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</si>
  <si>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</si>
  <si>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</si>
  <si>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</si>
  <si>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</si>
  <si>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</si>
  <si>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</si>
  <si>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</si>
  <si>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</si>
  <si>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</si>
  <si>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</si>
  <si>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</si>
  <si>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</si>
  <si>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</si>
  <si>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</si>
  <si>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</si>
  <si>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</si>
  <si>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</si>
  <si>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</si>
  <si>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</si>
  <si>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</si>
  <si>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</si>
  <si>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</si>
  <si>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</si>
  <si>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</si>
  <si>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</si>
  <si>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</si>
  <si>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</si>
  <si>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</si>
  <si>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</si>
  <si>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</si>
  <si>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</si>
  <si>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</si>
  <si>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</si>
  <si>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</si>
  <si>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</si>
  <si>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</si>
  <si>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</si>
  <si>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</si>
  <si>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</si>
  <si>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</si>
  <si>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</si>
  <si>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</si>
  <si>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</si>
  <si>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</si>
  <si>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</si>
  <si>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</si>
  <si>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</si>
  <si>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</si>
  <si>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</si>
  <si>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</si>
  <si>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</si>
  <si>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</si>
  <si>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</si>
  <si>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</si>
  <si>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</si>
  <si>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</si>
  <si>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</si>
  <si>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</si>
  <si>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</si>
  <si>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</si>
  <si>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</si>
  <si>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</si>
  <si>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</si>
  <si>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</si>
  <si>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</si>
  <si>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</si>
  <si>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</si>
  <si>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</si>
  <si>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</si>
  <si>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</si>
  <si>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</si>
  <si>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</si>
  <si>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</si>
  <si>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</si>
  <si>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</si>
  <si>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</si>
  <si>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</si>
  <si>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</si>
  <si>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</si>
  <si>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</si>
  <si>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</si>
  <si>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</si>
  <si>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</si>
  <si>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</si>
  <si>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</si>
  <si>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</si>
  <si>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</si>
  <si>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</si>
  <si>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</si>
  <si>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</si>
  <si>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</si>
  <si>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</si>
  <si>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</si>
  <si>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</si>
  <si>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</si>
  <si>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</si>
  <si>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</si>
  <si>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</si>
  <si>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</si>
  <si>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</si>
  <si>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</si>
  <si>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</si>
  <si>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</si>
  <si>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</si>
  <si>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</si>
  <si>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</si>
  <si>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</si>
  <si>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</si>
  <si>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</si>
  <si>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</si>
  <si>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</si>
  <si>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</si>
  <si>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</si>
  <si>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</si>
  <si>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</si>
  <si>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</si>
  <si>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</si>
  <si>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</si>
  <si>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</si>
  <si>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</si>
  <si>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</si>
  <si>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</si>
  <si>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</si>
  <si>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</si>
  <si>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</si>
  <si>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</si>
  <si>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</si>
  <si>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</si>
  <si>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</si>
  <si>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</si>
  <si>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</si>
  <si>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</si>
  <si>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</si>
  <si>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</si>
  <si>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</si>
  <si>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</si>
  <si>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</si>
  <si>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</si>
  <si>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</si>
  <si>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</si>
  <si>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</si>
  <si>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</si>
  <si>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</si>
  <si>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</si>
  <si>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</si>
  <si>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</si>
  <si>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</si>
  <si>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</si>
  <si>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</si>
  <si>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</si>
  <si>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</si>
  <si>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</si>
  <si>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</si>
  <si>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</si>
  <si>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</si>
  <si>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</si>
  <si>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</si>
  <si>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</si>
  <si>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</si>
  <si>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</si>
  <si>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</si>
  <si>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</si>
  <si>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</si>
  <si>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</si>
  <si>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</si>
  <si>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</si>
  <si>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</si>
  <si>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</si>
  <si>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</si>
  <si>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</si>
  <si>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</si>
  <si>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</si>
  <si>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</si>
  <si>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</si>
  <si>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</si>
  <si>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</si>
  <si>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</si>
  <si>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</si>
  <si>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</si>
  <si>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</si>
  <si>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</si>
  <si>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</si>
  <si>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</si>
  <si>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</si>
  <si>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</si>
  <si>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</si>
  <si>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</si>
  <si>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</si>
  <si>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</si>
  <si>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</si>
  <si>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</si>
  <si>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</si>
  <si>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</si>
  <si>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</si>
  <si>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</si>
  <si>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</si>
  <si>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</si>
  <si>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</si>
  <si>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</si>
  <si>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</si>
  <si>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</si>
  <si>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</si>
  <si>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</si>
  <si>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</si>
  <si>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</si>
  <si>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</si>
  <si>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</si>
  <si>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</si>
  <si>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</si>
  <si>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</si>
  <si>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</si>
  <si>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</si>
  <si>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</si>
  <si>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</si>
  <si>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</si>
  <si>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</si>
  <si>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</si>
  <si>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</si>
  <si>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</si>
  <si>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</si>
  <si>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</si>
  <si>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</si>
  <si>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</si>
  <si>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</si>
  <si>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</si>
  <si>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</si>
  <si>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</si>
  <si>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</si>
  <si>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</si>
  <si>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</si>
  <si>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</si>
  <si>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</si>
  <si>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</si>
  <si>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</si>
  <si>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</si>
  <si>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</si>
  <si>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</si>
  <si>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</si>
  <si>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</si>
  <si>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</si>
  <si>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</si>
  <si>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</si>
  <si>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</si>
  <si>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</si>
  <si>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</si>
  <si>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</si>
  <si>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</si>
  <si>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</si>
  <si>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</si>
  <si>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</si>
  <si>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</si>
  <si>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</si>
  <si>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</si>
  <si>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</si>
  <si>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</si>
  <si>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</si>
  <si>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</si>
  <si>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</si>
  <si>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</si>
  <si>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</si>
  <si>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</si>
  <si>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</si>
  <si>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</si>
  <si>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</si>
  <si>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</si>
  <si>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</si>
  <si>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</si>
  <si>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</si>
  <si>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</si>
  <si>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</si>
  <si>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</si>
  <si>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</si>
  <si>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</si>
  <si>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</si>
  <si>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</si>
  <si>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</si>
  <si>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</si>
  <si>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</si>
  <si>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</si>
  <si>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</si>
  <si>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</si>
  <si>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</si>
  <si>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</si>
  <si>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</si>
  <si>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</si>
  <si>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</si>
  <si>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</si>
  <si>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</si>
  <si>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</si>
  <si>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</si>
  <si>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</si>
  <si>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</si>
  <si>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</si>
  <si>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</si>
  <si>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</si>
  <si>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</si>
  <si>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</si>
  <si>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</si>
  <si>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</si>
  <si>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</si>
  <si>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</si>
  <si>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</si>
  <si>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</si>
  <si>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</si>
  <si>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</si>
  <si>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</si>
  <si>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</si>
  <si>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</si>
  <si>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</si>
  <si>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</si>
  <si>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</si>
  <si>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</si>
  <si>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</si>
  <si>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</si>
  <si>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</si>
  <si>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</si>
  <si>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</si>
  <si>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</si>
  <si>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</si>
  <si>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</si>
  <si>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</si>
  <si>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</si>
  <si>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</si>
  <si>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</si>
  <si>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</si>
  <si>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</si>
  <si>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</si>
  <si>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</si>
  <si>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</si>
  <si>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</si>
  <si>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</si>
  <si>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</si>
  <si>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</si>
  <si>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</si>
  <si>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</si>
  <si>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</si>
  <si>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</si>
  <si>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</si>
  <si>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</si>
  <si>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</si>
  <si>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</si>
  <si>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</si>
  <si>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</si>
  <si>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</si>
  <si>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</si>
  <si>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</si>
  <si>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</si>
  <si>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</si>
  <si>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</si>
  <si>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</si>
  <si>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</si>
  <si>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</si>
  <si>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</si>
  <si>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</si>
  <si>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</si>
  <si>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</si>
  <si>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</si>
  <si>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</si>
  <si>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</si>
  <si>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</si>
  <si>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</si>
  <si>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</si>
  <si>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</si>
  <si>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</si>
  <si>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</si>
  <si>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</si>
  <si>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</si>
  <si>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</si>
  <si>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</si>
  <si>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</si>
  <si>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</si>
  <si>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</si>
  <si>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</si>
  <si>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</si>
  <si>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</si>
  <si>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</si>
  <si>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</si>
  <si>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</si>
  <si>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</si>
  <si>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</si>
  <si>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</si>
  <si>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</si>
  <si>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</si>
  <si>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</si>
  <si>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</si>
  <si>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</si>
  <si>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</si>
  <si>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</si>
  <si>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</si>
  <si>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</si>
  <si>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</si>
  <si>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</si>
  <si>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</si>
  <si>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</si>
  <si>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</si>
  <si>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</si>
  <si>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</si>
  <si>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</si>
  <si>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</si>
  <si>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</si>
  <si>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</si>
  <si>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</si>
  <si>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</si>
  <si>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</si>
  <si>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</si>
  <si>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</si>
  <si>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</si>
  <si>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</si>
  <si>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</si>
  <si>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</si>
  <si>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</si>
  <si>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</si>
  <si>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</si>
  <si>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</si>
  <si>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</si>
  <si>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</si>
  <si>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</si>
  <si>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</si>
  <si>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</si>
  <si>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</si>
  <si>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</si>
  <si>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</si>
  <si>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</si>
  <si>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</si>
  <si>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</si>
  <si>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</si>
  <si>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</si>
  <si>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</si>
  <si>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</si>
  <si>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</si>
  <si>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</si>
  <si>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</si>
  <si>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</si>
  <si>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</si>
  <si>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</si>
  <si>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</si>
  <si>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</si>
  <si>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</si>
  <si>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</si>
  <si>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</si>
  <si>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</si>
  <si>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</si>
  <si>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</si>
  <si>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</si>
  <si>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</si>
  <si>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</si>
  <si>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</si>
  <si>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</si>
  <si>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</si>
  <si>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</si>
  <si>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</si>
  <si>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</si>
  <si>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</si>
  <si>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</si>
  <si>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</si>
  <si>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</si>
  <si>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</si>
  <si>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</si>
  <si>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</si>
  <si>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</si>
  <si>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</si>
  <si>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</si>
  <si>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</si>
  <si>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</si>
  <si>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</si>
  <si>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</si>
  <si>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</si>
  <si>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</si>
  <si>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</si>
  <si>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</si>
  <si>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</si>
  <si>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</si>
  <si>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</si>
  <si>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</si>
  <si>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</si>
  <si>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</si>
  <si>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</si>
  <si>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</si>
  <si>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</si>
  <si>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</si>
  <si>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</si>
  <si>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</si>
  <si>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</si>
  <si>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</si>
  <si>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</si>
  <si>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</si>
  <si>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</si>
  <si>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</si>
  <si>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</si>
  <si>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</si>
  <si>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</si>
  <si>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</si>
  <si>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</si>
  <si>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</si>
  <si>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</si>
  <si>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</si>
  <si>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</si>
  <si>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</si>
  <si>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</si>
  <si>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</si>
  <si>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</si>
  <si>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</si>
  <si>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</si>
  <si>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</si>
  <si>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</si>
  <si>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</si>
  <si>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</si>
  <si>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</si>
  <si>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</si>
  <si>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</si>
  <si>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</si>
  <si>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</si>
  <si>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</si>
  <si>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</si>
  <si>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</si>
  <si>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</si>
  <si>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</si>
  <si>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</si>
  <si>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</si>
  <si>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</si>
  <si>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</si>
  <si>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</si>
  <si>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</si>
  <si>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</si>
  <si>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</si>
  <si>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</si>
  <si>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</si>
  <si>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</si>
  <si>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</si>
  <si>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</si>
  <si>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</si>
  <si>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</si>
  <si>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</si>
  <si>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</si>
  <si>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</si>
  <si>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</si>
  <si>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</si>
  <si>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</si>
  <si>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</si>
  <si>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</si>
  <si>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</si>
  <si>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</si>
  <si>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</si>
  <si>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</si>
  <si>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</si>
  <si>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</si>
  <si>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</si>
  <si>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</si>
  <si>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</si>
  <si>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</si>
  <si>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</si>
  <si>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</si>
  <si>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</si>
  <si>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</si>
  <si>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</si>
  <si>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</si>
  <si>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</si>
  <si>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</si>
  <si>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</si>
  <si>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</si>
  <si>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</si>
  <si>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</si>
  <si>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</si>
  <si>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</si>
  <si>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</si>
  <si>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</si>
  <si>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</si>
  <si>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</si>
  <si>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</si>
  <si>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</si>
  <si>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</si>
  <si>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</si>
  <si>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</si>
  <si>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</si>
  <si>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</si>
  <si>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</si>
  <si>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</si>
  <si>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</si>
  <si>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</si>
  <si>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</si>
  <si>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</si>
  <si>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</si>
  <si>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</si>
  <si>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</si>
  <si>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</si>
  <si>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</si>
  <si>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</si>
  <si>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</si>
  <si>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</si>
  <si>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</si>
  <si>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</si>
  <si>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</si>
  <si>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</si>
  <si>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</si>
  <si>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</si>
  <si>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</si>
  <si>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</si>
  <si>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</si>
  <si>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</si>
  <si>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</si>
  <si>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</si>
  <si>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</si>
  <si>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</si>
  <si>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</si>
  <si>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</si>
  <si>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</si>
  <si>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</si>
  <si>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</si>
  <si>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</si>
  <si>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</si>
  <si>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</si>
  <si>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</si>
  <si>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</si>
  <si>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</si>
  <si>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</si>
  <si>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</si>
  <si>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</si>
  <si>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</si>
  <si>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</si>
  <si>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</si>
  <si>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</si>
  <si>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</si>
  <si>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</si>
  <si>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</si>
  <si>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</si>
  <si>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</si>
  <si>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</si>
  <si>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</si>
  <si>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</si>
  <si>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</si>
  <si>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</si>
  <si>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</si>
  <si>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</si>
  <si>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</si>
  <si>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</si>
  <si>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</si>
  <si>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</si>
  <si>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</si>
  <si>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</si>
  <si>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</si>
  <si>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</si>
  <si>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</si>
  <si>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</si>
  <si>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</si>
  <si>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</si>
  <si>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</si>
  <si>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</si>
  <si>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</si>
  <si>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</si>
  <si>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</si>
  <si>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</si>
  <si>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</si>
  <si>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</si>
  <si>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</si>
  <si>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</si>
  <si>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</si>
  <si>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</si>
  <si>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</si>
  <si>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</si>
  <si>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</si>
  <si>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</si>
  <si>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</si>
  <si>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</si>
  <si>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</si>
  <si>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</si>
  <si>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</si>
  <si>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</si>
  <si>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</si>
  <si>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</si>
  <si>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</si>
  <si>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</si>
  <si>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</si>
  <si>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</si>
  <si>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</si>
  <si>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</si>
  <si>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</si>
  <si>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</si>
  <si>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</si>
  <si>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</si>
  <si>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</si>
  <si>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</si>
  <si>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</si>
  <si>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</si>
  <si>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</si>
  <si>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</si>
  <si>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</si>
  <si>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</si>
  <si>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</si>
  <si>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</si>
  <si>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</si>
  <si>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</si>
  <si>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</si>
  <si>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</si>
  <si>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</si>
  <si>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</si>
  <si>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</si>
  <si>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</si>
  <si>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</si>
  <si>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</si>
  <si>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</si>
  <si>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</si>
  <si>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</si>
  <si>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</si>
  <si>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</si>
  <si>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</si>
  <si>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</si>
  <si>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</si>
  <si>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</si>
  <si>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</si>
  <si>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</si>
  <si>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</si>
  <si>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</si>
  <si>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</si>
  <si>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</si>
  <si>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</si>
  <si>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</si>
  <si>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</si>
  <si>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</si>
  <si>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</si>
  <si>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</si>
  <si>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</si>
  <si>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</si>
  <si>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</si>
  <si>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</si>
  <si>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</si>
  <si>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</si>
  <si>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</si>
  <si>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</si>
  <si>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</si>
  <si>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</si>
  <si>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</si>
  <si>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</si>
  <si>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</si>
  <si>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</si>
  <si>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</si>
  <si>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</si>
  <si>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</si>
  <si>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</si>
  <si>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</si>
  <si>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</si>
  <si>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</si>
  <si>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</si>
  <si>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</si>
  <si>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</si>
  <si>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</si>
  <si>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</si>
  <si>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</si>
  <si>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</si>
  <si>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</si>
  <si>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</si>
  <si>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</si>
  <si>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</si>
  <si>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</si>
  <si>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</si>
  <si>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</si>
  <si>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</si>
  <si>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</si>
  <si>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</si>
  <si>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</si>
  <si>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</si>
  <si>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</si>
  <si>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</si>
  <si>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</si>
  <si>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</si>
  <si>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</si>
  <si>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</si>
  <si>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</si>
  <si>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</si>
  <si>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</si>
  <si>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</si>
  <si>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</si>
  <si>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</si>
  <si>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</si>
  <si>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</si>
  <si>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</si>
  <si>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</si>
  <si>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</si>
  <si>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</si>
  <si>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</si>
  <si>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</si>
  <si>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</si>
  <si>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</si>
  <si>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</si>
  <si>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</si>
  <si>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</si>
  <si>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</si>
  <si>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</si>
  <si>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</si>
  <si>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</si>
  <si>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</si>
  <si>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</si>
  <si>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</si>
  <si>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</si>
  <si>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</si>
  <si>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</si>
  <si>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</si>
  <si>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</si>
  <si>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</si>
  <si>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</si>
  <si>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</si>
  <si>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</si>
  <si>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</si>
  <si>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</si>
  <si>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</si>
  <si>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</si>
  <si>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</si>
  <si>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</si>
  <si>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</si>
  <si>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</si>
  <si>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</si>
  <si>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</si>
  <si>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</si>
  <si>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</si>
  <si>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</si>
  <si>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</si>
  <si>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</si>
  <si>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</si>
  <si>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</si>
  <si>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</si>
  <si>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</si>
  <si>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</si>
  <si>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</si>
  <si>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</si>
  <si>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</si>
  <si>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</si>
  <si>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</si>
  <si>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</si>
  <si>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</si>
  <si>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</si>
  <si>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</si>
  <si>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</si>
  <si>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</si>
  <si>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</si>
  <si>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</si>
  <si>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</si>
  <si>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</si>
  <si>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</si>
  <si>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</si>
  <si>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</si>
  <si>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</si>
  <si>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</si>
  <si>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</si>
  <si>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</si>
  <si>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</si>
  <si>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</si>
  <si>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</si>
  <si>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</si>
  <si>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</si>
  <si>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</si>
  <si>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</si>
  <si>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</si>
  <si>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</si>
  <si>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</si>
  <si>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</si>
  <si>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</si>
  <si>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</si>
  <si>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</si>
  <si>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</si>
  <si>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</si>
  <si>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</si>
  <si>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</si>
  <si>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</si>
  <si>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</si>
  <si>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</si>
  <si>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</si>
  <si>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</si>
  <si>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</si>
  <si>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</si>
  <si>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</si>
  <si>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</si>
  <si>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</si>
  <si>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</si>
  <si>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</si>
  <si>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</si>
  <si>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</si>
  <si>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</si>
  <si>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</si>
  <si>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</si>
  <si>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</si>
  <si>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</si>
  <si>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</si>
  <si>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</si>
  <si>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</si>
  <si>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</si>
  <si>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</si>
  <si>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</si>
  <si>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</si>
  <si>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</si>
  <si>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</si>
  <si>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</si>
  <si>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</si>
  <si>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</si>
  <si>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</si>
  <si>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</si>
  <si>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</si>
  <si>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</si>
  <si>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</si>
  <si>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</si>
  <si>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</si>
  <si>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</si>
  <si>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</si>
  <si>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</si>
  <si>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</si>
  <si>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</si>
  <si>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</si>
  <si>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</si>
  <si>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</si>
  <si>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</si>
  <si>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</si>
  <si>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</si>
  <si>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</si>
  <si>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</si>
  <si>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</si>
  <si>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</si>
  <si>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</si>
  <si>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</si>
  <si>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</si>
  <si>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</si>
  <si>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</si>
  <si>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</si>
  <si>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</si>
  <si>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</si>
  <si>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</si>
  <si>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</si>
  <si>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</si>
  <si>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</si>
  <si>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</si>
  <si>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</si>
  <si>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</si>
  <si>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</si>
  <si>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</si>
  <si>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</si>
  <si>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</si>
  <si>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</si>
  <si>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</si>
  <si>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</si>
  <si>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</si>
  <si>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</si>
  <si>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</si>
  <si>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</si>
  <si>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</si>
  <si>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</si>
  <si>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</si>
  <si>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</si>
  <si>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</si>
  <si>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</si>
  <si>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</si>
  <si>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</si>
  <si>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</si>
  <si>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</si>
  <si>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</si>
  <si>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</si>
  <si>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</si>
  <si>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</si>
  <si>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</si>
  <si>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</si>
  <si>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</si>
  <si>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</si>
  <si>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</si>
  <si>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</si>
  <si>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</si>
  <si>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</si>
  <si>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</si>
  <si>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</si>
  <si>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</si>
  <si>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</si>
  <si>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</si>
  <si>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</si>
  <si>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</si>
  <si>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</si>
  <si>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</si>
  <si>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</si>
  <si>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</si>
  <si>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</si>
  <si>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</si>
  <si>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</si>
  <si>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</si>
  <si>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</si>
  <si>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</si>
  <si>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</si>
  <si>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</si>
  <si>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</si>
  <si>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</si>
  <si>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</si>
  <si>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</si>
  <si>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</si>
  <si>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</si>
  <si>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</si>
  <si>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</si>
  <si>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</si>
  <si>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</si>
  <si>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</si>
  <si>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</si>
  <si>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</si>
  <si>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</si>
  <si>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</si>
  <si>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</si>
  <si>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</si>
  <si>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</si>
  <si>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</si>
  <si>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</si>
  <si>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</si>
  <si>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</si>
  <si>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</si>
  <si>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</si>
  <si>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</si>
  <si>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</si>
  <si>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</si>
  <si>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</si>
  <si>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</si>
  <si>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</si>
  <si>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</si>
  <si>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</si>
  <si>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</si>
  <si>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</si>
  <si>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</si>
  <si>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</si>
  <si>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</si>
  <si>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</si>
  <si>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</si>
  <si>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</si>
  <si>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</si>
  <si>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</si>
  <si>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</si>
  <si>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</si>
  <si>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</si>
  <si>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</si>
  <si>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</si>
  <si>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</si>
  <si>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</si>
  <si>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</si>
  <si>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</si>
  <si>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</si>
  <si>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</si>
  <si>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</si>
  <si>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</si>
  <si>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</si>
  <si>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</si>
  <si>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</si>
  <si>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</si>
  <si>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</si>
  <si>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</si>
  <si>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</si>
  <si>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</si>
  <si>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</si>
  <si>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</si>
  <si>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</si>
  <si>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</si>
  <si>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</si>
  <si>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</si>
  <si>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</si>
  <si>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</si>
  <si>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</si>
  <si>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</si>
  <si>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</si>
  <si>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</si>
  <si>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</si>
  <si>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</si>
  <si>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</si>
  <si>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</si>
  <si>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</si>
  <si>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</si>
  <si>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</si>
  <si>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</si>
  <si>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</si>
  <si>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</si>
  <si>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</si>
  <si>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</si>
  <si>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</si>
  <si>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</si>
  <si>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</si>
  <si>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</si>
  <si>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</si>
  <si>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</si>
  <si>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</si>
  <si>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</si>
  <si>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</si>
  <si>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</si>
  <si>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</si>
  <si>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</si>
  <si>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</si>
  <si>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</si>
  <si>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</si>
  <si>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</si>
  <si>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</si>
  <si>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</si>
  <si>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</si>
  <si>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</si>
  <si>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</si>
  <si>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</si>
  <si>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</si>
  <si>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</si>
  <si>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</si>
  <si>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</si>
  <si>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</si>
  <si>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</si>
  <si>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</si>
  <si>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</si>
  <si>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</si>
  <si>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</si>
  <si>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</si>
  <si>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</si>
  <si>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</si>
  <si>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</si>
  <si>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</si>
  <si>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</si>
  <si>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</si>
  <si>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</si>
  <si>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</si>
  <si>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</si>
  <si>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</si>
  <si>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</si>
  <si>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</si>
  <si>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</si>
  <si>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</si>
  <si>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</si>
  <si>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</si>
  <si>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</si>
  <si>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</si>
  <si>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</si>
  <si>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</si>
  <si>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</si>
  <si>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</si>
  <si>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</si>
  <si>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</si>
  <si>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</si>
  <si>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</si>
  <si>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</si>
  <si>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</si>
  <si>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</si>
  <si>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</si>
  <si>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</si>
  <si>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</si>
  <si>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</si>
  <si>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</si>
  <si>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</si>
  <si>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</si>
  <si>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</si>
  <si>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</si>
  <si>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</si>
  <si>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</si>
  <si>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</si>
  <si>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</si>
  <si>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</si>
  <si>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</si>
  <si>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</si>
  <si>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</si>
  <si>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</si>
  <si>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</si>
  <si>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</si>
  <si>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</si>
  <si>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</si>
  <si>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</si>
  <si>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</si>
  <si>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</si>
  <si>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</si>
  <si>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</si>
  <si>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</si>
  <si>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</si>
  <si>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</si>
  <si>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</si>
  <si>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</si>
  <si>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</si>
  <si>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</si>
  <si>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</si>
  <si>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</si>
  <si>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</si>
  <si>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</si>
  <si>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</si>
  <si>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</si>
  <si>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</si>
  <si>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</si>
  <si>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</si>
  <si>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</si>
  <si>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</si>
  <si>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</si>
  <si>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</si>
  <si>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</si>
  <si>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</si>
  <si>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</si>
  <si>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</si>
  <si>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</si>
  <si>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</si>
  <si>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</si>
  <si>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</si>
  <si>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</si>
  <si>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</si>
  <si>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</si>
  <si>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</si>
  <si>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</si>
  <si>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</si>
  <si>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</si>
  <si>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</si>
  <si>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</si>
  <si>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</si>
  <si>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</si>
  <si>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</si>
  <si>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</si>
  <si>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</si>
  <si>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</si>
  <si>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</si>
  <si>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</si>
  <si>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</si>
  <si>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</si>
  <si>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</si>
  <si>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</si>
  <si>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</si>
  <si>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</si>
  <si>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</si>
  <si>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</si>
  <si>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</si>
  <si>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</si>
  <si>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</si>
  <si>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</si>
  <si>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</si>
  <si>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</si>
  <si>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</si>
  <si>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</si>
  <si>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</si>
  <si>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</si>
  <si>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</si>
  <si>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</si>
  <si>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</si>
  <si>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</si>
  <si>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</si>
  <si>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</si>
  <si>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</si>
  <si>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</si>
  <si>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</si>
  <si>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</si>
  <si>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</si>
  <si>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</si>
  <si>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</si>
  <si>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</si>
  <si>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</si>
  <si>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</si>
  <si>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</si>
  <si>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</si>
  <si>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</si>
  <si>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</si>
  <si>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</si>
  <si>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</si>
  <si>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</si>
  <si>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</si>
  <si>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</si>
  <si>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</si>
  <si>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</si>
  <si>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</si>
  <si>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</si>
  <si>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</si>
  <si>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</si>
  <si>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</si>
  <si>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</si>
  <si>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</si>
  <si>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</si>
  <si>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</si>
  <si>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</si>
  <si>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</si>
  <si>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</si>
  <si>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</si>
  <si>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</si>
  <si>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</si>
  <si>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</si>
  <si>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</si>
  <si>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</si>
  <si>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</si>
  <si>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</si>
  <si>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</si>
  <si>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</si>
  <si>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</si>
  <si>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</si>
  <si>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</si>
  <si>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</si>
  <si>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</si>
  <si>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</si>
  <si>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</si>
  <si>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</si>
  <si>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</si>
  <si>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</si>
  <si>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</si>
  <si>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</si>
  <si>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</si>
  <si>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</si>
  <si>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</si>
  <si>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</si>
  <si>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</si>
  <si>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</si>
  <si>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</si>
  <si>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</si>
  <si>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</si>
  <si>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</si>
  <si>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</si>
  <si>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</si>
  <si>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</si>
  <si>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</si>
  <si>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</si>
  <si>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</si>
  <si>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</si>
  <si>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</si>
  <si>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</si>
  <si>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</si>
  <si>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</si>
  <si>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</si>
  <si>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</si>
  <si>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</si>
  <si>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</si>
  <si>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</si>
  <si>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</si>
  <si>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</si>
  <si>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</si>
  <si>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</si>
  <si>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</si>
  <si>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</si>
  <si>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</si>
  <si>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</si>
  <si>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</si>
  <si>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</si>
  <si>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</si>
  <si>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</si>
  <si>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</si>
  <si>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</si>
  <si>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</si>
  <si>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</si>
  <si>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</si>
  <si>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</si>
  <si>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</si>
  <si>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</si>
  <si>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</si>
  <si>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</si>
  <si>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</si>
  <si>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</si>
  <si>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</si>
  <si>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</si>
  <si>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</si>
  <si>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</si>
  <si>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</si>
  <si>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</si>
  <si>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</si>
  <si>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</si>
  <si>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</si>
  <si>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</si>
  <si>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</si>
  <si>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</si>
  <si>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</si>
  <si>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</si>
  <si>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</si>
  <si>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</si>
  <si>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</si>
  <si>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</si>
  <si>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</si>
  <si>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</si>
  <si>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</si>
  <si>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</si>
  <si>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</si>
  <si>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</si>
  <si>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</si>
  <si>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</si>
  <si>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</si>
  <si>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</si>
  <si>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</si>
  <si>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</si>
  <si>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</si>
  <si>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</si>
  <si>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</si>
  <si>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</si>
  <si>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</si>
  <si>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</si>
  <si>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</si>
  <si>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</si>
  <si>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</si>
  <si>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</si>
  <si>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</si>
  <si>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</si>
  <si>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</si>
  <si>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</si>
  <si>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</si>
  <si>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</si>
  <si>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</si>
  <si>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</si>
  <si>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</si>
  <si>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</si>
  <si>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</si>
  <si>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</si>
  <si>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</si>
  <si>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</si>
  <si>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</si>
  <si>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</si>
  <si>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</si>
  <si>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</si>
  <si>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</si>
  <si>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</si>
  <si>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</si>
  <si>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</si>
  <si>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</si>
  <si>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</si>
  <si>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</si>
  <si>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</si>
  <si>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</si>
  <si>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</si>
  <si>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</si>
  <si>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</si>
  <si>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</si>
  <si>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</si>
  <si>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</si>
  <si>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</si>
  <si>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</si>
  <si>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</si>
  <si>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</si>
  <si>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</si>
  <si>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</si>
  <si>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</si>
  <si>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</si>
  <si>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</si>
  <si>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</si>
  <si>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</si>
  <si>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</si>
  <si>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</si>
  <si>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</si>
  <si>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</si>
  <si>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</si>
  <si>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</si>
  <si>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</si>
  <si>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</si>
  <si>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</si>
  <si>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</si>
  <si>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</si>
  <si>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</si>
  <si>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</si>
  <si>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</si>
  <si>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</si>
  <si>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</si>
  <si>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</si>
  <si>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</si>
  <si>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</si>
  <si>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</si>
  <si>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</si>
  <si>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</si>
  <si>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</si>
  <si>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</si>
  <si>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</si>
  <si>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</si>
  <si>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</si>
  <si>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</si>
  <si>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</si>
  <si>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</si>
  <si>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</si>
  <si>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</si>
  <si>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</si>
  <si>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</si>
  <si>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</si>
  <si>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</si>
  <si>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</si>
  <si>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</si>
  <si>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</si>
  <si>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</si>
  <si>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</si>
  <si>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</si>
  <si>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</si>
  <si>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</si>
  <si>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</si>
  <si>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</si>
  <si>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</si>
  <si>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</si>
  <si>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</si>
  <si>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</si>
  <si>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</si>
  <si>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</si>
  <si>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</si>
  <si>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</si>
  <si>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</si>
  <si>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</si>
  <si>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</si>
  <si>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</si>
  <si>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</si>
  <si>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</si>
  <si>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</si>
  <si>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</si>
  <si>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</si>
  <si>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</si>
  <si>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</si>
  <si>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</si>
  <si>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</si>
  <si>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</si>
  <si>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</si>
  <si>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</si>
  <si>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</si>
  <si>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</si>
  <si>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</si>
  <si>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</si>
  <si>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</si>
  <si>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</si>
  <si>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</si>
  <si>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</si>
  <si>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</si>
  <si>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</si>
  <si>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</si>
  <si>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</si>
  <si>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</si>
  <si>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</si>
  <si>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</si>
  <si>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</si>
  <si>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</si>
  <si>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</si>
  <si>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</si>
  <si>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</si>
  <si>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</si>
  <si>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</si>
  <si>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</si>
  <si>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</si>
  <si>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</si>
  <si>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</si>
  <si>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</si>
  <si>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</si>
  <si>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</si>
  <si>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</si>
  <si>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</si>
  <si>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</si>
  <si>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</si>
  <si>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</si>
  <si>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</si>
  <si>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</si>
  <si>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</si>
  <si>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</si>
  <si>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</si>
  <si>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</si>
  <si>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</si>
  <si>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</si>
  <si>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</si>
  <si>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</si>
  <si>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</si>
  <si>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</si>
  <si>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</si>
  <si>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</si>
  <si>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</si>
  <si>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</si>
  <si>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</si>
  <si>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</si>
  <si>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</si>
  <si>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</si>
  <si>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</si>
  <si>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</si>
  <si>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</si>
  <si>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</si>
  <si>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</si>
  <si>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</si>
  <si>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</si>
  <si>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</si>
  <si>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</si>
  <si>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</si>
  <si>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</si>
  <si>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</si>
  <si>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</si>
  <si>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</si>
  <si>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</si>
  <si>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</si>
  <si>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</si>
  <si>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</si>
  <si>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</si>
  <si>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</si>
  <si>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</si>
  <si>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</si>
  <si>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</si>
  <si>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</si>
  <si>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</si>
  <si>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</si>
  <si>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</si>
  <si>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</si>
  <si>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</si>
  <si>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</si>
  <si>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</si>
  <si>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</si>
  <si>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</si>
  <si>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</si>
  <si>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</si>
  <si>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</si>
  <si>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</si>
  <si>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</si>
  <si>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</si>
  <si>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</si>
  <si>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</si>
  <si>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</si>
  <si>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</si>
  <si>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</si>
  <si>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</si>
  <si>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</si>
  <si>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</si>
  <si>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</si>
  <si>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</si>
  <si>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</si>
  <si>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</si>
  <si>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</si>
  <si>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</si>
  <si>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</si>
  <si>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</si>
  <si>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</si>
  <si>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</si>
  <si>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</si>
  <si>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</si>
  <si>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</si>
  <si>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</si>
  <si>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</si>
  <si>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</si>
  <si>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</si>
  <si>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</si>
  <si>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</si>
  <si>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</si>
  <si>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</si>
  <si>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</si>
  <si>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</si>
  <si>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</si>
  <si>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</si>
  <si>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</si>
  <si>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</si>
  <si>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</si>
  <si>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</si>
  <si>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</si>
  <si>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</si>
  <si>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</si>
  <si>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</si>
  <si>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</si>
  <si>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</si>
  <si>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</si>
  <si>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</si>
  <si>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</si>
  <si>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</si>
  <si>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</si>
  <si>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</si>
  <si>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</si>
  <si>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</si>
  <si>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</si>
  <si>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</si>
  <si>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</si>
  <si>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</si>
  <si>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</si>
  <si>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</si>
  <si>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</si>
  <si>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</si>
  <si>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</si>
  <si>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</si>
  <si>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</si>
  <si>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</si>
  <si>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</si>
  <si>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</si>
  <si>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</si>
  <si>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</si>
  <si>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</si>
  <si>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</si>
  <si>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</si>
  <si>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</si>
  <si>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</si>
  <si>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</si>
  <si>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</si>
  <si>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</si>
  <si>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</si>
  <si>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</si>
  <si>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</si>
  <si>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</si>
  <si>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</si>
  <si>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</si>
  <si>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</si>
  <si>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</si>
  <si>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</si>
  <si>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</si>
  <si>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</si>
  <si>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</si>
  <si>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</si>
  <si>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</si>
  <si>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</si>
  <si>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</si>
  <si>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</si>
  <si>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</si>
  <si>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</si>
  <si>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</si>
  <si>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</si>
  <si>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</si>
  <si>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</si>
  <si>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</si>
  <si>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</si>
  <si>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</si>
  <si>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</si>
  <si>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</si>
  <si>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</si>
  <si>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</si>
  <si>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</si>
  <si>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</si>
  <si>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</si>
  <si>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</si>
  <si>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</si>
  <si>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</si>
  <si>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</si>
  <si>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</si>
  <si>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</si>
  <si>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</si>
  <si>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</si>
  <si>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</si>
  <si>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</si>
  <si>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</si>
  <si>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</si>
  <si>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</si>
  <si>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</si>
  <si>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</si>
  <si>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</si>
  <si>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</si>
  <si>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</si>
  <si>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</si>
  <si>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</si>
  <si>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</si>
  <si>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</si>
  <si>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</si>
  <si>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</si>
  <si>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</si>
  <si>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</si>
  <si>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</si>
  <si>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</si>
  <si>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</si>
  <si>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</si>
  <si>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</si>
  <si>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</si>
  <si>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</si>
  <si>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</si>
  <si>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</si>
  <si>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</si>
  <si>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</si>
  <si>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</si>
  <si>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</si>
  <si>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</si>
  <si>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</si>
  <si>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</si>
  <si>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</si>
  <si>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</si>
  <si>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</si>
  <si>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</si>
  <si>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</si>
  <si>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</si>
  <si>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</si>
  <si>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</si>
  <si>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</si>
  <si>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</si>
  <si>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</si>
  <si>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</si>
  <si>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</si>
  <si>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</si>
  <si>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</si>
  <si>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</si>
  <si>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</si>
  <si>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</si>
  <si>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</si>
  <si>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</si>
  <si>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</si>
  <si>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</si>
  <si>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</si>
  <si>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</si>
  <si>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</si>
  <si>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</si>
  <si>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</si>
  <si>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</si>
  <si>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</si>
  <si>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</si>
  <si>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</si>
  <si>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</si>
  <si>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</si>
  <si>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</si>
  <si>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</si>
  <si>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</si>
  <si>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</si>
  <si>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</si>
  <si>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</si>
  <si>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</si>
  <si>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</si>
  <si>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</si>
  <si>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</si>
  <si>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</si>
  <si>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</si>
  <si>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</si>
  <si>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</si>
  <si>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</si>
  <si>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</si>
  <si>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</si>
  <si>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</si>
  <si>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</si>
  <si>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</si>
  <si>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</si>
  <si>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</si>
  <si>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</si>
  <si>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</si>
  <si>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</si>
  <si>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</si>
  <si>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</si>
  <si>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</si>
  <si>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</si>
  <si>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</si>
  <si>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</si>
  <si>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</si>
  <si>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</si>
  <si>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</si>
  <si>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</si>
  <si>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</si>
  <si>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</si>
  <si>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</si>
  <si>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</si>
  <si>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</si>
  <si>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</si>
  <si>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</si>
  <si>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</si>
  <si>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</si>
  <si>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</si>
  <si>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</si>
  <si>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</si>
  <si>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</si>
  <si>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</si>
  <si>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</si>
  <si>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</si>
  <si>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</si>
  <si>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</si>
  <si>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</si>
  <si>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</si>
  <si>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</si>
  <si>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</si>
  <si>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</si>
  <si>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</si>
  <si>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</si>
  <si>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</si>
  <si>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</si>
  <si>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</si>
  <si>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</si>
  <si>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</si>
  <si>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</si>
  <si>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</si>
  <si>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</si>
  <si>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</si>
  <si>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</si>
  <si>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</si>
  <si>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</si>
  <si>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</si>
  <si>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</si>
  <si>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</si>
  <si>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</si>
  <si>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</si>
  <si>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</si>
  <si>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</si>
  <si>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</si>
  <si>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</si>
  <si>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</si>
  <si>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</si>
  <si>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</si>
  <si>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</si>
  <si>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</si>
  <si>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</si>
  <si>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</si>
  <si>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</si>
  <si>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</si>
  <si>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</si>
  <si>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</si>
  <si>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</si>
  <si>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</si>
  <si>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</si>
  <si>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</si>
  <si>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</si>
  <si>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</si>
  <si>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</si>
  <si>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</si>
  <si>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</si>
  <si>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</si>
  <si>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</si>
  <si>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</si>
  <si>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</si>
  <si>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</si>
  <si>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</si>
  <si>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</si>
  <si>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</si>
  <si>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</si>
  <si>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</si>
  <si>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</si>
  <si>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</si>
  <si>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</si>
  <si>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</si>
  <si>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</si>
  <si>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</si>
  <si>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</si>
  <si>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</si>
  <si>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</si>
  <si>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</si>
  <si>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</si>
  <si>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</si>
  <si>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</si>
  <si>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</si>
  <si>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</si>
  <si>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</si>
  <si>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</si>
  <si>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</si>
  <si>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</si>
  <si>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</si>
  <si>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</si>
  <si>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</si>
  <si>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</si>
  <si>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</si>
  <si>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</si>
  <si>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</si>
  <si>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</si>
  <si>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</si>
  <si>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</si>
  <si>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</si>
  <si>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</si>
  <si>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</si>
  <si>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</si>
  <si>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</si>
  <si>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</si>
  <si>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</si>
  <si>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</si>
  <si>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</si>
  <si>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</si>
  <si>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</si>
  <si>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</si>
  <si>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</si>
  <si>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</si>
  <si>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</si>
  <si>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</si>
  <si>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</si>
  <si>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</si>
  <si>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</si>
  <si>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</si>
  <si>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</si>
  <si>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</si>
  <si>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</si>
  <si>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</si>
  <si>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</si>
  <si>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</si>
  <si>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</si>
  <si>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</si>
  <si>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</si>
  <si>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</si>
  <si>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</si>
  <si>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</si>
  <si>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</si>
  <si>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</si>
  <si>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</si>
  <si>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</si>
  <si>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</si>
  <si>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</si>
  <si>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</si>
  <si>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</si>
  <si>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</si>
  <si>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</si>
  <si>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</si>
  <si>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</si>
  <si>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</si>
  <si>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</si>
  <si>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</si>
  <si>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</si>
  <si>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</si>
  <si>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</si>
  <si>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</si>
  <si>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</si>
  <si>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</si>
  <si>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</si>
  <si>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</si>
  <si>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</si>
  <si>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</si>
  <si>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</si>
  <si>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</si>
  <si>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</si>
  <si>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</si>
  <si>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</si>
  <si>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</si>
  <si>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</si>
  <si>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</si>
  <si>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</si>
  <si>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</si>
  <si>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</si>
  <si>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</si>
  <si>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</si>
  <si>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</si>
  <si>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</si>
  <si>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</si>
  <si>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</si>
  <si>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</si>
  <si>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</si>
  <si>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</si>
  <si>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</si>
  <si>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</si>
  <si>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</si>
  <si>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</si>
  <si>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</si>
  <si>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</si>
  <si>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</si>
  <si>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</si>
  <si>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</si>
  <si>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</si>
  <si>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</si>
  <si>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</si>
  <si>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</si>
  <si>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</si>
  <si>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</si>
  <si>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</si>
  <si>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</si>
  <si>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</si>
  <si>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</si>
  <si>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</si>
  <si>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</si>
  <si>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</si>
  <si>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</si>
  <si>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</si>
  <si>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</si>
  <si>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</si>
  <si>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</si>
  <si>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</si>
  <si>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</si>
  <si>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</si>
  <si>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</si>
  <si>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</si>
  <si>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</si>
  <si>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</si>
  <si>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</si>
  <si>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</si>
  <si>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</si>
  <si>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</si>
  <si>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</si>
  <si>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</si>
  <si>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</si>
  <si>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</si>
  <si>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</si>
  <si>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</si>
  <si>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</si>
  <si>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</si>
  <si>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</si>
  <si>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</si>
  <si>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</si>
  <si>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</si>
  <si>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</si>
  <si>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</si>
  <si>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</si>
  <si>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</si>
  <si>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</si>
  <si>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</si>
  <si>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</si>
  <si>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</si>
  <si>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</si>
  <si>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</si>
  <si>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</si>
  <si>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</si>
  <si>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</si>
  <si>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</si>
  <si>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</si>
  <si>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</si>
  <si>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</si>
  <si>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</si>
  <si>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</si>
  <si>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</si>
  <si>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</si>
  <si>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</si>
  <si>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</si>
  <si>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</si>
  <si>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</si>
  <si>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</si>
  <si>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</si>
  <si>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</si>
  <si>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</si>
  <si>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</si>
  <si>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</si>
  <si>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</si>
  <si>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</si>
  <si>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</si>
  <si>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</si>
  <si>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</si>
  <si>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</si>
  <si>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</si>
  <si>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</si>
  <si>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</si>
  <si>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</si>
  <si>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</si>
  <si>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</si>
  <si>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</si>
  <si>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</si>
  <si>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</si>
  <si>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</si>
  <si>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</si>
  <si>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</si>
  <si>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</si>
  <si>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</si>
  <si>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</si>
  <si>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</si>
  <si>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</si>
  <si>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</si>
  <si>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</si>
  <si>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</si>
  <si>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</si>
  <si>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</si>
  <si>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</si>
  <si>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</si>
  <si>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</si>
  <si>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</si>
  <si>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</si>
  <si>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</si>
  <si>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</si>
  <si>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</si>
  <si>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</si>
  <si>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</si>
  <si>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</si>
  <si>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</si>
  <si>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</si>
  <si>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</si>
  <si>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</si>
  <si>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</si>
  <si>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</si>
  <si>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</si>
  <si>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</si>
  <si>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</si>
  <si>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</si>
  <si>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</si>
  <si>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</si>
  <si>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</si>
  <si>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</si>
  <si>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</si>
  <si>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</si>
  <si>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</si>
  <si>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</si>
  <si>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</si>
  <si>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</si>
  <si>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</si>
  <si>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</si>
  <si>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</si>
  <si>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</si>
  <si>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</si>
  <si>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</si>
  <si>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</si>
  <si>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</si>
  <si>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</si>
  <si>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</si>
  <si>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</si>
  <si>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</si>
  <si>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</si>
  <si>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</si>
  <si>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</si>
  <si>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</si>
  <si>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</si>
  <si>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</si>
  <si>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</si>
  <si>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</si>
  <si>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</si>
  <si>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</si>
  <si>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</si>
  <si>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</si>
  <si>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</si>
  <si>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</si>
  <si>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</si>
  <si>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</si>
  <si>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</si>
  <si>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</si>
  <si>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</si>
  <si>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</si>
  <si>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</si>
  <si>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</si>
  <si>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</si>
  <si>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</si>
  <si>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</si>
  <si>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</si>
  <si>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</si>
  <si>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</si>
  <si>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</si>
  <si>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</si>
  <si>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</si>
  <si>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</si>
  <si>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</si>
  <si>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</si>
  <si>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</si>
  <si>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</si>
  <si>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</si>
  <si>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</si>
  <si>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</si>
  <si>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</si>
  <si>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</si>
  <si>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</si>
  <si>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</si>
  <si>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</si>
  <si>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</si>
  <si>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</si>
  <si>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</si>
  <si>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</si>
  <si>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</si>
  <si>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</si>
  <si>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</si>
  <si>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</si>
  <si>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</si>
  <si>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</si>
  <si>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</si>
  <si>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</si>
  <si>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</si>
  <si>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</si>
  <si>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</si>
  <si>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</si>
  <si>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</si>
  <si>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</si>
  <si>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</si>
  <si>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</si>
  <si>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</si>
  <si>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</si>
  <si>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</si>
  <si>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</si>
  <si>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</si>
  <si>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</si>
  <si>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</si>
  <si>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</si>
  <si>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</si>
  <si>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</si>
  <si>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</si>
  <si>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</si>
  <si>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</si>
  <si>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</si>
  <si>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</si>
  <si>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</si>
  <si>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</si>
  <si>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</si>
  <si>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</si>
  <si>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</si>
  <si>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</si>
  <si>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</si>
  <si>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</si>
  <si>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</si>
  <si>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</si>
  <si>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</si>
  <si>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</si>
  <si>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</si>
  <si>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</si>
  <si>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</si>
  <si>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</si>
  <si>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</si>
  <si>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</si>
  <si>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</si>
  <si>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</si>
  <si>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</si>
  <si>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</si>
  <si>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</si>
  <si>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</si>
  <si>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</si>
  <si>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</si>
  <si>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</si>
  <si>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</si>
  <si>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</si>
  <si>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</si>
  <si>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</si>
  <si>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</si>
  <si>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</si>
  <si>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</si>
  <si>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</si>
  <si>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</si>
  <si>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</si>
  <si>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</si>
  <si>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</si>
  <si>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</si>
  <si>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</si>
  <si>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</si>
  <si>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</si>
  <si>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</si>
  <si>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</si>
  <si>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</si>
  <si>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</si>
  <si>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</si>
  <si>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</si>
  <si>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</si>
  <si>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</si>
  <si>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</si>
  <si>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</si>
  <si>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</si>
  <si>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</si>
  <si>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</si>
  <si>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</si>
  <si>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</si>
  <si>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</si>
  <si>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</si>
  <si>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</si>
  <si>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</si>
  <si>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</si>
  <si>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</si>
  <si>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</si>
  <si>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</si>
  <si>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</si>
  <si>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</si>
  <si>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</si>
  <si>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</si>
  <si>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</si>
  <si>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</si>
  <si>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</si>
  <si>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</si>
  <si>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</si>
  <si>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</si>
  <si>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</si>
  <si>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</si>
  <si>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</si>
  <si>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</si>
  <si>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</si>
  <si>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</si>
  <si>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</si>
  <si>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</si>
  <si>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</si>
  <si>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</si>
  <si>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</si>
  <si>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</si>
  <si>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</si>
  <si>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</si>
  <si>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</si>
  <si>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</si>
  <si>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</si>
  <si>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</si>
  <si>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</si>
  <si>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</si>
  <si>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</si>
  <si>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</si>
  <si>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</si>
  <si>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</si>
  <si>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</si>
  <si>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</si>
  <si>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</si>
  <si>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</si>
  <si>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</si>
  <si>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</si>
  <si>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</si>
  <si>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</si>
  <si>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</si>
  <si>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</si>
  <si>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</si>
  <si>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</si>
  <si>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</si>
  <si>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</si>
  <si>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</si>
  <si>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</si>
  <si>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</si>
  <si>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</si>
  <si>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</si>
  <si>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</si>
  <si>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</si>
  <si>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</si>
  <si>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</si>
  <si>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</si>
  <si>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</si>
  <si>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</si>
  <si>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</si>
  <si>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</si>
  <si>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</si>
  <si>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</si>
  <si>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</si>
  <si>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</si>
  <si>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</si>
  <si>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</si>
  <si>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</si>
  <si>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</si>
  <si>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</si>
  <si>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</si>
  <si>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</si>
  <si>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</si>
  <si>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</si>
  <si>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</si>
  <si>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</si>
  <si>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</si>
  <si>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</si>
  <si>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</si>
  <si>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</si>
  <si>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</si>
  <si>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</si>
  <si>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</si>
  <si>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</si>
  <si>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</si>
  <si>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</si>
  <si>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</si>
  <si>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</si>
  <si>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</si>
  <si>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</si>
  <si>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</si>
  <si>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</si>
  <si>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</si>
  <si>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</si>
  <si>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</si>
  <si>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</si>
  <si>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</si>
  <si>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</si>
  <si>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</si>
  <si>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</si>
  <si>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</si>
  <si>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</si>
  <si>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</si>
  <si>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</si>
  <si>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</si>
  <si>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</si>
  <si>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</si>
  <si>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</si>
  <si>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</si>
  <si>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</si>
  <si>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</si>
  <si>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</si>
  <si>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</si>
  <si>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</si>
  <si>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</si>
  <si>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</si>
  <si>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</si>
  <si>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</si>
  <si>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</si>
  <si>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</si>
  <si>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</si>
  <si>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</si>
  <si>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</si>
  <si>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</si>
  <si>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</si>
  <si>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</si>
  <si>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</si>
  <si>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</si>
  <si>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</si>
  <si>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</si>
  <si>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</si>
  <si>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</si>
  <si>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</si>
  <si>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</si>
  <si>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</si>
  <si>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</si>
  <si>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</si>
  <si>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</si>
  <si>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</si>
  <si>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</si>
  <si>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</si>
  <si>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</si>
  <si>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</si>
  <si>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</si>
  <si>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</si>
  <si>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</si>
  <si>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</si>
  <si>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</si>
  <si>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</si>
  <si>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</si>
  <si>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</si>
  <si>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</si>
  <si>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</si>
  <si>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</si>
  <si>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</si>
  <si>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</si>
  <si>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</si>
  <si>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</si>
  <si>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</si>
  <si>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</si>
  <si>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</si>
  <si>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</si>
  <si>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</si>
  <si>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</si>
  <si>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</si>
  <si>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</si>
  <si>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</si>
  <si>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</si>
  <si>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</si>
  <si>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</si>
  <si>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</si>
  <si>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</si>
  <si>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</si>
  <si>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</si>
  <si>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</si>
  <si>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</si>
  <si>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</si>
  <si>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</si>
  <si>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</si>
  <si>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</si>
  <si>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</si>
  <si>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</si>
  <si>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</si>
  <si>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</si>
  <si>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</si>
  <si>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</si>
  <si>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</si>
  <si>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</si>
  <si>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</si>
  <si>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</si>
  <si>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</si>
  <si>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</si>
  <si>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</si>
  <si>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</si>
  <si>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</si>
  <si>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</si>
  <si>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</si>
  <si>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</si>
  <si>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</si>
  <si>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</si>
  <si>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</si>
  <si>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</si>
  <si>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</si>
  <si>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</si>
  <si>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</si>
  <si>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</si>
  <si>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</si>
  <si>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</si>
  <si>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</si>
  <si>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</si>
  <si>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</si>
  <si>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</si>
  <si>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</si>
  <si>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</si>
  <si>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</si>
  <si>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</si>
  <si>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</si>
  <si>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</si>
  <si>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</si>
  <si>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</si>
  <si>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</si>
  <si>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</si>
  <si>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</si>
  <si>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</si>
  <si>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</si>
  <si>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</si>
  <si>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</si>
  <si>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</si>
  <si>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</si>
  <si>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</si>
  <si>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</si>
  <si>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</si>
  <si>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</si>
  <si>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</si>
  <si>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</si>
  <si>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</si>
  <si>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</si>
  <si>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</si>
  <si>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</si>
  <si>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</si>
  <si>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</si>
  <si>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</si>
  <si>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</si>
  <si>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</si>
  <si>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</si>
  <si>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</si>
  <si>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</si>
  <si>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</si>
  <si>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</si>
  <si>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</si>
  <si>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</si>
  <si>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</si>
  <si>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</si>
  <si>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</si>
  <si>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</si>
  <si>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</si>
  <si>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</si>
  <si>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</si>
  <si>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</si>
  <si>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</si>
  <si>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</si>
  <si>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</si>
  <si>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</si>
  <si>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</si>
  <si>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</si>
  <si>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</si>
  <si>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</si>
  <si>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</si>
  <si>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</si>
  <si>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</si>
  <si>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</si>
  <si>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</si>
  <si>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</si>
  <si>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</si>
  <si>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</si>
  <si>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</si>
  <si>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</si>
  <si>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</si>
  <si>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</si>
  <si>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</si>
  <si>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</si>
  <si>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</si>
  <si>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</si>
  <si>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</si>
  <si>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</si>
  <si>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</si>
  <si>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</si>
  <si>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</si>
  <si>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</si>
  <si>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</si>
  <si>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</si>
  <si>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</si>
  <si>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</si>
  <si>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</si>
  <si>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</si>
  <si>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</si>
  <si>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</si>
  <si>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</si>
  <si>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</si>
  <si>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</si>
  <si>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</si>
  <si>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</si>
  <si>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</si>
  <si>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</si>
  <si>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</si>
  <si>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</si>
  <si>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</si>
  <si>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</si>
  <si>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</si>
  <si>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</si>
  <si>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</si>
  <si>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</si>
  <si>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</si>
  <si>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</si>
  <si>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</si>
  <si>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</si>
  <si>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</si>
  <si>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</si>
  <si>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</si>
  <si>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</si>
  <si>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</si>
  <si>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</si>
  <si>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</si>
  <si>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</si>
  <si>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</si>
  <si>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</si>
  <si>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</si>
  <si>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</si>
  <si>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</si>
  <si>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</si>
  <si>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</si>
  <si>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</si>
  <si>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</si>
  <si>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</si>
  <si>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</si>
  <si>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</si>
  <si>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</si>
  <si>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</si>
  <si>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</si>
  <si>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</si>
  <si>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</si>
  <si>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</si>
  <si>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</si>
  <si>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</si>
  <si>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</si>
  <si>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</si>
  <si>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</si>
  <si>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</si>
  <si>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</si>
  <si>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</si>
  <si>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</si>
  <si>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</si>
  <si>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</si>
  <si>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</si>
  <si>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</si>
  <si>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</si>
  <si>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</si>
  <si>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</si>
  <si>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</si>
  <si>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</si>
  <si>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</si>
  <si>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</si>
  <si>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</si>
  <si>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</si>
  <si>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</si>
  <si>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</si>
  <si>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</si>
  <si>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</si>
  <si>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</si>
  <si>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</si>
  <si>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</si>
  <si>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</si>
  <si>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</si>
  <si>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</si>
  <si>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</si>
  <si>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</si>
  <si>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</si>
  <si>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</si>
  <si>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</si>
  <si>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</si>
  <si>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</si>
  <si>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</si>
  <si>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</si>
  <si>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</si>
  <si>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</si>
  <si>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</si>
  <si>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</si>
  <si>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</si>
  <si>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</si>
  <si>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</si>
  <si>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</si>
  <si>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</si>
  <si>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</si>
  <si>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</si>
  <si>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</si>
  <si>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</si>
  <si>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</si>
  <si>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</si>
  <si>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</si>
  <si>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</si>
  <si>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</si>
  <si>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</si>
  <si>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</si>
  <si>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</si>
  <si>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</si>
  <si>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</si>
  <si>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</si>
  <si>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</si>
  <si>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</si>
  <si>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</si>
  <si>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</si>
  <si>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</si>
  <si>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</si>
  <si>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</si>
  <si>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</si>
  <si>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</si>
  <si>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</si>
  <si>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</si>
  <si>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</si>
  <si>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</si>
  <si>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</si>
  <si>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</si>
  <si>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</si>
  <si>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</si>
  <si>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</si>
  <si>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</si>
  <si>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</si>
  <si>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</si>
  <si>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</si>
  <si>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</si>
  <si>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</si>
  <si>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</si>
  <si>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</si>
  <si>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</si>
  <si>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</si>
  <si>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</si>
  <si>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</si>
  <si>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</si>
  <si>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</si>
  <si>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</si>
  <si>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</si>
  <si>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</si>
  <si>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</si>
  <si>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</si>
  <si>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</si>
  <si>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</si>
  <si>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</si>
  <si>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</si>
  <si>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</si>
  <si>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</si>
  <si>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</si>
  <si>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</si>
  <si>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</si>
  <si>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</si>
  <si>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</si>
  <si>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</si>
  <si>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</si>
  <si>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</si>
  <si>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</si>
  <si>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</si>
  <si>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</si>
  <si>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</si>
  <si>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</si>
  <si>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</si>
  <si>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</si>
  <si>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</si>
  <si>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</si>
  <si>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</si>
  <si>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</si>
  <si>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</si>
  <si>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</si>
  <si>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</si>
  <si>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</si>
  <si>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</si>
  <si>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</si>
  <si>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</si>
  <si>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</si>
  <si>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</si>
  <si>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</si>
  <si>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</si>
  <si>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</si>
  <si>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</si>
  <si>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</si>
  <si>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</si>
  <si>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</si>
  <si>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</si>
  <si>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</si>
  <si>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</si>
  <si>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</si>
  <si>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</si>
  <si>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</si>
  <si>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</si>
  <si>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</si>
  <si>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</si>
  <si>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</si>
  <si>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</si>
  <si>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</si>
  <si>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</si>
  <si>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</si>
  <si>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</si>
  <si>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</si>
  <si>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</si>
  <si>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</si>
  <si>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</si>
  <si>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</si>
  <si>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</si>
  <si>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</si>
  <si>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</si>
  <si>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</si>
  <si>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</si>
  <si>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</si>
  <si>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</si>
  <si>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</si>
  <si>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</si>
  <si>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</si>
  <si>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</si>
  <si>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</si>
  <si>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</si>
  <si>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</si>
  <si>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</si>
  <si>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</si>
  <si>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</si>
  <si>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</si>
  <si>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</si>
  <si>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</si>
  <si>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</si>
  <si>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</si>
  <si>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</si>
  <si>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</si>
  <si>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</si>
  <si>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</si>
  <si>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</si>
  <si>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</si>
  <si>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</si>
  <si>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</si>
  <si>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</si>
  <si>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</si>
  <si>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</si>
  <si>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</si>
  <si>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</si>
  <si>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</si>
  <si>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</si>
  <si>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</si>
  <si>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</si>
  <si>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</si>
  <si>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</si>
  <si>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</si>
  <si>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</si>
  <si>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</si>
  <si>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</si>
  <si>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</si>
  <si>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</si>
  <si>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</si>
  <si>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</si>
  <si>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</si>
  <si>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</si>
  <si>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</si>
  <si>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</si>
  <si>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</si>
  <si>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</si>
  <si>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</si>
  <si>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</si>
  <si>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</si>
  <si>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</si>
  <si>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</si>
  <si>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</si>
  <si>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</si>
  <si>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</si>
  <si>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</si>
  <si>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</si>
  <si>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</si>
  <si>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</si>
  <si>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</si>
  <si>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</si>
  <si>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</si>
  <si>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</si>
  <si>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</si>
  <si>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</si>
  <si>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</si>
  <si>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</si>
  <si>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</si>
  <si>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</si>
  <si>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</si>
  <si>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</si>
  <si>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</si>
  <si>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</si>
  <si>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</si>
  <si>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</si>
  <si>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</si>
  <si>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</si>
  <si>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</si>
  <si>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</si>
  <si>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</si>
  <si>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</si>
  <si>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</si>
  <si>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</si>
  <si>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</si>
  <si>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</si>
  <si>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</si>
  <si>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</si>
  <si>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</si>
  <si>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</si>
  <si>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</si>
  <si>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</si>
  <si>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</si>
  <si>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</si>
  <si>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</si>
  <si>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</si>
  <si>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</si>
  <si>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</si>
  <si>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</si>
  <si>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</si>
  <si>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</si>
  <si>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</si>
  <si>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</si>
  <si>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</si>
  <si>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</si>
  <si>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</si>
  <si>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</si>
  <si>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</si>
  <si>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</si>
  <si>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</si>
  <si>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</si>
  <si>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</si>
  <si>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</si>
  <si>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</si>
  <si>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</si>
  <si>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</si>
  <si>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</si>
  <si>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</si>
  <si>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</si>
  <si>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</si>
  <si>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</si>
  <si>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</si>
  <si>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</si>
  <si>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</si>
  <si>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</si>
  <si>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</si>
  <si>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</si>
  <si>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</si>
  <si>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</si>
  <si>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</si>
  <si>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</si>
  <si>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</si>
  <si>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</si>
  <si>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</si>
  <si>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</si>
  <si>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</si>
  <si>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</si>
  <si>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</si>
  <si>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</si>
  <si>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</si>
  <si>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</si>
  <si>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</si>
  <si>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</si>
  <si>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</si>
  <si>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</si>
  <si>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</si>
  <si>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</si>
  <si>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</si>
  <si>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</si>
  <si>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</si>
  <si>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</si>
  <si>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</si>
  <si>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</si>
  <si>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</si>
  <si>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</si>
  <si>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</si>
  <si>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</si>
  <si>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</si>
  <si>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</si>
  <si>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</si>
  <si>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</si>
  <si>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</si>
  <si>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</si>
  <si>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</si>
  <si>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</si>
  <si>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</si>
  <si>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</si>
  <si>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</si>
  <si>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</si>
  <si>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</si>
  <si>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</si>
  <si>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</si>
  <si>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</si>
  <si>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</si>
  <si>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</si>
  <si>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</si>
  <si>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</si>
  <si>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</si>
  <si>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</si>
  <si>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</si>
  <si>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</si>
  <si>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</si>
  <si>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</si>
  <si>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</si>
  <si>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</si>
  <si>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</si>
  <si>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</si>
  <si>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</si>
  <si>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</si>
  <si>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</si>
  <si>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</si>
  <si>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</si>
  <si>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</si>
  <si>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</si>
  <si>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</si>
  <si>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</si>
  <si>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</si>
  <si>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</si>
  <si>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</si>
  <si>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</si>
  <si>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</si>
  <si>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</si>
  <si>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</si>
  <si>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</si>
  <si>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</si>
  <si>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</si>
  <si>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</si>
  <si>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</si>
  <si>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</si>
  <si>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</si>
  <si>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</si>
  <si>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</si>
  <si>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</si>
  <si>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</si>
  <si>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</si>
  <si>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</si>
  <si>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</si>
  <si>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</si>
  <si>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</si>
  <si>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</si>
  <si>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</si>
  <si>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</si>
  <si>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</si>
  <si>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</si>
  <si>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</si>
  <si>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</si>
  <si>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</si>
  <si>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</si>
  <si>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</si>
  <si>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</si>
  <si>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</si>
  <si>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</si>
  <si>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</si>
  <si>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</si>
  <si>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</si>
  <si>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</si>
  <si>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</si>
  <si>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</si>
  <si>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</si>
  <si>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</si>
  <si>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</si>
  <si>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</si>
  <si>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</si>
  <si>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</si>
  <si>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</si>
  <si>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</si>
  <si>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</si>
  <si>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</si>
  <si>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</si>
  <si>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</si>
  <si>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</si>
  <si>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</si>
  <si>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</si>
  <si>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</si>
  <si>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</si>
  <si>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</si>
  <si>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</si>
  <si>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</si>
  <si>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</si>
  <si>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</si>
  <si>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</si>
  <si>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</si>
  <si>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</si>
  <si>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</si>
  <si>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</si>
  <si>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</si>
  <si>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</si>
  <si>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</si>
  <si>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</si>
  <si>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</si>
  <si>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</si>
  <si>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</si>
  <si>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</si>
  <si>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</si>
  <si>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</si>
  <si>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</si>
  <si>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</si>
  <si>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</si>
  <si>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</si>
  <si>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</si>
  <si>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</si>
  <si>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</si>
  <si>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</si>
  <si>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</si>
  <si>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</si>
  <si>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</si>
  <si>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</si>
  <si>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</si>
  <si>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</si>
  <si>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</si>
  <si>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</si>
  <si>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</si>
  <si>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</si>
  <si>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</si>
  <si>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</si>
  <si>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</si>
  <si>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</si>
  <si>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</si>
  <si>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</si>
  <si>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</si>
  <si>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</si>
  <si>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</si>
  <si>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</si>
  <si>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</si>
  <si>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</si>
  <si>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</si>
  <si>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</si>
  <si>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</si>
  <si>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</si>
  <si>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</si>
  <si>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</si>
  <si>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</si>
  <si>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</si>
  <si>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</si>
  <si>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</si>
  <si>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</si>
  <si>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</si>
  <si>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</si>
  <si>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</si>
  <si>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</si>
  <si>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</si>
  <si>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</si>
  <si>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</si>
  <si>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</si>
  <si>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</si>
  <si>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</si>
  <si>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</si>
  <si>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</si>
  <si>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</si>
  <si>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</si>
  <si>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</si>
  <si>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</si>
  <si>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</si>
  <si>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</si>
  <si>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</si>
  <si>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</si>
  <si>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</si>
  <si>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</si>
  <si>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</si>
  <si>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</si>
  <si>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</si>
  <si>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</si>
  <si>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</si>
  <si>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</si>
  <si>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</si>
  <si>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</si>
  <si>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</si>
  <si>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</si>
  <si>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</si>
  <si>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</si>
  <si>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</si>
  <si>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</si>
  <si>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</si>
  <si>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</si>
  <si>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</si>
  <si>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</si>
  <si>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</si>
  <si>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</si>
  <si>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</si>
  <si>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</si>
  <si>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</si>
  <si>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</si>
  <si>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</si>
  <si>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</si>
  <si>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</si>
  <si>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</si>
  <si>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</si>
  <si>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</si>
  <si>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</si>
  <si>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</si>
  <si>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</si>
  <si>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</si>
  <si>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</si>
  <si>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</si>
  <si>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</si>
  <si>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</si>
  <si>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</si>
  <si>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</si>
  <si>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</si>
  <si>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</si>
  <si>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</si>
  <si>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</si>
  <si>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</si>
  <si>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</si>
  <si>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</si>
  <si>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</si>
  <si>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</si>
  <si>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</si>
  <si>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</si>
  <si>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</si>
  <si>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</si>
  <si>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</si>
  <si>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</si>
  <si>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</si>
  <si>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</si>
  <si>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</si>
  <si>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</si>
  <si>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</si>
  <si>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</si>
  <si>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</si>
  <si>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</si>
  <si>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</si>
  <si>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</si>
  <si>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</si>
  <si>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</si>
  <si>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</si>
  <si>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</si>
  <si>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</si>
  <si>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</si>
  <si>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</si>
  <si>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</si>
  <si>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</si>
  <si>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</si>
  <si>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</si>
  <si>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</si>
  <si>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</si>
  <si>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</si>
  <si>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</si>
  <si>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</si>
  <si>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</si>
  <si>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</si>
  <si>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</si>
  <si>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</si>
  <si>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</si>
  <si>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</si>
  <si>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</si>
  <si>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</si>
  <si>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</si>
  <si>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</si>
  <si>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</si>
  <si>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</si>
  <si>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</si>
  <si>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</si>
  <si>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</si>
  <si>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</si>
  <si>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</si>
  <si>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</si>
  <si>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</si>
  <si>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</si>
  <si>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</si>
  <si>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</si>
  <si>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</si>
  <si>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</si>
  <si>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</si>
  <si>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</si>
  <si>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</si>
  <si>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</si>
  <si>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</si>
  <si>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</si>
  <si>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</si>
  <si>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</si>
  <si>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</si>
  <si>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</si>
  <si>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</si>
  <si>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</si>
  <si>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</si>
  <si>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</si>
  <si>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</si>
  <si>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</si>
  <si>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</si>
  <si>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</si>
  <si>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</si>
  <si>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</si>
  <si>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</si>
  <si>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</si>
  <si>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</si>
  <si>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</si>
  <si>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</si>
  <si>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</si>
  <si>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</si>
  <si>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</si>
  <si>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</si>
  <si>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</si>
  <si>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</si>
  <si>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</si>
  <si>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</si>
  <si>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</si>
  <si>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</si>
  <si>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</si>
  <si>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</si>
  <si>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</si>
  <si>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</si>
  <si>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</si>
  <si>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</si>
  <si>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</si>
  <si>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</si>
  <si>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</si>
  <si>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</si>
  <si>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</si>
  <si>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</si>
  <si>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</si>
  <si>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</si>
  <si>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</si>
  <si>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</si>
  <si>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</si>
  <si>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</si>
  <si>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</si>
  <si>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</si>
  <si>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</si>
  <si>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</si>
  <si>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</si>
  <si>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</si>
  <si>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</si>
  <si>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</si>
  <si>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</si>
  <si>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</si>
  <si>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</si>
  <si>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</si>
  <si>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</si>
  <si>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</si>
  <si>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</si>
  <si>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</si>
  <si>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</si>
  <si>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</si>
  <si>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</si>
  <si>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</si>
  <si>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</si>
  <si>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</si>
  <si>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</si>
  <si>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</si>
  <si>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</si>
  <si>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</si>
  <si>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</si>
  <si>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</si>
  <si>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</si>
  <si>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</si>
  <si>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</si>
  <si>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</si>
  <si>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</si>
  <si>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</si>
  <si>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</si>
  <si>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</si>
  <si>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</si>
  <si>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</si>
  <si>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</si>
  <si>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</si>
  <si>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</si>
  <si>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</si>
  <si>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</si>
  <si>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</si>
  <si>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</si>
  <si>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</si>
  <si>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</si>
  <si>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</si>
  <si>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</si>
  <si>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</si>
  <si>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</si>
  <si>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</si>
  <si>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</si>
  <si>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</si>
  <si>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</si>
  <si>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</si>
  <si>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</si>
  <si>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</si>
  <si>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</si>
  <si>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</si>
  <si>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</si>
  <si>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</si>
  <si>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</si>
  <si>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</si>
  <si>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</si>
  <si>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</si>
  <si>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</si>
  <si>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</si>
  <si>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</si>
  <si>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</si>
  <si>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</si>
  <si>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</si>
  <si>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</si>
  <si>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</si>
  <si>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</si>
  <si>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</si>
  <si>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</si>
  <si>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</si>
  <si>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</si>
  <si>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</si>
  <si>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</si>
  <si>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</si>
  <si>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</si>
  <si>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</si>
  <si>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</si>
  <si>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</si>
  <si>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</si>
  <si>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</si>
  <si>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</si>
  <si>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</si>
  <si>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</si>
  <si>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</si>
  <si>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</si>
  <si>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</si>
  <si>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</si>
  <si>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</si>
  <si>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</si>
  <si>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</si>
  <si>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</si>
  <si>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</si>
  <si>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</si>
  <si>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</si>
  <si>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</si>
  <si>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</si>
  <si>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</si>
  <si>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</si>
  <si>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</si>
  <si>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</si>
  <si>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</si>
  <si>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</si>
  <si>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</si>
  <si>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</si>
  <si>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</si>
  <si>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</si>
  <si>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</si>
  <si>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</si>
  <si>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</si>
  <si>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</si>
  <si>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</si>
  <si>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</si>
  <si>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</si>
  <si>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</si>
  <si>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</si>
  <si>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</si>
  <si>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</si>
  <si>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</si>
  <si>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</si>
  <si>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</si>
  <si>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</si>
  <si>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</si>
  <si>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</si>
  <si>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</si>
  <si>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</si>
  <si>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</si>
  <si>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</si>
  <si>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</si>
  <si>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</si>
  <si>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</si>
  <si>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</si>
  <si>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</si>
  <si>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</si>
  <si>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</si>
  <si>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</si>
  <si>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</si>
  <si>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</si>
  <si>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</si>
  <si>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</si>
  <si>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</si>
  <si>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</si>
  <si>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</si>
  <si>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</si>
  <si>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</si>
  <si>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</si>
  <si>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</si>
  <si>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</si>
  <si>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</si>
  <si>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</si>
  <si>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</si>
  <si>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</si>
  <si>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</si>
  <si>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</si>
  <si>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</si>
  <si>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</si>
  <si>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</si>
  <si>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</si>
  <si>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</si>
  <si>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</si>
  <si>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</si>
  <si>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</si>
  <si>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</si>
  <si>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</si>
  <si>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</si>
  <si>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</si>
  <si>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</si>
  <si>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</si>
  <si>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</si>
  <si>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</si>
  <si>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</si>
  <si>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</si>
  <si>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</si>
  <si>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</si>
  <si>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</si>
  <si>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</si>
  <si>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</si>
  <si>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</si>
  <si>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</si>
  <si>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</si>
  <si>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</si>
  <si>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</si>
  <si>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</si>
  <si>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</si>
  <si>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</si>
  <si>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</si>
  <si>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</si>
  <si>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</si>
  <si>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</si>
  <si>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</si>
  <si>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</si>
  <si>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</si>
  <si>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</si>
  <si>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</si>
  <si>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</si>
  <si>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</si>
  <si>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</si>
  <si>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</si>
  <si>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</si>
  <si>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</si>
  <si>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</si>
  <si>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</si>
  <si>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</si>
  <si>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</si>
  <si>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</si>
  <si>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</si>
  <si>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</si>
  <si>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</si>
  <si>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</si>
  <si>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</si>
  <si>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</si>
  <si>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</si>
  <si>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</si>
  <si>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</si>
  <si>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</si>
  <si>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</si>
  <si>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</si>
  <si>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</si>
  <si>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</si>
  <si>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</si>
  <si>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</si>
  <si>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</si>
  <si>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</si>
  <si>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</si>
  <si>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</si>
  <si>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</si>
  <si>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</si>
  <si>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</si>
  <si>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</si>
  <si>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</si>
  <si>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</si>
  <si>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</si>
  <si>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</si>
  <si>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</si>
  <si>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</si>
  <si>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</si>
  <si>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</si>
  <si>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</si>
  <si>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</si>
  <si>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</si>
  <si>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</si>
  <si>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</si>
  <si>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</si>
  <si>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</si>
  <si>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</si>
  <si>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</si>
  <si>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</si>
  <si>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</si>
  <si>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</si>
  <si>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</si>
  <si>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</si>
  <si>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</si>
  <si>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</si>
  <si>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</si>
  <si>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</si>
  <si>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</si>
  <si>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</si>
  <si>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</si>
  <si>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</si>
  <si>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</si>
  <si>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</si>
  <si>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</si>
  <si>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</si>
  <si>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</si>
  <si>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</si>
  <si>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</si>
  <si>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</si>
  <si>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</si>
  <si>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</si>
  <si>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</si>
  <si>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</si>
  <si>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</si>
  <si>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</si>
  <si>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</si>
  <si>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</si>
  <si>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</si>
  <si>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</si>
  <si>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</si>
  <si>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</si>
  <si>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</si>
  <si>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</si>
  <si>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</si>
  <si>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</si>
  <si>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</si>
  <si>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</si>
  <si>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</si>
  <si>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</si>
  <si>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</si>
  <si>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</si>
  <si>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</si>
  <si>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</si>
  <si>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</si>
  <si>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</si>
  <si>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</si>
  <si>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</si>
  <si>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</si>
  <si>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</si>
  <si>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</si>
  <si>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</si>
  <si>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</si>
  <si>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</si>
  <si>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</si>
  <si>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</si>
  <si>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</si>
  <si>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</si>
  <si>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</si>
  <si>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</si>
  <si>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</si>
  <si>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</si>
  <si>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</si>
  <si>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</si>
  <si>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</si>
  <si>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</si>
  <si>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</si>
  <si>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</si>
  <si>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</si>
  <si>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</si>
  <si>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</si>
  <si>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</si>
  <si>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</si>
  <si>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</si>
  <si>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</si>
  <si>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</si>
  <si>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</si>
  <si>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</si>
  <si>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</si>
  <si>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</si>
  <si>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</si>
  <si>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</si>
  <si>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</si>
  <si>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</si>
  <si>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</si>
  <si>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</si>
  <si>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</si>
  <si>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</si>
  <si>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</si>
  <si>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</si>
  <si>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</si>
  <si>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</si>
  <si>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</si>
  <si>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</si>
  <si>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</si>
  <si>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</si>
  <si>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</si>
  <si>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</si>
  <si>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</si>
  <si>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</si>
  <si>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</si>
  <si>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</si>
  <si>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</si>
  <si>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</si>
  <si>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</si>
  <si>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</si>
  <si>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</si>
  <si>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</si>
  <si>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</si>
  <si>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</si>
  <si>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</si>
  <si>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</si>
  <si>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</si>
  <si>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</si>
  <si>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</si>
  <si>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</si>
  <si>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</si>
  <si>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</si>
  <si>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</si>
  <si>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</si>
  <si>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</si>
  <si>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</si>
  <si>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</si>
  <si>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</si>
  <si>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</si>
  <si>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</si>
  <si>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</si>
  <si>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</si>
  <si>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</si>
  <si>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</si>
  <si>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</si>
  <si>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</si>
  <si>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</si>
  <si>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</si>
  <si>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</si>
  <si>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</si>
  <si>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</si>
  <si>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</si>
  <si>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</si>
  <si>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</si>
  <si>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</si>
  <si>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</si>
  <si>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</si>
  <si>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</si>
  <si>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</si>
  <si>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</si>
  <si>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</si>
  <si>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</si>
  <si>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</si>
  <si>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</si>
  <si>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</si>
  <si>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</si>
  <si>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</si>
  <si>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</si>
  <si>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</si>
  <si>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</si>
  <si>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</si>
  <si>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</si>
  <si>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</si>
  <si>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</si>
  <si>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</si>
  <si>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</si>
  <si>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</si>
  <si>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</si>
  <si>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</si>
  <si>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</si>
  <si>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</si>
  <si>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</si>
  <si>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</si>
  <si>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</si>
  <si>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</si>
  <si>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</si>
  <si>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</si>
  <si>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</si>
  <si>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</si>
  <si>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</si>
  <si>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</si>
  <si>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</si>
  <si>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</si>
  <si>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</si>
  <si>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</si>
  <si>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</si>
  <si>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</si>
  <si>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</si>
  <si>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</si>
  <si>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</si>
  <si>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</si>
  <si>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</si>
  <si>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</si>
  <si>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</si>
  <si>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</si>
  <si>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</si>
  <si>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</si>
  <si>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</si>
  <si>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</si>
  <si>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</si>
  <si>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</si>
  <si>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</si>
  <si>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</si>
  <si>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</si>
  <si>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</si>
  <si>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</si>
  <si>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</si>
  <si>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</si>
  <si>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</si>
  <si>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</si>
  <si>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</si>
  <si>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</si>
  <si>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</si>
  <si>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</si>
  <si>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</si>
  <si>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</si>
  <si>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</si>
  <si>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</si>
  <si>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</si>
  <si>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</si>
  <si>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</si>
  <si>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</si>
  <si>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</si>
  <si>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</si>
  <si>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</si>
  <si>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</si>
  <si>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</si>
  <si>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</si>
  <si>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</si>
  <si>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</si>
  <si>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</si>
  <si>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</si>
  <si>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</si>
  <si>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</si>
  <si>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</si>
  <si>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</si>
  <si>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</si>
  <si>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</si>
  <si>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</si>
  <si>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</si>
  <si>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</si>
  <si>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</si>
  <si>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</si>
  <si>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</si>
  <si>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</si>
  <si>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</si>
  <si>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</si>
  <si>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</si>
  <si>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</si>
  <si>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</si>
  <si>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</si>
  <si>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</si>
  <si>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</si>
  <si>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</si>
  <si>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</si>
  <si>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</si>
  <si>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</si>
  <si>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</si>
  <si>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</si>
  <si>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</si>
  <si>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</si>
  <si>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</si>
  <si>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</si>
  <si>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</si>
  <si>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</si>
  <si>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</si>
  <si>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</si>
  <si>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</si>
  <si>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</si>
  <si>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</si>
  <si>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</si>
  <si>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</si>
  <si>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</si>
  <si>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</si>
  <si>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</si>
  <si>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</si>
  <si>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</si>
  <si>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</si>
  <si>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</si>
  <si>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</si>
  <si>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</si>
  <si>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</si>
  <si>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</si>
  <si>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</si>
  <si>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</si>
  <si>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</si>
  <si>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</si>
  <si>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</si>
  <si>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</si>
  <si>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</si>
  <si>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</si>
  <si>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</si>
  <si>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</si>
  <si>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</si>
  <si>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</si>
  <si>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</si>
  <si>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</si>
  <si>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</si>
  <si>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</si>
  <si>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</si>
  <si>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</si>
  <si>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</si>
  <si>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</si>
  <si>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</si>
  <si>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</si>
  <si>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</si>
  <si>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</si>
  <si>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</si>
  <si>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</si>
  <si>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</si>
  <si>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</si>
  <si>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</si>
  <si>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</si>
  <si>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</si>
  <si>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</si>
  <si>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</si>
  <si>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</si>
  <si>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</si>
  <si>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</si>
  <si>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</si>
  <si>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</si>
  <si>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</si>
  <si>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</si>
  <si>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</si>
  <si>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</si>
  <si>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</si>
  <si>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</si>
  <si>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</si>
  <si>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</si>
  <si>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</si>
  <si>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</si>
  <si>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</si>
  <si>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</si>
  <si>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</si>
  <si>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</si>
  <si>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</si>
  <si>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</si>
  <si>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</si>
  <si>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</si>
  <si>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</si>
  <si>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</si>
  <si>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</si>
  <si>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</si>
  <si>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</si>
  <si>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</si>
  <si>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</si>
  <si>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</si>
  <si>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</si>
  <si>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</si>
  <si>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</si>
  <si>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</si>
  <si>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</si>
  <si>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</si>
  <si>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</si>
  <si>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</si>
  <si>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</si>
  <si>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</si>
  <si>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</si>
  <si>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</si>
  <si>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</si>
  <si>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</si>
  <si>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</si>
  <si>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</si>
  <si>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</si>
  <si>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</si>
  <si>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</si>
  <si>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</si>
  <si>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</si>
  <si>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</si>
  <si>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</si>
  <si>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</si>
  <si>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</si>
  <si>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</si>
  <si>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</si>
  <si>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</si>
  <si>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</si>
  <si>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</si>
  <si>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</si>
  <si>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</si>
  <si>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</si>
  <si>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</si>
  <si>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</si>
  <si>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</si>
  <si>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</si>
  <si>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</si>
  <si>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</si>
  <si>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</si>
  <si>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</si>
  <si>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</si>
  <si>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</si>
  <si>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</si>
  <si>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</si>
  <si>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</si>
  <si>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</si>
  <si>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</si>
  <si>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</si>
  <si>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</si>
  <si>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</si>
  <si>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</si>
  <si>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</si>
  <si>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</si>
  <si>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</si>
  <si>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</si>
  <si>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</si>
  <si>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</si>
  <si>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</si>
  <si>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</si>
  <si>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</si>
  <si>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</si>
  <si>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</si>
  <si>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</si>
  <si>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</si>
  <si>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</si>
  <si>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</si>
  <si>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</si>
  <si>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</si>
  <si>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</si>
  <si>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</si>
  <si>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</si>
  <si>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</si>
  <si>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</si>
  <si>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</si>
  <si>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</si>
  <si>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</si>
  <si>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</si>
  <si>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</si>
  <si>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</si>
  <si>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</si>
  <si>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</si>
  <si>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</si>
  <si>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</si>
  <si>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</si>
  <si>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</si>
  <si>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</si>
  <si>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</si>
  <si>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</si>
  <si>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</si>
  <si>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</si>
  <si>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</si>
  <si>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</si>
  <si>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</si>
  <si>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</si>
  <si>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</si>
  <si>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</si>
  <si>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</si>
  <si>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</si>
  <si>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</si>
  <si>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</si>
  <si>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</si>
  <si>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</si>
  <si>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</si>
  <si>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</si>
  <si>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</si>
  <si>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</si>
  <si>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</si>
  <si>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</si>
  <si>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</si>
  <si>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</si>
  <si>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</si>
  <si>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</si>
  <si>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</si>
  <si>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</si>
  <si>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</si>
  <si>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</si>
  <si>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</si>
  <si>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</si>
  <si>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</si>
  <si>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</si>
  <si>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</si>
  <si>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</si>
  <si>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</si>
  <si>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</si>
  <si>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</si>
  <si>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</si>
  <si>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</si>
  <si>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</si>
  <si>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</si>
  <si>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</si>
  <si>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</si>
  <si>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</si>
  <si>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</si>
  <si>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</si>
  <si>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</si>
  <si>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</si>
  <si>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</si>
  <si>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</si>
  <si>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</si>
  <si>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</si>
  <si>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</si>
  <si>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</si>
  <si>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</si>
  <si>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</si>
  <si>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</si>
  <si>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</si>
  <si>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</si>
  <si>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</si>
  <si>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</si>
  <si>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</si>
  <si>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</si>
  <si>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</si>
  <si>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</si>
  <si>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</si>
  <si>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</si>
  <si>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</si>
  <si>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</si>
  <si>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</si>
  <si>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</si>
  <si>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</si>
  <si>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</si>
  <si>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</si>
  <si>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</si>
  <si>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</si>
  <si>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</si>
  <si>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</si>
  <si>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</si>
  <si>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</si>
  <si>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</si>
  <si>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</si>
  <si>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</si>
  <si>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</si>
  <si>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</si>
  <si>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</si>
  <si>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</si>
  <si>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</si>
  <si>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</si>
  <si>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</si>
  <si>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</si>
  <si>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</si>
  <si>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</si>
  <si>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</si>
  <si>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</si>
  <si>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</si>
  <si>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</si>
  <si>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</si>
  <si>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</si>
  <si>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</si>
  <si>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</si>
  <si>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</si>
  <si>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</si>
  <si>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</si>
  <si>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</si>
  <si>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</si>
  <si>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</si>
  <si>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</si>
  <si>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</si>
  <si>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</si>
  <si>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</si>
  <si>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</si>
  <si>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</si>
  <si>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</si>
  <si>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</si>
  <si>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</si>
  <si>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</si>
  <si>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</si>
  <si>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</si>
  <si>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</si>
  <si>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</si>
  <si>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</si>
  <si>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</si>
  <si>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</si>
  <si>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</si>
  <si>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</si>
  <si>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</si>
  <si>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</si>
  <si>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</si>
  <si>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</si>
  <si>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</si>
  <si>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</si>
  <si>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</si>
  <si>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</si>
  <si>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</si>
  <si>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</si>
  <si>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</si>
  <si>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</si>
  <si>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</si>
  <si>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</si>
  <si>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</si>
  <si>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</si>
  <si>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</si>
  <si>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</si>
  <si>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</si>
  <si>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</si>
  <si>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</si>
  <si>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</si>
  <si>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</si>
  <si>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</si>
  <si>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</si>
  <si>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</si>
  <si>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</si>
  <si>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</si>
  <si>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</si>
  <si>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</si>
  <si>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</si>
  <si>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</si>
  <si>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</si>
  <si>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</si>
  <si>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</si>
  <si>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</si>
  <si>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</si>
  <si>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</si>
  <si>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</si>
  <si>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</si>
  <si>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</si>
  <si>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</si>
  <si>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</si>
  <si>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</si>
  <si>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</si>
  <si>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</si>
  <si>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</si>
  <si>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</si>
  <si>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</si>
  <si>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</si>
  <si>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</si>
  <si>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</si>
  <si>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</si>
  <si>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</si>
  <si>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</si>
  <si>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</si>
  <si>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</si>
  <si>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</si>
  <si>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</si>
  <si>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</si>
  <si>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</si>
  <si>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</si>
  <si>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</si>
  <si>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</si>
  <si>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</si>
  <si>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</si>
  <si>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</si>
  <si>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</si>
  <si>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</si>
  <si>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</si>
  <si>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</si>
  <si>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</si>
  <si>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</si>
  <si>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</si>
  <si>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</si>
  <si>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</si>
  <si>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</si>
  <si>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</si>
  <si>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</si>
  <si>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</si>
  <si>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</si>
  <si>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</si>
  <si>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</si>
  <si>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</si>
  <si>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</si>
  <si>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</si>
  <si>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</si>
  <si>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</si>
  <si>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</si>
  <si>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</si>
  <si>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</si>
  <si>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</si>
  <si>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</si>
  <si>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</si>
  <si>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</si>
  <si>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</si>
  <si>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</si>
  <si>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</si>
  <si>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</si>
  <si>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</si>
  <si>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</si>
  <si>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</si>
  <si>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</si>
  <si>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</si>
  <si>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</si>
  <si>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</si>
  <si>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</si>
  <si>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</si>
  <si>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</si>
  <si>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</si>
  <si>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</si>
  <si>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</si>
  <si>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</si>
  <si>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</si>
  <si>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</si>
  <si>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</si>
  <si>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</si>
  <si>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</si>
  <si>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</si>
  <si>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</si>
  <si>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</si>
  <si>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</si>
  <si>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</si>
  <si>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</si>
  <si>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</si>
  <si>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</si>
  <si>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</si>
  <si>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</si>
  <si>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</si>
  <si>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</si>
  <si>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</si>
  <si>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</si>
  <si>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</si>
  <si>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</si>
  <si>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</si>
  <si>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</si>
  <si>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</si>
  <si>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</si>
  <si>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</si>
  <si>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</si>
  <si>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</si>
  <si>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</si>
  <si>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</si>
  <si>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</si>
  <si>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</si>
  <si>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</si>
  <si>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</si>
  <si>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</si>
  <si>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</si>
  <si>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</si>
  <si>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</si>
  <si>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</si>
  <si>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</si>
  <si>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</si>
  <si>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</si>
  <si>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</si>
  <si>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</si>
  <si>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</si>
  <si>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</si>
  <si>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</si>
  <si>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</si>
  <si>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</si>
  <si>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</si>
  <si>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</si>
  <si>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</si>
  <si>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</si>
  <si>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</si>
  <si>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</si>
  <si>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</si>
  <si>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</si>
  <si>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</si>
  <si>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</si>
  <si>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</si>
  <si>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</si>
  <si>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</si>
  <si>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</si>
  <si>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</si>
  <si>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</si>
  <si>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</si>
  <si>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</si>
  <si>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</si>
  <si>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</si>
  <si>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</si>
  <si>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</si>
  <si>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</si>
  <si>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</si>
  <si>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</si>
  <si>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</si>
  <si>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</si>
  <si>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</si>
  <si>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</si>
  <si>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</si>
  <si>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</si>
  <si>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</si>
  <si>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</si>
  <si>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</si>
  <si>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</si>
  <si>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</si>
  <si>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</si>
  <si>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</si>
  <si>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</si>
  <si>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</si>
  <si>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</si>
  <si>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</si>
  <si>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</si>
  <si>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</si>
  <si>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</si>
  <si>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</si>
  <si>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</si>
  <si>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</si>
  <si>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</si>
  <si>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</si>
  <si>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</si>
  <si>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</si>
  <si>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</si>
  <si>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</si>
  <si>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</si>
  <si>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</si>
  <si>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</si>
  <si>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</si>
  <si>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</si>
  <si>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</si>
  <si>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</si>
  <si>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</si>
  <si>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</si>
  <si>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</si>
  <si>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</si>
  <si>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</si>
  <si>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</si>
  <si>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</si>
  <si>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</si>
  <si>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</si>
  <si>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</si>
  <si>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</si>
  <si>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</si>
  <si>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</si>
  <si>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</si>
  <si>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</si>
  <si>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</si>
  <si>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</si>
  <si>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</si>
  <si>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</si>
  <si>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</si>
  <si>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</si>
  <si>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</si>
  <si>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</si>
  <si>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</si>
  <si>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</si>
  <si>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</si>
  <si>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</si>
  <si>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</si>
  <si>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</si>
  <si>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</si>
  <si>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</si>
  <si>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</si>
  <si>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</si>
  <si>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</si>
  <si>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</si>
  <si>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</si>
  <si>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</si>
  <si>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</si>
  <si>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</si>
  <si>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</si>
  <si>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</si>
  <si>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</si>
  <si>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</si>
  <si>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</si>
  <si>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</si>
  <si>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</si>
  <si>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</si>
  <si>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</si>
  <si>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</si>
  <si>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</si>
  <si>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</si>
  <si>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</si>
  <si>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</si>
  <si>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</si>
  <si>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</si>
  <si>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</si>
  <si>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</si>
  <si>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</si>
  <si>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</si>
  <si>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</si>
  <si>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</si>
  <si>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</si>
  <si>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</si>
  <si>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</si>
  <si>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</si>
  <si>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</si>
  <si>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</si>
  <si>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</si>
  <si>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</si>
  <si>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</si>
  <si>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</si>
  <si>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</si>
  <si>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</si>
  <si>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</si>
  <si>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</si>
  <si>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</si>
  <si>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</si>
  <si>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</si>
  <si>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</si>
  <si>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</si>
  <si>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</si>
  <si>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</si>
  <si>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</si>
  <si>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</si>
  <si>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</si>
  <si>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</si>
  <si>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</si>
  <si>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</si>
  <si>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</si>
  <si>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</si>
  <si>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</si>
  <si>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</si>
  <si>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</si>
  <si>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</si>
  <si>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</si>
  <si>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</si>
  <si>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</si>
  <si>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</si>
  <si>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</si>
  <si>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</si>
  <si>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</si>
  <si>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</si>
  <si>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</si>
  <si>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</si>
  <si>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</si>
  <si>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</si>
  <si>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</si>
  <si>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</si>
  <si>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</si>
  <si>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</si>
  <si>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</si>
  <si>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</si>
  <si>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</si>
  <si>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</si>
  <si>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</si>
  <si>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</si>
  <si>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</si>
  <si>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</si>
  <si>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</si>
  <si>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</si>
  <si>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</si>
  <si>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</si>
  <si>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</si>
  <si>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</si>
  <si>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</si>
  <si>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</si>
  <si>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</si>
  <si>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</si>
  <si>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</si>
  <si>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</si>
  <si>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</si>
  <si>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</si>
  <si>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</si>
  <si>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</si>
  <si>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</si>
  <si>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</si>
  <si>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</si>
  <si>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</si>
  <si>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</si>
  <si>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</si>
  <si>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</si>
  <si>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</si>
  <si>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</si>
  <si>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</si>
  <si>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</si>
  <si>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</si>
  <si>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</si>
  <si>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</si>
  <si>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</si>
  <si>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</si>
  <si>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</si>
  <si>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</si>
  <si>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</si>
  <si>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</si>
  <si>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</si>
  <si>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</si>
  <si>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</si>
  <si>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</si>
  <si>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</si>
  <si>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</si>
  <si>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</si>
  <si>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</si>
  <si>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</si>
  <si>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</si>
  <si>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</si>
  <si>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</si>
  <si>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</si>
  <si>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</si>
  <si>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</si>
  <si>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</si>
  <si>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</si>
  <si>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</si>
  <si>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</si>
  <si>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</si>
  <si>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</si>
  <si>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</si>
  <si>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</si>
  <si>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</si>
  <si>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</si>
  <si>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</si>
  <si>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</si>
  <si>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</si>
  <si>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</si>
  <si>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</si>
  <si>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</si>
  <si>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</si>
  <si>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</si>
  <si>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</si>
  <si>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</si>
  <si>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</si>
  <si>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</si>
  <si>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</si>
  <si>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</si>
  <si>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</si>
  <si>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</si>
  <si>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</si>
  <si>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</si>
  <si>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</si>
  <si>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</si>
  <si>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</si>
  <si>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</si>
  <si>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</si>
  <si>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</si>
  <si>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</si>
  <si>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</si>
  <si>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</si>
  <si>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</si>
  <si>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</si>
  <si>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</si>
  <si>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</si>
  <si>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</si>
  <si>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</si>
  <si>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</si>
  <si>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</si>
  <si>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</si>
  <si>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</si>
  <si>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</si>
  <si>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</si>
  <si>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</si>
  <si>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</si>
  <si>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</si>
  <si>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</si>
  <si>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</si>
  <si>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</si>
  <si>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</si>
  <si>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</si>
  <si>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</si>
  <si>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</si>
  <si>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</si>
  <si>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</si>
  <si>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</si>
  <si>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</si>
  <si>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</si>
  <si>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</si>
  <si>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</si>
  <si>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</si>
  <si>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</si>
  <si>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</si>
  <si>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</si>
  <si>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</si>
  <si>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</si>
  <si>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</si>
  <si>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</si>
  <si>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</si>
  <si>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</si>
  <si>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</si>
  <si>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</si>
  <si>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</si>
  <si>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</si>
  <si>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</si>
  <si>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</si>
  <si>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</si>
  <si>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</si>
  <si>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</si>
  <si>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</si>
  <si>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</si>
  <si>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</si>
  <si>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</si>
  <si>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</si>
  <si>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</si>
  <si>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</si>
  <si>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</si>
  <si>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</si>
  <si>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</si>
  <si>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</si>
  <si>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</si>
  <si>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</si>
  <si>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</si>
  <si>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</si>
  <si>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</si>
  <si>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</si>
  <si>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</si>
  <si>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</si>
  <si>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</si>
  <si>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</si>
  <si>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</si>
  <si>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</si>
  <si>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</si>
  <si>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</si>
  <si>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</si>
  <si>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</si>
  <si>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</si>
  <si>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</si>
  <si>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</si>
  <si>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</si>
  <si>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</si>
  <si>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</si>
  <si>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</si>
  <si>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</si>
  <si>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</si>
  <si>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</si>
  <si>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</si>
  <si>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</si>
  <si>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</si>
  <si>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</si>
  <si>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</si>
  <si>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</si>
  <si>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</si>
  <si>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</si>
  <si>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</si>
  <si>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</si>
  <si>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</si>
  <si>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</si>
  <si>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</si>
  <si>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</si>
  <si>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</si>
  <si>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</si>
  <si>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</si>
  <si>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</si>
  <si>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</si>
  <si>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</si>
  <si>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</si>
  <si>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</si>
  <si>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</si>
  <si>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</si>
  <si>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</si>
  <si>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</si>
  <si>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</si>
  <si>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</si>
  <si>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</si>
  <si>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</si>
  <si>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</si>
  <si>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</si>
  <si>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</si>
  <si>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</si>
  <si>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</si>
  <si>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</si>
  <si>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</si>
  <si>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</si>
  <si>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</si>
  <si>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</si>
  <si>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</si>
  <si>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</si>
  <si>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</si>
  <si>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</si>
  <si>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</si>
  <si>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</si>
  <si>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</si>
  <si>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</si>
  <si>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</si>
  <si>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</si>
  <si>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</si>
  <si>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</si>
  <si>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</si>
  <si>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</si>
  <si>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</si>
  <si>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</si>
  <si>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</si>
  <si>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</si>
  <si>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</si>
  <si>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</si>
  <si>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</si>
  <si>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</si>
  <si>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</si>
  <si>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</si>
  <si>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</si>
  <si>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</si>
  <si>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</si>
  <si>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</si>
  <si>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</si>
  <si>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</si>
  <si>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</si>
  <si>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</si>
  <si>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</si>
  <si>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</si>
  <si>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</si>
  <si>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</si>
  <si>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</si>
  <si>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</si>
  <si>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</si>
  <si>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</si>
  <si>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</si>
  <si>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</si>
  <si>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</si>
  <si>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</si>
  <si>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</si>
  <si>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</si>
  <si>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</si>
  <si>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</si>
  <si>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</si>
  <si>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</si>
  <si>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</si>
  <si>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</si>
  <si>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</si>
  <si>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</si>
  <si>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</si>
  <si>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</si>
  <si>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</si>
  <si>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</si>
  <si>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</si>
  <si>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</si>
  <si>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</si>
  <si>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</si>
  <si>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</si>
  <si>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</si>
  <si>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</si>
  <si>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</si>
  <si>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</si>
  <si>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</si>
  <si>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</si>
  <si>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</si>
  <si>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</si>
  <si>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</si>
  <si>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</si>
  <si>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</si>
  <si>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</si>
  <si>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</si>
  <si>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</si>
  <si>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</si>
  <si>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</si>
  <si>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</si>
  <si>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</si>
  <si>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</si>
  <si>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</si>
  <si>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</si>
  <si>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</si>
  <si>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</si>
  <si>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</si>
  <si>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</si>
  <si>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</si>
  <si>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</si>
  <si>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</si>
  <si>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</si>
  <si>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</si>
  <si>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</si>
  <si>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</si>
  <si>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</si>
  <si>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</si>
  <si>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</si>
  <si>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</si>
  <si>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</si>
  <si>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</si>
  <si>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</si>
  <si>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</si>
  <si>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</si>
  <si>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</si>
  <si>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</si>
  <si>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</si>
  <si>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</si>
  <si>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</si>
  <si>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</si>
  <si>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</si>
  <si>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</si>
  <si>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</si>
  <si>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</si>
  <si>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</si>
  <si>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</si>
  <si>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</si>
  <si>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</si>
  <si>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</si>
  <si>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</si>
  <si>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</si>
  <si>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</si>
  <si>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</si>
  <si>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</si>
  <si>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</si>
  <si>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</si>
  <si>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</si>
  <si>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</si>
  <si>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</si>
  <si>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</si>
  <si>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</si>
  <si>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</si>
  <si>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</si>
  <si>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</si>
  <si>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</si>
  <si>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</si>
  <si>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</si>
  <si>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</si>
  <si>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</si>
  <si>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</si>
  <si>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</si>
  <si>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</si>
  <si>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</si>
  <si>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</si>
  <si>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</si>
  <si>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</si>
  <si>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</si>
  <si>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</si>
  <si>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</si>
  <si>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</si>
  <si>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</si>
  <si>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</si>
  <si>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</si>
  <si>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</si>
  <si>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</si>
  <si>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</si>
  <si>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</si>
  <si>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</si>
  <si>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</si>
  <si>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</si>
  <si>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</si>
  <si>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</si>
  <si>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</si>
  <si>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</si>
  <si>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</si>
  <si>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</si>
  <si>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</si>
  <si>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</si>
  <si>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</si>
  <si>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</si>
  <si>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</si>
  <si>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</si>
  <si>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</si>
  <si>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</si>
  <si>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</si>
  <si>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</si>
  <si>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</si>
  <si>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</si>
  <si>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</si>
  <si>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</si>
  <si>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</si>
  <si>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</si>
  <si>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</si>
  <si>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</si>
  <si>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</si>
  <si>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</si>
  <si>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</si>
  <si>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</si>
  <si>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</si>
  <si>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</si>
  <si>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</si>
  <si>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</si>
  <si>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</si>
  <si>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</si>
  <si>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</si>
  <si>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</si>
  <si>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</si>
  <si>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</si>
  <si>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</si>
  <si>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</si>
  <si>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</si>
  <si>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</si>
  <si>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</si>
  <si>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</si>
  <si>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</si>
  <si>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</si>
  <si>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</si>
  <si>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</si>
  <si>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</si>
  <si>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</si>
  <si>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</si>
  <si>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</si>
  <si>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</si>
  <si>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</si>
  <si>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</si>
  <si>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</si>
  <si>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</si>
  <si>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</si>
  <si>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</si>
  <si>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</si>
  <si>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</si>
  <si>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</si>
  <si>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</si>
  <si>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</si>
  <si>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</si>
  <si>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</si>
  <si>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</si>
  <si>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</si>
  <si>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</si>
  <si>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</si>
  <si>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</si>
  <si>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</si>
  <si>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</si>
  <si>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</si>
  <si>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</si>
  <si>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</si>
  <si>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</si>
  <si>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</si>
  <si>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</si>
  <si>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</si>
  <si>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</si>
  <si>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</si>
  <si>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</si>
  <si>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</si>
  <si>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</si>
  <si>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</si>
  <si>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</si>
  <si>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</si>
  <si>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</si>
  <si>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</si>
  <si>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</si>
  <si>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</si>
  <si>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</si>
  <si>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</si>
  <si>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</si>
  <si>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</si>
  <si>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</si>
  <si>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</si>
  <si>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</si>
  <si>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</si>
  <si>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</si>
  <si>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</si>
  <si>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</si>
  <si>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</si>
  <si>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</si>
  <si>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</si>
  <si>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</si>
  <si>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</si>
  <si>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</si>
  <si>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</si>
  <si>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</si>
  <si>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</si>
  <si>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</si>
  <si>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</si>
  <si>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</si>
  <si>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</si>
  <si>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</si>
  <si>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</si>
  <si>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</si>
  <si>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</si>
  <si>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</si>
  <si>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</si>
  <si>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</si>
  <si>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</si>
  <si>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</si>
  <si>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</si>
  <si>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</si>
  <si>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</si>
  <si>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</si>
  <si>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</si>
  <si>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</si>
  <si>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</si>
  <si>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</si>
  <si>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</si>
  <si>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</si>
  <si>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</si>
  <si>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</si>
  <si>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</si>
  <si>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</si>
  <si>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</si>
  <si>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</si>
  <si>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</si>
  <si>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</si>
  <si>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</si>
  <si>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</si>
  <si>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</si>
  <si>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</si>
  <si>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</si>
  <si>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</si>
  <si>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</si>
  <si>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</si>
  <si>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</si>
  <si>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</si>
  <si>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</si>
  <si>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</si>
  <si>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</si>
  <si>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</si>
  <si>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</si>
  <si>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</si>
  <si>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</si>
  <si>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</si>
  <si>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</si>
  <si>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</si>
  <si>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</si>
  <si>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</si>
  <si>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</si>
  <si>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</si>
  <si>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</si>
  <si>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</si>
  <si>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</si>
  <si>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</si>
  <si>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</si>
  <si>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</si>
  <si>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</si>
  <si>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</si>
  <si>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</si>
  <si>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</si>
  <si>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</si>
  <si>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</si>
  <si>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</si>
  <si>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</si>
  <si>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</si>
  <si>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</si>
  <si>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</si>
  <si>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</si>
  <si>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</si>
  <si>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</si>
  <si>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</si>
  <si>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</si>
  <si>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</si>
  <si>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</si>
  <si>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</si>
  <si>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</si>
  <si>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</si>
  <si>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</si>
  <si>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</si>
  <si>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</si>
  <si>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</si>
  <si>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</si>
  <si>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</si>
  <si>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</si>
  <si>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</si>
  <si>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</si>
  <si>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</si>
  <si>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</si>
  <si>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</si>
  <si>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</si>
  <si>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</si>
  <si>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</si>
  <si>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</si>
  <si>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</si>
  <si>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</si>
  <si>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</si>
  <si>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</si>
  <si>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</si>
  <si>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</si>
  <si>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</si>
  <si>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</si>
  <si>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</si>
  <si>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</si>
  <si>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</si>
  <si>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</si>
  <si>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</si>
  <si>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</si>
  <si>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</si>
  <si>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</si>
  <si>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</si>
  <si>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</si>
  <si>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</si>
  <si>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</si>
  <si>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</si>
  <si>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</si>
  <si>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</si>
  <si>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</si>
  <si>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</si>
  <si>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</si>
  <si>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</si>
  <si>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</si>
  <si>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</si>
  <si>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</si>
  <si>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</si>
  <si>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</si>
  <si>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</si>
  <si>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</si>
  <si>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</si>
  <si>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</si>
  <si>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</si>
  <si>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</si>
  <si>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</si>
  <si>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</si>
  <si>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</si>
  <si>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</si>
  <si>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</si>
  <si>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</si>
  <si>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</si>
  <si>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</si>
  <si>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</si>
  <si>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</si>
  <si>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</si>
  <si>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</si>
  <si>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</si>
  <si>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</si>
  <si>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</si>
  <si>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</si>
  <si>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</si>
  <si>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</si>
  <si>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</si>
  <si>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</si>
  <si>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</si>
  <si>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</si>
  <si>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</si>
  <si>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</si>
  <si>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</si>
  <si>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</si>
  <si>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</si>
  <si>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</si>
  <si>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</si>
  <si>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</si>
  <si>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</si>
  <si>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</si>
  <si>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</si>
  <si>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</si>
  <si>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</si>
  <si>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</si>
  <si>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</si>
  <si>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</si>
  <si>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</si>
  <si>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</si>
  <si>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</si>
  <si>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</si>
  <si>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</si>
  <si>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</si>
  <si>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</si>
  <si>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</si>
  <si>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</si>
  <si>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</si>
  <si>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</si>
  <si>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</si>
  <si>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</si>
  <si>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</si>
  <si>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</si>
  <si>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</si>
  <si>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</si>
  <si>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</si>
  <si>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</si>
  <si>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</si>
  <si>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</si>
  <si>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</si>
  <si>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</si>
  <si>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</si>
  <si>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</si>
  <si>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</si>
  <si>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</si>
  <si>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</si>
  <si>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</si>
  <si>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</si>
  <si>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</si>
  <si>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</si>
  <si>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</si>
  <si>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</si>
  <si>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</si>
  <si>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</si>
  <si>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</si>
  <si>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</si>
  <si>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</si>
  <si>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</si>
  <si>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</si>
  <si>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</si>
  <si>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</si>
  <si>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</si>
  <si>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</si>
  <si>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</si>
  <si>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</si>
  <si>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</si>
  <si>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</si>
  <si>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</si>
  <si>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</si>
  <si>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</si>
  <si>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</si>
  <si>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</si>
  <si>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</si>
  <si>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</si>
  <si>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</si>
  <si>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</si>
  <si>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</si>
  <si>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</si>
  <si>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</si>
  <si>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</si>
  <si>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</si>
  <si>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</si>
  <si>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</si>
  <si>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</si>
  <si>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</si>
  <si>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</si>
  <si>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</si>
  <si>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</si>
  <si>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</si>
  <si>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</si>
  <si>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</si>
  <si>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</si>
  <si>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</si>
  <si>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</si>
  <si>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</si>
  <si>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</si>
  <si>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</si>
  <si>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</si>
  <si>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</si>
  <si>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</si>
  <si>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</si>
  <si>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</si>
  <si>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</si>
  <si>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</si>
  <si>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</si>
  <si>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</si>
  <si>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</si>
  <si>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</si>
  <si>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</si>
  <si>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</si>
  <si>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</si>
  <si>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</si>
  <si>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</si>
  <si>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</si>
  <si>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</si>
  <si>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</si>
  <si>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</si>
  <si>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</si>
  <si>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</si>
  <si>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</si>
  <si>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</si>
  <si>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</si>
  <si>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</si>
  <si>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</si>
  <si>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</si>
  <si>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</si>
  <si>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</si>
  <si>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</si>
  <si>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</si>
  <si>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</si>
  <si>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</si>
  <si>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</si>
  <si>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</si>
  <si>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</si>
  <si>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</si>
  <si>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</si>
  <si>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</si>
  <si>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</si>
  <si>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</si>
  <si>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</si>
  <si>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</si>
  <si>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</si>
  <si>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</si>
  <si>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</si>
  <si>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</si>
  <si>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</si>
  <si>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</si>
  <si>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</si>
  <si>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</si>
  <si>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</si>
  <si>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</si>
  <si>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</si>
  <si>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</si>
  <si>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</si>
  <si>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</si>
  <si>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</si>
  <si>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</si>
  <si>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</si>
  <si>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</si>
  <si>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</si>
  <si>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</si>
  <si>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</si>
  <si>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</si>
  <si>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</si>
  <si>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</si>
  <si>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</si>
  <si>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</si>
  <si>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</si>
  <si>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</si>
  <si>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</si>
  <si>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</si>
  <si>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</si>
  <si>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</si>
  <si>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</si>
  <si>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</si>
  <si>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</si>
  <si>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</si>
  <si>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</si>
  <si>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</si>
  <si>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</si>
  <si>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</si>
  <si>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</si>
  <si>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</si>
  <si>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</si>
  <si>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</si>
  <si>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</si>
  <si>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</si>
  <si>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</si>
  <si>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</si>
  <si>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</si>
  <si>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</si>
  <si>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</si>
  <si>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</si>
  <si>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</si>
  <si>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</si>
  <si>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</si>
  <si>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</si>
  <si>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</si>
  <si>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</si>
  <si>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</si>
  <si>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</si>
  <si>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</si>
  <si>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</si>
  <si>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</si>
  <si>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</si>
  <si>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</si>
  <si>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</si>
  <si>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</si>
  <si>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</si>
  <si>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</si>
  <si>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</si>
  <si>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</si>
  <si>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</si>
  <si>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</si>
  <si>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</si>
  <si>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</si>
  <si>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</si>
  <si>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</si>
  <si>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</si>
  <si>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</si>
  <si>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</si>
  <si>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</si>
  <si>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</si>
  <si>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</si>
  <si>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</si>
  <si>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</si>
  <si>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</si>
  <si>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</si>
  <si>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</si>
  <si>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</si>
  <si>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</si>
  <si>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</si>
  <si>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</si>
  <si>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</si>
  <si>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</si>
  <si>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</si>
  <si>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</si>
  <si>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</si>
  <si>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</si>
  <si>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</si>
  <si>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</si>
  <si>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</si>
  <si>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</si>
  <si>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</si>
  <si>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</si>
  <si>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</si>
  <si>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</si>
  <si>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</si>
  <si>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</si>
  <si>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</si>
  <si>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</si>
  <si>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</si>
  <si>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</si>
  <si>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</si>
  <si>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</si>
  <si>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</si>
  <si>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</si>
  <si>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</si>
  <si>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</si>
  <si>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</si>
  <si>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</si>
  <si>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</si>
  <si>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</si>
  <si>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</si>
  <si>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</si>
  <si>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</si>
  <si>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</si>
  <si>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</si>
  <si>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</si>
  <si>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</si>
  <si>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</si>
  <si>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</si>
  <si>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</si>
  <si>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</si>
  <si>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</si>
  <si>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</si>
  <si>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</si>
  <si>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</si>
  <si>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</si>
  <si>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</si>
  <si>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</si>
  <si>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</si>
  <si>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</si>
  <si>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</si>
  <si>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</si>
  <si>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</si>
  <si>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</si>
  <si>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</si>
  <si>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</si>
  <si>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</si>
  <si>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</si>
  <si>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</si>
  <si>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</si>
  <si>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</si>
  <si>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</si>
  <si>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</si>
  <si>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</si>
  <si>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</si>
  <si>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</si>
  <si>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</si>
  <si>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</si>
  <si>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</si>
  <si>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</si>
  <si>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</si>
  <si>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</si>
  <si>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</si>
  <si>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</si>
  <si>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</si>
  <si>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</si>
  <si>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</si>
  <si>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</si>
  <si>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</si>
  <si>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</si>
  <si>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</si>
  <si>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</si>
  <si>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</si>
  <si>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</si>
  <si>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</si>
  <si>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</si>
  <si>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</si>
  <si>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</si>
  <si>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</si>
  <si>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</si>
  <si>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</si>
  <si>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</si>
  <si>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</si>
  <si>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</si>
  <si>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</si>
  <si>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</si>
  <si>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</si>
  <si>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</si>
  <si>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</si>
  <si>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</si>
  <si>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</si>
  <si>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</si>
  <si>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</si>
  <si>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</si>
  <si>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</si>
  <si>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</si>
  <si>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</si>
  <si>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</si>
  <si>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</si>
  <si>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</si>
  <si>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</si>
  <si>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</si>
  <si>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</si>
  <si>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</si>
  <si>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</si>
  <si>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</si>
  <si>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</si>
  <si>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</si>
  <si>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</si>
  <si>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</si>
  <si>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</si>
  <si>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</si>
  <si>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</si>
  <si>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</si>
  <si>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</si>
  <si>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</si>
  <si>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</si>
  <si>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</si>
  <si>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</si>
  <si>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</si>
  <si>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</si>
  <si>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</si>
  <si>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</si>
  <si>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</si>
  <si>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</si>
  <si>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</si>
  <si>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</si>
  <si>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</si>
  <si>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</si>
  <si>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</si>
  <si>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</si>
  <si>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</si>
  <si>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</si>
  <si>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</si>
  <si>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</si>
  <si>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</si>
  <si>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</si>
  <si>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</si>
  <si>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</si>
  <si>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</si>
  <si>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</si>
  <si>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</si>
  <si>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</si>
  <si>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</si>
  <si>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</si>
  <si>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</si>
  <si>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</si>
  <si>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</si>
  <si>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</si>
  <si>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</si>
  <si>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</si>
  <si>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</si>
  <si>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</si>
  <si>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</si>
  <si>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</si>
  <si>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</si>
  <si>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</si>
  <si>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</si>
  <si>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</si>
  <si>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</si>
  <si>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</si>
  <si>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</si>
  <si>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</si>
  <si>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</si>
  <si>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</si>
  <si>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</si>
  <si>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</si>
  <si>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</si>
  <si>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</si>
  <si>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</si>
  <si>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</si>
  <si>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</si>
  <si>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</si>
  <si>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</si>
  <si>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</si>
  <si>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</si>
  <si>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</si>
  <si>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</si>
  <si>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</si>
  <si>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</si>
  <si>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</si>
  <si>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</si>
  <si>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</si>
  <si>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</si>
  <si>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</si>
  <si>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</si>
  <si>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</si>
  <si>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</si>
  <si>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</si>
  <si>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</si>
  <si>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</si>
  <si>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</si>
  <si>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</si>
  <si>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</si>
  <si>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</si>
  <si>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</si>
  <si>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</si>
  <si>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</si>
  <si>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</si>
  <si>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</si>
  <si>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</si>
  <si>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</si>
  <si>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</si>
  <si>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</si>
  <si>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</si>
  <si>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</si>
  <si>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</si>
  <si>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</si>
  <si>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</si>
  <si>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</si>
  <si>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</si>
  <si>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</si>
  <si>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</si>
  <si>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</si>
  <si>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</si>
  <si>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</si>
  <si>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</si>
  <si>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</si>
  <si>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</si>
  <si>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</si>
  <si>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</si>
  <si>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</si>
  <si>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</si>
  <si>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</si>
  <si>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</si>
  <si>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</si>
  <si>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</si>
  <si>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</si>
  <si>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</si>
  <si>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</si>
  <si>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</si>
  <si>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</si>
  <si>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</si>
  <si>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</si>
  <si>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</si>
  <si>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</si>
  <si>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</si>
  <si>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</si>
  <si>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</si>
  <si>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</si>
  <si>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</si>
  <si>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</si>
  <si>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</si>
  <si>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</si>
  <si>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</si>
  <si>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</si>
  <si>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</si>
  <si>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</si>
  <si>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</si>
  <si>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</si>
  <si>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</si>
  <si>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</si>
  <si>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</si>
  <si>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</si>
  <si>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</si>
  <si>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</si>
  <si>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</si>
  <si>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</si>
  <si>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</si>
  <si>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</si>
  <si>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</si>
  <si>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</si>
  <si>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</si>
  <si>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</si>
  <si>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</si>
  <si>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</si>
  <si>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</si>
  <si>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</si>
  <si>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</si>
  <si>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</si>
  <si>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</si>
  <si>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</si>
  <si>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</si>
  <si>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</si>
  <si>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</si>
  <si>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</si>
  <si>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</si>
  <si>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</si>
  <si>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</si>
  <si>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</si>
  <si>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</si>
  <si>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</si>
  <si>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</si>
  <si>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</si>
  <si>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</si>
  <si>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</si>
  <si>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</si>
  <si>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</si>
  <si>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</si>
  <si>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</si>
  <si>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</si>
  <si>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</si>
  <si>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</si>
  <si>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</si>
  <si>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</si>
  <si>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</si>
  <si>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</si>
  <si>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</si>
  <si>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</si>
  <si>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</si>
  <si>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</si>
  <si>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</si>
  <si>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</si>
  <si>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</si>
  <si>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</si>
  <si>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</si>
  <si>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</si>
  <si>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</si>
  <si>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</si>
  <si>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</si>
  <si>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</si>
  <si>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</si>
  <si>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</si>
  <si>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</si>
  <si>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</si>
  <si>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</si>
  <si>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</si>
  <si>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</si>
  <si>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</si>
  <si>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</si>
  <si>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</si>
  <si>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</si>
  <si>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</si>
  <si>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</si>
  <si>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</si>
  <si>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</si>
  <si>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</si>
  <si>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</si>
  <si>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</si>
  <si>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</si>
  <si>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</si>
  <si>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</si>
  <si>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</si>
  <si>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</si>
  <si>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</si>
  <si>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</si>
  <si>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</si>
  <si>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</si>
  <si>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</si>
  <si>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</si>
  <si>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</si>
  <si>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</si>
  <si>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</si>
  <si>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</si>
  <si>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</si>
  <si>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</si>
  <si>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</si>
  <si>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</si>
  <si>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</si>
  <si>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</si>
  <si>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</si>
  <si>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</si>
  <si>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</si>
  <si>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</si>
  <si>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</si>
  <si>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</si>
  <si>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</si>
  <si>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</si>
  <si>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</si>
  <si>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</si>
  <si>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</si>
  <si>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</si>
  <si>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</si>
  <si>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</si>
  <si>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</si>
  <si>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</si>
  <si>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</si>
  <si>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</si>
  <si>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</si>
  <si>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</si>
  <si>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</si>
  <si>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</si>
  <si>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</si>
  <si>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</si>
  <si>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</si>
  <si>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</si>
  <si>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</si>
  <si>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</si>
  <si>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</si>
  <si>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</si>
  <si>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</si>
  <si>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</si>
  <si>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</si>
  <si>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</si>
  <si>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</si>
  <si>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</si>
  <si>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</si>
  <si>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</si>
  <si>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</si>
  <si>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</si>
  <si>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</si>
  <si>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</si>
  <si>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</si>
  <si>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</si>
  <si>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</si>
  <si>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</si>
  <si>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</si>
  <si>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</si>
  <si>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</si>
  <si>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</si>
  <si>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</si>
  <si>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</si>
  <si>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</si>
  <si>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</si>
  <si>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</si>
  <si>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</si>
  <si>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</si>
  <si>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</si>
  <si>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</si>
  <si>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</si>
  <si>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</si>
  <si>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</si>
  <si>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</si>
  <si>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</si>
  <si>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</si>
  <si>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</si>
  <si>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</si>
  <si>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</si>
  <si>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</si>
  <si>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</si>
  <si>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</si>
  <si>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</si>
  <si>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</si>
  <si>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</si>
  <si>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</si>
  <si>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</si>
  <si>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</si>
  <si>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</si>
  <si>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</si>
  <si>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</si>
  <si>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</si>
  <si>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</si>
  <si>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</si>
  <si>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</si>
  <si>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</si>
  <si>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</si>
  <si>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</si>
  <si>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</si>
  <si>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</si>
  <si>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</si>
  <si>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</si>
  <si>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</si>
  <si>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</si>
  <si>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</si>
  <si>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</si>
  <si>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</si>
  <si>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</si>
  <si>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</si>
  <si>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</si>
  <si>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</si>
  <si>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</si>
  <si>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</si>
  <si>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</si>
  <si>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</si>
  <si>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</si>
  <si>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</si>
  <si>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</si>
  <si>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</si>
  <si>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</si>
  <si>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</si>
  <si>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</si>
  <si>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</si>
  <si>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</si>
  <si>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</si>
  <si>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</si>
  <si>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</si>
  <si>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</si>
  <si>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</si>
  <si>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</si>
  <si>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</si>
  <si>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</si>
  <si>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</si>
  <si>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</si>
  <si>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</si>
  <si>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</si>
  <si>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</si>
  <si>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</si>
  <si>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</si>
  <si>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</si>
  <si>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</si>
  <si>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</si>
  <si>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</si>
  <si>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</si>
  <si>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</si>
  <si>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</si>
  <si>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</si>
  <si>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</si>
  <si>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</si>
  <si>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</si>
  <si>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</si>
  <si>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</si>
  <si>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</si>
  <si>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</si>
  <si>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</si>
  <si>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</si>
  <si>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</si>
  <si>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</si>
  <si>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</si>
  <si>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</si>
  <si>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</si>
  <si>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</si>
  <si>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</si>
  <si>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</si>
  <si>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</si>
  <si>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</si>
  <si>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</si>
  <si>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</si>
  <si>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</si>
  <si>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</si>
  <si>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</si>
  <si>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</si>
  <si>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</si>
  <si>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</si>
  <si>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</si>
  <si>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</si>
  <si>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</si>
  <si>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</si>
  <si>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</si>
  <si>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</si>
  <si>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</si>
  <si>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</si>
  <si>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</si>
  <si>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</si>
  <si>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</si>
  <si>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</si>
  <si>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</si>
  <si>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</si>
  <si>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</si>
  <si>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</si>
  <si>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</si>
  <si>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</si>
  <si>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</si>
  <si>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</si>
  <si>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</si>
  <si>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</si>
  <si>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</si>
  <si>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</si>
  <si>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</si>
  <si>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</si>
  <si>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</si>
  <si>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</si>
  <si>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</si>
  <si>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</si>
  <si>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</si>
  <si>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</si>
  <si>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</si>
  <si>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</si>
  <si>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</si>
  <si>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</si>
  <si>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</si>
  <si>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</si>
  <si>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</si>
  <si>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</si>
  <si>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</si>
  <si>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</si>
  <si>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</si>
  <si>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</si>
  <si>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</si>
  <si>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</si>
  <si>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</si>
  <si>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</si>
  <si>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</si>
  <si>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</si>
  <si>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</si>
  <si>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</si>
  <si>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</si>
  <si>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</si>
  <si>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</si>
  <si>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</si>
  <si>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</si>
  <si>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</si>
  <si>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</si>
  <si>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</si>
  <si>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</si>
  <si>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</si>
  <si>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</si>
  <si>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</si>
  <si>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</si>
  <si>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</si>
  <si>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</si>
  <si>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</si>
  <si>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</si>
  <si>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</si>
  <si>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</si>
  <si>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</si>
  <si>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</si>
  <si>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</si>
  <si>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</si>
  <si>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</si>
  <si>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</si>
  <si>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</si>
  <si>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</si>
  <si>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</si>
  <si>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</si>
  <si>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</si>
  <si>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</si>
  <si>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</si>
  <si>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</si>
  <si>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</si>
  <si>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</si>
  <si>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</si>
  <si>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</si>
  <si>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</si>
  <si>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</si>
  <si>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</si>
  <si>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</si>
  <si>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</si>
  <si>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</si>
  <si>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</si>
  <si>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</si>
  <si>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</si>
  <si>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</si>
  <si>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</si>
  <si>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</si>
  <si>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</si>
  <si>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</si>
  <si>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</si>
  <si>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</si>
  <si>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</si>
  <si>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</si>
  <si>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</si>
  <si>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</si>
  <si>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</si>
  <si>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</si>
  <si>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</si>
  <si>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</si>
  <si>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</si>
  <si>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</si>
  <si>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</si>
  <si>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</si>
  <si>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</si>
  <si>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</si>
  <si>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</si>
  <si>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</si>
  <si>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</si>
  <si>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</si>
  <si>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</si>
  <si>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</si>
  <si>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</si>
  <si>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</si>
  <si>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</si>
  <si>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</si>
  <si>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</si>
  <si>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</si>
  <si>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</si>
  <si>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</si>
  <si>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</si>
  <si>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</si>
  <si>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</si>
  <si>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</si>
  <si>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</si>
  <si>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</si>
  <si>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</si>
  <si>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</si>
  <si>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</si>
  <si>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</si>
  <si>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</si>
  <si>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</si>
  <si>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</si>
  <si>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</si>
  <si>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</si>
  <si>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</si>
  <si>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</si>
  <si>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</si>
  <si>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</si>
  <si>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</si>
  <si>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</si>
  <si>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</si>
  <si>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</si>
  <si>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</si>
  <si>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</si>
  <si>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</si>
  <si>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</si>
  <si>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</si>
  <si>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</si>
  <si>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</si>
  <si>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</si>
  <si>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</si>
  <si>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</si>
  <si>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</si>
  <si>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</si>
  <si>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</si>
  <si>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</si>
  <si>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</si>
  <si>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</si>
  <si>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</si>
  <si>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</si>
  <si>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</si>
  <si>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</si>
  <si>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</si>
  <si>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</si>
  <si>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</si>
  <si>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</si>
  <si>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</si>
  <si>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</si>
  <si>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</si>
  <si>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</si>
  <si>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</si>
  <si>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</si>
  <si>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</si>
  <si>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</si>
  <si>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</si>
  <si>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</si>
  <si>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</si>
  <si>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</si>
  <si>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</si>
  <si>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</si>
  <si>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</si>
  <si>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</si>
  <si>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</si>
  <si>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</si>
  <si>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</si>
  <si>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</si>
  <si>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</si>
  <si>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</si>
  <si>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</si>
  <si>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</si>
  <si>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</si>
  <si>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</si>
  <si>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</si>
  <si>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</si>
  <si>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</si>
  <si>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</si>
  <si>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</si>
  <si>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</si>
  <si>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</si>
  <si>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</si>
  <si>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</si>
  <si>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</si>
  <si>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</si>
  <si>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</si>
  <si>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</si>
  <si>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</si>
  <si>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</si>
  <si>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</si>
  <si>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</si>
  <si>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</si>
  <si>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</si>
  <si>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</si>
  <si>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</si>
  <si>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</si>
  <si>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</si>
  <si>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</si>
  <si>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</si>
  <si>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</si>
  <si>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</si>
  <si>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</si>
  <si>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</si>
  <si>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</si>
  <si>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</si>
  <si>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</si>
  <si>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</si>
  <si>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</si>
  <si>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</si>
  <si>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</si>
  <si>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</si>
  <si>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</si>
  <si>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</si>
  <si>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</si>
  <si>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</si>
  <si>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</si>
  <si>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</si>
  <si>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</si>
  <si>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</si>
  <si>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</si>
  <si>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</si>
  <si>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</si>
  <si>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</si>
  <si>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</si>
  <si>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</si>
  <si>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</si>
  <si>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</si>
  <si>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</si>
  <si>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</si>
  <si>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</si>
  <si>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</si>
  <si>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</si>
  <si>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</si>
  <si>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</si>
  <si>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</si>
  <si>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</si>
  <si>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</si>
  <si>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</si>
  <si>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</si>
  <si>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</si>
  <si>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</si>
  <si>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</si>
  <si>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</si>
  <si>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</si>
  <si>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</si>
  <si>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</si>
  <si>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</si>
  <si>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</si>
  <si>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</si>
  <si>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</si>
  <si>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</si>
  <si>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</si>
  <si>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</si>
  <si>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</si>
  <si>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</si>
  <si>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</si>
  <si>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</si>
  <si>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</si>
  <si>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</si>
  <si>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</si>
  <si>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</si>
  <si>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</si>
  <si>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</si>
  <si>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</si>
  <si>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</si>
  <si>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</si>
  <si>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</si>
  <si>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</si>
  <si>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</si>
  <si>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</si>
  <si>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</si>
  <si>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</si>
  <si>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</si>
  <si>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</si>
  <si>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</si>
  <si>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</si>
  <si>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</si>
  <si>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</si>
  <si>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</si>
  <si>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</si>
  <si>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</si>
  <si>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</si>
  <si>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</si>
  <si>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</si>
  <si>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</si>
  <si>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</si>
  <si>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</si>
  <si>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</si>
  <si>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</si>
  <si>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</si>
  <si>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</si>
  <si>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</si>
  <si>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</si>
  <si>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</si>
  <si>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</si>
  <si>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</si>
  <si>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</si>
  <si>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</si>
  <si>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</si>
  <si>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</si>
  <si>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</si>
  <si>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</si>
  <si>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</si>
  <si>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</si>
  <si>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</si>
  <si>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</si>
  <si>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</si>
  <si>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</si>
  <si>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</si>
  <si>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</si>
  <si>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</si>
  <si>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</si>
  <si>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</si>
  <si>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</si>
  <si>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</si>
  <si>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</si>
  <si>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</si>
  <si>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</si>
  <si>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</si>
  <si>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</si>
  <si>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</si>
  <si>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</si>
  <si>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</si>
  <si>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</si>
  <si>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</si>
  <si>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</si>
  <si>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</si>
  <si>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</si>
  <si>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</si>
  <si>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</si>
  <si>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</si>
  <si>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</si>
  <si>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</si>
  <si>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</si>
  <si>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</si>
  <si>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</si>
  <si>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</si>
  <si>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</si>
  <si>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</si>
  <si>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</si>
  <si>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</si>
  <si>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</si>
  <si>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</si>
  <si>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</si>
  <si>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</si>
  <si>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</si>
  <si>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</si>
  <si>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</si>
  <si>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</si>
  <si>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</si>
  <si>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</si>
  <si>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</si>
  <si>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</si>
  <si>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</si>
  <si>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</si>
  <si>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</si>
  <si>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</si>
  <si>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</si>
  <si>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</si>
  <si>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</si>
  <si>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</si>
  <si>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</si>
  <si>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</si>
  <si>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</si>
  <si>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</si>
  <si>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</si>
  <si>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</si>
  <si>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</si>
  <si>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</si>
  <si>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</si>
  <si>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</si>
  <si>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</si>
  <si>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</si>
  <si>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</si>
  <si>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</si>
  <si>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</si>
  <si>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</si>
  <si>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</si>
  <si>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</si>
  <si>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</si>
  <si>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</si>
  <si>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</si>
  <si>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</si>
  <si>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</si>
  <si>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</si>
  <si>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</si>
  <si>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</si>
  <si>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</si>
  <si>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</si>
  <si>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</si>
  <si>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</si>
  <si>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</si>
  <si>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</si>
  <si>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</si>
  <si>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</si>
  <si>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</si>
  <si>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</si>
  <si>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</si>
  <si>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</si>
  <si>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</si>
  <si>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</si>
  <si>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</si>
  <si>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</si>
  <si>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</si>
  <si>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</si>
  <si>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</si>
  <si>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</si>
  <si>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</si>
  <si>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</si>
  <si>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</si>
  <si>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</si>
  <si>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</si>
  <si>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</si>
  <si>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</si>
  <si>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</si>
  <si>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</si>
  <si>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</si>
  <si>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</si>
  <si>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</si>
  <si>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</si>
  <si>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</si>
  <si>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</si>
  <si>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</si>
  <si>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</si>
  <si>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</si>
  <si>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</si>
  <si>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</si>
  <si>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</si>
  <si>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</si>
  <si>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</si>
  <si>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</si>
  <si>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</si>
  <si>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</si>
  <si>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</si>
  <si>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</si>
  <si>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</si>
  <si>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</si>
  <si>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</si>
  <si>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</si>
  <si>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</si>
  <si>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</si>
  <si>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</si>
  <si>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</si>
  <si>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</si>
  <si>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</si>
  <si>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</si>
  <si>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</si>
  <si>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</si>
  <si>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</si>
  <si>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</si>
  <si>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</si>
  <si>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</si>
  <si>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</si>
  <si>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</si>
  <si>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</si>
  <si>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</si>
  <si>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</si>
  <si>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</si>
  <si>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</si>
  <si>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</si>
  <si>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</si>
  <si>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</si>
  <si>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</si>
  <si>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</si>
  <si>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</si>
  <si>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</si>
  <si>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</si>
  <si>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</si>
  <si>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</si>
  <si>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</si>
  <si>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</si>
  <si>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</si>
  <si>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</si>
  <si>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</si>
  <si>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</si>
  <si>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</si>
  <si>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</si>
  <si>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</si>
  <si>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</si>
  <si>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</si>
  <si>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</si>
  <si>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</si>
  <si>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</si>
  <si>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</si>
  <si>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</si>
  <si>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</si>
  <si>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</si>
  <si>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</si>
  <si>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</si>
  <si>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</si>
  <si>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</si>
  <si>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</si>
  <si>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</si>
  <si>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</si>
  <si>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</si>
  <si>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</si>
  <si>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</si>
  <si>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</si>
  <si>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</si>
  <si>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</si>
  <si>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</si>
  <si>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</si>
  <si>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</si>
  <si>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</si>
  <si>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</si>
  <si>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</si>
  <si>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</si>
  <si>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</si>
  <si>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</si>
  <si>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</si>
  <si>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</si>
  <si>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</si>
  <si>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</si>
  <si>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</si>
  <si>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</si>
  <si>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</si>
  <si>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</si>
  <si>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</si>
  <si>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</si>
  <si>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</si>
  <si>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</si>
  <si>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</si>
  <si>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</si>
  <si>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</si>
  <si>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</si>
  <si>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</si>
  <si>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</si>
  <si>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</si>
  <si>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</si>
  <si>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</si>
  <si>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</si>
  <si>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</si>
  <si>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</si>
  <si>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</si>
  <si>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</si>
  <si>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</si>
  <si>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</si>
  <si>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</si>
  <si>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</si>
  <si>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</si>
  <si>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</si>
  <si>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</si>
  <si>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</si>
  <si>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</si>
  <si>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</si>
  <si>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</si>
  <si>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</si>
  <si>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</si>
  <si>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</si>
  <si>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</si>
  <si>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</si>
  <si>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</si>
  <si>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</si>
  <si>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</si>
  <si>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</si>
  <si>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</si>
  <si>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</si>
  <si>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</si>
  <si>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</si>
  <si>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</si>
  <si>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</si>
  <si>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</si>
  <si>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</si>
  <si>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</si>
  <si>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</si>
  <si>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</si>
  <si>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</si>
  <si>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</si>
  <si>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</si>
  <si>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</si>
  <si>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</si>
  <si>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</si>
  <si>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</si>
  <si>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</si>
  <si>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</si>
  <si>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</si>
  <si>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</si>
  <si>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</si>
  <si>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</si>
  <si>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</si>
  <si>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</si>
  <si>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</si>
  <si>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</si>
  <si>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</si>
  <si>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</si>
  <si>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</si>
  <si>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</si>
  <si>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</si>
  <si>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</si>
  <si>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</si>
  <si>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</si>
  <si>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</si>
  <si>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</si>
  <si>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</si>
  <si>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</si>
  <si>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</si>
  <si>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</si>
  <si>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</si>
  <si>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</si>
  <si>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</si>
  <si>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</si>
  <si>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</si>
  <si>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</si>
  <si>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</si>
  <si>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</si>
  <si>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</si>
  <si>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</si>
  <si>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</si>
  <si>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</si>
  <si>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</si>
  <si>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</si>
  <si>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</si>
  <si>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</si>
  <si>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</si>
  <si>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</si>
  <si>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</si>
  <si>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</si>
  <si>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</si>
  <si>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</si>
  <si>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</si>
  <si>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</si>
  <si>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</si>
  <si>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</si>
  <si>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</si>
  <si>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</si>
  <si>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</si>
  <si>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</si>
  <si>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</si>
  <si>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</si>
  <si>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</si>
  <si>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</si>
  <si>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</si>
  <si>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</si>
  <si>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</si>
  <si>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</si>
  <si>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</si>
  <si>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</si>
  <si>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</si>
  <si>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</si>
  <si>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</si>
  <si>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</si>
  <si>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</si>
  <si>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</si>
  <si>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</si>
  <si>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</si>
  <si>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</si>
  <si>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</si>
  <si>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</si>
  <si>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</si>
  <si>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</si>
  <si>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</si>
  <si>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</si>
  <si>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</si>
  <si>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</si>
  <si>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</si>
  <si>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</si>
  <si>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</si>
  <si>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</si>
  <si>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</si>
  <si>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</si>
  <si>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</si>
  <si>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</si>
  <si>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</si>
  <si>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</si>
  <si>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</si>
  <si>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</si>
  <si>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</si>
  <si>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</si>
  <si>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</si>
  <si>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</si>
  <si>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</si>
  <si>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</si>
  <si>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</si>
  <si>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</si>
  <si>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</si>
  <si>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</si>
  <si>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</si>
  <si>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</si>
  <si>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</si>
  <si>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</si>
  <si>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</si>
  <si>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</si>
  <si>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</si>
  <si>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</si>
  <si>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</si>
  <si>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</si>
  <si>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</si>
  <si>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</si>
  <si>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</si>
  <si>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</si>
  <si>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</si>
  <si>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</si>
  <si>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</si>
  <si>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</si>
  <si>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</si>
  <si>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</si>
  <si>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</si>
  <si>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</si>
  <si>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</si>
  <si>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</si>
  <si>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</si>
  <si>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</si>
  <si>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</si>
  <si>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</si>
  <si>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</si>
  <si>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</si>
  <si>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</si>
  <si>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</si>
  <si>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</si>
  <si>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</si>
  <si>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</si>
  <si>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</si>
  <si>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</si>
  <si>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</si>
  <si>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</si>
  <si>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</si>
  <si>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</si>
  <si>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</si>
  <si>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</si>
  <si>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</si>
  <si>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</si>
  <si>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</si>
  <si>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</si>
  <si>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</si>
  <si>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</si>
  <si>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</si>
  <si>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</si>
  <si>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</si>
  <si>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</si>
  <si>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</si>
  <si>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</si>
  <si>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</si>
  <si>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</si>
  <si>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</si>
  <si>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</si>
  <si>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</si>
  <si>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</si>
  <si>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</si>
  <si>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</si>
  <si>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</si>
  <si>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</si>
  <si>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</si>
  <si>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</si>
  <si>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Cutting off Kate Bush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</si>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</sst>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0" fontId="1" fillId="0" borderId="0" xfId="0" applyFont="1"/>
    <xf numFmtId="44" fontId="1" fillId="0" borderId="0" xfId="0" applyNumberFormat="1" applyFont="1"/>
    <xf numFmtId="0" fontId="1" fillId="0" borderId="0" xfId="0" applyFont="1" applyBorder="1"/>
    <xf numFmtId="0" fontId="0" fillId="0" borderId="0" xfId="0" applyBorder="1"/>
    <xf numFmtId="165" fontId="0" fillId="0" borderId="0" xfId="0" applyNumberFormat="1" applyAlignment="1">
      <alignment horizontal="left" indent="1"/>
    </xf>
    <xf numFmtId="10" fontId="0" fillId="0" borderId="0" xfId="0" applyNumberFormat="1"/>
    <xf numFmtId="10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9" fontId="0" fillId="0" borderId="0" xfId="0" applyNumberFormat="1" applyAlignment="1">
      <alignment horizontal="center"/>
    </xf>
  </cellXfs>
  <cellStyles count="1">
    <cellStyle name="Normal" xfId="0" builtinId="0"/>
  </cellStyles>
  <dxfs count="20"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worksheet" Target="worksheets/sheet1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9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Theater Outcomes Based</a:t>
            </a:r>
            <a:r>
              <a:rPr lang="en-US" sz="1800" b="1" baseline="0"/>
              <a:t> on</a:t>
            </a:r>
            <a:r>
              <a:rPr lang="en-US" sz="1800" b="1"/>
              <a:t>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6766716744980624E-2"/>
          <c:y val="9.488169475644663E-2"/>
          <c:w val="0.85508178189498973"/>
          <c:h val="0.84134066496908855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BB-4F1C-862D-2C79FDBFFF5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BB-4F1C-862D-2C79FDBFFF5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BB-4F1C-862D-2C79FDBFFF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6259088"/>
        <c:axId val="1346257840"/>
      </c:lineChart>
      <c:catAx>
        <c:axId val="1346259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257840"/>
        <c:crosses val="autoZero"/>
        <c:auto val="1"/>
        <c:lblAlgn val="ctr"/>
        <c:lblOffset val="100"/>
        <c:noMultiLvlLbl val="0"/>
      </c:catAx>
      <c:valAx>
        <c:axId val="134625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259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>
                    <a:lumMod val="65000"/>
                    <a:lumOff val="35000"/>
                  </a:schemeClr>
                </a:solidFill>
              </a:rPr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4BF-429F-805C-3D2487FA4834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BF-429F-805C-3D2487FA4834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4BF-429F-805C-3D2487FA48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3904464"/>
        <c:axId val="148390363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4BF-429F-805C-3D2487FA483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4BF-429F-805C-3D2487FA483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4BF-429F-805C-3D2487FA483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4BF-429F-805C-3D2487FA4834}"/>
                  </c:ext>
                </c:extLst>
              </c15:ser>
            </c15:filteredLineSeries>
          </c:ext>
        </c:extLst>
      </c:lineChart>
      <c:catAx>
        <c:axId val="1483904464"/>
        <c:scaling>
          <c:orientation val="minMax"/>
        </c:scaling>
        <c:delete val="0"/>
        <c:axPos val="b"/>
        <c:numFmt formatCode="0.0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903632"/>
        <c:crosses val="autoZero"/>
        <c:auto val="1"/>
        <c:lblAlgn val="ctr"/>
        <c:lblOffset val="100"/>
        <c:noMultiLvlLbl val="0"/>
      </c:catAx>
      <c:valAx>
        <c:axId val="148390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904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Parent</a:t>
            </a:r>
            <a:r>
              <a:rPr lang="en-US" sz="1800" b="1" baseline="0"/>
              <a:t>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12-4C47-BE78-0D22427F65F8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12-4C47-BE78-0D22427F65F8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12-4C47-BE78-0D22427F65F8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112-4C47-BE78-0D22427F6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35301040"/>
        <c:axId val="1335306032"/>
      </c:barChart>
      <c:catAx>
        <c:axId val="1335301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306032"/>
        <c:crosses val="autoZero"/>
        <c:auto val="1"/>
        <c:lblAlgn val="ctr"/>
        <c:lblOffset val="100"/>
        <c:noMultiLvlLbl val="0"/>
      </c:catAx>
      <c:valAx>
        <c:axId val="133530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301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7D-4EFB-B27B-27EC6CCFC30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7D-4EFB-B27B-27EC6CCFC30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7D-4EFB-B27B-27EC6CCFC30B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C7D-4EFB-B27B-27EC6CCFC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10870384"/>
        <c:axId val="910858736"/>
      </c:barChart>
      <c:catAx>
        <c:axId val="91087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858736"/>
        <c:crosses val="autoZero"/>
        <c:auto val="1"/>
        <c:lblAlgn val="ctr"/>
        <c:lblOffset val="100"/>
        <c:noMultiLvlLbl val="0"/>
      </c:catAx>
      <c:valAx>
        <c:axId val="91085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87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i="0" u="none" strike="noStrike" baseline="0">
                <a:effectLst/>
              </a:rPr>
              <a:t>Outcomes Based on Launch Date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2E-4335-968C-71AF346A9CC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2E-4335-968C-71AF346A9CC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62E-4335-968C-71AF346A9CC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62E-4335-968C-71AF346A9C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3612720"/>
        <c:axId val="1413609808"/>
      </c:lineChart>
      <c:catAx>
        <c:axId val="1413612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3609808"/>
        <c:crosses val="autoZero"/>
        <c:auto val="1"/>
        <c:lblAlgn val="ctr"/>
        <c:lblOffset val="100"/>
        <c:noMultiLvlLbl val="0"/>
      </c:catAx>
      <c:valAx>
        <c:axId val="141360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361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0B009041-D9DB-4E48-9135-BF721E9C80D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FA11B98-36D5-404D-AAFD-D48FCA24B8A5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  <cx:numFmt formatCode="_(* #,##0.00_);_(* (#,##0.00);_(* &quot;-&quot;??_);_(@_)" sourceLinked="0"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DD886F8-DA99-4D7D-A3B5-19D2FBC8498D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249554</xdr:colOff>
      <xdr:row>3</xdr:row>
      <xdr:rowOff>21907</xdr:rowOff>
    </xdr:from>
    <xdr:to>
      <xdr:col>21</xdr:col>
      <xdr:colOff>201929</xdr:colOff>
      <xdr:row>31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72A9E0-D7DE-464D-97CE-247022A6B3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14</xdr:row>
      <xdr:rowOff>104775</xdr:rowOff>
    </xdr:from>
    <xdr:to>
      <xdr:col>12</xdr:col>
      <xdr:colOff>247649</xdr:colOff>
      <xdr:row>40</xdr:row>
      <xdr:rowOff>43815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2E890B-17FE-4C03-8B2B-51CED290B1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A697DD3-AA6B-4005-BC47-51B903D3299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0EC97AC-DA54-4E43-B95C-40E941EF3A1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211454</xdr:colOff>
      <xdr:row>1</xdr:row>
      <xdr:rowOff>101917</xdr:rowOff>
    </xdr:from>
    <xdr:to>
      <xdr:col>19</xdr:col>
      <xdr:colOff>438149</xdr:colOff>
      <xdr:row>34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6B968B-A1AC-4AEB-9240-7E99F198D2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297178</xdr:colOff>
      <xdr:row>2</xdr:row>
      <xdr:rowOff>152399</xdr:rowOff>
    </xdr:from>
    <xdr:to>
      <xdr:col>20</xdr:col>
      <xdr:colOff>32384</xdr:colOff>
      <xdr:row>35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8F32F8-98CE-4DC8-A6B1-DB8E1B424F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192404</xdr:colOff>
      <xdr:row>1</xdr:row>
      <xdr:rowOff>32384</xdr:rowOff>
    </xdr:from>
    <xdr:to>
      <xdr:col>19</xdr:col>
      <xdr:colOff>228599</xdr:colOff>
      <xdr:row>31</xdr:row>
      <xdr:rowOff>7619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C998BA-0954-40C6-8832-B3832C6793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Frost" refreshedDate="44244.526607523148" createdVersion="6" refreshedVersion="6" minRefreshableVersion="3" recordCount="4114" xr:uid="{FD40275C-988E-45EB-84D8-9C247CADD84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Frost" refreshedDate="44244.538825694442" createdVersion="6" refreshedVersion="6" minRefreshableVersion="3" recordCount="4114" xr:uid="{A95A32AE-DE1A-41EE-93C1-B1E15302E88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Frost" refreshedDate="44244.651389120372" createdVersion="6" refreshedVersion="6" minRefreshableVersion="3" recordCount="4114" xr:uid="{C13CD11C-DD28-487B-9CBA-A860305D9CA5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305CE9-99EE-4E40-951F-D7A0F8D8E574}" name="PivotTable8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8588CD-C68A-49BE-8EDC-851A8BD0398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9F979F-3BEA-4E01-B6A4-7FF5F98DA1CE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38D194-09A3-4DB3-8AE3-F394D39F0DBA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E1" zoomScale="95" zoomScaleNormal="95" workbookViewId="0">
      <selection activeCell="U2" sqref="U2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3.77734375" style="8" customWidth="1"/>
    <col min="6" max="6" width="13.5546875" customWidth="1"/>
    <col min="7" max="7" width="8.21875" customWidth="1"/>
    <col min="8" max="8" width="9.5546875" customWidth="1"/>
    <col min="9" max="9" width="13.77734375" customWidth="1"/>
    <col min="10" max="10" width="14.44140625" customWidth="1"/>
    <col min="11" max="11" width="15.44140625" customWidth="1"/>
    <col min="12" max="12" width="13.88671875" customWidth="1"/>
    <col min="13" max="13" width="10.21875" customWidth="1"/>
    <col min="14" max="14" width="29" customWidth="1"/>
    <col min="15" max="15" width="17.88671875" bestFit="1" customWidth="1"/>
    <col min="16" max="16" width="16.77734375" style="12" bestFit="1" customWidth="1"/>
    <col min="17" max="17" width="15" bestFit="1" customWidth="1"/>
    <col min="18" max="18" width="15.6640625" bestFit="1" customWidth="1"/>
    <col min="19" max="19" width="22.88671875" style="16" bestFit="1" customWidth="1"/>
    <col min="20" max="20" width="21.6640625" style="16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1" t="s">
        <v>8307</v>
      </c>
      <c r="Q1" s="9" t="s">
        <v>8358</v>
      </c>
      <c r="R1" s="11" t="s">
        <v>8359</v>
      </c>
      <c r="S1" s="15" t="s">
        <v>8366</v>
      </c>
      <c r="T1" s="15" t="s">
        <v>8367</v>
      </c>
      <c r="U1" s="19" t="s">
        <v>8380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12">
        <f>IFERROR(ROUND(E2/L2,2),0)</f>
        <v>63.92</v>
      </c>
      <c r="Q2" s="10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12">
        <f t="shared" ref="P3:P66" si="1">IFERROR(ROUND(E3/L3,2),0)</f>
        <v>185.48</v>
      </c>
      <c r="Q3" s="10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2">
        <f t="shared" si="1"/>
        <v>15</v>
      </c>
      <c r="Q4" s="10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2">
        <f t="shared" si="1"/>
        <v>69.27</v>
      </c>
      <c r="Q5" s="10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2">
        <f t="shared" si="1"/>
        <v>190.55</v>
      </c>
      <c r="Q6" s="10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2">
        <f t="shared" si="1"/>
        <v>93.4</v>
      </c>
      <c r="Q7" s="10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2">
        <f t="shared" si="1"/>
        <v>146.88</v>
      </c>
      <c r="Q8" s="10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2">
        <f t="shared" si="1"/>
        <v>159.82</v>
      </c>
      <c r="Q9" s="10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2">
        <f t="shared" si="1"/>
        <v>291.79000000000002</v>
      </c>
      <c r="Q10" s="10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2">
        <f t="shared" si="1"/>
        <v>31.5</v>
      </c>
      <c r="Q11" s="10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2">
        <f t="shared" si="1"/>
        <v>158.68</v>
      </c>
      <c r="Q12" s="10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2">
        <f t="shared" si="1"/>
        <v>80.33</v>
      </c>
      <c r="Q13" s="10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2">
        <f t="shared" si="1"/>
        <v>59.96</v>
      </c>
      <c r="Q14" s="10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2">
        <f t="shared" si="1"/>
        <v>109.78</v>
      </c>
      <c r="Q15" s="10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2">
        <f t="shared" si="1"/>
        <v>147.71</v>
      </c>
      <c r="Q16" s="10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2">
        <f t="shared" si="1"/>
        <v>21.76</v>
      </c>
      <c r="Q17" s="10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2">
        <f t="shared" si="1"/>
        <v>171.84</v>
      </c>
      <c r="Q18" s="10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2">
        <f t="shared" si="1"/>
        <v>41.94</v>
      </c>
      <c r="Q19" s="10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2">
        <f t="shared" si="1"/>
        <v>93.26</v>
      </c>
      <c r="Q20" s="10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2">
        <f t="shared" si="1"/>
        <v>56.14</v>
      </c>
      <c r="Q21" s="10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2">
        <f t="shared" si="1"/>
        <v>80.16</v>
      </c>
      <c r="Q22" s="10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2">
        <f t="shared" si="1"/>
        <v>199.9</v>
      </c>
      <c r="Q23" s="10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2">
        <f t="shared" si="1"/>
        <v>51.25</v>
      </c>
      <c r="Q24" s="10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2">
        <f t="shared" si="1"/>
        <v>103.04</v>
      </c>
      <c r="Q25" s="10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2">
        <f t="shared" si="1"/>
        <v>66.349999999999994</v>
      </c>
      <c r="Q26" s="10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2">
        <f t="shared" si="1"/>
        <v>57.14</v>
      </c>
      <c r="Q27" s="10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2">
        <f t="shared" si="1"/>
        <v>102.11</v>
      </c>
      <c r="Q28" s="10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2">
        <f t="shared" si="1"/>
        <v>148.97</v>
      </c>
      <c r="Q29" s="10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2">
        <f t="shared" si="1"/>
        <v>169.61</v>
      </c>
      <c r="Q30" s="10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2">
        <f t="shared" si="1"/>
        <v>31.62</v>
      </c>
      <c r="Q31" s="10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2">
        <f t="shared" si="1"/>
        <v>76.45</v>
      </c>
      <c r="Q32" s="10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2">
        <f t="shared" si="1"/>
        <v>13</v>
      </c>
      <c r="Q33" s="10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2">
        <f t="shared" si="1"/>
        <v>320.45</v>
      </c>
      <c r="Q34" s="10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2">
        <f t="shared" si="1"/>
        <v>83.75</v>
      </c>
      <c r="Q35" s="10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2">
        <f t="shared" si="1"/>
        <v>49.88</v>
      </c>
      <c r="Q36" s="10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2">
        <f t="shared" si="1"/>
        <v>59.46</v>
      </c>
      <c r="Q37" s="10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2">
        <f t="shared" si="1"/>
        <v>193.84</v>
      </c>
      <c r="Q38" s="10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2">
        <f t="shared" si="1"/>
        <v>159.51</v>
      </c>
      <c r="Q39" s="10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2">
        <f t="shared" si="1"/>
        <v>41.68</v>
      </c>
      <c r="Q40" s="10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2">
        <f t="shared" si="1"/>
        <v>150.9</v>
      </c>
      <c r="Q41" s="10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2">
        <f t="shared" si="1"/>
        <v>126.69</v>
      </c>
      <c r="Q42" s="10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2">
        <f t="shared" si="1"/>
        <v>105.26</v>
      </c>
      <c r="Q43" s="10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2">
        <f t="shared" si="1"/>
        <v>117.51</v>
      </c>
      <c r="Q44" s="10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2">
        <f t="shared" si="1"/>
        <v>117.36</v>
      </c>
      <c r="Q45" s="10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2">
        <f t="shared" si="1"/>
        <v>133.33000000000001</v>
      </c>
      <c r="Q46" s="10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2">
        <f t="shared" si="1"/>
        <v>98.36</v>
      </c>
      <c r="Q47" s="10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2">
        <f t="shared" si="1"/>
        <v>194.44</v>
      </c>
      <c r="Q48" s="10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2">
        <f t="shared" si="1"/>
        <v>76.87</v>
      </c>
      <c r="Q49" s="10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2">
        <f t="shared" si="1"/>
        <v>56.82</v>
      </c>
      <c r="Q50" s="10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2">
        <f t="shared" si="1"/>
        <v>137.93</v>
      </c>
      <c r="Q51" s="10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2">
        <f t="shared" si="1"/>
        <v>27.27</v>
      </c>
      <c r="Q52" s="10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2">
        <f t="shared" si="1"/>
        <v>118.34</v>
      </c>
      <c r="Q53" s="10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2">
        <f t="shared" si="1"/>
        <v>223.48</v>
      </c>
      <c r="Q54" s="10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2">
        <f t="shared" si="1"/>
        <v>28.11</v>
      </c>
      <c r="Q55" s="10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2">
        <f t="shared" si="1"/>
        <v>194.23</v>
      </c>
      <c r="Q56" s="10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2">
        <f t="shared" si="1"/>
        <v>128.94999999999999</v>
      </c>
      <c r="Q57" s="10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2">
        <f t="shared" si="1"/>
        <v>49.32</v>
      </c>
      <c r="Q58" s="10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2">
        <f t="shared" si="1"/>
        <v>221.52</v>
      </c>
      <c r="Q59" s="10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2">
        <f t="shared" si="1"/>
        <v>137.21</v>
      </c>
      <c r="Q60" s="10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2">
        <f t="shared" si="1"/>
        <v>606.82000000000005</v>
      </c>
      <c r="Q61" s="10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2">
        <f t="shared" si="1"/>
        <v>43.04</v>
      </c>
      <c r="Q62" s="10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2">
        <f t="shared" si="1"/>
        <v>322.39</v>
      </c>
      <c r="Q63" s="10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2">
        <f t="shared" si="1"/>
        <v>96.71</v>
      </c>
      <c r="Q64" s="10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2">
        <f t="shared" si="1"/>
        <v>35.47</v>
      </c>
      <c r="Q65" s="10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 s="12">
        <f t="shared" si="1"/>
        <v>86.67</v>
      </c>
      <c r="Q66" s="10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 s="12">
        <f t="shared" ref="P67:P130" si="6">IFERROR(ROUND(E67/L67,2),0)</f>
        <v>132.05000000000001</v>
      </c>
      <c r="Q67" s="10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12">
        <f t="shared" si="6"/>
        <v>91.23</v>
      </c>
      <c r="Q68" s="10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12">
        <f t="shared" si="6"/>
        <v>116.25</v>
      </c>
      <c r="Q69" s="10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12">
        <f t="shared" si="6"/>
        <v>21.19</v>
      </c>
      <c r="Q70" s="10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12">
        <f t="shared" si="6"/>
        <v>62.33</v>
      </c>
      <c r="Q71" s="10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12">
        <f t="shared" si="6"/>
        <v>37.409999999999997</v>
      </c>
      <c r="Q72" s="10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12">
        <f t="shared" si="6"/>
        <v>69.72</v>
      </c>
      <c r="Q73" s="10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12">
        <f t="shared" si="6"/>
        <v>58.17</v>
      </c>
      <c r="Q74" s="10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12">
        <f t="shared" si="6"/>
        <v>50</v>
      </c>
      <c r="Q75" s="10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12">
        <f t="shared" si="6"/>
        <v>19.47</v>
      </c>
      <c r="Q76" s="10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12">
        <f t="shared" si="6"/>
        <v>85.96</v>
      </c>
      <c r="Q77" s="10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12">
        <f t="shared" si="6"/>
        <v>30.67</v>
      </c>
      <c r="Q78" s="10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12">
        <f t="shared" si="6"/>
        <v>60.38</v>
      </c>
      <c r="Q79" s="10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12">
        <f t="shared" si="6"/>
        <v>38.6</v>
      </c>
      <c r="Q80" s="10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12">
        <f t="shared" si="6"/>
        <v>40.270000000000003</v>
      </c>
      <c r="Q81" s="10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12">
        <f t="shared" si="6"/>
        <v>273.83</v>
      </c>
      <c r="Q82" s="10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12">
        <f t="shared" si="6"/>
        <v>53.04</v>
      </c>
      <c r="Q83" s="10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12">
        <f t="shared" si="6"/>
        <v>40.01</v>
      </c>
      <c r="Q84" s="10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12">
        <f t="shared" si="6"/>
        <v>15.77</v>
      </c>
      <c r="Q85" s="10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12">
        <f t="shared" si="6"/>
        <v>71.430000000000007</v>
      </c>
      <c r="Q86" s="10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12">
        <f t="shared" si="6"/>
        <v>71.709999999999994</v>
      </c>
      <c r="Q87" s="10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12">
        <f t="shared" si="6"/>
        <v>375.76</v>
      </c>
      <c r="Q88" s="10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12">
        <f t="shared" si="6"/>
        <v>104.6</v>
      </c>
      <c r="Q89" s="10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12">
        <f t="shared" si="6"/>
        <v>60</v>
      </c>
      <c r="Q90" s="10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12">
        <f t="shared" si="6"/>
        <v>123.29</v>
      </c>
      <c r="Q91" s="10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12">
        <f t="shared" si="6"/>
        <v>31.38</v>
      </c>
      <c r="Q92" s="10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12">
        <f t="shared" si="6"/>
        <v>78.260000000000005</v>
      </c>
      <c r="Q93" s="10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12">
        <f t="shared" si="6"/>
        <v>122.33</v>
      </c>
      <c r="Q94" s="10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12">
        <f t="shared" si="6"/>
        <v>73.73</v>
      </c>
      <c r="Q95" s="10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12">
        <f t="shared" si="6"/>
        <v>21.67</v>
      </c>
      <c r="Q96" s="10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12">
        <f t="shared" si="6"/>
        <v>21.9</v>
      </c>
      <c r="Q97" s="10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12">
        <f t="shared" si="6"/>
        <v>50.59</v>
      </c>
      <c r="Q98" s="10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12">
        <f t="shared" si="6"/>
        <v>53.13</v>
      </c>
      <c r="Q99" s="10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12">
        <f t="shared" si="6"/>
        <v>56.67</v>
      </c>
      <c r="Q100" s="10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12">
        <f t="shared" si="6"/>
        <v>40.78</v>
      </c>
      <c r="Q101" s="10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12">
        <f t="shared" si="6"/>
        <v>192.31</v>
      </c>
      <c r="Q102" s="10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12">
        <f t="shared" si="6"/>
        <v>100</v>
      </c>
      <c r="Q103" s="10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12">
        <f t="shared" si="6"/>
        <v>117.92</v>
      </c>
      <c r="Q104" s="10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12">
        <f t="shared" si="6"/>
        <v>27.9</v>
      </c>
      <c r="Q105" s="10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12">
        <f t="shared" si="6"/>
        <v>60</v>
      </c>
      <c r="Q106" s="10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12">
        <f t="shared" si="6"/>
        <v>39.380000000000003</v>
      </c>
      <c r="Q107" s="10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12">
        <f t="shared" si="6"/>
        <v>186.11</v>
      </c>
      <c r="Q108" s="10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12">
        <f t="shared" si="6"/>
        <v>111.38</v>
      </c>
      <c r="Q109" s="10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12">
        <f t="shared" si="6"/>
        <v>78.72</v>
      </c>
      <c r="Q110" s="10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12">
        <f t="shared" si="6"/>
        <v>46.7</v>
      </c>
      <c r="Q111" s="10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12">
        <f t="shared" si="6"/>
        <v>65.38</v>
      </c>
      <c r="Q112" s="10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12">
        <f t="shared" si="6"/>
        <v>102.08</v>
      </c>
      <c r="Q113" s="10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12">
        <f t="shared" si="6"/>
        <v>64.2</v>
      </c>
      <c r="Q114" s="10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12">
        <f t="shared" si="6"/>
        <v>90.38</v>
      </c>
      <c r="Q115" s="10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12">
        <f t="shared" si="6"/>
        <v>88.57</v>
      </c>
      <c r="Q116" s="10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12">
        <f t="shared" si="6"/>
        <v>28.73</v>
      </c>
      <c r="Q117" s="10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12">
        <f t="shared" si="6"/>
        <v>69.790000000000006</v>
      </c>
      <c r="Q118" s="10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12">
        <f t="shared" si="6"/>
        <v>167.49</v>
      </c>
      <c r="Q119" s="10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12">
        <f t="shared" si="6"/>
        <v>144.91</v>
      </c>
      <c r="Q120" s="10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12">
        <f t="shared" si="6"/>
        <v>91.84</v>
      </c>
      <c r="Q121" s="10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12">
        <f t="shared" si="6"/>
        <v>10</v>
      </c>
      <c r="Q122" s="10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12">
        <f t="shared" si="6"/>
        <v>1</v>
      </c>
      <c r="Q123" s="10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12">
        <f t="shared" si="6"/>
        <v>0</v>
      </c>
      <c r="Q124" s="10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12">
        <f t="shared" si="6"/>
        <v>25.17</v>
      </c>
      <c r="Q125" s="10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12">
        <f t="shared" si="6"/>
        <v>0</v>
      </c>
      <c r="Q126" s="10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12">
        <f t="shared" si="6"/>
        <v>11.67</v>
      </c>
      <c r="Q127" s="10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12">
        <f t="shared" si="6"/>
        <v>106.69</v>
      </c>
      <c r="Q128" s="10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12">
        <f t="shared" si="6"/>
        <v>47.5</v>
      </c>
      <c r="Q129" s="10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 s="12">
        <f t="shared" si="6"/>
        <v>311.17</v>
      </c>
      <c r="Q130" s="10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 s="12">
        <f t="shared" ref="P131:P194" si="11">IFERROR(ROUND(E131/L131,2),0)</f>
        <v>0</v>
      </c>
      <c r="Q131" s="10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12">
        <f t="shared" si="11"/>
        <v>0</v>
      </c>
      <c r="Q132" s="10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12">
        <f t="shared" si="11"/>
        <v>0</v>
      </c>
      <c r="Q133" s="10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12">
        <f t="shared" si="11"/>
        <v>94.51</v>
      </c>
      <c r="Q134" s="10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12">
        <f t="shared" si="11"/>
        <v>0</v>
      </c>
      <c r="Q135" s="10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12">
        <f t="shared" si="11"/>
        <v>0</v>
      </c>
      <c r="Q136" s="10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12">
        <f t="shared" si="11"/>
        <v>80.599999999999994</v>
      </c>
      <c r="Q137" s="10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12">
        <f t="shared" si="11"/>
        <v>0</v>
      </c>
      <c r="Q138" s="10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12">
        <f t="shared" si="11"/>
        <v>0</v>
      </c>
      <c r="Q139" s="10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12">
        <f t="shared" si="11"/>
        <v>81.239999999999995</v>
      </c>
      <c r="Q140" s="10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12">
        <f t="shared" si="11"/>
        <v>500</v>
      </c>
      <c r="Q141" s="10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12">
        <f t="shared" si="11"/>
        <v>0</v>
      </c>
      <c r="Q142" s="10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12">
        <f t="shared" si="11"/>
        <v>46.18</v>
      </c>
      <c r="Q143" s="10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12">
        <f t="shared" si="11"/>
        <v>10</v>
      </c>
      <c r="Q144" s="10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12">
        <f t="shared" si="11"/>
        <v>0</v>
      </c>
      <c r="Q145" s="10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12">
        <f t="shared" si="11"/>
        <v>55.95</v>
      </c>
      <c r="Q146" s="10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12">
        <f t="shared" si="11"/>
        <v>37.56</v>
      </c>
      <c r="Q147" s="10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12">
        <f t="shared" si="11"/>
        <v>38.33</v>
      </c>
      <c r="Q148" s="10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12">
        <f t="shared" si="11"/>
        <v>0</v>
      </c>
      <c r="Q149" s="10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12">
        <f t="shared" si="11"/>
        <v>20</v>
      </c>
      <c r="Q150" s="10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12">
        <f t="shared" si="11"/>
        <v>15.33</v>
      </c>
      <c r="Q151" s="10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12">
        <f t="shared" si="11"/>
        <v>449.43</v>
      </c>
      <c r="Q152" s="10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12">
        <f t="shared" si="11"/>
        <v>28</v>
      </c>
      <c r="Q153" s="10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12">
        <f t="shared" si="11"/>
        <v>15</v>
      </c>
      <c r="Q154" s="10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12">
        <f t="shared" si="11"/>
        <v>35.9</v>
      </c>
      <c r="Q155" s="10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12">
        <f t="shared" si="11"/>
        <v>13.33</v>
      </c>
      <c r="Q156" s="10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12">
        <f t="shared" si="11"/>
        <v>20.25</v>
      </c>
      <c r="Q157" s="10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12">
        <f t="shared" si="11"/>
        <v>119</v>
      </c>
      <c r="Q158" s="10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12">
        <f t="shared" si="11"/>
        <v>4</v>
      </c>
      <c r="Q159" s="10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12">
        <f t="shared" si="11"/>
        <v>0</v>
      </c>
      <c r="Q160" s="10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12">
        <f t="shared" si="11"/>
        <v>10</v>
      </c>
      <c r="Q161" s="10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12">
        <f t="shared" si="11"/>
        <v>0</v>
      </c>
      <c r="Q162" s="10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12">
        <f t="shared" si="11"/>
        <v>5</v>
      </c>
      <c r="Q163" s="10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12">
        <f t="shared" si="11"/>
        <v>43.5</v>
      </c>
      <c r="Q164" s="10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12">
        <f t="shared" si="11"/>
        <v>0</v>
      </c>
      <c r="Q165" s="10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12">
        <f t="shared" si="11"/>
        <v>91.43</v>
      </c>
      <c r="Q166" s="10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12">
        <f t="shared" si="11"/>
        <v>0</v>
      </c>
      <c r="Q167" s="10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12">
        <f t="shared" si="11"/>
        <v>3000</v>
      </c>
      <c r="Q168" s="10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12">
        <f t="shared" si="11"/>
        <v>5.5</v>
      </c>
      <c r="Q169" s="10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12">
        <f t="shared" si="11"/>
        <v>108.33</v>
      </c>
      <c r="Q170" s="10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12">
        <f t="shared" si="11"/>
        <v>56</v>
      </c>
      <c r="Q171" s="10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12">
        <f t="shared" si="11"/>
        <v>32.5</v>
      </c>
      <c r="Q172" s="10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12">
        <f t="shared" si="11"/>
        <v>1</v>
      </c>
      <c r="Q173" s="10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12">
        <f t="shared" si="11"/>
        <v>0</v>
      </c>
      <c r="Q174" s="10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12">
        <f t="shared" si="11"/>
        <v>0</v>
      </c>
      <c r="Q175" s="10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12">
        <f t="shared" si="11"/>
        <v>0</v>
      </c>
      <c r="Q176" s="10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12">
        <f t="shared" si="11"/>
        <v>49.88</v>
      </c>
      <c r="Q177" s="10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12">
        <f t="shared" si="11"/>
        <v>0</v>
      </c>
      <c r="Q178" s="10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12">
        <f t="shared" si="11"/>
        <v>25.71</v>
      </c>
      <c r="Q179" s="10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12">
        <f t="shared" si="11"/>
        <v>0</v>
      </c>
      <c r="Q180" s="10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12">
        <f t="shared" si="11"/>
        <v>100</v>
      </c>
      <c r="Q181" s="10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12">
        <f t="shared" si="11"/>
        <v>30.85</v>
      </c>
      <c r="Q182" s="10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12">
        <f t="shared" si="11"/>
        <v>180.5</v>
      </c>
      <c r="Q183" s="10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12">
        <f t="shared" si="11"/>
        <v>0</v>
      </c>
      <c r="Q184" s="10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12">
        <f t="shared" si="11"/>
        <v>373.5</v>
      </c>
      <c r="Q185" s="10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12">
        <f t="shared" si="11"/>
        <v>25.5</v>
      </c>
      <c r="Q186" s="10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12">
        <f t="shared" si="11"/>
        <v>220</v>
      </c>
      <c r="Q187" s="10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12">
        <f t="shared" si="11"/>
        <v>0</v>
      </c>
      <c r="Q188" s="10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12">
        <f t="shared" si="11"/>
        <v>160</v>
      </c>
      <c r="Q189" s="10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12">
        <f t="shared" si="11"/>
        <v>0</v>
      </c>
      <c r="Q190" s="10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12">
        <f t="shared" si="11"/>
        <v>69</v>
      </c>
      <c r="Q191" s="10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12">
        <f t="shared" si="11"/>
        <v>50</v>
      </c>
      <c r="Q192" s="10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12">
        <f t="shared" si="11"/>
        <v>83.33</v>
      </c>
      <c r="Q193" s="10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 s="12">
        <f t="shared" si="11"/>
        <v>5.67</v>
      </c>
      <c r="Q194" s="10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 s="12">
        <f t="shared" ref="P195:P258" si="16">IFERROR(ROUND(E195/L195,2),0)</f>
        <v>0</v>
      </c>
      <c r="Q195" s="10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12">
        <f t="shared" si="16"/>
        <v>1</v>
      </c>
      <c r="Q196" s="10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12">
        <f t="shared" si="16"/>
        <v>0</v>
      </c>
      <c r="Q197" s="10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12">
        <f t="shared" si="16"/>
        <v>77.11</v>
      </c>
      <c r="Q198" s="10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12">
        <f t="shared" si="16"/>
        <v>32.75</v>
      </c>
      <c r="Q199" s="10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12">
        <f t="shared" si="16"/>
        <v>46.5</v>
      </c>
      <c r="Q200" s="10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12">
        <f t="shared" si="16"/>
        <v>0</v>
      </c>
      <c r="Q201" s="10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12">
        <f t="shared" si="16"/>
        <v>87.31</v>
      </c>
      <c r="Q202" s="10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12">
        <f t="shared" si="16"/>
        <v>54.29</v>
      </c>
      <c r="Q203" s="10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12">
        <f t="shared" si="16"/>
        <v>0</v>
      </c>
      <c r="Q204" s="10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12">
        <f t="shared" si="16"/>
        <v>93.25</v>
      </c>
      <c r="Q205" s="10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12">
        <f t="shared" si="16"/>
        <v>117.68</v>
      </c>
      <c r="Q206" s="10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12">
        <f t="shared" si="16"/>
        <v>76.47</v>
      </c>
      <c r="Q207" s="10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12">
        <f t="shared" si="16"/>
        <v>0</v>
      </c>
      <c r="Q208" s="10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12">
        <f t="shared" si="16"/>
        <v>163.85</v>
      </c>
      <c r="Q209" s="10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12">
        <f t="shared" si="16"/>
        <v>0</v>
      </c>
      <c r="Q210" s="10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12">
        <f t="shared" si="16"/>
        <v>0</v>
      </c>
      <c r="Q211" s="10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12">
        <f t="shared" si="16"/>
        <v>91.82</v>
      </c>
      <c r="Q212" s="10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12">
        <f t="shared" si="16"/>
        <v>185.83</v>
      </c>
      <c r="Q213" s="10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12">
        <f t="shared" si="16"/>
        <v>1</v>
      </c>
      <c r="Q214" s="10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12">
        <f t="shared" si="16"/>
        <v>20</v>
      </c>
      <c r="Q215" s="10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12">
        <f t="shared" si="16"/>
        <v>1</v>
      </c>
      <c r="Q216" s="10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12">
        <f t="shared" si="16"/>
        <v>10</v>
      </c>
      <c r="Q217" s="10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12">
        <f t="shared" si="16"/>
        <v>331.54</v>
      </c>
      <c r="Q218" s="10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12">
        <f t="shared" si="16"/>
        <v>314.29000000000002</v>
      </c>
      <c r="Q219" s="10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12">
        <f t="shared" si="16"/>
        <v>100</v>
      </c>
      <c r="Q220" s="10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12">
        <f t="shared" si="16"/>
        <v>115.99</v>
      </c>
      <c r="Q221" s="10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12">
        <f t="shared" si="16"/>
        <v>120</v>
      </c>
      <c r="Q222" s="10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12">
        <f t="shared" si="16"/>
        <v>0</v>
      </c>
      <c r="Q223" s="10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12">
        <f t="shared" si="16"/>
        <v>65</v>
      </c>
      <c r="Q224" s="10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12">
        <f t="shared" si="16"/>
        <v>0</v>
      </c>
      <c r="Q225" s="10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12">
        <f t="shared" si="16"/>
        <v>0</v>
      </c>
      <c r="Q226" s="10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12">
        <f t="shared" si="16"/>
        <v>0</v>
      </c>
      <c r="Q227" s="10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12">
        <f t="shared" si="16"/>
        <v>125</v>
      </c>
      <c r="Q228" s="10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12">
        <f t="shared" si="16"/>
        <v>0</v>
      </c>
      <c r="Q229" s="10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12">
        <f t="shared" si="16"/>
        <v>0</v>
      </c>
      <c r="Q230" s="10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12">
        <f t="shared" si="16"/>
        <v>0</v>
      </c>
      <c r="Q231" s="10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12">
        <f t="shared" si="16"/>
        <v>30</v>
      </c>
      <c r="Q232" s="10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12">
        <f t="shared" si="16"/>
        <v>0</v>
      </c>
      <c r="Q233" s="10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12">
        <f t="shared" si="16"/>
        <v>15.71</v>
      </c>
      <c r="Q234" s="10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12">
        <f t="shared" si="16"/>
        <v>0</v>
      </c>
      <c r="Q235" s="10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12">
        <f t="shared" si="16"/>
        <v>80.2</v>
      </c>
      <c r="Q236" s="10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12">
        <f t="shared" si="16"/>
        <v>0</v>
      </c>
      <c r="Q237" s="10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12">
        <f t="shared" si="16"/>
        <v>0</v>
      </c>
      <c r="Q238" s="10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12">
        <f t="shared" si="16"/>
        <v>50</v>
      </c>
      <c r="Q239" s="10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12">
        <f t="shared" si="16"/>
        <v>0</v>
      </c>
      <c r="Q240" s="10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12">
        <f t="shared" si="16"/>
        <v>50</v>
      </c>
      <c r="Q241" s="10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12">
        <f t="shared" si="16"/>
        <v>117.85</v>
      </c>
      <c r="Q242" s="10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12">
        <f t="shared" si="16"/>
        <v>109.04</v>
      </c>
      <c r="Q243" s="10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12">
        <f t="shared" si="16"/>
        <v>73.02</v>
      </c>
      <c r="Q244" s="10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12">
        <f t="shared" si="16"/>
        <v>78.2</v>
      </c>
      <c r="Q245" s="10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12">
        <f t="shared" si="16"/>
        <v>47.4</v>
      </c>
      <c r="Q246" s="10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12">
        <f t="shared" si="16"/>
        <v>54.02</v>
      </c>
      <c r="Q247" s="10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12">
        <f t="shared" si="16"/>
        <v>68.489999999999995</v>
      </c>
      <c r="Q248" s="10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12">
        <f t="shared" si="16"/>
        <v>108.15</v>
      </c>
      <c r="Q249" s="10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12">
        <f t="shared" si="16"/>
        <v>589.95000000000005</v>
      </c>
      <c r="Q250" s="10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12">
        <f t="shared" si="16"/>
        <v>48.05</v>
      </c>
      <c r="Q251" s="10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12">
        <f t="shared" si="16"/>
        <v>72.48</v>
      </c>
      <c r="Q252" s="10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12">
        <f t="shared" si="16"/>
        <v>57.08</v>
      </c>
      <c r="Q253" s="10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12">
        <f t="shared" si="16"/>
        <v>85.44</v>
      </c>
      <c r="Q254" s="10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12">
        <f t="shared" si="16"/>
        <v>215.86</v>
      </c>
      <c r="Q255" s="10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12">
        <f t="shared" si="16"/>
        <v>89.39</v>
      </c>
      <c r="Q256" s="10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12">
        <f t="shared" si="16"/>
        <v>45.42</v>
      </c>
      <c r="Q257" s="10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 s="12">
        <f t="shared" si="16"/>
        <v>65.760000000000005</v>
      </c>
      <c r="Q258" s="10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 s="12">
        <f t="shared" ref="P259:P322" si="21">IFERROR(ROUND(E259/L259,2),0)</f>
        <v>66.7</v>
      </c>
      <c r="Q259" s="10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12">
        <f t="shared" si="21"/>
        <v>83.35</v>
      </c>
      <c r="Q260" s="10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12">
        <f t="shared" si="21"/>
        <v>105.05</v>
      </c>
      <c r="Q261" s="10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12">
        <f t="shared" si="21"/>
        <v>120.91</v>
      </c>
      <c r="Q262" s="10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12">
        <f t="shared" si="21"/>
        <v>97.64</v>
      </c>
      <c r="Q263" s="10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12">
        <f t="shared" si="21"/>
        <v>41.38</v>
      </c>
      <c r="Q264" s="10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12">
        <f t="shared" si="21"/>
        <v>30.65</v>
      </c>
      <c r="Q265" s="10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12">
        <f t="shared" si="21"/>
        <v>64.95</v>
      </c>
      <c r="Q266" s="10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12">
        <f t="shared" si="21"/>
        <v>95.78</v>
      </c>
      <c r="Q267" s="10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12">
        <f t="shared" si="21"/>
        <v>40.42</v>
      </c>
      <c r="Q268" s="10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12">
        <f t="shared" si="21"/>
        <v>78.58</v>
      </c>
      <c r="Q269" s="10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12">
        <f t="shared" si="21"/>
        <v>50.18</v>
      </c>
      <c r="Q270" s="10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12">
        <f t="shared" si="21"/>
        <v>92.25</v>
      </c>
      <c r="Q271" s="10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12">
        <f t="shared" si="21"/>
        <v>57.54</v>
      </c>
      <c r="Q272" s="10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12">
        <f t="shared" si="21"/>
        <v>109.42</v>
      </c>
      <c r="Q273" s="10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12">
        <f t="shared" si="21"/>
        <v>81.89</v>
      </c>
      <c r="Q274" s="10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12">
        <f t="shared" si="21"/>
        <v>45.67</v>
      </c>
      <c r="Q275" s="10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12">
        <f t="shared" si="21"/>
        <v>55.22</v>
      </c>
      <c r="Q276" s="10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12">
        <f t="shared" si="21"/>
        <v>65.3</v>
      </c>
      <c r="Q277" s="10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12">
        <f t="shared" si="21"/>
        <v>95.23</v>
      </c>
      <c r="Q278" s="10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12">
        <f t="shared" si="21"/>
        <v>75.44</v>
      </c>
      <c r="Q279" s="10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12">
        <f t="shared" si="21"/>
        <v>97.82</v>
      </c>
      <c r="Q280" s="10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12">
        <f t="shared" si="21"/>
        <v>87.69</v>
      </c>
      <c r="Q281" s="10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12">
        <f t="shared" si="21"/>
        <v>54.75</v>
      </c>
      <c r="Q282" s="10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12">
        <f t="shared" si="21"/>
        <v>83.95</v>
      </c>
      <c r="Q283" s="10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12">
        <f t="shared" si="21"/>
        <v>254.39</v>
      </c>
      <c r="Q284" s="10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12">
        <f t="shared" si="21"/>
        <v>101.83</v>
      </c>
      <c r="Q285" s="10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12">
        <f t="shared" si="21"/>
        <v>55.07</v>
      </c>
      <c r="Q286" s="10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12">
        <f t="shared" si="21"/>
        <v>56.9</v>
      </c>
      <c r="Q287" s="10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12">
        <f t="shared" si="21"/>
        <v>121.28</v>
      </c>
      <c r="Q288" s="10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12">
        <f t="shared" si="21"/>
        <v>91.19</v>
      </c>
      <c r="Q289" s="10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12">
        <f t="shared" si="21"/>
        <v>115.45</v>
      </c>
      <c r="Q290" s="10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12">
        <f t="shared" si="21"/>
        <v>67.77</v>
      </c>
      <c r="Q291" s="10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12">
        <f t="shared" si="21"/>
        <v>28.58</v>
      </c>
      <c r="Q292" s="10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12">
        <f t="shared" si="21"/>
        <v>46.88</v>
      </c>
      <c r="Q293" s="10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12">
        <f t="shared" si="21"/>
        <v>154.41999999999999</v>
      </c>
      <c r="Q294" s="10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12">
        <f t="shared" si="21"/>
        <v>201.22</v>
      </c>
      <c r="Q295" s="10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12">
        <f t="shared" si="21"/>
        <v>100</v>
      </c>
      <c r="Q296" s="10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12">
        <f t="shared" si="21"/>
        <v>100.08</v>
      </c>
      <c r="Q297" s="10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12">
        <f t="shared" si="21"/>
        <v>230.09</v>
      </c>
      <c r="Q298" s="10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12">
        <f t="shared" si="21"/>
        <v>141.75</v>
      </c>
      <c r="Q299" s="10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12">
        <f t="shared" si="21"/>
        <v>56.34</v>
      </c>
      <c r="Q300" s="10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12">
        <f t="shared" si="21"/>
        <v>73.34</v>
      </c>
      <c r="Q301" s="10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12">
        <f t="shared" si="21"/>
        <v>85.34</v>
      </c>
      <c r="Q302" s="10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12">
        <f t="shared" si="21"/>
        <v>61.5</v>
      </c>
      <c r="Q303" s="10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12">
        <f t="shared" si="21"/>
        <v>93.02</v>
      </c>
      <c r="Q304" s="10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12">
        <f t="shared" si="21"/>
        <v>50.29</v>
      </c>
      <c r="Q305" s="10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12">
        <f t="shared" si="21"/>
        <v>106.43</v>
      </c>
      <c r="Q306" s="10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12">
        <f t="shared" si="21"/>
        <v>51.72</v>
      </c>
      <c r="Q307" s="10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12">
        <f t="shared" si="21"/>
        <v>36.61</v>
      </c>
      <c r="Q308" s="10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12">
        <f t="shared" si="21"/>
        <v>42.52</v>
      </c>
      <c r="Q309" s="10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12">
        <f t="shared" si="21"/>
        <v>62.71</v>
      </c>
      <c r="Q310" s="10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12">
        <f t="shared" si="21"/>
        <v>89.96</v>
      </c>
      <c r="Q311" s="10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12">
        <f t="shared" si="21"/>
        <v>28.92</v>
      </c>
      <c r="Q312" s="10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12">
        <f t="shared" si="21"/>
        <v>138.80000000000001</v>
      </c>
      <c r="Q313" s="10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12">
        <f t="shared" si="21"/>
        <v>61.3</v>
      </c>
      <c r="Q314" s="10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12">
        <f t="shared" si="21"/>
        <v>80.2</v>
      </c>
      <c r="Q315" s="10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12">
        <f t="shared" si="21"/>
        <v>32.1</v>
      </c>
      <c r="Q316" s="10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12">
        <f t="shared" si="21"/>
        <v>200.89</v>
      </c>
      <c r="Q317" s="10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12">
        <f t="shared" si="21"/>
        <v>108.01</v>
      </c>
      <c r="Q318" s="10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12">
        <f t="shared" si="21"/>
        <v>95.7</v>
      </c>
      <c r="Q319" s="10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12">
        <f t="shared" si="21"/>
        <v>49.88</v>
      </c>
      <c r="Q320" s="10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12">
        <f t="shared" si="21"/>
        <v>110.47</v>
      </c>
      <c r="Q321" s="10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 s="12">
        <f t="shared" si="21"/>
        <v>134.91</v>
      </c>
      <c r="Q322" s="10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 s="12">
        <f t="shared" ref="P323:P386" si="26">IFERROR(ROUND(E323/L323,2),0)</f>
        <v>106.62</v>
      </c>
      <c r="Q323" s="10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12">
        <f t="shared" si="26"/>
        <v>145.04</v>
      </c>
      <c r="Q324" s="10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12">
        <f t="shared" si="26"/>
        <v>114.59</v>
      </c>
      <c r="Q325" s="10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12">
        <f t="shared" si="26"/>
        <v>105.32</v>
      </c>
      <c r="Q326" s="10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12">
        <f t="shared" si="26"/>
        <v>70.92</v>
      </c>
      <c r="Q327" s="10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12">
        <f t="shared" si="26"/>
        <v>147.16999999999999</v>
      </c>
      <c r="Q328" s="10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12">
        <f t="shared" si="26"/>
        <v>160.47</v>
      </c>
      <c r="Q329" s="10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12">
        <f t="shared" si="26"/>
        <v>156.05000000000001</v>
      </c>
      <c r="Q330" s="10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12">
        <f t="shared" si="26"/>
        <v>63.17</v>
      </c>
      <c r="Q331" s="10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12">
        <f t="shared" si="26"/>
        <v>104.82</v>
      </c>
      <c r="Q332" s="10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12">
        <f t="shared" si="26"/>
        <v>97.36</v>
      </c>
      <c r="Q333" s="10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12">
        <f t="shared" si="26"/>
        <v>203.63</v>
      </c>
      <c r="Q334" s="10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12">
        <f t="shared" si="26"/>
        <v>188.31</v>
      </c>
      <c r="Q335" s="10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12">
        <f t="shared" si="26"/>
        <v>146.65</v>
      </c>
      <c r="Q336" s="10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12">
        <f t="shared" si="26"/>
        <v>109.19</v>
      </c>
      <c r="Q337" s="10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12">
        <f t="shared" si="26"/>
        <v>59.25</v>
      </c>
      <c r="Q338" s="10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12">
        <f t="shared" si="26"/>
        <v>97.9</v>
      </c>
      <c r="Q339" s="10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12">
        <f t="shared" si="26"/>
        <v>70</v>
      </c>
      <c r="Q340" s="10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12">
        <f t="shared" si="26"/>
        <v>72.87</v>
      </c>
      <c r="Q341" s="10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12">
        <f t="shared" si="26"/>
        <v>146.35</v>
      </c>
      <c r="Q342" s="10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12">
        <f t="shared" si="26"/>
        <v>67.91</v>
      </c>
      <c r="Q343" s="10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12">
        <f t="shared" si="26"/>
        <v>169.85</v>
      </c>
      <c r="Q344" s="10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12">
        <f t="shared" si="26"/>
        <v>58.41</v>
      </c>
      <c r="Q345" s="10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12">
        <f t="shared" si="26"/>
        <v>119.99</v>
      </c>
      <c r="Q346" s="10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12">
        <f t="shared" si="26"/>
        <v>99.86</v>
      </c>
      <c r="Q347" s="10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12">
        <f t="shared" si="26"/>
        <v>90.58</v>
      </c>
      <c r="Q348" s="10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12">
        <f t="shared" si="26"/>
        <v>117.77</v>
      </c>
      <c r="Q349" s="10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12">
        <f t="shared" si="26"/>
        <v>86.55</v>
      </c>
      <c r="Q350" s="10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12">
        <f t="shared" si="26"/>
        <v>71.900000000000006</v>
      </c>
      <c r="Q351" s="10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12">
        <f t="shared" si="26"/>
        <v>129.82</v>
      </c>
      <c r="Q352" s="10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12">
        <f t="shared" si="26"/>
        <v>44.91</v>
      </c>
      <c r="Q353" s="10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12">
        <f t="shared" si="26"/>
        <v>40.76</v>
      </c>
      <c r="Q354" s="10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12">
        <f t="shared" si="26"/>
        <v>103.52</v>
      </c>
      <c r="Q355" s="10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12">
        <f t="shared" si="26"/>
        <v>125.45</v>
      </c>
      <c r="Q356" s="10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12">
        <f t="shared" si="26"/>
        <v>246.61</v>
      </c>
      <c r="Q357" s="10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12">
        <f t="shared" si="26"/>
        <v>79.400000000000006</v>
      </c>
      <c r="Q358" s="10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12">
        <f t="shared" si="26"/>
        <v>86.14</v>
      </c>
      <c r="Q359" s="10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12">
        <f t="shared" si="26"/>
        <v>193.05</v>
      </c>
      <c r="Q360" s="10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12">
        <f t="shared" si="26"/>
        <v>84.02</v>
      </c>
      <c r="Q361" s="10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12">
        <f t="shared" si="26"/>
        <v>139.83000000000001</v>
      </c>
      <c r="Q362" s="10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12">
        <f t="shared" si="26"/>
        <v>109.82</v>
      </c>
      <c r="Q363" s="10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12">
        <f t="shared" si="26"/>
        <v>139.53</v>
      </c>
      <c r="Q364" s="10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12">
        <f t="shared" si="26"/>
        <v>347.85</v>
      </c>
      <c r="Q365" s="10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12">
        <f t="shared" si="26"/>
        <v>68.239999999999995</v>
      </c>
      <c r="Q366" s="10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12">
        <f t="shared" si="26"/>
        <v>239.94</v>
      </c>
      <c r="Q367" s="10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12">
        <f t="shared" si="26"/>
        <v>287.31</v>
      </c>
      <c r="Q368" s="10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12">
        <f t="shared" si="26"/>
        <v>86.85</v>
      </c>
      <c r="Q369" s="10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12">
        <f t="shared" si="26"/>
        <v>81.849999999999994</v>
      </c>
      <c r="Q370" s="10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12">
        <f t="shared" si="26"/>
        <v>42.87</v>
      </c>
      <c r="Q371" s="10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12">
        <f t="shared" si="26"/>
        <v>709.42</v>
      </c>
      <c r="Q372" s="10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12">
        <f t="shared" si="26"/>
        <v>161.26</v>
      </c>
      <c r="Q373" s="10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12">
        <f t="shared" si="26"/>
        <v>41.78</v>
      </c>
      <c r="Q374" s="10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12">
        <f t="shared" si="26"/>
        <v>89.89</v>
      </c>
      <c r="Q375" s="10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12">
        <f t="shared" si="26"/>
        <v>45.05</v>
      </c>
      <c r="Q376" s="10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12">
        <f t="shared" si="26"/>
        <v>42.86</v>
      </c>
      <c r="Q377" s="10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12">
        <f t="shared" si="26"/>
        <v>54.08</v>
      </c>
      <c r="Q378" s="10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12">
        <f t="shared" si="26"/>
        <v>103.22</v>
      </c>
      <c r="Q379" s="10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12">
        <f t="shared" si="26"/>
        <v>40.4</v>
      </c>
      <c r="Q380" s="10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12">
        <f t="shared" si="26"/>
        <v>116.86</v>
      </c>
      <c r="Q381" s="10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12">
        <f t="shared" si="26"/>
        <v>115.51</v>
      </c>
      <c r="Q382" s="10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12">
        <f t="shared" si="26"/>
        <v>104.31</v>
      </c>
      <c r="Q383" s="10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12">
        <f t="shared" si="26"/>
        <v>69.77</v>
      </c>
      <c r="Q384" s="10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12">
        <f t="shared" si="26"/>
        <v>43.02</v>
      </c>
      <c r="Q385" s="10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 s="12">
        <f t="shared" si="26"/>
        <v>58.54</v>
      </c>
      <c r="Q386" s="10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 s="12">
        <f t="shared" ref="P387:P450" si="31">IFERROR(ROUND(E387/L387,2),0)</f>
        <v>111.8</v>
      </c>
      <c r="Q387" s="10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12">
        <f t="shared" si="31"/>
        <v>46.23</v>
      </c>
      <c r="Q388" s="10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12">
        <f t="shared" si="31"/>
        <v>144.69</v>
      </c>
      <c r="Q389" s="10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12">
        <f t="shared" si="31"/>
        <v>88.85</v>
      </c>
      <c r="Q390" s="10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12">
        <f t="shared" si="31"/>
        <v>81.75</v>
      </c>
      <c r="Q391" s="10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12">
        <f t="shared" si="31"/>
        <v>71.430000000000007</v>
      </c>
      <c r="Q392" s="10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12">
        <f t="shared" si="31"/>
        <v>104.26</v>
      </c>
      <c r="Q393" s="10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12">
        <f t="shared" si="31"/>
        <v>90.62</v>
      </c>
      <c r="Q394" s="10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12">
        <f t="shared" si="31"/>
        <v>157.33000000000001</v>
      </c>
      <c r="Q395" s="10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12">
        <f t="shared" si="31"/>
        <v>105.18</v>
      </c>
      <c r="Q396" s="10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12">
        <f t="shared" si="31"/>
        <v>58.72</v>
      </c>
      <c r="Q397" s="10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12">
        <f t="shared" si="31"/>
        <v>81.63</v>
      </c>
      <c r="Q398" s="10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12">
        <f t="shared" si="31"/>
        <v>56.46</v>
      </c>
      <c r="Q399" s="10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12">
        <f t="shared" si="31"/>
        <v>140.1</v>
      </c>
      <c r="Q400" s="10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12">
        <f t="shared" si="31"/>
        <v>224.85</v>
      </c>
      <c r="Q401" s="10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12">
        <f t="shared" si="31"/>
        <v>181.13</v>
      </c>
      <c r="Q402" s="10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12">
        <f t="shared" si="31"/>
        <v>711.04</v>
      </c>
      <c r="Q403" s="10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12">
        <f t="shared" si="31"/>
        <v>65.88</v>
      </c>
      <c r="Q404" s="10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12">
        <f t="shared" si="31"/>
        <v>75.19</v>
      </c>
      <c r="Q405" s="10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12">
        <f t="shared" si="31"/>
        <v>133.13999999999999</v>
      </c>
      <c r="Q406" s="10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12">
        <f t="shared" si="31"/>
        <v>55.2</v>
      </c>
      <c r="Q407" s="10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12">
        <f t="shared" si="31"/>
        <v>86.16</v>
      </c>
      <c r="Q408" s="10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12">
        <f t="shared" si="31"/>
        <v>92.32</v>
      </c>
      <c r="Q409" s="10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12">
        <f t="shared" si="31"/>
        <v>160.16</v>
      </c>
      <c r="Q410" s="10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12">
        <f t="shared" si="31"/>
        <v>45.6</v>
      </c>
      <c r="Q411" s="10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12">
        <f t="shared" si="31"/>
        <v>183.29</v>
      </c>
      <c r="Q412" s="10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12">
        <f t="shared" si="31"/>
        <v>125.79</v>
      </c>
      <c r="Q413" s="10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12">
        <f t="shared" si="31"/>
        <v>57.65</v>
      </c>
      <c r="Q414" s="10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12">
        <f t="shared" si="31"/>
        <v>78.66</v>
      </c>
      <c r="Q415" s="10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12">
        <f t="shared" si="31"/>
        <v>91.48</v>
      </c>
      <c r="Q416" s="10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12">
        <f t="shared" si="31"/>
        <v>68.099999999999994</v>
      </c>
      <c r="Q417" s="10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12">
        <f t="shared" si="31"/>
        <v>48.09</v>
      </c>
      <c r="Q418" s="10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12">
        <f t="shared" si="31"/>
        <v>202.42</v>
      </c>
      <c r="Q419" s="10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12">
        <f t="shared" si="31"/>
        <v>216.75</v>
      </c>
      <c r="Q420" s="10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12">
        <f t="shared" si="31"/>
        <v>110.07</v>
      </c>
      <c r="Q421" s="10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12">
        <f t="shared" si="31"/>
        <v>4.83</v>
      </c>
      <c r="Q422" s="10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12">
        <f t="shared" si="31"/>
        <v>50.17</v>
      </c>
      <c r="Q423" s="10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12">
        <f t="shared" si="31"/>
        <v>35.83</v>
      </c>
      <c r="Q424" s="10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12">
        <f t="shared" si="31"/>
        <v>11.77</v>
      </c>
      <c r="Q425" s="10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12">
        <f t="shared" si="31"/>
        <v>40.78</v>
      </c>
      <c r="Q426" s="10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12">
        <f t="shared" si="31"/>
        <v>3</v>
      </c>
      <c r="Q427" s="10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12">
        <f t="shared" si="31"/>
        <v>16.63</v>
      </c>
      <c r="Q428" s="10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12">
        <f t="shared" si="31"/>
        <v>0</v>
      </c>
      <c r="Q429" s="10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12">
        <f t="shared" si="31"/>
        <v>52</v>
      </c>
      <c r="Q430" s="10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12">
        <f t="shared" si="31"/>
        <v>0</v>
      </c>
      <c r="Q431" s="10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12">
        <f t="shared" si="31"/>
        <v>4.8</v>
      </c>
      <c r="Q432" s="10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12">
        <f t="shared" si="31"/>
        <v>51.88</v>
      </c>
      <c r="Q433" s="10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12">
        <f t="shared" si="31"/>
        <v>71.25</v>
      </c>
      <c r="Q434" s="10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12">
        <f t="shared" si="31"/>
        <v>0</v>
      </c>
      <c r="Q435" s="10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12">
        <f t="shared" si="31"/>
        <v>62.5</v>
      </c>
      <c r="Q436" s="10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12">
        <f t="shared" si="31"/>
        <v>1</v>
      </c>
      <c r="Q437" s="10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12">
        <f t="shared" si="31"/>
        <v>0</v>
      </c>
      <c r="Q438" s="10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12">
        <f t="shared" si="31"/>
        <v>0</v>
      </c>
      <c r="Q439" s="10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12">
        <f t="shared" si="31"/>
        <v>170.55</v>
      </c>
      <c r="Q440" s="10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12">
        <f t="shared" si="31"/>
        <v>0</v>
      </c>
      <c r="Q441" s="10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12">
        <f t="shared" si="31"/>
        <v>5</v>
      </c>
      <c r="Q442" s="10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12">
        <f t="shared" si="31"/>
        <v>0</v>
      </c>
      <c r="Q443" s="10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12">
        <f t="shared" si="31"/>
        <v>393.59</v>
      </c>
      <c r="Q444" s="10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12">
        <f t="shared" si="31"/>
        <v>5</v>
      </c>
      <c r="Q445" s="10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12">
        <f t="shared" si="31"/>
        <v>50</v>
      </c>
      <c r="Q446" s="10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12">
        <f t="shared" si="31"/>
        <v>1</v>
      </c>
      <c r="Q447" s="10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12">
        <f t="shared" si="31"/>
        <v>47.88</v>
      </c>
      <c r="Q448" s="10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12">
        <f t="shared" si="31"/>
        <v>5</v>
      </c>
      <c r="Q449" s="10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 s="12">
        <f t="shared" si="31"/>
        <v>20.5</v>
      </c>
      <c r="Q450" s="10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 s="12">
        <f t="shared" ref="P451:P514" si="36">IFERROR(ROUND(E451/L451,2),0)</f>
        <v>9</v>
      </c>
      <c r="Q451" s="10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12">
        <f t="shared" si="36"/>
        <v>56.57</v>
      </c>
      <c r="Q452" s="10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12">
        <f t="shared" si="36"/>
        <v>0</v>
      </c>
      <c r="Q453" s="10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12">
        <f t="shared" si="36"/>
        <v>40</v>
      </c>
      <c r="Q454" s="10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12">
        <f t="shared" si="36"/>
        <v>13</v>
      </c>
      <c r="Q455" s="10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12">
        <f t="shared" si="36"/>
        <v>16.399999999999999</v>
      </c>
      <c r="Q456" s="10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12">
        <f t="shared" si="36"/>
        <v>22.5</v>
      </c>
      <c r="Q457" s="10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12">
        <f t="shared" si="36"/>
        <v>20.329999999999998</v>
      </c>
      <c r="Q458" s="10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12">
        <f t="shared" si="36"/>
        <v>0</v>
      </c>
      <c r="Q459" s="10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12">
        <f t="shared" si="36"/>
        <v>16.760000000000002</v>
      </c>
      <c r="Q460" s="10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12">
        <f t="shared" si="36"/>
        <v>25</v>
      </c>
      <c r="Q461" s="10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12">
        <f t="shared" si="36"/>
        <v>12.5</v>
      </c>
      <c r="Q462" s="10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12">
        <f t="shared" si="36"/>
        <v>0</v>
      </c>
      <c r="Q463" s="10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12">
        <f t="shared" si="36"/>
        <v>0</v>
      </c>
      <c r="Q464" s="10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12">
        <f t="shared" si="36"/>
        <v>113.64</v>
      </c>
      <c r="Q465" s="10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12">
        <f t="shared" si="36"/>
        <v>1</v>
      </c>
      <c r="Q466" s="10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12">
        <f t="shared" si="36"/>
        <v>17.25</v>
      </c>
      <c r="Q467" s="10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12">
        <f t="shared" si="36"/>
        <v>15.2</v>
      </c>
      <c r="Q468" s="10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12">
        <f t="shared" si="36"/>
        <v>110.64</v>
      </c>
      <c r="Q469" s="10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12">
        <f t="shared" si="36"/>
        <v>0</v>
      </c>
      <c r="Q470" s="10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12">
        <f t="shared" si="36"/>
        <v>0</v>
      </c>
      <c r="Q471" s="10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12">
        <f t="shared" si="36"/>
        <v>25.5</v>
      </c>
      <c r="Q472" s="10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12">
        <f t="shared" si="36"/>
        <v>38.479999999999997</v>
      </c>
      <c r="Q473" s="10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12">
        <f t="shared" si="36"/>
        <v>28.2</v>
      </c>
      <c r="Q474" s="10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12">
        <f t="shared" si="36"/>
        <v>61.5</v>
      </c>
      <c r="Q475" s="10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12">
        <f t="shared" si="36"/>
        <v>1</v>
      </c>
      <c r="Q476" s="10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12">
        <f t="shared" si="36"/>
        <v>0</v>
      </c>
      <c r="Q477" s="10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12">
        <f t="shared" si="36"/>
        <v>39.57</v>
      </c>
      <c r="Q478" s="10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12">
        <f t="shared" si="36"/>
        <v>0</v>
      </c>
      <c r="Q479" s="10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12">
        <f t="shared" si="36"/>
        <v>0</v>
      </c>
      <c r="Q480" s="10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12">
        <f t="shared" si="36"/>
        <v>88.8</v>
      </c>
      <c r="Q481" s="10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12">
        <f t="shared" si="36"/>
        <v>55.46</v>
      </c>
      <c r="Q482" s="10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12">
        <f t="shared" si="36"/>
        <v>87.14</v>
      </c>
      <c r="Q483" s="10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12">
        <f t="shared" si="36"/>
        <v>10</v>
      </c>
      <c r="Q484" s="10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12">
        <f t="shared" si="36"/>
        <v>51.22</v>
      </c>
      <c r="Q485" s="10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12">
        <f t="shared" si="36"/>
        <v>13.55</v>
      </c>
      <c r="Q486" s="10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12">
        <f t="shared" si="36"/>
        <v>66.52</v>
      </c>
      <c r="Q487" s="10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12">
        <f t="shared" si="36"/>
        <v>50</v>
      </c>
      <c r="Q488" s="10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12">
        <f t="shared" si="36"/>
        <v>0</v>
      </c>
      <c r="Q489" s="10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12">
        <f t="shared" si="36"/>
        <v>0</v>
      </c>
      <c r="Q490" s="10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12">
        <f t="shared" si="36"/>
        <v>71.67</v>
      </c>
      <c r="Q491" s="10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12">
        <f t="shared" si="36"/>
        <v>0</v>
      </c>
      <c r="Q492" s="10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12">
        <f t="shared" si="36"/>
        <v>0</v>
      </c>
      <c r="Q493" s="10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12">
        <f t="shared" si="36"/>
        <v>0</v>
      </c>
      <c r="Q494" s="10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12">
        <f t="shared" si="36"/>
        <v>0</v>
      </c>
      <c r="Q495" s="10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12">
        <f t="shared" si="36"/>
        <v>10.33</v>
      </c>
      <c r="Q496" s="10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12">
        <f t="shared" si="36"/>
        <v>0</v>
      </c>
      <c r="Q497" s="10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12">
        <f t="shared" si="36"/>
        <v>1</v>
      </c>
      <c r="Q498" s="10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12">
        <f t="shared" si="36"/>
        <v>10</v>
      </c>
      <c r="Q499" s="10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12">
        <f t="shared" si="36"/>
        <v>136.09</v>
      </c>
      <c r="Q500" s="10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12">
        <f t="shared" si="36"/>
        <v>73.459999999999994</v>
      </c>
      <c r="Q501" s="10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12">
        <f t="shared" si="36"/>
        <v>53.75</v>
      </c>
      <c r="Q502" s="10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12">
        <f t="shared" si="36"/>
        <v>0</v>
      </c>
      <c r="Q503" s="10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12">
        <f t="shared" si="36"/>
        <v>57.5</v>
      </c>
      <c r="Q504" s="10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12">
        <f t="shared" si="36"/>
        <v>12.67</v>
      </c>
      <c r="Q505" s="10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12">
        <f t="shared" si="36"/>
        <v>67</v>
      </c>
      <c r="Q506" s="10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12">
        <f t="shared" si="36"/>
        <v>3.71</v>
      </c>
      <c r="Q507" s="10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12">
        <f t="shared" si="36"/>
        <v>250</v>
      </c>
      <c r="Q508" s="10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12">
        <f t="shared" si="36"/>
        <v>64</v>
      </c>
      <c r="Q509" s="10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12">
        <f t="shared" si="36"/>
        <v>133.33000000000001</v>
      </c>
      <c r="Q510" s="10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12">
        <f t="shared" si="36"/>
        <v>10</v>
      </c>
      <c r="Q511" s="10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12">
        <f t="shared" si="36"/>
        <v>0</v>
      </c>
      <c r="Q512" s="10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12">
        <f t="shared" si="36"/>
        <v>30</v>
      </c>
      <c r="Q513" s="10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 s="12">
        <f t="shared" si="36"/>
        <v>5.5</v>
      </c>
      <c r="Q514" s="10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 s="12">
        <f t="shared" ref="P515:P578" si="41">IFERROR(ROUND(E515/L515,2),0)</f>
        <v>102.38</v>
      </c>
      <c r="Q515" s="10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12">
        <f t="shared" si="41"/>
        <v>16.670000000000002</v>
      </c>
      <c r="Q516" s="10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12">
        <f t="shared" si="41"/>
        <v>725.03</v>
      </c>
      <c r="Q517" s="10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12">
        <f t="shared" si="41"/>
        <v>0</v>
      </c>
      <c r="Q518" s="10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12">
        <f t="shared" si="41"/>
        <v>68.33</v>
      </c>
      <c r="Q519" s="10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12">
        <f t="shared" si="41"/>
        <v>0</v>
      </c>
      <c r="Q520" s="10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12">
        <f t="shared" si="41"/>
        <v>39.229999999999997</v>
      </c>
      <c r="Q521" s="10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12">
        <f t="shared" si="41"/>
        <v>150.15</v>
      </c>
      <c r="Q522" s="10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12">
        <f t="shared" si="41"/>
        <v>93.43</v>
      </c>
      <c r="Q523" s="10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12">
        <f t="shared" si="41"/>
        <v>110.97</v>
      </c>
      <c r="Q524" s="10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12">
        <f t="shared" si="41"/>
        <v>71.790000000000006</v>
      </c>
      <c r="Q525" s="10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12">
        <f t="shared" si="41"/>
        <v>29.26</v>
      </c>
      <c r="Q526" s="10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12">
        <f t="shared" si="41"/>
        <v>1000</v>
      </c>
      <c r="Q527" s="10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12">
        <f t="shared" si="41"/>
        <v>74.349999999999994</v>
      </c>
      <c r="Q528" s="10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12">
        <f t="shared" si="41"/>
        <v>63.83</v>
      </c>
      <c r="Q529" s="10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12">
        <f t="shared" si="41"/>
        <v>44.33</v>
      </c>
      <c r="Q530" s="10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12">
        <f t="shared" si="41"/>
        <v>86.94</v>
      </c>
      <c r="Q531" s="10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12">
        <f t="shared" si="41"/>
        <v>126.55</v>
      </c>
      <c r="Q532" s="10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12">
        <f t="shared" si="41"/>
        <v>129.03</v>
      </c>
      <c r="Q533" s="10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12">
        <f t="shared" si="41"/>
        <v>71.239999999999995</v>
      </c>
      <c r="Q534" s="10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12">
        <f t="shared" si="41"/>
        <v>117.88</v>
      </c>
      <c r="Q535" s="10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12">
        <f t="shared" si="41"/>
        <v>327.08</v>
      </c>
      <c r="Q536" s="10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12">
        <f t="shared" si="41"/>
        <v>34.75</v>
      </c>
      <c r="Q537" s="10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12">
        <f t="shared" si="41"/>
        <v>100.06</v>
      </c>
      <c r="Q538" s="10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12">
        <f t="shared" si="41"/>
        <v>40.85</v>
      </c>
      <c r="Q539" s="10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12">
        <f t="shared" si="41"/>
        <v>252.02</v>
      </c>
      <c r="Q540" s="10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12">
        <f t="shared" si="41"/>
        <v>25.16</v>
      </c>
      <c r="Q541" s="10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12">
        <f t="shared" si="41"/>
        <v>1</v>
      </c>
      <c r="Q542" s="10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12">
        <f t="shared" si="41"/>
        <v>25</v>
      </c>
      <c r="Q543" s="10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12">
        <f t="shared" si="41"/>
        <v>1</v>
      </c>
      <c r="Q544" s="10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12">
        <f t="shared" si="41"/>
        <v>35</v>
      </c>
      <c r="Q545" s="10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12">
        <f t="shared" si="41"/>
        <v>3</v>
      </c>
      <c r="Q546" s="10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12">
        <f t="shared" si="41"/>
        <v>402.71</v>
      </c>
      <c r="Q547" s="10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12">
        <f t="shared" si="41"/>
        <v>26</v>
      </c>
      <c r="Q548" s="10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12">
        <f t="shared" si="41"/>
        <v>0</v>
      </c>
      <c r="Q549" s="10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12">
        <f t="shared" si="41"/>
        <v>9</v>
      </c>
      <c r="Q550" s="10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12">
        <f t="shared" si="41"/>
        <v>8.5</v>
      </c>
      <c r="Q551" s="10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12">
        <f t="shared" si="41"/>
        <v>8.75</v>
      </c>
      <c r="Q552" s="10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12">
        <f t="shared" si="41"/>
        <v>135.04</v>
      </c>
      <c r="Q553" s="10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12">
        <f t="shared" si="41"/>
        <v>0</v>
      </c>
      <c r="Q554" s="10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12">
        <f t="shared" si="41"/>
        <v>20.5</v>
      </c>
      <c r="Q555" s="10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12">
        <f t="shared" si="41"/>
        <v>64.36</v>
      </c>
      <c r="Q556" s="10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12">
        <f t="shared" si="41"/>
        <v>0</v>
      </c>
      <c r="Q557" s="10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12">
        <f t="shared" si="41"/>
        <v>200</v>
      </c>
      <c r="Q558" s="10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12">
        <f t="shared" si="41"/>
        <v>68.3</v>
      </c>
      <c r="Q559" s="10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12">
        <f t="shared" si="41"/>
        <v>0</v>
      </c>
      <c r="Q560" s="10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12">
        <f t="shared" si="41"/>
        <v>50</v>
      </c>
      <c r="Q561" s="10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12">
        <f t="shared" si="41"/>
        <v>4</v>
      </c>
      <c r="Q562" s="10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12">
        <f t="shared" si="41"/>
        <v>27.5</v>
      </c>
      <c r="Q563" s="10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12">
        <f t="shared" si="41"/>
        <v>0</v>
      </c>
      <c r="Q564" s="10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12">
        <f t="shared" si="41"/>
        <v>34</v>
      </c>
      <c r="Q565" s="10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12">
        <f t="shared" si="41"/>
        <v>1</v>
      </c>
      <c r="Q566" s="10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12">
        <f t="shared" si="41"/>
        <v>0</v>
      </c>
      <c r="Q567" s="10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12">
        <f t="shared" si="41"/>
        <v>1</v>
      </c>
      <c r="Q568" s="10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12">
        <f t="shared" si="41"/>
        <v>0</v>
      </c>
      <c r="Q569" s="10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12">
        <f t="shared" si="41"/>
        <v>49</v>
      </c>
      <c r="Q570" s="10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12">
        <f t="shared" si="41"/>
        <v>20</v>
      </c>
      <c r="Q571" s="10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12">
        <f t="shared" si="41"/>
        <v>142</v>
      </c>
      <c r="Q572" s="10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12">
        <f t="shared" si="41"/>
        <v>53</v>
      </c>
      <c r="Q573" s="10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12">
        <f t="shared" si="41"/>
        <v>0</v>
      </c>
      <c r="Q574" s="10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12">
        <f t="shared" si="41"/>
        <v>38.44</v>
      </c>
      <c r="Q575" s="10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12">
        <f t="shared" si="41"/>
        <v>20</v>
      </c>
      <c r="Q576" s="10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12">
        <f t="shared" si="41"/>
        <v>64.75</v>
      </c>
      <c r="Q577" s="10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 s="12">
        <f t="shared" si="41"/>
        <v>1</v>
      </c>
      <c r="Q578" s="10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 s="12">
        <f t="shared" ref="P579:P642" si="46">IFERROR(ROUND(E579/L579,2),0)</f>
        <v>10</v>
      </c>
      <c r="Q579" s="10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12">
        <f t="shared" si="46"/>
        <v>2</v>
      </c>
      <c r="Q580" s="10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12">
        <f t="shared" si="46"/>
        <v>35</v>
      </c>
      <c r="Q581" s="10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12">
        <f t="shared" si="46"/>
        <v>1</v>
      </c>
      <c r="Q582" s="10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12">
        <f t="shared" si="46"/>
        <v>0</v>
      </c>
      <c r="Q583" s="10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12">
        <f t="shared" si="46"/>
        <v>0</v>
      </c>
      <c r="Q584" s="10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12">
        <f t="shared" si="46"/>
        <v>1</v>
      </c>
      <c r="Q585" s="10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12">
        <f t="shared" si="46"/>
        <v>5</v>
      </c>
      <c r="Q586" s="10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12">
        <f t="shared" si="46"/>
        <v>0</v>
      </c>
      <c r="Q587" s="10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12">
        <f t="shared" si="46"/>
        <v>14</v>
      </c>
      <c r="Q588" s="10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12">
        <f t="shared" si="46"/>
        <v>389.29</v>
      </c>
      <c r="Q589" s="10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12">
        <f t="shared" si="46"/>
        <v>150.5</v>
      </c>
      <c r="Q590" s="10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12">
        <f t="shared" si="46"/>
        <v>1</v>
      </c>
      <c r="Q591" s="10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12">
        <f t="shared" si="46"/>
        <v>24.78</v>
      </c>
      <c r="Q592" s="10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12">
        <f t="shared" si="46"/>
        <v>30.5</v>
      </c>
      <c r="Q593" s="10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12">
        <f t="shared" si="46"/>
        <v>250</v>
      </c>
      <c r="Q594" s="10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12">
        <f t="shared" si="46"/>
        <v>16.43</v>
      </c>
      <c r="Q595" s="10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12">
        <f t="shared" si="46"/>
        <v>13</v>
      </c>
      <c r="Q596" s="10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12">
        <f t="shared" si="46"/>
        <v>53.25</v>
      </c>
      <c r="Q597" s="10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12">
        <f t="shared" si="46"/>
        <v>3</v>
      </c>
      <c r="Q598" s="10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12">
        <f t="shared" si="46"/>
        <v>10</v>
      </c>
      <c r="Q599" s="10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12">
        <f t="shared" si="46"/>
        <v>121.43</v>
      </c>
      <c r="Q600" s="10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12">
        <f t="shared" si="46"/>
        <v>15.5</v>
      </c>
      <c r="Q601" s="10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12">
        <f t="shared" si="46"/>
        <v>100</v>
      </c>
      <c r="Q602" s="10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12">
        <f t="shared" si="46"/>
        <v>23.33</v>
      </c>
      <c r="Q603" s="10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12">
        <f t="shared" si="46"/>
        <v>0</v>
      </c>
      <c r="Q604" s="10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12">
        <f t="shared" si="46"/>
        <v>45.39</v>
      </c>
      <c r="Q605" s="10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12">
        <f t="shared" si="46"/>
        <v>0</v>
      </c>
      <c r="Q606" s="10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12">
        <f t="shared" si="46"/>
        <v>16.38</v>
      </c>
      <c r="Q607" s="10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12">
        <f t="shared" si="46"/>
        <v>10</v>
      </c>
      <c r="Q608" s="10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12">
        <f t="shared" si="46"/>
        <v>0</v>
      </c>
      <c r="Q609" s="10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12">
        <f t="shared" si="46"/>
        <v>292.2</v>
      </c>
      <c r="Q610" s="10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12">
        <f t="shared" si="46"/>
        <v>5</v>
      </c>
      <c r="Q611" s="10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12">
        <f t="shared" si="46"/>
        <v>0</v>
      </c>
      <c r="Q612" s="10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12">
        <f t="shared" si="46"/>
        <v>0</v>
      </c>
      <c r="Q613" s="10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12">
        <f t="shared" si="46"/>
        <v>0</v>
      </c>
      <c r="Q614" s="10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12">
        <f t="shared" si="46"/>
        <v>105.93</v>
      </c>
      <c r="Q615" s="10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12">
        <f t="shared" si="46"/>
        <v>0</v>
      </c>
      <c r="Q616" s="10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12">
        <f t="shared" si="46"/>
        <v>0</v>
      </c>
      <c r="Q617" s="10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12">
        <f t="shared" si="46"/>
        <v>0</v>
      </c>
      <c r="Q618" s="10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12">
        <f t="shared" si="46"/>
        <v>20</v>
      </c>
      <c r="Q619" s="10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12">
        <f t="shared" si="46"/>
        <v>0</v>
      </c>
      <c r="Q620" s="10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12">
        <f t="shared" si="46"/>
        <v>1</v>
      </c>
      <c r="Q621" s="10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12">
        <f t="shared" si="46"/>
        <v>300</v>
      </c>
      <c r="Q622" s="10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12">
        <f t="shared" si="46"/>
        <v>87</v>
      </c>
      <c r="Q623" s="10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12">
        <f t="shared" si="46"/>
        <v>37.89</v>
      </c>
      <c r="Q624" s="10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12">
        <f t="shared" si="46"/>
        <v>0</v>
      </c>
      <c r="Q625" s="10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12">
        <f t="shared" si="46"/>
        <v>0</v>
      </c>
      <c r="Q626" s="10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12">
        <f t="shared" si="46"/>
        <v>0</v>
      </c>
      <c r="Q627" s="10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12">
        <f t="shared" si="46"/>
        <v>111.41</v>
      </c>
      <c r="Q628" s="10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12">
        <f t="shared" si="46"/>
        <v>90</v>
      </c>
      <c r="Q629" s="10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12">
        <f t="shared" si="46"/>
        <v>0</v>
      </c>
      <c r="Q630" s="10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12">
        <f t="shared" si="46"/>
        <v>116.67</v>
      </c>
      <c r="Q631" s="10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12">
        <f t="shared" si="46"/>
        <v>10</v>
      </c>
      <c r="Q632" s="10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12">
        <f t="shared" si="46"/>
        <v>76.67</v>
      </c>
      <c r="Q633" s="10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12">
        <f t="shared" si="46"/>
        <v>0</v>
      </c>
      <c r="Q634" s="10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12">
        <f t="shared" si="46"/>
        <v>49.8</v>
      </c>
      <c r="Q635" s="10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12">
        <f t="shared" si="46"/>
        <v>1</v>
      </c>
      <c r="Q636" s="10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12">
        <f t="shared" si="46"/>
        <v>2</v>
      </c>
      <c r="Q637" s="10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12">
        <f t="shared" si="46"/>
        <v>4</v>
      </c>
      <c r="Q638" s="10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12">
        <f t="shared" si="46"/>
        <v>0</v>
      </c>
      <c r="Q639" s="10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12">
        <f t="shared" si="46"/>
        <v>3</v>
      </c>
      <c r="Q640" s="10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12">
        <f t="shared" si="46"/>
        <v>1</v>
      </c>
      <c r="Q641" s="10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 s="12">
        <f t="shared" si="46"/>
        <v>50.5</v>
      </c>
      <c r="Q642" s="10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 s="12">
        <f t="shared" ref="P643:P706" si="51">IFERROR(ROUND(E643/L643,2),0)</f>
        <v>151.32</v>
      </c>
      <c r="Q643" s="10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12">
        <f t="shared" si="51"/>
        <v>134.36000000000001</v>
      </c>
      <c r="Q644" s="10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12">
        <f t="shared" si="51"/>
        <v>174.03</v>
      </c>
      <c r="Q645" s="10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12">
        <f t="shared" si="51"/>
        <v>73.489999999999995</v>
      </c>
      <c r="Q646" s="10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12">
        <f t="shared" si="51"/>
        <v>23.52</v>
      </c>
      <c r="Q647" s="10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12">
        <f t="shared" si="51"/>
        <v>39.07</v>
      </c>
      <c r="Q648" s="10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12">
        <f t="shared" si="51"/>
        <v>125.94</v>
      </c>
      <c r="Q649" s="10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12">
        <f t="shared" si="51"/>
        <v>1644</v>
      </c>
      <c r="Q650" s="10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12">
        <f t="shared" si="51"/>
        <v>42.67</v>
      </c>
      <c r="Q651" s="10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12">
        <f t="shared" si="51"/>
        <v>35.130000000000003</v>
      </c>
      <c r="Q652" s="10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12">
        <f t="shared" si="51"/>
        <v>239.35</v>
      </c>
      <c r="Q653" s="10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12">
        <f t="shared" si="51"/>
        <v>107.64</v>
      </c>
      <c r="Q654" s="10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12">
        <f t="shared" si="51"/>
        <v>95.83</v>
      </c>
      <c r="Q655" s="10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12">
        <f t="shared" si="51"/>
        <v>31.66</v>
      </c>
      <c r="Q656" s="10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12">
        <f t="shared" si="51"/>
        <v>42.89</v>
      </c>
      <c r="Q657" s="10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12">
        <f t="shared" si="51"/>
        <v>122.74</v>
      </c>
      <c r="Q658" s="10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12">
        <f t="shared" si="51"/>
        <v>190.45</v>
      </c>
      <c r="Q659" s="10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12">
        <f t="shared" si="51"/>
        <v>109.34</v>
      </c>
      <c r="Q660" s="10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12">
        <f t="shared" si="51"/>
        <v>143.66999999999999</v>
      </c>
      <c r="Q661" s="10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12">
        <f t="shared" si="51"/>
        <v>84.94</v>
      </c>
      <c r="Q662" s="10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12">
        <f t="shared" si="51"/>
        <v>10.56</v>
      </c>
      <c r="Q663" s="10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12">
        <f t="shared" si="51"/>
        <v>39</v>
      </c>
      <c r="Q664" s="10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12">
        <f t="shared" si="51"/>
        <v>100</v>
      </c>
      <c r="Q665" s="10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12">
        <f t="shared" si="51"/>
        <v>31.17</v>
      </c>
      <c r="Q666" s="10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12">
        <f t="shared" si="51"/>
        <v>155.33000000000001</v>
      </c>
      <c r="Q667" s="10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12">
        <f t="shared" si="51"/>
        <v>2</v>
      </c>
      <c r="Q668" s="10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12">
        <f t="shared" si="51"/>
        <v>178.93</v>
      </c>
      <c r="Q669" s="10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12">
        <f t="shared" si="51"/>
        <v>27.36</v>
      </c>
      <c r="Q670" s="10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12">
        <f t="shared" si="51"/>
        <v>1536.25</v>
      </c>
      <c r="Q671" s="10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12">
        <f t="shared" si="51"/>
        <v>85</v>
      </c>
      <c r="Q672" s="10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12">
        <f t="shared" si="51"/>
        <v>788.53</v>
      </c>
      <c r="Q673" s="10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12">
        <f t="shared" si="51"/>
        <v>50.3</v>
      </c>
      <c r="Q674" s="10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12">
        <f t="shared" si="51"/>
        <v>68.33</v>
      </c>
      <c r="Q675" s="10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12">
        <f t="shared" si="51"/>
        <v>7.5</v>
      </c>
      <c r="Q676" s="10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12">
        <f t="shared" si="51"/>
        <v>34.270000000000003</v>
      </c>
      <c r="Q677" s="10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12">
        <f t="shared" si="51"/>
        <v>61.29</v>
      </c>
      <c r="Q678" s="10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12">
        <f t="shared" si="51"/>
        <v>133.25</v>
      </c>
      <c r="Q679" s="10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12">
        <f t="shared" si="51"/>
        <v>65.180000000000007</v>
      </c>
      <c r="Q680" s="10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12">
        <f t="shared" si="51"/>
        <v>93.9</v>
      </c>
      <c r="Q681" s="10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12">
        <f t="shared" si="51"/>
        <v>150.65</v>
      </c>
      <c r="Q682" s="10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12">
        <f t="shared" si="51"/>
        <v>1</v>
      </c>
      <c r="Q683" s="10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12">
        <f t="shared" si="51"/>
        <v>13.25</v>
      </c>
      <c r="Q684" s="10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12">
        <f t="shared" si="51"/>
        <v>99.33</v>
      </c>
      <c r="Q685" s="10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12">
        <f t="shared" si="51"/>
        <v>177.39</v>
      </c>
      <c r="Q686" s="10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12">
        <f t="shared" si="51"/>
        <v>55.3</v>
      </c>
      <c r="Q687" s="10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12">
        <f t="shared" si="51"/>
        <v>0</v>
      </c>
      <c r="Q688" s="10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12">
        <f t="shared" si="51"/>
        <v>591.66999999999996</v>
      </c>
      <c r="Q689" s="10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12">
        <f t="shared" si="51"/>
        <v>405.5</v>
      </c>
      <c r="Q690" s="10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12">
        <f t="shared" si="51"/>
        <v>343.15</v>
      </c>
      <c r="Q691" s="10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12">
        <f t="shared" si="51"/>
        <v>72.59</v>
      </c>
      <c r="Q692" s="10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12">
        <f t="shared" si="51"/>
        <v>26</v>
      </c>
      <c r="Q693" s="10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12">
        <f t="shared" si="51"/>
        <v>6.5</v>
      </c>
      <c r="Q694" s="10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12">
        <f t="shared" si="51"/>
        <v>119.39</v>
      </c>
      <c r="Q695" s="10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12">
        <f t="shared" si="51"/>
        <v>84.29</v>
      </c>
      <c r="Q696" s="10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12">
        <f t="shared" si="51"/>
        <v>90.86</v>
      </c>
      <c r="Q697" s="10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12">
        <f t="shared" si="51"/>
        <v>1</v>
      </c>
      <c r="Q698" s="10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12">
        <f t="shared" si="51"/>
        <v>20.34</v>
      </c>
      <c r="Q699" s="10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12">
        <f t="shared" si="51"/>
        <v>530.69000000000005</v>
      </c>
      <c r="Q700" s="10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12">
        <f t="shared" si="51"/>
        <v>120.39</v>
      </c>
      <c r="Q701" s="10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12">
        <f t="shared" si="51"/>
        <v>13</v>
      </c>
      <c r="Q702" s="10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12">
        <f t="shared" si="51"/>
        <v>291.33</v>
      </c>
      <c r="Q703" s="10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12">
        <f t="shared" si="51"/>
        <v>124.92</v>
      </c>
      <c r="Q704" s="10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12">
        <f t="shared" si="51"/>
        <v>119.57</v>
      </c>
      <c r="Q705" s="10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 s="12">
        <f t="shared" si="51"/>
        <v>120.25</v>
      </c>
      <c r="Q706" s="10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 s="12">
        <f t="shared" ref="P707:P770" si="56">IFERROR(ROUND(E707/L707,2),0)</f>
        <v>195.4</v>
      </c>
      <c r="Q707" s="10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12">
        <f t="shared" si="56"/>
        <v>0</v>
      </c>
      <c r="Q708" s="10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12">
        <f t="shared" si="56"/>
        <v>117.7</v>
      </c>
      <c r="Q709" s="10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12">
        <f t="shared" si="56"/>
        <v>23.95</v>
      </c>
      <c r="Q710" s="10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12">
        <f t="shared" si="56"/>
        <v>30.5</v>
      </c>
      <c r="Q711" s="10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12">
        <f t="shared" si="56"/>
        <v>0</v>
      </c>
      <c r="Q712" s="10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12">
        <f t="shared" si="56"/>
        <v>99.97</v>
      </c>
      <c r="Q713" s="10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12">
        <f t="shared" si="56"/>
        <v>26.25</v>
      </c>
      <c r="Q714" s="10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12">
        <f t="shared" si="56"/>
        <v>199</v>
      </c>
      <c r="Q715" s="10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12">
        <f t="shared" si="56"/>
        <v>80.319999999999993</v>
      </c>
      <c r="Q716" s="10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12">
        <f t="shared" si="56"/>
        <v>115.75</v>
      </c>
      <c r="Q717" s="10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12">
        <f t="shared" si="56"/>
        <v>44.69</v>
      </c>
      <c r="Q718" s="10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12">
        <f t="shared" si="56"/>
        <v>76.25</v>
      </c>
      <c r="Q719" s="10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12">
        <f t="shared" si="56"/>
        <v>22.5</v>
      </c>
      <c r="Q720" s="10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12">
        <f t="shared" si="56"/>
        <v>19.399999999999999</v>
      </c>
      <c r="Q721" s="10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12">
        <f t="shared" si="56"/>
        <v>66.709999999999994</v>
      </c>
      <c r="Q722" s="10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12">
        <f t="shared" si="56"/>
        <v>84.14</v>
      </c>
      <c r="Q723" s="10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12">
        <f t="shared" si="56"/>
        <v>215.73</v>
      </c>
      <c r="Q724" s="10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12">
        <f t="shared" si="56"/>
        <v>54.69</v>
      </c>
      <c r="Q725" s="10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12">
        <f t="shared" si="56"/>
        <v>51.63</v>
      </c>
      <c r="Q726" s="10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12">
        <f t="shared" si="56"/>
        <v>143.36000000000001</v>
      </c>
      <c r="Q727" s="10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12">
        <f t="shared" si="56"/>
        <v>72.430000000000007</v>
      </c>
      <c r="Q728" s="10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12">
        <f t="shared" si="56"/>
        <v>36.53</v>
      </c>
      <c r="Q729" s="10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12">
        <f t="shared" si="56"/>
        <v>60.9</v>
      </c>
      <c r="Q730" s="10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12">
        <f t="shared" si="56"/>
        <v>43.55</v>
      </c>
      <c r="Q731" s="10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12">
        <f t="shared" si="56"/>
        <v>99.77</v>
      </c>
      <c r="Q732" s="10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12">
        <f t="shared" si="56"/>
        <v>88.73</v>
      </c>
      <c r="Q733" s="10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12">
        <f t="shared" si="56"/>
        <v>4.92</v>
      </c>
      <c r="Q734" s="10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12">
        <f t="shared" si="56"/>
        <v>17.82</v>
      </c>
      <c r="Q735" s="10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12">
        <f t="shared" si="56"/>
        <v>187.19</v>
      </c>
      <c r="Q736" s="10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12">
        <f t="shared" si="56"/>
        <v>234.81</v>
      </c>
      <c r="Q737" s="10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12">
        <f t="shared" si="56"/>
        <v>105.05</v>
      </c>
      <c r="Q738" s="10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12">
        <f t="shared" si="56"/>
        <v>56.67</v>
      </c>
      <c r="Q739" s="10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12">
        <f t="shared" si="56"/>
        <v>39.049999999999997</v>
      </c>
      <c r="Q740" s="10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12">
        <f t="shared" si="56"/>
        <v>68.349999999999994</v>
      </c>
      <c r="Q741" s="10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12">
        <f t="shared" si="56"/>
        <v>169.58</v>
      </c>
      <c r="Q742" s="10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12">
        <f t="shared" si="56"/>
        <v>141.41999999999999</v>
      </c>
      <c r="Q743" s="10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12">
        <f t="shared" si="56"/>
        <v>67.39</v>
      </c>
      <c r="Q744" s="10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12">
        <f t="shared" si="56"/>
        <v>54.27</v>
      </c>
      <c r="Q745" s="10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12">
        <f t="shared" si="56"/>
        <v>82.52</v>
      </c>
      <c r="Q746" s="10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12">
        <f t="shared" si="56"/>
        <v>53.73</v>
      </c>
      <c r="Q747" s="10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12">
        <f t="shared" si="56"/>
        <v>34.21</v>
      </c>
      <c r="Q748" s="10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12">
        <f t="shared" si="56"/>
        <v>127.33</v>
      </c>
      <c r="Q749" s="10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12">
        <f t="shared" si="56"/>
        <v>45.57</v>
      </c>
      <c r="Q750" s="10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12">
        <f t="shared" si="56"/>
        <v>95.96</v>
      </c>
      <c r="Q751" s="10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12">
        <f t="shared" si="56"/>
        <v>77.27</v>
      </c>
      <c r="Q752" s="10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12">
        <f t="shared" si="56"/>
        <v>57.34</v>
      </c>
      <c r="Q753" s="10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12">
        <f t="shared" si="56"/>
        <v>53.19</v>
      </c>
      <c r="Q754" s="10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12">
        <f t="shared" si="56"/>
        <v>492.31</v>
      </c>
      <c r="Q755" s="10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12">
        <f t="shared" si="56"/>
        <v>42.35</v>
      </c>
      <c r="Q756" s="10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12">
        <f t="shared" si="56"/>
        <v>37.47</v>
      </c>
      <c r="Q757" s="10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12">
        <f t="shared" si="56"/>
        <v>37.450000000000003</v>
      </c>
      <c r="Q758" s="10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12">
        <f t="shared" si="56"/>
        <v>33.06</v>
      </c>
      <c r="Q759" s="10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12">
        <f t="shared" si="56"/>
        <v>134.21</v>
      </c>
      <c r="Q760" s="10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12">
        <f t="shared" si="56"/>
        <v>51.47</v>
      </c>
      <c r="Q761" s="10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12">
        <f t="shared" si="56"/>
        <v>0</v>
      </c>
      <c r="Q762" s="10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12">
        <f t="shared" si="56"/>
        <v>39.17</v>
      </c>
      <c r="Q763" s="10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12">
        <f t="shared" si="56"/>
        <v>0</v>
      </c>
      <c r="Q764" s="10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12">
        <f t="shared" si="56"/>
        <v>5</v>
      </c>
      <c r="Q765" s="10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12">
        <f t="shared" si="56"/>
        <v>0</v>
      </c>
      <c r="Q766" s="10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12">
        <f t="shared" si="56"/>
        <v>57.3</v>
      </c>
      <c r="Q767" s="10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12">
        <f t="shared" si="56"/>
        <v>0</v>
      </c>
      <c r="Q768" s="10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12">
        <f t="shared" si="56"/>
        <v>59</v>
      </c>
      <c r="Q769" s="10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 s="12">
        <f t="shared" si="56"/>
        <v>0</v>
      </c>
      <c r="Q770" s="10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 s="12">
        <f t="shared" ref="P771:P834" si="61">IFERROR(ROUND(E771/L771,2),0)</f>
        <v>31.85</v>
      </c>
      <c r="Q771" s="10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12">
        <f t="shared" si="61"/>
        <v>0</v>
      </c>
      <c r="Q772" s="10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12">
        <f t="shared" si="61"/>
        <v>10</v>
      </c>
      <c r="Q773" s="10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12">
        <f t="shared" si="61"/>
        <v>50</v>
      </c>
      <c r="Q774" s="10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12">
        <f t="shared" si="61"/>
        <v>16</v>
      </c>
      <c r="Q775" s="10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12">
        <f t="shared" si="61"/>
        <v>39</v>
      </c>
      <c r="Q776" s="10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12">
        <f t="shared" si="61"/>
        <v>34</v>
      </c>
      <c r="Q777" s="10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12">
        <f t="shared" si="61"/>
        <v>63.12</v>
      </c>
      <c r="Q778" s="10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12">
        <f t="shared" si="61"/>
        <v>7</v>
      </c>
      <c r="Q779" s="10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12">
        <f t="shared" si="61"/>
        <v>2</v>
      </c>
      <c r="Q780" s="10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12">
        <f t="shared" si="61"/>
        <v>66.67</v>
      </c>
      <c r="Q781" s="10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12">
        <f t="shared" si="61"/>
        <v>38.520000000000003</v>
      </c>
      <c r="Q782" s="10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12">
        <f t="shared" si="61"/>
        <v>42.61</v>
      </c>
      <c r="Q783" s="10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12">
        <f t="shared" si="61"/>
        <v>50</v>
      </c>
      <c r="Q784" s="10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12">
        <f t="shared" si="61"/>
        <v>63.49</v>
      </c>
      <c r="Q785" s="10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12">
        <f t="shared" si="61"/>
        <v>102.5</v>
      </c>
      <c r="Q786" s="10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12">
        <f t="shared" si="61"/>
        <v>31.14</v>
      </c>
      <c r="Q787" s="10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12">
        <f t="shared" si="61"/>
        <v>162.27000000000001</v>
      </c>
      <c r="Q788" s="10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12">
        <f t="shared" si="61"/>
        <v>80.59</v>
      </c>
      <c r="Q789" s="10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12">
        <f t="shared" si="61"/>
        <v>59.85</v>
      </c>
      <c r="Q790" s="10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12">
        <f t="shared" si="61"/>
        <v>132.86000000000001</v>
      </c>
      <c r="Q791" s="10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12">
        <f t="shared" si="61"/>
        <v>92.55</v>
      </c>
      <c r="Q792" s="10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12">
        <f t="shared" si="61"/>
        <v>60.86</v>
      </c>
      <c r="Q793" s="10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12">
        <f t="shared" si="61"/>
        <v>41.85</v>
      </c>
      <c r="Q794" s="10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12">
        <f t="shared" si="61"/>
        <v>88.33</v>
      </c>
      <c r="Q795" s="10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12">
        <f t="shared" si="61"/>
        <v>158.96</v>
      </c>
      <c r="Q796" s="10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12">
        <f t="shared" si="61"/>
        <v>85.05</v>
      </c>
      <c r="Q797" s="10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12">
        <f t="shared" si="61"/>
        <v>112.61</v>
      </c>
      <c r="Q798" s="10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12">
        <f t="shared" si="61"/>
        <v>45.44</v>
      </c>
      <c r="Q799" s="10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12">
        <f t="shared" si="61"/>
        <v>46.22</v>
      </c>
      <c r="Q800" s="10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12">
        <f t="shared" si="61"/>
        <v>178.61</v>
      </c>
      <c r="Q801" s="10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12">
        <f t="shared" si="61"/>
        <v>40.75</v>
      </c>
      <c r="Q802" s="10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12">
        <f t="shared" si="61"/>
        <v>43.73</v>
      </c>
      <c r="Q803" s="10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12">
        <f t="shared" si="61"/>
        <v>81.069999999999993</v>
      </c>
      <c r="Q804" s="10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12">
        <f t="shared" si="61"/>
        <v>74.61</v>
      </c>
      <c r="Q805" s="10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12">
        <f t="shared" si="61"/>
        <v>305.56</v>
      </c>
      <c r="Q806" s="10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12">
        <f t="shared" si="61"/>
        <v>58.33</v>
      </c>
      <c r="Q807" s="10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12">
        <f t="shared" si="61"/>
        <v>117.68</v>
      </c>
      <c r="Q808" s="10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12">
        <f t="shared" si="61"/>
        <v>73.77</v>
      </c>
      <c r="Q809" s="10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12">
        <f t="shared" si="61"/>
        <v>104.65</v>
      </c>
      <c r="Q810" s="10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12">
        <f t="shared" si="61"/>
        <v>79.83</v>
      </c>
      <c r="Q811" s="10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12">
        <f t="shared" si="61"/>
        <v>58.33</v>
      </c>
      <c r="Q812" s="10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12">
        <f t="shared" si="61"/>
        <v>86.67</v>
      </c>
      <c r="Q813" s="10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12">
        <f t="shared" si="61"/>
        <v>27.61</v>
      </c>
      <c r="Q814" s="10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12">
        <f t="shared" si="61"/>
        <v>25</v>
      </c>
      <c r="Q815" s="10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12">
        <f t="shared" si="61"/>
        <v>45.46</v>
      </c>
      <c r="Q816" s="10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12">
        <f t="shared" si="61"/>
        <v>99.53</v>
      </c>
      <c r="Q817" s="10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12">
        <f t="shared" si="61"/>
        <v>39.31</v>
      </c>
      <c r="Q818" s="10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12">
        <f t="shared" si="61"/>
        <v>89.42</v>
      </c>
      <c r="Q819" s="10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12">
        <f t="shared" si="61"/>
        <v>28.68</v>
      </c>
      <c r="Q820" s="10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12">
        <f t="shared" si="61"/>
        <v>31.07</v>
      </c>
      <c r="Q821" s="10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12">
        <f t="shared" si="61"/>
        <v>70.55</v>
      </c>
      <c r="Q822" s="10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12">
        <f t="shared" si="61"/>
        <v>224.13</v>
      </c>
      <c r="Q823" s="10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12">
        <f t="shared" si="61"/>
        <v>51.81</v>
      </c>
      <c r="Q824" s="10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12">
        <f t="shared" si="61"/>
        <v>43.52</v>
      </c>
      <c r="Q825" s="10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12">
        <f t="shared" si="61"/>
        <v>39.82</v>
      </c>
      <c r="Q826" s="10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12">
        <f t="shared" si="61"/>
        <v>126.81</v>
      </c>
      <c r="Q827" s="10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12">
        <f t="shared" si="61"/>
        <v>113.88</v>
      </c>
      <c r="Q828" s="10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12">
        <f t="shared" si="61"/>
        <v>28.18</v>
      </c>
      <c r="Q829" s="10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12">
        <f t="shared" si="61"/>
        <v>36.61</v>
      </c>
      <c r="Q830" s="10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12">
        <f t="shared" si="61"/>
        <v>32.5</v>
      </c>
      <c r="Q831" s="10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12">
        <f t="shared" si="61"/>
        <v>60.66</v>
      </c>
      <c r="Q832" s="10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12">
        <f t="shared" si="61"/>
        <v>175</v>
      </c>
      <c r="Q833" s="10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 s="12">
        <f t="shared" si="61"/>
        <v>97.99</v>
      </c>
      <c r="Q834" s="10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 s="12">
        <f t="shared" ref="P835:P898" si="66">IFERROR(ROUND(E835/L835,2),0)</f>
        <v>148.78</v>
      </c>
      <c r="Q835" s="10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12">
        <f t="shared" si="66"/>
        <v>96.08</v>
      </c>
      <c r="Q836" s="10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12">
        <f t="shared" si="66"/>
        <v>58.63</v>
      </c>
      <c r="Q837" s="10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12">
        <f t="shared" si="66"/>
        <v>109.71</v>
      </c>
      <c r="Q838" s="10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12">
        <f t="shared" si="66"/>
        <v>49.11</v>
      </c>
      <c r="Q839" s="10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12">
        <f t="shared" si="66"/>
        <v>47.67</v>
      </c>
      <c r="Q840" s="10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12">
        <f t="shared" si="66"/>
        <v>60.74</v>
      </c>
      <c r="Q841" s="10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12">
        <f t="shared" si="66"/>
        <v>63.38</v>
      </c>
      <c r="Q842" s="10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12">
        <f t="shared" si="66"/>
        <v>53.89</v>
      </c>
      <c r="Q843" s="10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12">
        <f t="shared" si="66"/>
        <v>66.87</v>
      </c>
      <c r="Q844" s="10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12">
        <f t="shared" si="66"/>
        <v>63.1</v>
      </c>
      <c r="Q845" s="10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12">
        <f t="shared" si="66"/>
        <v>36.630000000000003</v>
      </c>
      <c r="Q846" s="10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12">
        <f t="shared" si="66"/>
        <v>34.01</v>
      </c>
      <c r="Q847" s="10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12">
        <f t="shared" si="66"/>
        <v>28.55</v>
      </c>
      <c r="Q848" s="10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12">
        <f t="shared" si="66"/>
        <v>10</v>
      </c>
      <c r="Q849" s="10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12">
        <f t="shared" si="66"/>
        <v>18.75</v>
      </c>
      <c r="Q850" s="10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12">
        <f t="shared" si="66"/>
        <v>41.7</v>
      </c>
      <c r="Q851" s="10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12">
        <f t="shared" si="66"/>
        <v>46.67</v>
      </c>
      <c r="Q852" s="10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12">
        <f t="shared" si="66"/>
        <v>37.270000000000003</v>
      </c>
      <c r="Q853" s="10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12">
        <f t="shared" si="66"/>
        <v>59.26</v>
      </c>
      <c r="Q854" s="10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12">
        <f t="shared" si="66"/>
        <v>30</v>
      </c>
      <c r="Q855" s="10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12">
        <f t="shared" si="66"/>
        <v>65.86</v>
      </c>
      <c r="Q856" s="10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12">
        <f t="shared" si="66"/>
        <v>31.91</v>
      </c>
      <c r="Q857" s="10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12">
        <f t="shared" si="66"/>
        <v>19.46</v>
      </c>
      <c r="Q858" s="10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12">
        <f t="shared" si="66"/>
        <v>50</v>
      </c>
      <c r="Q859" s="10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12">
        <f t="shared" si="66"/>
        <v>22.74</v>
      </c>
      <c r="Q860" s="10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12">
        <f t="shared" si="66"/>
        <v>42.72</v>
      </c>
      <c r="Q861" s="10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12">
        <f t="shared" si="66"/>
        <v>52.92</v>
      </c>
      <c r="Q862" s="10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12">
        <f t="shared" si="66"/>
        <v>50.5</v>
      </c>
      <c r="Q863" s="10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12">
        <f t="shared" si="66"/>
        <v>42.5</v>
      </c>
      <c r="Q864" s="10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12">
        <f t="shared" si="66"/>
        <v>18</v>
      </c>
      <c r="Q865" s="10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12">
        <f t="shared" si="66"/>
        <v>34.18</v>
      </c>
      <c r="Q866" s="10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12">
        <f t="shared" si="66"/>
        <v>22.5</v>
      </c>
      <c r="Q867" s="10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12">
        <f t="shared" si="66"/>
        <v>58.18</v>
      </c>
      <c r="Q868" s="10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12">
        <f t="shared" si="66"/>
        <v>109.18</v>
      </c>
      <c r="Q869" s="10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12">
        <f t="shared" si="66"/>
        <v>50</v>
      </c>
      <c r="Q870" s="10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12">
        <f t="shared" si="66"/>
        <v>346.67</v>
      </c>
      <c r="Q871" s="10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12">
        <f t="shared" si="66"/>
        <v>12.4</v>
      </c>
      <c r="Q872" s="10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12">
        <f t="shared" si="66"/>
        <v>27.08</v>
      </c>
      <c r="Q873" s="10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12">
        <f t="shared" si="66"/>
        <v>32.5</v>
      </c>
      <c r="Q874" s="10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12">
        <f t="shared" si="66"/>
        <v>9</v>
      </c>
      <c r="Q875" s="10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12">
        <f t="shared" si="66"/>
        <v>34.76</v>
      </c>
      <c r="Q876" s="10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12">
        <f t="shared" si="66"/>
        <v>0</v>
      </c>
      <c r="Q877" s="10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12">
        <f t="shared" si="66"/>
        <v>28.58</v>
      </c>
      <c r="Q878" s="10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12">
        <f t="shared" si="66"/>
        <v>46.59</v>
      </c>
      <c r="Q879" s="10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12">
        <f t="shared" si="66"/>
        <v>32.5</v>
      </c>
      <c r="Q880" s="10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12">
        <f t="shared" si="66"/>
        <v>21.47</v>
      </c>
      <c r="Q881" s="10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12">
        <f t="shared" si="66"/>
        <v>14.13</v>
      </c>
      <c r="Q882" s="10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12">
        <f t="shared" si="66"/>
        <v>30</v>
      </c>
      <c r="Q883" s="10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12">
        <f t="shared" si="66"/>
        <v>21.57</v>
      </c>
      <c r="Q884" s="10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12">
        <f t="shared" si="66"/>
        <v>83.38</v>
      </c>
      <c r="Q885" s="10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12">
        <f t="shared" si="66"/>
        <v>10</v>
      </c>
      <c r="Q886" s="10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12">
        <f t="shared" si="66"/>
        <v>35.71</v>
      </c>
      <c r="Q887" s="10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12">
        <f t="shared" si="66"/>
        <v>29.29</v>
      </c>
      <c r="Q888" s="10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12">
        <f t="shared" si="66"/>
        <v>0</v>
      </c>
      <c r="Q889" s="10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12">
        <f t="shared" si="66"/>
        <v>18</v>
      </c>
      <c r="Q890" s="10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12">
        <f t="shared" si="66"/>
        <v>73.760000000000005</v>
      </c>
      <c r="Q891" s="10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12">
        <f t="shared" si="66"/>
        <v>31.25</v>
      </c>
      <c r="Q892" s="10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12">
        <f t="shared" si="66"/>
        <v>28.89</v>
      </c>
      <c r="Q893" s="10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12">
        <f t="shared" si="66"/>
        <v>143.82</v>
      </c>
      <c r="Q894" s="10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12">
        <f t="shared" si="66"/>
        <v>40</v>
      </c>
      <c r="Q895" s="10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12">
        <f t="shared" si="66"/>
        <v>147.81</v>
      </c>
      <c r="Q896" s="10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12">
        <f t="shared" si="66"/>
        <v>27.86</v>
      </c>
      <c r="Q897" s="10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 s="12">
        <f t="shared" si="66"/>
        <v>44.44</v>
      </c>
      <c r="Q898" s="10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 s="12">
        <f t="shared" ref="P899:P962" si="71">IFERROR(ROUND(E899/L899,2),0)</f>
        <v>0</v>
      </c>
      <c r="Q899" s="10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12">
        <f t="shared" si="71"/>
        <v>35</v>
      </c>
      <c r="Q900" s="10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12">
        <f t="shared" si="71"/>
        <v>35</v>
      </c>
      <c r="Q901" s="10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12">
        <f t="shared" si="71"/>
        <v>10.5</v>
      </c>
      <c r="Q902" s="10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12">
        <f t="shared" si="71"/>
        <v>0</v>
      </c>
      <c r="Q903" s="10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12">
        <f t="shared" si="71"/>
        <v>30</v>
      </c>
      <c r="Q904" s="10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12">
        <f t="shared" si="71"/>
        <v>40</v>
      </c>
      <c r="Q905" s="10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12">
        <f t="shared" si="71"/>
        <v>50.33</v>
      </c>
      <c r="Q906" s="10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12">
        <f t="shared" si="71"/>
        <v>32.67</v>
      </c>
      <c r="Q907" s="10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12">
        <f t="shared" si="71"/>
        <v>0</v>
      </c>
      <c r="Q908" s="10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12">
        <f t="shared" si="71"/>
        <v>0</v>
      </c>
      <c r="Q909" s="10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12">
        <f t="shared" si="71"/>
        <v>0</v>
      </c>
      <c r="Q910" s="10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12">
        <f t="shared" si="71"/>
        <v>65</v>
      </c>
      <c r="Q911" s="10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12">
        <f t="shared" si="71"/>
        <v>24.6</v>
      </c>
      <c r="Q912" s="10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12">
        <f t="shared" si="71"/>
        <v>0</v>
      </c>
      <c r="Q913" s="10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12">
        <f t="shared" si="71"/>
        <v>15</v>
      </c>
      <c r="Q914" s="10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12">
        <f t="shared" si="71"/>
        <v>82.58</v>
      </c>
      <c r="Q915" s="10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12">
        <f t="shared" si="71"/>
        <v>0</v>
      </c>
      <c r="Q916" s="10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12">
        <f t="shared" si="71"/>
        <v>41.67</v>
      </c>
      <c r="Q917" s="10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12">
        <f t="shared" si="71"/>
        <v>0</v>
      </c>
      <c r="Q918" s="10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12">
        <f t="shared" si="71"/>
        <v>30</v>
      </c>
      <c r="Q919" s="10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12">
        <f t="shared" si="71"/>
        <v>19.600000000000001</v>
      </c>
      <c r="Q920" s="10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12">
        <f t="shared" si="71"/>
        <v>100</v>
      </c>
      <c r="Q921" s="10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12">
        <f t="shared" si="71"/>
        <v>0</v>
      </c>
      <c r="Q922" s="10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12">
        <f t="shared" si="71"/>
        <v>231.75</v>
      </c>
      <c r="Q923" s="10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12">
        <f t="shared" si="71"/>
        <v>189.33</v>
      </c>
      <c r="Q924" s="10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12">
        <f t="shared" si="71"/>
        <v>55</v>
      </c>
      <c r="Q925" s="10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12">
        <f t="shared" si="71"/>
        <v>21.8</v>
      </c>
      <c r="Q926" s="10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12">
        <f t="shared" si="71"/>
        <v>32</v>
      </c>
      <c r="Q927" s="10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12">
        <f t="shared" si="71"/>
        <v>0</v>
      </c>
      <c r="Q928" s="10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12">
        <f t="shared" si="71"/>
        <v>0</v>
      </c>
      <c r="Q929" s="10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12">
        <f t="shared" si="71"/>
        <v>56.25</v>
      </c>
      <c r="Q930" s="10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12">
        <f t="shared" si="71"/>
        <v>0</v>
      </c>
      <c r="Q931" s="10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12">
        <f t="shared" si="71"/>
        <v>69</v>
      </c>
      <c r="Q932" s="10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12">
        <f t="shared" si="71"/>
        <v>18.71</v>
      </c>
      <c r="Q933" s="10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12">
        <f t="shared" si="71"/>
        <v>46.03</v>
      </c>
      <c r="Q934" s="10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12">
        <f t="shared" si="71"/>
        <v>60</v>
      </c>
      <c r="Q935" s="10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12">
        <f t="shared" si="71"/>
        <v>50.67</v>
      </c>
      <c r="Q936" s="10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12">
        <f t="shared" si="71"/>
        <v>25</v>
      </c>
      <c r="Q937" s="10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12">
        <f t="shared" si="71"/>
        <v>0</v>
      </c>
      <c r="Q938" s="10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12">
        <f t="shared" si="71"/>
        <v>20</v>
      </c>
      <c r="Q939" s="10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12">
        <f t="shared" si="71"/>
        <v>25</v>
      </c>
      <c r="Q940" s="10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12">
        <f t="shared" si="71"/>
        <v>20</v>
      </c>
      <c r="Q941" s="10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12">
        <f t="shared" si="71"/>
        <v>110.29</v>
      </c>
      <c r="Q942" s="10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12">
        <f t="shared" si="71"/>
        <v>37.450000000000003</v>
      </c>
      <c r="Q943" s="10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12">
        <f t="shared" si="71"/>
        <v>41.75</v>
      </c>
      <c r="Q944" s="10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12">
        <f t="shared" si="71"/>
        <v>24.08</v>
      </c>
      <c r="Q945" s="10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12">
        <f t="shared" si="71"/>
        <v>69.41</v>
      </c>
      <c r="Q946" s="10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12">
        <f t="shared" si="71"/>
        <v>155.25</v>
      </c>
      <c r="Q947" s="10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12">
        <f t="shared" si="71"/>
        <v>57.2</v>
      </c>
      <c r="Q948" s="10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12">
        <f t="shared" si="71"/>
        <v>0</v>
      </c>
      <c r="Q949" s="10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12">
        <f t="shared" si="71"/>
        <v>60</v>
      </c>
      <c r="Q950" s="10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12">
        <f t="shared" si="71"/>
        <v>39</v>
      </c>
      <c r="Q951" s="10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12">
        <f t="shared" si="71"/>
        <v>58.42</v>
      </c>
      <c r="Q952" s="10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12">
        <f t="shared" si="71"/>
        <v>158.63999999999999</v>
      </c>
      <c r="Q953" s="10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12">
        <f t="shared" si="71"/>
        <v>99.86</v>
      </c>
      <c r="Q954" s="10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12">
        <f t="shared" si="71"/>
        <v>25.2</v>
      </c>
      <c r="Q955" s="10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12">
        <f t="shared" si="71"/>
        <v>89.19</v>
      </c>
      <c r="Q956" s="10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12">
        <f t="shared" si="71"/>
        <v>182.62</v>
      </c>
      <c r="Q957" s="10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12">
        <f t="shared" si="71"/>
        <v>50.65</v>
      </c>
      <c r="Q958" s="10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12">
        <f t="shared" si="71"/>
        <v>33.29</v>
      </c>
      <c r="Q959" s="10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12">
        <f t="shared" si="71"/>
        <v>51.82</v>
      </c>
      <c r="Q960" s="10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12">
        <f t="shared" si="71"/>
        <v>113.63</v>
      </c>
      <c r="Q961" s="10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 s="12">
        <f t="shared" si="71"/>
        <v>136.46</v>
      </c>
      <c r="Q962" s="10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 s="12">
        <f t="shared" ref="P963:P1026" si="76">IFERROR(ROUND(E963/L963,2),0)</f>
        <v>364.35</v>
      </c>
      <c r="Q963" s="10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12">
        <f t="shared" si="76"/>
        <v>19.239999999999998</v>
      </c>
      <c r="Q964" s="10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12">
        <f t="shared" si="76"/>
        <v>41.89</v>
      </c>
      <c r="Q965" s="10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12">
        <f t="shared" si="76"/>
        <v>30.31</v>
      </c>
      <c r="Q966" s="10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12">
        <f t="shared" si="76"/>
        <v>49.67</v>
      </c>
      <c r="Q967" s="10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12">
        <f t="shared" si="76"/>
        <v>59.2</v>
      </c>
      <c r="Q968" s="10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12">
        <f t="shared" si="76"/>
        <v>43.98</v>
      </c>
      <c r="Q969" s="10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12">
        <f t="shared" si="76"/>
        <v>26.5</v>
      </c>
      <c r="Q970" s="10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12">
        <f t="shared" si="76"/>
        <v>1272.73</v>
      </c>
      <c r="Q971" s="10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12">
        <f t="shared" si="76"/>
        <v>164</v>
      </c>
      <c r="Q972" s="10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12">
        <f t="shared" si="76"/>
        <v>45.2</v>
      </c>
      <c r="Q973" s="10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12">
        <f t="shared" si="76"/>
        <v>153.88999999999999</v>
      </c>
      <c r="Q974" s="10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12">
        <f t="shared" si="76"/>
        <v>51.38</v>
      </c>
      <c r="Q975" s="10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12">
        <f t="shared" si="76"/>
        <v>93.33</v>
      </c>
      <c r="Q976" s="10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12">
        <f t="shared" si="76"/>
        <v>108.63</v>
      </c>
      <c r="Q977" s="10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12">
        <f t="shared" si="76"/>
        <v>160.5</v>
      </c>
      <c r="Q978" s="10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12">
        <f t="shared" si="76"/>
        <v>75.75</v>
      </c>
      <c r="Q979" s="10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12">
        <f t="shared" si="76"/>
        <v>790.84</v>
      </c>
      <c r="Q980" s="10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12">
        <f t="shared" si="76"/>
        <v>301.94</v>
      </c>
      <c r="Q981" s="10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12">
        <f t="shared" si="76"/>
        <v>47.94</v>
      </c>
      <c r="Q982" s="10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12">
        <f t="shared" si="76"/>
        <v>2.75</v>
      </c>
      <c r="Q983" s="10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12">
        <f t="shared" si="76"/>
        <v>1</v>
      </c>
      <c r="Q984" s="10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12">
        <f t="shared" si="76"/>
        <v>171.79</v>
      </c>
      <c r="Q985" s="10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12">
        <f t="shared" si="76"/>
        <v>35.33</v>
      </c>
      <c r="Q986" s="10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12">
        <f t="shared" si="76"/>
        <v>82.09</v>
      </c>
      <c r="Q987" s="10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12">
        <f t="shared" si="76"/>
        <v>110.87</v>
      </c>
      <c r="Q988" s="10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12">
        <f t="shared" si="76"/>
        <v>161.22</v>
      </c>
      <c r="Q989" s="10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12">
        <f t="shared" si="76"/>
        <v>0</v>
      </c>
      <c r="Q990" s="10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12">
        <f t="shared" si="76"/>
        <v>52.41</v>
      </c>
      <c r="Q991" s="10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12">
        <f t="shared" si="76"/>
        <v>13</v>
      </c>
      <c r="Q992" s="10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12">
        <f t="shared" si="76"/>
        <v>30.29</v>
      </c>
      <c r="Q993" s="10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12">
        <f t="shared" si="76"/>
        <v>116.75</v>
      </c>
      <c r="Q994" s="10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12">
        <f t="shared" si="76"/>
        <v>89.6</v>
      </c>
      <c r="Q995" s="10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12">
        <f t="shared" si="76"/>
        <v>424.45</v>
      </c>
      <c r="Q996" s="10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12">
        <f t="shared" si="76"/>
        <v>80.67</v>
      </c>
      <c r="Q997" s="10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12">
        <f t="shared" si="76"/>
        <v>13</v>
      </c>
      <c r="Q998" s="10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12">
        <f t="shared" si="76"/>
        <v>8.1300000000000008</v>
      </c>
      <c r="Q999" s="10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12">
        <f t="shared" si="76"/>
        <v>153.43</v>
      </c>
      <c r="Q1000" s="10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12">
        <f t="shared" si="76"/>
        <v>292.08</v>
      </c>
      <c r="Q1001" s="10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12">
        <f t="shared" si="76"/>
        <v>3304</v>
      </c>
      <c r="Q1002" s="10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12">
        <f t="shared" si="76"/>
        <v>1300</v>
      </c>
      <c r="Q1003" s="10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12">
        <f t="shared" si="76"/>
        <v>134.55000000000001</v>
      </c>
      <c r="Q1004" s="10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12">
        <f t="shared" si="76"/>
        <v>214.07</v>
      </c>
      <c r="Q1005" s="10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12">
        <f t="shared" si="76"/>
        <v>216.34</v>
      </c>
      <c r="Q1006" s="10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12">
        <f t="shared" si="76"/>
        <v>932.31</v>
      </c>
      <c r="Q1007" s="10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12">
        <f t="shared" si="76"/>
        <v>29.25</v>
      </c>
      <c r="Q1008" s="10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12">
        <f t="shared" si="76"/>
        <v>174.95</v>
      </c>
      <c r="Q1009" s="10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12">
        <f t="shared" si="76"/>
        <v>250</v>
      </c>
      <c r="Q1010" s="10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12">
        <f t="shared" si="76"/>
        <v>65</v>
      </c>
      <c r="Q1011" s="10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12">
        <f t="shared" si="76"/>
        <v>55</v>
      </c>
      <c r="Q1012" s="10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12">
        <f t="shared" si="76"/>
        <v>75</v>
      </c>
      <c r="Q1013" s="10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12">
        <f t="shared" si="76"/>
        <v>1389.36</v>
      </c>
      <c r="Q1014" s="10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12">
        <f t="shared" si="76"/>
        <v>95.91</v>
      </c>
      <c r="Q1015" s="10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12">
        <f t="shared" si="76"/>
        <v>191.25</v>
      </c>
      <c r="Q1016" s="10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12">
        <f t="shared" si="76"/>
        <v>40</v>
      </c>
      <c r="Q1017" s="10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12">
        <f t="shared" si="76"/>
        <v>74.790000000000006</v>
      </c>
      <c r="Q1018" s="10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12">
        <f t="shared" si="76"/>
        <v>161.12</v>
      </c>
      <c r="Q1019" s="10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12">
        <f t="shared" si="76"/>
        <v>88.71</v>
      </c>
      <c r="Q1020" s="10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12">
        <f t="shared" si="76"/>
        <v>53.25</v>
      </c>
      <c r="Q1021" s="10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12">
        <f t="shared" si="76"/>
        <v>106.2</v>
      </c>
      <c r="Q1022" s="10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12">
        <f t="shared" si="76"/>
        <v>22.08</v>
      </c>
      <c r="Q1023" s="10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12">
        <f t="shared" si="76"/>
        <v>31.05</v>
      </c>
      <c r="Q1024" s="10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12">
        <f t="shared" si="76"/>
        <v>36.21</v>
      </c>
      <c r="Q1025" s="10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 s="12">
        <f t="shared" si="76"/>
        <v>388.98</v>
      </c>
      <c r="Q1026" s="10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 s="12">
        <f t="shared" ref="P1027:P1090" si="81">IFERROR(ROUND(E1027/L1027,2),0)</f>
        <v>71.849999999999994</v>
      </c>
      <c r="Q1027" s="10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12">
        <f t="shared" si="81"/>
        <v>57.38</v>
      </c>
      <c r="Q1028" s="10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12">
        <f t="shared" si="81"/>
        <v>69.67</v>
      </c>
      <c r="Q1029" s="10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12">
        <f t="shared" si="81"/>
        <v>45.99</v>
      </c>
      <c r="Q1030" s="10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12">
        <f t="shared" si="81"/>
        <v>79.260000000000005</v>
      </c>
      <c r="Q1031" s="10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12">
        <f t="shared" si="81"/>
        <v>43.03</v>
      </c>
      <c r="Q1032" s="10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12">
        <f t="shared" si="81"/>
        <v>108.48</v>
      </c>
      <c r="Q1033" s="10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12">
        <f t="shared" si="81"/>
        <v>61.03</v>
      </c>
      <c r="Q1034" s="10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12">
        <f t="shared" si="81"/>
        <v>50.59</v>
      </c>
      <c r="Q1035" s="10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12">
        <f t="shared" si="81"/>
        <v>39.159999999999997</v>
      </c>
      <c r="Q1036" s="10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12">
        <f t="shared" si="81"/>
        <v>65.16</v>
      </c>
      <c r="Q1037" s="10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12">
        <f t="shared" si="81"/>
        <v>23.96</v>
      </c>
      <c r="Q1038" s="10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12">
        <f t="shared" si="81"/>
        <v>48.62</v>
      </c>
      <c r="Q1039" s="10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12">
        <f t="shared" si="81"/>
        <v>35.74</v>
      </c>
      <c r="Q1040" s="10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12">
        <f t="shared" si="81"/>
        <v>21.37</v>
      </c>
      <c r="Q1041" s="10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12">
        <f t="shared" si="81"/>
        <v>250</v>
      </c>
      <c r="Q1042" s="10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12">
        <f t="shared" si="81"/>
        <v>0</v>
      </c>
      <c r="Q1043" s="10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12">
        <f t="shared" si="81"/>
        <v>10</v>
      </c>
      <c r="Q1044" s="10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12">
        <f t="shared" si="81"/>
        <v>29.24</v>
      </c>
      <c r="Q1045" s="10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12">
        <f t="shared" si="81"/>
        <v>3</v>
      </c>
      <c r="Q1046" s="10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12">
        <f t="shared" si="81"/>
        <v>33.25</v>
      </c>
      <c r="Q1047" s="10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12">
        <f t="shared" si="81"/>
        <v>0</v>
      </c>
      <c r="Q1048" s="10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12">
        <f t="shared" si="81"/>
        <v>1</v>
      </c>
      <c r="Q1049" s="10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12">
        <f t="shared" si="81"/>
        <v>53</v>
      </c>
      <c r="Q1050" s="10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12">
        <f t="shared" si="81"/>
        <v>0</v>
      </c>
      <c r="Q1051" s="10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12">
        <f t="shared" si="81"/>
        <v>0</v>
      </c>
      <c r="Q1052" s="10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12">
        <f t="shared" si="81"/>
        <v>0</v>
      </c>
      <c r="Q1053" s="10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12">
        <f t="shared" si="81"/>
        <v>0</v>
      </c>
      <c r="Q1054" s="10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12">
        <f t="shared" si="81"/>
        <v>15</v>
      </c>
      <c r="Q1055" s="10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12">
        <f t="shared" si="81"/>
        <v>0</v>
      </c>
      <c r="Q1056" s="10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12">
        <f t="shared" si="81"/>
        <v>0</v>
      </c>
      <c r="Q1057" s="10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12">
        <f t="shared" si="81"/>
        <v>0</v>
      </c>
      <c r="Q1058" s="10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12">
        <f t="shared" si="81"/>
        <v>0</v>
      </c>
      <c r="Q1059" s="10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12">
        <f t="shared" si="81"/>
        <v>0</v>
      </c>
      <c r="Q1060" s="10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12">
        <f t="shared" si="81"/>
        <v>0</v>
      </c>
      <c r="Q1061" s="10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12">
        <f t="shared" si="81"/>
        <v>50</v>
      </c>
      <c r="Q1062" s="10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12">
        <f t="shared" si="81"/>
        <v>0</v>
      </c>
      <c r="Q1063" s="10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12">
        <f t="shared" si="81"/>
        <v>47.5</v>
      </c>
      <c r="Q1064" s="10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12">
        <f t="shared" si="81"/>
        <v>0</v>
      </c>
      <c r="Q1065" s="10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12">
        <f t="shared" si="81"/>
        <v>65.67</v>
      </c>
      <c r="Q1066" s="10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12">
        <f t="shared" si="81"/>
        <v>16.2</v>
      </c>
      <c r="Q1067" s="10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12">
        <f t="shared" si="81"/>
        <v>34.130000000000003</v>
      </c>
      <c r="Q1068" s="10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12">
        <f t="shared" si="81"/>
        <v>13</v>
      </c>
      <c r="Q1069" s="10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12">
        <f t="shared" si="81"/>
        <v>11.25</v>
      </c>
      <c r="Q1070" s="10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12">
        <f t="shared" si="81"/>
        <v>40.479999999999997</v>
      </c>
      <c r="Q1071" s="10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12">
        <f t="shared" si="81"/>
        <v>35</v>
      </c>
      <c r="Q1072" s="10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12">
        <f t="shared" si="81"/>
        <v>0</v>
      </c>
      <c r="Q1073" s="10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12">
        <f t="shared" si="81"/>
        <v>12.75</v>
      </c>
      <c r="Q1074" s="10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12">
        <f t="shared" si="81"/>
        <v>10</v>
      </c>
      <c r="Q1075" s="10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12">
        <f t="shared" si="81"/>
        <v>113.57</v>
      </c>
      <c r="Q1076" s="10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12">
        <f t="shared" si="81"/>
        <v>15</v>
      </c>
      <c r="Q1077" s="10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12">
        <f t="shared" si="81"/>
        <v>48.28</v>
      </c>
      <c r="Q1078" s="10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12">
        <f t="shared" si="81"/>
        <v>43.98</v>
      </c>
      <c r="Q1079" s="10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12">
        <f t="shared" si="81"/>
        <v>9</v>
      </c>
      <c r="Q1080" s="10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12">
        <f t="shared" si="81"/>
        <v>37.67</v>
      </c>
      <c r="Q1081" s="10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12">
        <f t="shared" si="81"/>
        <v>18.579999999999998</v>
      </c>
      <c r="Q1082" s="10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12">
        <f t="shared" si="81"/>
        <v>3</v>
      </c>
      <c r="Q1083" s="10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12">
        <f t="shared" si="81"/>
        <v>18.670000000000002</v>
      </c>
      <c r="Q1084" s="10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12">
        <f t="shared" si="81"/>
        <v>410</v>
      </c>
      <c r="Q1085" s="10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12">
        <f t="shared" si="81"/>
        <v>0</v>
      </c>
      <c r="Q1086" s="10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12">
        <f t="shared" si="81"/>
        <v>114</v>
      </c>
      <c r="Q1087" s="10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12">
        <f t="shared" si="81"/>
        <v>7.5</v>
      </c>
      <c r="Q1088" s="10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12">
        <f t="shared" si="81"/>
        <v>0</v>
      </c>
      <c r="Q1089" s="10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 s="12">
        <f t="shared" si="81"/>
        <v>43.42</v>
      </c>
      <c r="Q1090" s="10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 s="12">
        <f t="shared" ref="P1091:P1154" si="86">IFERROR(ROUND(E1091/L1091,2),0)</f>
        <v>23.96</v>
      </c>
      <c r="Q1091" s="10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12">
        <f t="shared" si="86"/>
        <v>5</v>
      </c>
      <c r="Q1092" s="10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12">
        <f t="shared" si="86"/>
        <v>12.5</v>
      </c>
      <c r="Q1093" s="10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12">
        <f t="shared" si="86"/>
        <v>3</v>
      </c>
      <c r="Q1094" s="10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12">
        <f t="shared" si="86"/>
        <v>10.56</v>
      </c>
      <c r="Q1095" s="10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12">
        <f t="shared" si="86"/>
        <v>122</v>
      </c>
      <c r="Q1096" s="10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12">
        <f t="shared" si="86"/>
        <v>267.81</v>
      </c>
      <c r="Q1097" s="10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12">
        <f t="shared" si="86"/>
        <v>74.209999999999994</v>
      </c>
      <c r="Q1098" s="10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12">
        <f t="shared" si="86"/>
        <v>6.71</v>
      </c>
      <c r="Q1099" s="10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12">
        <f t="shared" si="86"/>
        <v>81.95</v>
      </c>
      <c r="Q1100" s="10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12">
        <f t="shared" si="86"/>
        <v>25</v>
      </c>
      <c r="Q1101" s="10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12">
        <f t="shared" si="86"/>
        <v>10</v>
      </c>
      <c r="Q1102" s="10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12">
        <f t="shared" si="86"/>
        <v>6.83</v>
      </c>
      <c r="Q1103" s="10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12">
        <f t="shared" si="86"/>
        <v>17.71</v>
      </c>
      <c r="Q1104" s="10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12">
        <f t="shared" si="86"/>
        <v>16.2</v>
      </c>
      <c r="Q1105" s="10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12">
        <f t="shared" si="86"/>
        <v>80.3</v>
      </c>
      <c r="Q1106" s="10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12">
        <f t="shared" si="86"/>
        <v>71.55</v>
      </c>
      <c r="Q1107" s="10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12">
        <f t="shared" si="86"/>
        <v>23.57</v>
      </c>
      <c r="Q1108" s="10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12">
        <f t="shared" si="86"/>
        <v>0</v>
      </c>
      <c r="Q1109" s="10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12">
        <f t="shared" si="86"/>
        <v>34.880000000000003</v>
      </c>
      <c r="Q1110" s="10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12">
        <f t="shared" si="86"/>
        <v>15</v>
      </c>
      <c r="Q1111" s="10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12">
        <f t="shared" si="86"/>
        <v>23.18</v>
      </c>
      <c r="Q1112" s="10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12">
        <f t="shared" si="86"/>
        <v>1</v>
      </c>
      <c r="Q1113" s="10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12">
        <f t="shared" si="86"/>
        <v>100.23</v>
      </c>
      <c r="Q1114" s="10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12">
        <f t="shared" si="86"/>
        <v>5</v>
      </c>
      <c r="Q1115" s="10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12">
        <f t="shared" si="86"/>
        <v>3.33</v>
      </c>
      <c r="Q1116" s="10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12">
        <f t="shared" si="86"/>
        <v>13.25</v>
      </c>
      <c r="Q1117" s="10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12">
        <f t="shared" si="86"/>
        <v>17.850000000000001</v>
      </c>
      <c r="Q1118" s="10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12">
        <f t="shared" si="86"/>
        <v>10.38</v>
      </c>
      <c r="Q1119" s="10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12">
        <f t="shared" si="86"/>
        <v>36.33</v>
      </c>
      <c r="Q1120" s="10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12">
        <f t="shared" si="86"/>
        <v>5</v>
      </c>
      <c r="Q1121" s="10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12">
        <f t="shared" si="86"/>
        <v>0</v>
      </c>
      <c r="Q1122" s="10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12">
        <f t="shared" si="86"/>
        <v>5.8</v>
      </c>
      <c r="Q1123" s="10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12">
        <f t="shared" si="86"/>
        <v>0</v>
      </c>
      <c r="Q1124" s="10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12">
        <f t="shared" si="86"/>
        <v>3.67</v>
      </c>
      <c r="Q1125" s="10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12">
        <f t="shared" si="86"/>
        <v>60.71</v>
      </c>
      <c r="Q1126" s="10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12">
        <f t="shared" si="86"/>
        <v>0</v>
      </c>
      <c r="Q1127" s="10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12">
        <f t="shared" si="86"/>
        <v>5</v>
      </c>
      <c r="Q1128" s="10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12">
        <f t="shared" si="86"/>
        <v>25.43</v>
      </c>
      <c r="Q1129" s="10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12">
        <f t="shared" si="86"/>
        <v>1</v>
      </c>
      <c r="Q1130" s="10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12">
        <f t="shared" si="86"/>
        <v>10.5</v>
      </c>
      <c r="Q1131" s="10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12">
        <f t="shared" si="86"/>
        <v>3.67</v>
      </c>
      <c r="Q1132" s="10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12">
        <f t="shared" si="86"/>
        <v>0</v>
      </c>
      <c r="Q1133" s="10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12">
        <f t="shared" si="86"/>
        <v>110.62</v>
      </c>
      <c r="Q1134" s="10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12">
        <f t="shared" si="86"/>
        <v>20</v>
      </c>
      <c r="Q1135" s="10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12">
        <f t="shared" si="86"/>
        <v>1</v>
      </c>
      <c r="Q1136" s="10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12">
        <f t="shared" si="86"/>
        <v>50</v>
      </c>
      <c r="Q1137" s="10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12">
        <f t="shared" si="86"/>
        <v>45</v>
      </c>
      <c r="Q1138" s="10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12">
        <f t="shared" si="86"/>
        <v>253.21</v>
      </c>
      <c r="Q1139" s="10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12">
        <f t="shared" si="86"/>
        <v>31.25</v>
      </c>
      <c r="Q1140" s="10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12">
        <f t="shared" si="86"/>
        <v>5</v>
      </c>
      <c r="Q1141" s="10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12">
        <f t="shared" si="86"/>
        <v>0</v>
      </c>
      <c r="Q1142" s="10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12">
        <f t="shared" si="86"/>
        <v>0</v>
      </c>
      <c r="Q1143" s="10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12">
        <f t="shared" si="86"/>
        <v>0</v>
      </c>
      <c r="Q1144" s="10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12">
        <f t="shared" si="86"/>
        <v>23.25</v>
      </c>
      <c r="Q1145" s="10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12">
        <f t="shared" si="86"/>
        <v>0</v>
      </c>
      <c r="Q1146" s="10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12">
        <f t="shared" si="86"/>
        <v>100</v>
      </c>
      <c r="Q1147" s="10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12">
        <f t="shared" si="86"/>
        <v>44.17</v>
      </c>
      <c r="Q1148" s="10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12">
        <f t="shared" si="86"/>
        <v>0</v>
      </c>
      <c r="Q1149" s="10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12">
        <f t="shared" si="86"/>
        <v>24.33</v>
      </c>
      <c r="Q1150" s="10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12">
        <f t="shared" si="86"/>
        <v>37.5</v>
      </c>
      <c r="Q1151" s="10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12">
        <f t="shared" si="86"/>
        <v>42</v>
      </c>
      <c r="Q1152" s="10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12">
        <f t="shared" si="86"/>
        <v>0</v>
      </c>
      <c r="Q1153" s="10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 s="12">
        <f t="shared" si="86"/>
        <v>60.73</v>
      </c>
      <c r="Q1154" s="10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 s="12">
        <f t="shared" ref="P1155:P1218" si="91">IFERROR(ROUND(E1155/L1155,2),0)</f>
        <v>50</v>
      </c>
      <c r="Q1155" s="10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12">
        <f t="shared" si="91"/>
        <v>108.33</v>
      </c>
      <c r="Q1156" s="10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12">
        <f t="shared" si="91"/>
        <v>23.5</v>
      </c>
      <c r="Q1157" s="10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12">
        <f t="shared" si="91"/>
        <v>0</v>
      </c>
      <c r="Q1158" s="10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12">
        <f t="shared" si="91"/>
        <v>50.33</v>
      </c>
      <c r="Q1159" s="10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12">
        <f t="shared" si="91"/>
        <v>11.67</v>
      </c>
      <c r="Q1160" s="10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12">
        <f t="shared" si="91"/>
        <v>0</v>
      </c>
      <c r="Q1161" s="10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12">
        <f t="shared" si="91"/>
        <v>60.79</v>
      </c>
      <c r="Q1162" s="10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12">
        <f t="shared" si="91"/>
        <v>0</v>
      </c>
      <c r="Q1163" s="10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12">
        <f t="shared" si="91"/>
        <v>17.5</v>
      </c>
      <c r="Q1164" s="10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12">
        <f t="shared" si="91"/>
        <v>0</v>
      </c>
      <c r="Q1165" s="10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12">
        <f t="shared" si="91"/>
        <v>0</v>
      </c>
      <c r="Q1166" s="10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12">
        <f t="shared" si="91"/>
        <v>82.82</v>
      </c>
      <c r="Q1167" s="10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12">
        <f t="shared" si="91"/>
        <v>358.88</v>
      </c>
      <c r="Q1168" s="10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12">
        <f t="shared" si="91"/>
        <v>61.19</v>
      </c>
      <c r="Q1169" s="10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12">
        <f t="shared" si="91"/>
        <v>340</v>
      </c>
      <c r="Q1170" s="10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12">
        <f t="shared" si="91"/>
        <v>5.67</v>
      </c>
      <c r="Q1171" s="10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12">
        <f t="shared" si="91"/>
        <v>50</v>
      </c>
      <c r="Q1172" s="10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12">
        <f t="shared" si="91"/>
        <v>25</v>
      </c>
      <c r="Q1173" s="10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12">
        <f t="shared" si="91"/>
        <v>0</v>
      </c>
      <c r="Q1174" s="10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12">
        <f t="shared" si="91"/>
        <v>30</v>
      </c>
      <c r="Q1175" s="10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12">
        <f t="shared" si="91"/>
        <v>46.63</v>
      </c>
      <c r="Q1176" s="10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12">
        <f t="shared" si="91"/>
        <v>65</v>
      </c>
      <c r="Q1177" s="10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12">
        <f t="shared" si="91"/>
        <v>10</v>
      </c>
      <c r="Q1178" s="10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12">
        <f t="shared" si="91"/>
        <v>0</v>
      </c>
      <c r="Q1179" s="10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12">
        <f t="shared" si="91"/>
        <v>5</v>
      </c>
      <c r="Q1180" s="10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12">
        <f t="shared" si="91"/>
        <v>640</v>
      </c>
      <c r="Q1181" s="10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12">
        <f t="shared" si="91"/>
        <v>69.12</v>
      </c>
      <c r="Q1182" s="10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12">
        <f t="shared" si="91"/>
        <v>1.33</v>
      </c>
      <c r="Q1183" s="10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12">
        <f t="shared" si="91"/>
        <v>10.5</v>
      </c>
      <c r="Q1184" s="10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12">
        <f t="shared" si="91"/>
        <v>33.33</v>
      </c>
      <c r="Q1185" s="10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12">
        <f t="shared" si="91"/>
        <v>61.56</v>
      </c>
      <c r="Q1186" s="10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12">
        <f t="shared" si="91"/>
        <v>118.74</v>
      </c>
      <c r="Q1187" s="10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12">
        <f t="shared" si="91"/>
        <v>65.08</v>
      </c>
      <c r="Q1188" s="10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12">
        <f t="shared" si="91"/>
        <v>130.16</v>
      </c>
      <c r="Q1189" s="10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12">
        <f t="shared" si="91"/>
        <v>37.78</v>
      </c>
      <c r="Q1190" s="10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12">
        <f t="shared" si="91"/>
        <v>112.79</v>
      </c>
      <c r="Q1191" s="10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12">
        <f t="shared" si="91"/>
        <v>51.92</v>
      </c>
      <c r="Q1192" s="10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12">
        <f t="shared" si="91"/>
        <v>89.24</v>
      </c>
      <c r="Q1193" s="10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12">
        <f t="shared" si="91"/>
        <v>19.329999999999998</v>
      </c>
      <c r="Q1194" s="10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12">
        <f t="shared" si="91"/>
        <v>79.97</v>
      </c>
      <c r="Q1195" s="10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12">
        <f t="shared" si="91"/>
        <v>56.41</v>
      </c>
      <c r="Q1196" s="10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12">
        <f t="shared" si="91"/>
        <v>79.41</v>
      </c>
      <c r="Q1197" s="10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12">
        <f t="shared" si="91"/>
        <v>76.44</v>
      </c>
      <c r="Q1198" s="10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12">
        <f t="shared" si="91"/>
        <v>121</v>
      </c>
      <c r="Q1199" s="10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12">
        <f t="shared" si="91"/>
        <v>54.62</v>
      </c>
      <c r="Q1200" s="10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12">
        <f t="shared" si="91"/>
        <v>299.22000000000003</v>
      </c>
      <c r="Q1201" s="10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12">
        <f t="shared" si="91"/>
        <v>58.53</v>
      </c>
      <c r="Q1202" s="10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12">
        <f t="shared" si="91"/>
        <v>55.37</v>
      </c>
      <c r="Q1203" s="10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12">
        <f t="shared" si="91"/>
        <v>183.8</v>
      </c>
      <c r="Q1204" s="10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12">
        <f t="shared" si="91"/>
        <v>165.35</v>
      </c>
      <c r="Q1205" s="10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12">
        <f t="shared" si="91"/>
        <v>234.79</v>
      </c>
      <c r="Q1206" s="10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12">
        <f t="shared" si="91"/>
        <v>211.48</v>
      </c>
      <c r="Q1207" s="10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12">
        <f t="shared" si="91"/>
        <v>32.340000000000003</v>
      </c>
      <c r="Q1208" s="10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12">
        <f t="shared" si="91"/>
        <v>123.38</v>
      </c>
      <c r="Q1209" s="10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12">
        <f t="shared" si="91"/>
        <v>207.07</v>
      </c>
      <c r="Q1210" s="10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12">
        <f t="shared" si="91"/>
        <v>138.26</v>
      </c>
      <c r="Q1211" s="10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12">
        <f t="shared" si="91"/>
        <v>493.82</v>
      </c>
      <c r="Q1212" s="10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12">
        <f t="shared" si="91"/>
        <v>168.5</v>
      </c>
      <c r="Q1213" s="10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12">
        <f t="shared" si="91"/>
        <v>38.869999999999997</v>
      </c>
      <c r="Q1214" s="10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12">
        <f t="shared" si="91"/>
        <v>61.53</v>
      </c>
      <c r="Q1215" s="10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12">
        <f t="shared" si="91"/>
        <v>105.44</v>
      </c>
      <c r="Q1216" s="10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12">
        <f t="shared" si="91"/>
        <v>71.59</v>
      </c>
      <c r="Q1217" s="10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 s="12">
        <f t="shared" si="91"/>
        <v>91.88</v>
      </c>
      <c r="Q1218" s="10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 s="12">
        <f t="shared" ref="P1219:P1282" si="96">IFERROR(ROUND(E1219/L1219,2),0)</f>
        <v>148.57</v>
      </c>
      <c r="Q1219" s="10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12">
        <f t="shared" si="96"/>
        <v>174.21</v>
      </c>
      <c r="Q1220" s="10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12">
        <f t="shared" si="96"/>
        <v>102.86</v>
      </c>
      <c r="Q1221" s="10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12">
        <f t="shared" si="96"/>
        <v>111.18</v>
      </c>
      <c r="Q1222" s="10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12">
        <f t="shared" si="96"/>
        <v>23.8</v>
      </c>
      <c r="Q1223" s="10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12">
        <f t="shared" si="96"/>
        <v>81.27</v>
      </c>
      <c r="Q1224" s="10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12">
        <f t="shared" si="96"/>
        <v>116.21</v>
      </c>
      <c r="Q1225" s="10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12">
        <f t="shared" si="96"/>
        <v>58.89</v>
      </c>
      <c r="Q1226" s="10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12">
        <f t="shared" si="96"/>
        <v>44</v>
      </c>
      <c r="Q1227" s="10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12">
        <f t="shared" si="96"/>
        <v>48.43</v>
      </c>
      <c r="Q1228" s="10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12">
        <f t="shared" si="96"/>
        <v>0</v>
      </c>
      <c r="Q1229" s="10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12">
        <f t="shared" si="96"/>
        <v>61.04</v>
      </c>
      <c r="Q1230" s="10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12">
        <f t="shared" si="96"/>
        <v>25</v>
      </c>
      <c r="Q1231" s="10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12">
        <f t="shared" si="96"/>
        <v>0</v>
      </c>
      <c r="Q1232" s="10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12">
        <f t="shared" si="96"/>
        <v>0</v>
      </c>
      <c r="Q1233" s="10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12">
        <f t="shared" si="96"/>
        <v>40</v>
      </c>
      <c r="Q1234" s="10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12">
        <f t="shared" si="96"/>
        <v>19.329999999999998</v>
      </c>
      <c r="Q1235" s="10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12">
        <f t="shared" si="96"/>
        <v>0</v>
      </c>
      <c r="Q1236" s="10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12">
        <f t="shared" si="96"/>
        <v>35</v>
      </c>
      <c r="Q1237" s="10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12">
        <f t="shared" si="96"/>
        <v>0</v>
      </c>
      <c r="Q1238" s="10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12">
        <f t="shared" si="96"/>
        <v>0</v>
      </c>
      <c r="Q1239" s="10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12">
        <f t="shared" si="96"/>
        <v>59.33</v>
      </c>
      <c r="Q1240" s="10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12">
        <f t="shared" si="96"/>
        <v>0</v>
      </c>
      <c r="Q1241" s="10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12">
        <f t="shared" si="96"/>
        <v>30.13</v>
      </c>
      <c r="Q1242" s="10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12">
        <f t="shared" si="96"/>
        <v>74.62</v>
      </c>
      <c r="Q1243" s="10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12">
        <f t="shared" si="96"/>
        <v>5</v>
      </c>
      <c r="Q1244" s="10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12">
        <f t="shared" si="96"/>
        <v>44.5</v>
      </c>
      <c r="Q1245" s="10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12">
        <f t="shared" si="96"/>
        <v>46.13</v>
      </c>
      <c r="Q1246" s="10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12">
        <f t="shared" si="96"/>
        <v>141.47</v>
      </c>
      <c r="Q1247" s="10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12">
        <f t="shared" si="96"/>
        <v>75.48</v>
      </c>
      <c r="Q1248" s="10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12">
        <f t="shared" si="96"/>
        <v>85.5</v>
      </c>
      <c r="Q1249" s="10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12">
        <f t="shared" si="96"/>
        <v>64.25</v>
      </c>
      <c r="Q1250" s="10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12">
        <f t="shared" si="96"/>
        <v>64.47</v>
      </c>
      <c r="Q1251" s="10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12">
        <f t="shared" si="96"/>
        <v>118.2</v>
      </c>
      <c r="Q1252" s="10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12">
        <f t="shared" si="96"/>
        <v>82.54</v>
      </c>
      <c r="Q1253" s="10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12">
        <f t="shared" si="96"/>
        <v>34.17</v>
      </c>
      <c r="Q1254" s="10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12">
        <f t="shared" si="96"/>
        <v>42.73</v>
      </c>
      <c r="Q1255" s="10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12">
        <f t="shared" si="96"/>
        <v>94.49</v>
      </c>
      <c r="Q1256" s="10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12">
        <f t="shared" si="96"/>
        <v>55.7</v>
      </c>
      <c r="Q1257" s="10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12">
        <f t="shared" si="96"/>
        <v>98.03</v>
      </c>
      <c r="Q1258" s="10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12">
        <f t="shared" si="96"/>
        <v>92.1</v>
      </c>
      <c r="Q1259" s="10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12">
        <f t="shared" si="96"/>
        <v>38.18</v>
      </c>
      <c r="Q1260" s="10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12">
        <f t="shared" si="96"/>
        <v>27.15</v>
      </c>
      <c r="Q1261" s="10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12">
        <f t="shared" si="96"/>
        <v>50.69</v>
      </c>
      <c r="Q1262" s="10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12">
        <f t="shared" si="96"/>
        <v>38.94</v>
      </c>
      <c r="Q1263" s="10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12">
        <f t="shared" si="96"/>
        <v>77.64</v>
      </c>
      <c r="Q1264" s="10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12">
        <f t="shared" si="96"/>
        <v>43.54</v>
      </c>
      <c r="Q1265" s="10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12">
        <f t="shared" si="96"/>
        <v>31.82</v>
      </c>
      <c r="Q1266" s="10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12">
        <f t="shared" si="96"/>
        <v>63.18</v>
      </c>
      <c r="Q1267" s="10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12">
        <f t="shared" si="96"/>
        <v>190.9</v>
      </c>
      <c r="Q1268" s="10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12">
        <f t="shared" si="96"/>
        <v>140.86000000000001</v>
      </c>
      <c r="Q1269" s="10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12">
        <f t="shared" si="96"/>
        <v>76.92</v>
      </c>
      <c r="Q1270" s="10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12">
        <f t="shared" si="96"/>
        <v>99.16</v>
      </c>
      <c r="Q1271" s="10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12">
        <f t="shared" si="96"/>
        <v>67.88</v>
      </c>
      <c r="Q1272" s="10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12">
        <f t="shared" si="96"/>
        <v>246.29</v>
      </c>
      <c r="Q1273" s="10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12">
        <f t="shared" si="96"/>
        <v>189.29</v>
      </c>
      <c r="Q1274" s="10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12">
        <f t="shared" si="96"/>
        <v>76.67</v>
      </c>
      <c r="Q1275" s="10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12">
        <f t="shared" si="96"/>
        <v>82.96</v>
      </c>
      <c r="Q1276" s="10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12">
        <f t="shared" si="96"/>
        <v>62.52</v>
      </c>
      <c r="Q1277" s="10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12">
        <f t="shared" si="96"/>
        <v>46.07</v>
      </c>
      <c r="Q1278" s="10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12">
        <f t="shared" si="96"/>
        <v>38.54</v>
      </c>
      <c r="Q1279" s="10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12">
        <f t="shared" si="96"/>
        <v>53.01</v>
      </c>
      <c r="Q1280" s="10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12">
        <f t="shared" si="96"/>
        <v>73.36</v>
      </c>
      <c r="Q1281" s="10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 s="12">
        <f t="shared" si="96"/>
        <v>127.98</v>
      </c>
      <c r="Q1282" s="10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 s="12">
        <f t="shared" ref="P1283:P1346" si="101">IFERROR(ROUND(E1283/L1283,2),0)</f>
        <v>104.73</v>
      </c>
      <c r="Q1283" s="10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12">
        <f t="shared" si="101"/>
        <v>67.67</v>
      </c>
      <c r="Q1284" s="10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12">
        <f t="shared" si="101"/>
        <v>95.93</v>
      </c>
      <c r="Q1285" s="10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12">
        <f t="shared" si="101"/>
        <v>65.16</v>
      </c>
      <c r="Q1286" s="10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12">
        <f t="shared" si="101"/>
        <v>32.270000000000003</v>
      </c>
      <c r="Q1287" s="10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12">
        <f t="shared" si="101"/>
        <v>81.25</v>
      </c>
      <c r="Q1288" s="10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12">
        <f t="shared" si="101"/>
        <v>24.2</v>
      </c>
      <c r="Q1289" s="10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12">
        <f t="shared" si="101"/>
        <v>65.87</v>
      </c>
      <c r="Q1290" s="10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12">
        <f t="shared" si="101"/>
        <v>36.08</v>
      </c>
      <c r="Q1291" s="10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12">
        <f t="shared" si="101"/>
        <v>44.19</v>
      </c>
      <c r="Q1292" s="10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12">
        <f t="shared" si="101"/>
        <v>104.07</v>
      </c>
      <c r="Q1293" s="10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12">
        <f t="shared" si="101"/>
        <v>35.96</v>
      </c>
      <c r="Q1294" s="10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12">
        <f t="shared" si="101"/>
        <v>127.79</v>
      </c>
      <c r="Q1295" s="10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12">
        <f t="shared" si="101"/>
        <v>27.73</v>
      </c>
      <c r="Q1296" s="10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12">
        <f t="shared" si="101"/>
        <v>39.83</v>
      </c>
      <c r="Q1297" s="10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12">
        <f t="shared" si="101"/>
        <v>52.17</v>
      </c>
      <c r="Q1298" s="10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12">
        <f t="shared" si="101"/>
        <v>92.04</v>
      </c>
      <c r="Q1299" s="10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12">
        <f t="shared" si="101"/>
        <v>63.42</v>
      </c>
      <c r="Q1300" s="10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12">
        <f t="shared" si="101"/>
        <v>135.63</v>
      </c>
      <c r="Q1301" s="10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12">
        <f t="shared" si="101"/>
        <v>168.75</v>
      </c>
      <c r="Q1302" s="10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12">
        <f t="shared" si="101"/>
        <v>70.86</v>
      </c>
      <c r="Q1303" s="10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12">
        <f t="shared" si="101"/>
        <v>50</v>
      </c>
      <c r="Q1304" s="10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12">
        <f t="shared" si="101"/>
        <v>42.21</v>
      </c>
      <c r="Q1305" s="10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12">
        <f t="shared" si="101"/>
        <v>152.41</v>
      </c>
      <c r="Q1306" s="10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12">
        <f t="shared" si="101"/>
        <v>90.62</v>
      </c>
      <c r="Q1307" s="10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12">
        <f t="shared" si="101"/>
        <v>201.6</v>
      </c>
      <c r="Q1308" s="10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12">
        <f t="shared" si="101"/>
        <v>127.93</v>
      </c>
      <c r="Q1309" s="10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12">
        <f t="shared" si="101"/>
        <v>29.89</v>
      </c>
      <c r="Q1310" s="10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12">
        <f t="shared" si="101"/>
        <v>367.97</v>
      </c>
      <c r="Q1311" s="10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12">
        <f t="shared" si="101"/>
        <v>129.16999999999999</v>
      </c>
      <c r="Q1312" s="10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12">
        <f t="shared" si="101"/>
        <v>800.7</v>
      </c>
      <c r="Q1313" s="10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12">
        <f t="shared" si="101"/>
        <v>28</v>
      </c>
      <c r="Q1314" s="10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12">
        <f t="shared" si="101"/>
        <v>102.02</v>
      </c>
      <c r="Q1315" s="10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12">
        <f t="shared" si="101"/>
        <v>184.36</v>
      </c>
      <c r="Q1316" s="10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12">
        <f t="shared" si="101"/>
        <v>162.91999999999999</v>
      </c>
      <c r="Q1317" s="10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12">
        <f t="shared" si="101"/>
        <v>1</v>
      </c>
      <c r="Q1318" s="10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12">
        <f t="shared" si="101"/>
        <v>603.53</v>
      </c>
      <c r="Q1319" s="10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12">
        <f t="shared" si="101"/>
        <v>45.41</v>
      </c>
      <c r="Q1320" s="10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12">
        <f t="shared" si="101"/>
        <v>97.33</v>
      </c>
      <c r="Q1321" s="10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12">
        <f t="shared" si="101"/>
        <v>167.67</v>
      </c>
      <c r="Q1322" s="10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12">
        <f t="shared" si="101"/>
        <v>859.86</v>
      </c>
      <c r="Q1323" s="10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12">
        <f t="shared" si="101"/>
        <v>26.5</v>
      </c>
      <c r="Q1324" s="10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12">
        <f t="shared" si="101"/>
        <v>30.27</v>
      </c>
      <c r="Q1325" s="10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12">
        <f t="shared" si="101"/>
        <v>54.67</v>
      </c>
      <c r="Q1326" s="10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12">
        <f t="shared" si="101"/>
        <v>60.75</v>
      </c>
      <c r="Q1327" s="10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12">
        <f t="shared" si="101"/>
        <v>102.73</v>
      </c>
      <c r="Q1328" s="10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12">
        <f t="shared" si="101"/>
        <v>41.59</v>
      </c>
      <c r="Q1329" s="10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12">
        <f t="shared" si="101"/>
        <v>116.53</v>
      </c>
      <c r="Q1330" s="10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12">
        <f t="shared" si="101"/>
        <v>45.33</v>
      </c>
      <c r="Q1331" s="10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12">
        <f t="shared" si="101"/>
        <v>157.46</v>
      </c>
      <c r="Q1332" s="10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12">
        <f t="shared" si="101"/>
        <v>100.5</v>
      </c>
      <c r="Q1333" s="10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12">
        <f t="shared" si="101"/>
        <v>0</v>
      </c>
      <c r="Q1334" s="10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12">
        <f t="shared" si="101"/>
        <v>0</v>
      </c>
      <c r="Q1335" s="10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12">
        <f t="shared" si="101"/>
        <v>51.82</v>
      </c>
      <c r="Q1336" s="10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12">
        <f t="shared" si="101"/>
        <v>308.75</v>
      </c>
      <c r="Q1337" s="10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12">
        <f t="shared" si="101"/>
        <v>379.23</v>
      </c>
      <c r="Q1338" s="10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12">
        <f t="shared" si="101"/>
        <v>176.36</v>
      </c>
      <c r="Q1339" s="10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12">
        <f t="shared" si="101"/>
        <v>66.069999999999993</v>
      </c>
      <c r="Q1340" s="10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12">
        <f t="shared" si="101"/>
        <v>89.65</v>
      </c>
      <c r="Q1341" s="10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12">
        <f t="shared" si="101"/>
        <v>0</v>
      </c>
      <c r="Q1342" s="10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12">
        <f t="shared" si="101"/>
        <v>382.39</v>
      </c>
      <c r="Q1343" s="10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12">
        <f t="shared" si="101"/>
        <v>100</v>
      </c>
      <c r="Q1344" s="10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12">
        <f t="shared" si="101"/>
        <v>158.36000000000001</v>
      </c>
      <c r="Q1345" s="10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 s="12">
        <f t="shared" si="101"/>
        <v>40.76</v>
      </c>
      <c r="Q1346" s="10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 s="12">
        <f t="shared" ref="P1347:P1410" si="106">IFERROR(ROUND(E1347/L1347,2),0)</f>
        <v>53.57</v>
      </c>
      <c r="Q1347" s="10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12">
        <f t="shared" si="106"/>
        <v>48.45</v>
      </c>
      <c r="Q1348" s="10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12">
        <f t="shared" si="106"/>
        <v>82.42</v>
      </c>
      <c r="Q1349" s="10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12">
        <f t="shared" si="106"/>
        <v>230.19</v>
      </c>
      <c r="Q1350" s="10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12">
        <f t="shared" si="106"/>
        <v>59.36</v>
      </c>
      <c r="Q1351" s="10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12">
        <f t="shared" si="106"/>
        <v>66.7</v>
      </c>
      <c r="Q1352" s="10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12">
        <f t="shared" si="106"/>
        <v>168.78</v>
      </c>
      <c r="Q1353" s="10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12">
        <f t="shared" si="106"/>
        <v>59.97</v>
      </c>
      <c r="Q1354" s="10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12">
        <f t="shared" si="106"/>
        <v>31.81</v>
      </c>
      <c r="Q1355" s="10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12">
        <f t="shared" si="106"/>
        <v>24.42</v>
      </c>
      <c r="Q1356" s="10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12">
        <f t="shared" si="106"/>
        <v>25.35</v>
      </c>
      <c r="Q1357" s="10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12">
        <f t="shared" si="106"/>
        <v>71.44</v>
      </c>
      <c r="Q1358" s="10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12">
        <f t="shared" si="106"/>
        <v>38.549999999999997</v>
      </c>
      <c r="Q1359" s="10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12">
        <f t="shared" si="106"/>
        <v>68.37</v>
      </c>
      <c r="Q1360" s="10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12">
        <f t="shared" si="106"/>
        <v>40.21</v>
      </c>
      <c r="Q1361" s="10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12">
        <f t="shared" si="106"/>
        <v>32.07</v>
      </c>
      <c r="Q1362" s="10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12">
        <f t="shared" si="106"/>
        <v>28.63</v>
      </c>
      <c r="Q1363" s="10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12">
        <f t="shared" si="106"/>
        <v>43.64</v>
      </c>
      <c r="Q1364" s="10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12">
        <f t="shared" si="106"/>
        <v>40</v>
      </c>
      <c r="Q1365" s="10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12">
        <f t="shared" si="106"/>
        <v>346.04</v>
      </c>
      <c r="Q1366" s="10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12">
        <f t="shared" si="106"/>
        <v>81.739999999999995</v>
      </c>
      <c r="Q1367" s="10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12">
        <f t="shared" si="106"/>
        <v>64.540000000000006</v>
      </c>
      <c r="Q1368" s="10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12">
        <f t="shared" si="106"/>
        <v>63.48</v>
      </c>
      <c r="Q1369" s="10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12">
        <f t="shared" si="106"/>
        <v>63.62</v>
      </c>
      <c r="Q1370" s="10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12">
        <f t="shared" si="106"/>
        <v>83.97</v>
      </c>
      <c r="Q1371" s="10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12">
        <f t="shared" si="106"/>
        <v>77.75</v>
      </c>
      <c r="Q1372" s="10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12">
        <f t="shared" si="106"/>
        <v>107.07</v>
      </c>
      <c r="Q1373" s="10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12">
        <f t="shared" si="106"/>
        <v>38.75</v>
      </c>
      <c r="Q1374" s="10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12">
        <f t="shared" si="106"/>
        <v>201.94</v>
      </c>
      <c r="Q1375" s="10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12">
        <f t="shared" si="106"/>
        <v>43.06</v>
      </c>
      <c r="Q1376" s="10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12">
        <f t="shared" si="106"/>
        <v>62.87</v>
      </c>
      <c r="Q1377" s="10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12">
        <f t="shared" si="106"/>
        <v>55.61</v>
      </c>
      <c r="Q1378" s="10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12">
        <f t="shared" si="106"/>
        <v>48.71</v>
      </c>
      <c r="Q1379" s="10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12">
        <f t="shared" si="106"/>
        <v>30.58</v>
      </c>
      <c r="Q1380" s="10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12">
        <f t="shared" si="106"/>
        <v>73.91</v>
      </c>
      <c r="Q1381" s="10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12">
        <f t="shared" si="106"/>
        <v>21.2</v>
      </c>
      <c r="Q1382" s="10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12">
        <f t="shared" si="106"/>
        <v>73.36</v>
      </c>
      <c r="Q1383" s="10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12">
        <f t="shared" si="106"/>
        <v>56.41</v>
      </c>
      <c r="Q1384" s="10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12">
        <f t="shared" si="106"/>
        <v>50.25</v>
      </c>
      <c r="Q1385" s="10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12">
        <f t="shared" si="106"/>
        <v>68.94</v>
      </c>
      <c r="Q1386" s="10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12">
        <f t="shared" si="106"/>
        <v>65.91</v>
      </c>
      <c r="Q1387" s="10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12">
        <f t="shared" si="106"/>
        <v>62.5</v>
      </c>
      <c r="Q1388" s="10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12">
        <f t="shared" si="106"/>
        <v>70.06</v>
      </c>
      <c r="Q1389" s="10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12">
        <f t="shared" si="106"/>
        <v>60.18</v>
      </c>
      <c r="Q1390" s="10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12">
        <f t="shared" si="106"/>
        <v>21.38</v>
      </c>
      <c r="Q1391" s="10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12">
        <f t="shared" si="106"/>
        <v>160.79</v>
      </c>
      <c r="Q1392" s="10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12">
        <f t="shared" si="106"/>
        <v>42.38</v>
      </c>
      <c r="Q1393" s="10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12">
        <f t="shared" si="106"/>
        <v>27.32</v>
      </c>
      <c r="Q1394" s="10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12">
        <f t="shared" si="106"/>
        <v>196.83</v>
      </c>
      <c r="Q1395" s="10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12">
        <f t="shared" si="106"/>
        <v>53.88</v>
      </c>
      <c r="Q1396" s="10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12">
        <f t="shared" si="106"/>
        <v>47.76</v>
      </c>
      <c r="Q1397" s="10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12">
        <f t="shared" si="106"/>
        <v>88.19</v>
      </c>
      <c r="Q1398" s="10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12">
        <f t="shared" si="106"/>
        <v>72.06</v>
      </c>
      <c r="Q1399" s="10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12">
        <f t="shared" si="106"/>
        <v>74.25</v>
      </c>
      <c r="Q1400" s="10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12">
        <f t="shared" si="106"/>
        <v>61.7</v>
      </c>
      <c r="Q1401" s="10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12">
        <f t="shared" si="106"/>
        <v>17.239999999999998</v>
      </c>
      <c r="Q1402" s="10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12">
        <f t="shared" si="106"/>
        <v>51.72</v>
      </c>
      <c r="Q1403" s="10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12">
        <f t="shared" si="106"/>
        <v>24.15</v>
      </c>
      <c r="Q1404" s="10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12">
        <f t="shared" si="106"/>
        <v>62.17</v>
      </c>
      <c r="Q1405" s="10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12">
        <f t="shared" si="106"/>
        <v>48.2</v>
      </c>
      <c r="Q1406" s="10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12">
        <f t="shared" si="106"/>
        <v>6.18</v>
      </c>
      <c r="Q1407" s="10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12">
        <f t="shared" si="106"/>
        <v>5</v>
      </c>
      <c r="Q1408" s="10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12">
        <f t="shared" si="106"/>
        <v>7.5</v>
      </c>
      <c r="Q1409" s="10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 s="12">
        <f t="shared" si="106"/>
        <v>12</v>
      </c>
      <c r="Q1410" s="10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 s="12">
        <f t="shared" ref="P1411:P1474" si="111">IFERROR(ROUND(E1411/L1411,2),0)</f>
        <v>0</v>
      </c>
      <c r="Q1411" s="10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12">
        <f t="shared" si="111"/>
        <v>1</v>
      </c>
      <c r="Q1412" s="10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12">
        <f t="shared" si="111"/>
        <v>2.33</v>
      </c>
      <c r="Q1413" s="10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12">
        <f t="shared" si="111"/>
        <v>24.62</v>
      </c>
      <c r="Q1414" s="10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12">
        <f t="shared" si="111"/>
        <v>100</v>
      </c>
      <c r="Q1415" s="10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12">
        <f t="shared" si="111"/>
        <v>1</v>
      </c>
      <c r="Q1416" s="10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12">
        <f t="shared" si="111"/>
        <v>88.89</v>
      </c>
      <c r="Q1417" s="10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12">
        <f t="shared" si="111"/>
        <v>0</v>
      </c>
      <c r="Q1418" s="10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12">
        <f t="shared" si="111"/>
        <v>27.5</v>
      </c>
      <c r="Q1419" s="10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12">
        <f t="shared" si="111"/>
        <v>6</v>
      </c>
      <c r="Q1420" s="10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12">
        <f t="shared" si="111"/>
        <v>44.5</v>
      </c>
      <c r="Q1421" s="10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12">
        <f t="shared" si="111"/>
        <v>1</v>
      </c>
      <c r="Q1422" s="10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12">
        <f t="shared" si="111"/>
        <v>100</v>
      </c>
      <c r="Q1423" s="10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12">
        <f t="shared" si="111"/>
        <v>13</v>
      </c>
      <c r="Q1424" s="10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12">
        <f t="shared" si="111"/>
        <v>100</v>
      </c>
      <c r="Q1425" s="10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12">
        <f t="shared" si="111"/>
        <v>109.07</v>
      </c>
      <c r="Q1426" s="10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12">
        <f t="shared" si="111"/>
        <v>0</v>
      </c>
      <c r="Q1427" s="10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12">
        <f t="shared" si="111"/>
        <v>0</v>
      </c>
      <c r="Q1428" s="10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12">
        <f t="shared" si="111"/>
        <v>104.75</v>
      </c>
      <c r="Q1429" s="10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12">
        <f t="shared" si="111"/>
        <v>15</v>
      </c>
      <c r="Q1430" s="10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12">
        <f t="shared" si="111"/>
        <v>0</v>
      </c>
      <c r="Q1431" s="10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12">
        <f t="shared" si="111"/>
        <v>80.599999999999994</v>
      </c>
      <c r="Q1432" s="10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12">
        <f t="shared" si="111"/>
        <v>115.55</v>
      </c>
      <c r="Q1433" s="10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12">
        <f t="shared" si="111"/>
        <v>0</v>
      </c>
      <c r="Q1434" s="10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12">
        <f t="shared" si="111"/>
        <v>80.5</v>
      </c>
      <c r="Q1435" s="10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12">
        <f t="shared" si="111"/>
        <v>744.55</v>
      </c>
      <c r="Q1436" s="10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12">
        <f t="shared" si="111"/>
        <v>7.5</v>
      </c>
      <c r="Q1437" s="10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12">
        <f t="shared" si="111"/>
        <v>38.5</v>
      </c>
      <c r="Q1438" s="10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12">
        <f t="shared" si="111"/>
        <v>36.68</v>
      </c>
      <c r="Q1439" s="10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12">
        <f t="shared" si="111"/>
        <v>75</v>
      </c>
      <c r="Q1440" s="10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12">
        <f t="shared" si="111"/>
        <v>30</v>
      </c>
      <c r="Q1441" s="10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12">
        <f t="shared" si="111"/>
        <v>1</v>
      </c>
      <c r="Q1442" s="10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12">
        <f t="shared" si="111"/>
        <v>673.33</v>
      </c>
      <c r="Q1443" s="10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12">
        <f t="shared" si="111"/>
        <v>0</v>
      </c>
      <c r="Q1444" s="10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12">
        <f t="shared" si="111"/>
        <v>0</v>
      </c>
      <c r="Q1445" s="10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12">
        <f t="shared" si="111"/>
        <v>0</v>
      </c>
      <c r="Q1446" s="10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12">
        <f t="shared" si="111"/>
        <v>0</v>
      </c>
      <c r="Q1447" s="10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12">
        <f t="shared" si="111"/>
        <v>0</v>
      </c>
      <c r="Q1448" s="10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12">
        <f t="shared" si="111"/>
        <v>25</v>
      </c>
      <c r="Q1449" s="10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12">
        <f t="shared" si="111"/>
        <v>0</v>
      </c>
      <c r="Q1450" s="10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12">
        <f t="shared" si="111"/>
        <v>0</v>
      </c>
      <c r="Q1451" s="10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12">
        <f t="shared" si="111"/>
        <v>1</v>
      </c>
      <c r="Q1452" s="10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12">
        <f t="shared" si="111"/>
        <v>1</v>
      </c>
      <c r="Q1453" s="10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12">
        <f t="shared" si="111"/>
        <v>0</v>
      </c>
      <c r="Q1454" s="10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12">
        <f t="shared" si="111"/>
        <v>0</v>
      </c>
      <c r="Q1455" s="10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12">
        <f t="shared" si="111"/>
        <v>15</v>
      </c>
      <c r="Q1456" s="10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12">
        <f t="shared" si="111"/>
        <v>225</v>
      </c>
      <c r="Q1457" s="10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12">
        <f t="shared" si="111"/>
        <v>48.33</v>
      </c>
      <c r="Q1458" s="10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12">
        <f t="shared" si="111"/>
        <v>0</v>
      </c>
      <c r="Q1459" s="10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12">
        <f t="shared" si="111"/>
        <v>0</v>
      </c>
      <c r="Q1460" s="10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12">
        <f t="shared" si="111"/>
        <v>0</v>
      </c>
      <c r="Q1461" s="10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12">
        <f t="shared" si="111"/>
        <v>0</v>
      </c>
      <c r="Q1462" s="10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12">
        <f t="shared" si="111"/>
        <v>44.67</v>
      </c>
      <c r="Q1463" s="10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12">
        <f t="shared" si="111"/>
        <v>28.94</v>
      </c>
      <c r="Q1464" s="10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12">
        <f t="shared" si="111"/>
        <v>35.44</v>
      </c>
      <c r="Q1465" s="10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12">
        <f t="shared" si="111"/>
        <v>34.869999999999997</v>
      </c>
      <c r="Q1466" s="10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12">
        <f t="shared" si="111"/>
        <v>52.62</v>
      </c>
      <c r="Q1467" s="10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12">
        <f t="shared" si="111"/>
        <v>69.599999999999994</v>
      </c>
      <c r="Q1468" s="10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12">
        <f t="shared" si="111"/>
        <v>76.72</v>
      </c>
      <c r="Q1469" s="10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12">
        <f t="shared" si="111"/>
        <v>33.19</v>
      </c>
      <c r="Q1470" s="10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12">
        <f t="shared" si="111"/>
        <v>149.46</v>
      </c>
      <c r="Q1471" s="10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12">
        <f t="shared" si="111"/>
        <v>23.17</v>
      </c>
      <c r="Q1472" s="10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12">
        <f t="shared" si="111"/>
        <v>96.88</v>
      </c>
      <c r="Q1473" s="10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 s="12">
        <f t="shared" si="111"/>
        <v>103.2</v>
      </c>
      <c r="Q1474" s="10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 s="12">
        <f t="shared" ref="P1475:P1538" si="116">IFERROR(ROUND(E1475/L1475,2),0)</f>
        <v>38.46</v>
      </c>
      <c r="Q1475" s="10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12">
        <f t="shared" si="116"/>
        <v>44.32</v>
      </c>
      <c r="Q1476" s="10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12">
        <f t="shared" si="116"/>
        <v>64.17</v>
      </c>
      <c r="Q1477" s="10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12">
        <f t="shared" si="116"/>
        <v>43.33</v>
      </c>
      <c r="Q1478" s="10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12">
        <f t="shared" si="116"/>
        <v>90.5</v>
      </c>
      <c r="Q1479" s="10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12">
        <f t="shared" si="116"/>
        <v>29.19</v>
      </c>
      <c r="Q1480" s="10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12">
        <f t="shared" si="116"/>
        <v>30.96</v>
      </c>
      <c r="Q1481" s="10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12">
        <f t="shared" si="116"/>
        <v>92.16</v>
      </c>
      <c r="Q1482" s="10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12">
        <f t="shared" si="116"/>
        <v>17.5</v>
      </c>
      <c r="Q1483" s="10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12">
        <f t="shared" si="116"/>
        <v>5</v>
      </c>
      <c r="Q1484" s="10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12">
        <f t="shared" si="116"/>
        <v>25</v>
      </c>
      <c r="Q1485" s="10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12">
        <f t="shared" si="116"/>
        <v>0</v>
      </c>
      <c r="Q1486" s="10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12">
        <f t="shared" si="116"/>
        <v>50</v>
      </c>
      <c r="Q1487" s="10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12">
        <f t="shared" si="116"/>
        <v>16</v>
      </c>
      <c r="Q1488" s="10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12">
        <f t="shared" si="116"/>
        <v>0</v>
      </c>
      <c r="Q1489" s="10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12">
        <f t="shared" si="116"/>
        <v>60</v>
      </c>
      <c r="Q1490" s="10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12">
        <f t="shared" si="116"/>
        <v>0</v>
      </c>
      <c r="Q1491" s="10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12">
        <f t="shared" si="116"/>
        <v>47.11</v>
      </c>
      <c r="Q1492" s="10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12">
        <f t="shared" si="116"/>
        <v>100</v>
      </c>
      <c r="Q1493" s="10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12">
        <f t="shared" si="116"/>
        <v>15</v>
      </c>
      <c r="Q1494" s="10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12">
        <f t="shared" si="116"/>
        <v>0</v>
      </c>
      <c r="Q1495" s="10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12">
        <f t="shared" si="116"/>
        <v>40.450000000000003</v>
      </c>
      <c r="Q1496" s="10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12">
        <f t="shared" si="116"/>
        <v>0</v>
      </c>
      <c r="Q1497" s="10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12">
        <f t="shared" si="116"/>
        <v>0</v>
      </c>
      <c r="Q1498" s="10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12">
        <f t="shared" si="116"/>
        <v>1</v>
      </c>
      <c r="Q1499" s="10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12">
        <f t="shared" si="116"/>
        <v>19</v>
      </c>
      <c r="Q1500" s="10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12">
        <f t="shared" si="116"/>
        <v>5</v>
      </c>
      <c r="Q1501" s="10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12">
        <f t="shared" si="116"/>
        <v>46.73</v>
      </c>
      <c r="Q1502" s="10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12">
        <f t="shared" si="116"/>
        <v>97.73</v>
      </c>
      <c r="Q1503" s="10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12">
        <f t="shared" si="116"/>
        <v>67.84</v>
      </c>
      <c r="Q1504" s="10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12">
        <f t="shared" si="116"/>
        <v>56.98</v>
      </c>
      <c r="Q1505" s="10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12">
        <f t="shared" si="116"/>
        <v>67.16</v>
      </c>
      <c r="Q1506" s="10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12">
        <f t="shared" si="116"/>
        <v>48.04</v>
      </c>
      <c r="Q1507" s="10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12">
        <f t="shared" si="116"/>
        <v>38.86</v>
      </c>
      <c r="Q1508" s="10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12">
        <f t="shared" si="116"/>
        <v>78.180000000000007</v>
      </c>
      <c r="Q1509" s="10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12">
        <f t="shared" si="116"/>
        <v>97.11</v>
      </c>
      <c r="Q1510" s="10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12">
        <f t="shared" si="116"/>
        <v>110.39</v>
      </c>
      <c r="Q1511" s="10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12">
        <f t="shared" si="116"/>
        <v>39.92</v>
      </c>
      <c r="Q1512" s="10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12">
        <f t="shared" si="116"/>
        <v>75.98</v>
      </c>
      <c r="Q1513" s="10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12">
        <f t="shared" si="116"/>
        <v>58.38</v>
      </c>
      <c r="Q1514" s="10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12">
        <f t="shared" si="116"/>
        <v>55.82</v>
      </c>
      <c r="Q1515" s="10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12">
        <f t="shared" si="116"/>
        <v>151.24</v>
      </c>
      <c r="Q1516" s="10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12">
        <f t="shared" si="116"/>
        <v>849.67</v>
      </c>
      <c r="Q1517" s="10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12">
        <f t="shared" si="116"/>
        <v>159.24</v>
      </c>
      <c r="Q1518" s="10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12">
        <f t="shared" si="116"/>
        <v>39.51</v>
      </c>
      <c r="Q1519" s="10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12">
        <f t="shared" si="116"/>
        <v>130.53</v>
      </c>
      <c r="Q1520" s="10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12">
        <f t="shared" si="116"/>
        <v>64.16</v>
      </c>
      <c r="Q1521" s="10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12">
        <f t="shared" si="116"/>
        <v>111.53</v>
      </c>
      <c r="Q1522" s="10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12">
        <f t="shared" si="116"/>
        <v>170.45</v>
      </c>
      <c r="Q1523" s="10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12">
        <f t="shared" si="116"/>
        <v>133.74</v>
      </c>
      <c r="Q1524" s="10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12">
        <f t="shared" si="116"/>
        <v>95.83</v>
      </c>
      <c r="Q1525" s="10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12">
        <f t="shared" si="116"/>
        <v>221.79</v>
      </c>
      <c r="Q1526" s="10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12">
        <f t="shared" si="116"/>
        <v>32.32</v>
      </c>
      <c r="Q1527" s="10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12">
        <f t="shared" si="116"/>
        <v>98.84</v>
      </c>
      <c r="Q1528" s="10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12">
        <f t="shared" si="116"/>
        <v>55.22</v>
      </c>
      <c r="Q1529" s="10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12">
        <f t="shared" si="116"/>
        <v>52.79</v>
      </c>
      <c r="Q1530" s="10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12">
        <f t="shared" si="116"/>
        <v>135.66999999999999</v>
      </c>
      <c r="Q1531" s="10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12">
        <f t="shared" si="116"/>
        <v>53.99</v>
      </c>
      <c r="Q1532" s="10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12">
        <f t="shared" si="116"/>
        <v>56.64</v>
      </c>
      <c r="Q1533" s="10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12">
        <f t="shared" si="116"/>
        <v>82.32</v>
      </c>
      <c r="Q1534" s="10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12">
        <f t="shared" si="116"/>
        <v>88.26</v>
      </c>
      <c r="Q1535" s="10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12">
        <f t="shared" si="116"/>
        <v>84.91</v>
      </c>
      <c r="Q1536" s="10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12">
        <f t="shared" si="116"/>
        <v>48.15</v>
      </c>
      <c r="Q1537" s="10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 s="12">
        <f t="shared" si="116"/>
        <v>66.02</v>
      </c>
      <c r="Q1538" s="10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 s="12">
        <f t="shared" ref="P1539:P1602" si="121">IFERROR(ROUND(E1539/L1539,2),0)</f>
        <v>96.38</v>
      </c>
      <c r="Q1539" s="10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12">
        <f t="shared" si="121"/>
        <v>156.16999999999999</v>
      </c>
      <c r="Q1540" s="10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12">
        <f t="shared" si="121"/>
        <v>95.76</v>
      </c>
      <c r="Q1541" s="10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12">
        <f t="shared" si="121"/>
        <v>180.41</v>
      </c>
      <c r="Q1542" s="10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12">
        <f t="shared" si="121"/>
        <v>3</v>
      </c>
      <c r="Q1543" s="10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12">
        <f t="shared" si="121"/>
        <v>20</v>
      </c>
      <c r="Q1544" s="10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12">
        <f t="shared" si="121"/>
        <v>10</v>
      </c>
      <c r="Q1545" s="10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12">
        <f t="shared" si="121"/>
        <v>0</v>
      </c>
      <c r="Q1546" s="10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12">
        <f t="shared" si="121"/>
        <v>1</v>
      </c>
      <c r="Q1547" s="10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12">
        <f t="shared" si="121"/>
        <v>26.27</v>
      </c>
      <c r="Q1548" s="10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12">
        <f t="shared" si="121"/>
        <v>0</v>
      </c>
      <c r="Q1549" s="10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12">
        <f t="shared" si="121"/>
        <v>60</v>
      </c>
      <c r="Q1550" s="10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12">
        <f t="shared" si="121"/>
        <v>28.33</v>
      </c>
      <c r="Q1551" s="10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12">
        <f t="shared" si="121"/>
        <v>14.43</v>
      </c>
      <c r="Q1552" s="10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12">
        <f t="shared" si="121"/>
        <v>0</v>
      </c>
      <c r="Q1553" s="10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12">
        <f t="shared" si="121"/>
        <v>132.19</v>
      </c>
      <c r="Q1554" s="10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12">
        <f t="shared" si="121"/>
        <v>0</v>
      </c>
      <c r="Q1555" s="10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12">
        <f t="shared" si="121"/>
        <v>0</v>
      </c>
      <c r="Q1556" s="10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12">
        <f t="shared" si="121"/>
        <v>0</v>
      </c>
      <c r="Q1557" s="10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12">
        <f t="shared" si="121"/>
        <v>56.42</v>
      </c>
      <c r="Q1558" s="10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12">
        <f t="shared" si="121"/>
        <v>100</v>
      </c>
      <c r="Q1559" s="10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12">
        <f t="shared" si="121"/>
        <v>11.67</v>
      </c>
      <c r="Q1560" s="10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12">
        <f t="shared" si="121"/>
        <v>50</v>
      </c>
      <c r="Q1561" s="10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12">
        <f t="shared" si="121"/>
        <v>23.5</v>
      </c>
      <c r="Q1562" s="10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12">
        <f t="shared" si="121"/>
        <v>67</v>
      </c>
      <c r="Q1563" s="10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12">
        <f t="shared" si="121"/>
        <v>0</v>
      </c>
      <c r="Q1564" s="10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12">
        <f t="shared" si="121"/>
        <v>42.5</v>
      </c>
      <c r="Q1565" s="10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12">
        <f t="shared" si="121"/>
        <v>10</v>
      </c>
      <c r="Q1566" s="10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12">
        <f t="shared" si="121"/>
        <v>100</v>
      </c>
      <c r="Q1567" s="10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12">
        <f t="shared" si="121"/>
        <v>108.05</v>
      </c>
      <c r="Q1568" s="10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12">
        <f t="shared" si="121"/>
        <v>26.92</v>
      </c>
      <c r="Q1569" s="10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12">
        <f t="shared" si="121"/>
        <v>155</v>
      </c>
      <c r="Q1570" s="10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12">
        <f t="shared" si="121"/>
        <v>0</v>
      </c>
      <c r="Q1571" s="10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12">
        <f t="shared" si="121"/>
        <v>47.77</v>
      </c>
      <c r="Q1572" s="10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12">
        <f t="shared" si="121"/>
        <v>20</v>
      </c>
      <c r="Q1573" s="10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12">
        <f t="shared" si="121"/>
        <v>41.67</v>
      </c>
      <c r="Q1574" s="10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12">
        <f t="shared" si="121"/>
        <v>74.33</v>
      </c>
      <c r="Q1575" s="10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12">
        <f t="shared" si="121"/>
        <v>84.33</v>
      </c>
      <c r="Q1576" s="10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12">
        <f t="shared" si="121"/>
        <v>65.459999999999994</v>
      </c>
      <c r="Q1577" s="10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12">
        <f t="shared" si="121"/>
        <v>65</v>
      </c>
      <c r="Q1578" s="10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12">
        <f t="shared" si="121"/>
        <v>27.5</v>
      </c>
      <c r="Q1579" s="10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12">
        <f t="shared" si="121"/>
        <v>51.25</v>
      </c>
      <c r="Q1580" s="10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12">
        <f t="shared" si="121"/>
        <v>14</v>
      </c>
      <c r="Q1581" s="10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12">
        <f t="shared" si="121"/>
        <v>0</v>
      </c>
      <c r="Q1582" s="10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12">
        <f t="shared" si="121"/>
        <v>5</v>
      </c>
      <c r="Q1583" s="10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12">
        <f t="shared" si="121"/>
        <v>31</v>
      </c>
      <c r="Q1584" s="10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12">
        <f t="shared" si="121"/>
        <v>15</v>
      </c>
      <c r="Q1585" s="10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12">
        <f t="shared" si="121"/>
        <v>0</v>
      </c>
      <c r="Q1586" s="10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12">
        <f t="shared" si="121"/>
        <v>131.66999999999999</v>
      </c>
      <c r="Q1587" s="10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12">
        <f t="shared" si="121"/>
        <v>0</v>
      </c>
      <c r="Q1588" s="10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12">
        <f t="shared" si="121"/>
        <v>1</v>
      </c>
      <c r="Q1589" s="10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12">
        <f t="shared" si="121"/>
        <v>0</v>
      </c>
      <c r="Q1590" s="10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12">
        <f t="shared" si="121"/>
        <v>0</v>
      </c>
      <c r="Q1591" s="10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12">
        <f t="shared" si="121"/>
        <v>510</v>
      </c>
      <c r="Q1592" s="10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12">
        <f t="shared" si="121"/>
        <v>44.48</v>
      </c>
      <c r="Q1593" s="10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12">
        <f t="shared" si="121"/>
        <v>0</v>
      </c>
      <c r="Q1594" s="10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12">
        <f t="shared" si="121"/>
        <v>1</v>
      </c>
      <c r="Q1595" s="10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12">
        <f t="shared" si="121"/>
        <v>20.5</v>
      </c>
      <c r="Q1596" s="10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12">
        <f t="shared" si="121"/>
        <v>40</v>
      </c>
      <c r="Q1597" s="10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12">
        <f t="shared" si="121"/>
        <v>25</v>
      </c>
      <c r="Q1598" s="10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12">
        <f t="shared" si="121"/>
        <v>0</v>
      </c>
      <c r="Q1599" s="10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12">
        <f t="shared" si="121"/>
        <v>1</v>
      </c>
      <c r="Q1600" s="10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12">
        <f t="shared" si="121"/>
        <v>0</v>
      </c>
      <c r="Q1601" s="10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 s="12">
        <f t="shared" si="121"/>
        <v>40.78</v>
      </c>
      <c r="Q1602" s="10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 s="12">
        <f t="shared" ref="P1603:P1666" si="126">IFERROR(ROUND(E1603/L1603,2),0)</f>
        <v>48.33</v>
      </c>
      <c r="Q1603" s="10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12">
        <f t="shared" si="126"/>
        <v>46.95</v>
      </c>
      <c r="Q1604" s="10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12">
        <f t="shared" si="126"/>
        <v>66.69</v>
      </c>
      <c r="Q1605" s="10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12">
        <f t="shared" si="126"/>
        <v>48.84</v>
      </c>
      <c r="Q1606" s="10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12">
        <f t="shared" si="126"/>
        <v>137.31</v>
      </c>
      <c r="Q1607" s="10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12">
        <f t="shared" si="126"/>
        <v>87.83</v>
      </c>
      <c r="Q1608" s="10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12">
        <f t="shared" si="126"/>
        <v>70.790000000000006</v>
      </c>
      <c r="Q1609" s="10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12">
        <f t="shared" si="126"/>
        <v>52.83</v>
      </c>
      <c r="Q1610" s="10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12">
        <f t="shared" si="126"/>
        <v>443.75</v>
      </c>
      <c r="Q1611" s="10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12">
        <f t="shared" si="126"/>
        <v>48.54</v>
      </c>
      <c r="Q1612" s="10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12">
        <f t="shared" si="126"/>
        <v>37.07</v>
      </c>
      <c r="Q1613" s="10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12">
        <f t="shared" si="126"/>
        <v>50</v>
      </c>
      <c r="Q1614" s="10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12">
        <f t="shared" si="126"/>
        <v>39.04</v>
      </c>
      <c r="Q1615" s="10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12">
        <f t="shared" si="126"/>
        <v>66.69</v>
      </c>
      <c r="Q1616" s="10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12">
        <f t="shared" si="126"/>
        <v>67.13</v>
      </c>
      <c r="Q1617" s="10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12">
        <f t="shared" si="126"/>
        <v>66.37</v>
      </c>
      <c r="Q1618" s="10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12">
        <f t="shared" si="126"/>
        <v>64.62</v>
      </c>
      <c r="Q1619" s="10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12">
        <f t="shared" si="126"/>
        <v>58.37</v>
      </c>
      <c r="Q1620" s="10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12">
        <f t="shared" si="126"/>
        <v>86.96</v>
      </c>
      <c r="Q1621" s="10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12">
        <f t="shared" si="126"/>
        <v>66.47</v>
      </c>
      <c r="Q1622" s="10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12">
        <f t="shared" si="126"/>
        <v>163.78</v>
      </c>
      <c r="Q1623" s="10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12">
        <f t="shared" si="126"/>
        <v>107.98</v>
      </c>
      <c r="Q1624" s="10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12">
        <f t="shared" si="126"/>
        <v>42.11</v>
      </c>
      <c r="Q1625" s="10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12">
        <f t="shared" si="126"/>
        <v>47.2</v>
      </c>
      <c r="Q1626" s="10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12">
        <f t="shared" si="126"/>
        <v>112.02</v>
      </c>
      <c r="Q1627" s="10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12">
        <f t="shared" si="126"/>
        <v>74.95</v>
      </c>
      <c r="Q1628" s="10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12">
        <f t="shared" si="126"/>
        <v>61.58</v>
      </c>
      <c r="Q1629" s="10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12">
        <f t="shared" si="126"/>
        <v>45.88</v>
      </c>
      <c r="Q1630" s="10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12">
        <f t="shared" si="126"/>
        <v>75.849999999999994</v>
      </c>
      <c r="Q1631" s="10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12">
        <f t="shared" si="126"/>
        <v>84.21</v>
      </c>
      <c r="Q1632" s="10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12">
        <f t="shared" si="126"/>
        <v>117.23</v>
      </c>
      <c r="Q1633" s="10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12">
        <f t="shared" si="126"/>
        <v>86.49</v>
      </c>
      <c r="Q1634" s="10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12">
        <f t="shared" si="126"/>
        <v>172.41</v>
      </c>
      <c r="Q1635" s="10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12">
        <f t="shared" si="126"/>
        <v>62.81</v>
      </c>
      <c r="Q1636" s="10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12">
        <f t="shared" si="126"/>
        <v>67.73</v>
      </c>
      <c r="Q1637" s="10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12">
        <f t="shared" si="126"/>
        <v>53.56</v>
      </c>
      <c r="Q1638" s="10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12">
        <f t="shared" si="126"/>
        <v>34.6</v>
      </c>
      <c r="Q1639" s="10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12">
        <f t="shared" si="126"/>
        <v>38.89</v>
      </c>
      <c r="Q1640" s="10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12">
        <f t="shared" si="126"/>
        <v>94.74</v>
      </c>
      <c r="Q1641" s="10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12">
        <f t="shared" si="126"/>
        <v>39.97</v>
      </c>
      <c r="Q1642" s="10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12">
        <f t="shared" si="126"/>
        <v>97.5</v>
      </c>
      <c r="Q1643" s="10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12">
        <f t="shared" si="126"/>
        <v>42.86</v>
      </c>
      <c r="Q1644" s="10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12">
        <f t="shared" si="126"/>
        <v>168.51</v>
      </c>
      <c r="Q1645" s="10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12">
        <f t="shared" si="126"/>
        <v>85.55</v>
      </c>
      <c r="Q1646" s="10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12">
        <f t="shared" si="126"/>
        <v>554</v>
      </c>
      <c r="Q1647" s="10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12">
        <f t="shared" si="126"/>
        <v>26.55</v>
      </c>
      <c r="Q1648" s="10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12">
        <f t="shared" si="126"/>
        <v>113.83</v>
      </c>
      <c r="Q1649" s="10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12">
        <f t="shared" si="126"/>
        <v>32.01</v>
      </c>
      <c r="Q1650" s="10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12">
        <f t="shared" si="126"/>
        <v>47.19</v>
      </c>
      <c r="Q1651" s="10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12">
        <f t="shared" si="126"/>
        <v>88.47</v>
      </c>
      <c r="Q1652" s="10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12">
        <f t="shared" si="126"/>
        <v>100.75</v>
      </c>
      <c r="Q1653" s="10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12">
        <f t="shared" si="126"/>
        <v>64.709999999999994</v>
      </c>
      <c r="Q1654" s="10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12">
        <f t="shared" si="126"/>
        <v>51.85</v>
      </c>
      <c r="Q1655" s="10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12">
        <f t="shared" si="126"/>
        <v>38.79</v>
      </c>
      <c r="Q1656" s="10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12">
        <f t="shared" si="126"/>
        <v>44.65</v>
      </c>
      <c r="Q1657" s="10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12">
        <f t="shared" si="126"/>
        <v>156.77000000000001</v>
      </c>
      <c r="Q1658" s="10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12">
        <f t="shared" si="126"/>
        <v>118.7</v>
      </c>
      <c r="Q1659" s="10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12">
        <f t="shared" si="126"/>
        <v>74.150000000000006</v>
      </c>
      <c r="Q1660" s="10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12">
        <f t="shared" si="126"/>
        <v>12.53</v>
      </c>
      <c r="Q1661" s="10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12">
        <f t="shared" si="126"/>
        <v>27.86</v>
      </c>
      <c r="Q1662" s="10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12">
        <f t="shared" si="126"/>
        <v>80.180000000000007</v>
      </c>
      <c r="Q1663" s="10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12">
        <f t="shared" si="126"/>
        <v>132.44</v>
      </c>
      <c r="Q1664" s="10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12">
        <f t="shared" si="126"/>
        <v>33.75</v>
      </c>
      <c r="Q1665" s="10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 s="12">
        <f t="shared" si="126"/>
        <v>34.380000000000003</v>
      </c>
      <c r="Q1666" s="10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 s="12">
        <f t="shared" ref="P1667:P1730" si="131">IFERROR(ROUND(E1667/L1667,2),0)</f>
        <v>44.96</v>
      </c>
      <c r="Q1667" s="10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12">
        <f t="shared" si="131"/>
        <v>41.04</v>
      </c>
      <c r="Q1668" s="10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12">
        <f t="shared" si="131"/>
        <v>52.6</v>
      </c>
      <c r="Q1669" s="10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12">
        <f t="shared" si="131"/>
        <v>70.78</v>
      </c>
      <c r="Q1670" s="10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12">
        <f t="shared" si="131"/>
        <v>53.75</v>
      </c>
      <c r="Q1671" s="10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12">
        <f t="shared" si="131"/>
        <v>44.61</v>
      </c>
      <c r="Q1672" s="10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12">
        <f t="shared" si="131"/>
        <v>26.15</v>
      </c>
      <c r="Q1673" s="10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12">
        <f t="shared" si="131"/>
        <v>39.18</v>
      </c>
      <c r="Q1674" s="10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12">
        <f t="shared" si="131"/>
        <v>45.59</v>
      </c>
      <c r="Q1675" s="10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12">
        <f t="shared" si="131"/>
        <v>89.25</v>
      </c>
      <c r="Q1676" s="10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12">
        <f t="shared" si="131"/>
        <v>40.42</v>
      </c>
      <c r="Q1677" s="10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12">
        <f t="shared" si="131"/>
        <v>82.38</v>
      </c>
      <c r="Q1678" s="10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12">
        <f t="shared" si="131"/>
        <v>159.52000000000001</v>
      </c>
      <c r="Q1679" s="10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12">
        <f t="shared" si="131"/>
        <v>36.24</v>
      </c>
      <c r="Q1680" s="10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12">
        <f t="shared" si="131"/>
        <v>62.5</v>
      </c>
      <c r="Q1681" s="10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12">
        <f t="shared" si="131"/>
        <v>47</v>
      </c>
      <c r="Q1682" s="10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12">
        <f t="shared" si="131"/>
        <v>74.58</v>
      </c>
      <c r="Q1683" s="10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12">
        <f t="shared" si="131"/>
        <v>0</v>
      </c>
      <c r="Q1684" s="10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12">
        <f t="shared" si="131"/>
        <v>76</v>
      </c>
      <c r="Q1685" s="10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12">
        <f t="shared" si="131"/>
        <v>86.44</v>
      </c>
      <c r="Q1686" s="10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12">
        <f t="shared" si="131"/>
        <v>24</v>
      </c>
      <c r="Q1687" s="10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12">
        <f t="shared" si="131"/>
        <v>18</v>
      </c>
      <c r="Q1688" s="10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12">
        <f t="shared" si="131"/>
        <v>80.13</v>
      </c>
      <c r="Q1689" s="10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12">
        <f t="shared" si="131"/>
        <v>253.14</v>
      </c>
      <c r="Q1690" s="10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12">
        <f t="shared" si="131"/>
        <v>171.43</v>
      </c>
      <c r="Q1691" s="10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12">
        <f t="shared" si="131"/>
        <v>57.73</v>
      </c>
      <c r="Q1692" s="10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12">
        <f t="shared" si="131"/>
        <v>264.26</v>
      </c>
      <c r="Q1693" s="10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12">
        <f t="shared" si="131"/>
        <v>159.33000000000001</v>
      </c>
      <c r="Q1694" s="10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12">
        <f t="shared" si="131"/>
        <v>35</v>
      </c>
      <c r="Q1695" s="10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12">
        <f t="shared" si="131"/>
        <v>5</v>
      </c>
      <c r="Q1696" s="10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12">
        <f t="shared" si="131"/>
        <v>61.09</v>
      </c>
      <c r="Q1697" s="10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12">
        <f t="shared" si="131"/>
        <v>0</v>
      </c>
      <c r="Q1698" s="10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12">
        <f t="shared" si="131"/>
        <v>114.82</v>
      </c>
      <c r="Q1699" s="10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12">
        <f t="shared" si="131"/>
        <v>0</v>
      </c>
      <c r="Q1700" s="10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12">
        <f t="shared" si="131"/>
        <v>54</v>
      </c>
      <c r="Q1701" s="10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12">
        <f t="shared" si="131"/>
        <v>65.97</v>
      </c>
      <c r="Q1702" s="10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12">
        <f t="shared" si="131"/>
        <v>5</v>
      </c>
      <c r="Q1703" s="10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12">
        <f t="shared" si="131"/>
        <v>1</v>
      </c>
      <c r="Q1704" s="10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12">
        <f t="shared" si="131"/>
        <v>25.5</v>
      </c>
      <c r="Q1705" s="10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12">
        <f t="shared" si="131"/>
        <v>118.36</v>
      </c>
      <c r="Q1706" s="10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12">
        <f t="shared" si="131"/>
        <v>0</v>
      </c>
      <c r="Q1707" s="10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12">
        <f t="shared" si="131"/>
        <v>0</v>
      </c>
      <c r="Q1708" s="10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12">
        <f t="shared" si="131"/>
        <v>54.11</v>
      </c>
      <c r="Q1709" s="10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12">
        <f t="shared" si="131"/>
        <v>0</v>
      </c>
      <c r="Q1710" s="10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12">
        <f t="shared" si="131"/>
        <v>21.25</v>
      </c>
      <c r="Q1711" s="10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12">
        <f t="shared" si="131"/>
        <v>34</v>
      </c>
      <c r="Q1712" s="10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12">
        <f t="shared" si="131"/>
        <v>525</v>
      </c>
      <c r="Q1713" s="10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12">
        <f t="shared" si="131"/>
        <v>0</v>
      </c>
      <c r="Q1714" s="10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12">
        <f t="shared" si="131"/>
        <v>50</v>
      </c>
      <c r="Q1715" s="10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12">
        <f t="shared" si="131"/>
        <v>115.71</v>
      </c>
      <c r="Q1716" s="10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12">
        <f t="shared" si="131"/>
        <v>5.5</v>
      </c>
      <c r="Q1717" s="10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12">
        <f t="shared" si="131"/>
        <v>50</v>
      </c>
      <c r="Q1718" s="10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12">
        <f t="shared" si="131"/>
        <v>34.020000000000003</v>
      </c>
      <c r="Q1719" s="10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12">
        <f t="shared" si="131"/>
        <v>37.5</v>
      </c>
      <c r="Q1720" s="10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12">
        <f t="shared" si="131"/>
        <v>11.67</v>
      </c>
      <c r="Q1721" s="10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12">
        <f t="shared" si="131"/>
        <v>28.13</v>
      </c>
      <c r="Q1722" s="10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12">
        <f t="shared" si="131"/>
        <v>0</v>
      </c>
      <c r="Q1723" s="10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12">
        <f t="shared" si="131"/>
        <v>1</v>
      </c>
      <c r="Q1724" s="10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12">
        <f t="shared" si="131"/>
        <v>216.67</v>
      </c>
      <c r="Q1725" s="10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12">
        <f t="shared" si="131"/>
        <v>8.75</v>
      </c>
      <c r="Q1726" s="10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12">
        <f t="shared" si="131"/>
        <v>62.22</v>
      </c>
      <c r="Q1727" s="10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12">
        <f t="shared" si="131"/>
        <v>137.25</v>
      </c>
      <c r="Q1728" s="10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12">
        <f t="shared" si="131"/>
        <v>1</v>
      </c>
      <c r="Q1729" s="10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 s="12">
        <f t="shared" si="131"/>
        <v>122.14</v>
      </c>
      <c r="Q1730" s="10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 s="12">
        <f t="shared" ref="P1731:P1794" si="136">IFERROR(ROUND(E1731/L1731,2),0)</f>
        <v>0</v>
      </c>
      <c r="Q1731" s="10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12">
        <f t="shared" si="136"/>
        <v>0</v>
      </c>
      <c r="Q1732" s="10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12">
        <f t="shared" si="136"/>
        <v>0</v>
      </c>
      <c r="Q1733" s="10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12">
        <f t="shared" si="136"/>
        <v>0</v>
      </c>
      <c r="Q1734" s="10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12">
        <f t="shared" si="136"/>
        <v>0</v>
      </c>
      <c r="Q1735" s="10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12">
        <f t="shared" si="136"/>
        <v>1</v>
      </c>
      <c r="Q1736" s="10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12">
        <f t="shared" si="136"/>
        <v>55</v>
      </c>
      <c r="Q1737" s="10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12">
        <f t="shared" si="136"/>
        <v>22</v>
      </c>
      <c r="Q1738" s="10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12">
        <f t="shared" si="136"/>
        <v>56.67</v>
      </c>
      <c r="Q1739" s="10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12">
        <f t="shared" si="136"/>
        <v>20</v>
      </c>
      <c r="Q1740" s="10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12">
        <f t="shared" si="136"/>
        <v>1</v>
      </c>
      <c r="Q1741" s="10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12">
        <f t="shared" si="136"/>
        <v>0</v>
      </c>
      <c r="Q1742" s="10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12">
        <f t="shared" si="136"/>
        <v>25.58</v>
      </c>
      <c r="Q1743" s="10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12">
        <f t="shared" si="136"/>
        <v>63.97</v>
      </c>
      <c r="Q1744" s="10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12">
        <f t="shared" si="136"/>
        <v>89.93</v>
      </c>
      <c r="Q1745" s="10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12">
        <f t="shared" si="136"/>
        <v>93.07</v>
      </c>
      <c r="Q1746" s="10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12">
        <f t="shared" si="136"/>
        <v>89.67</v>
      </c>
      <c r="Q1747" s="10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12">
        <f t="shared" si="136"/>
        <v>207.62</v>
      </c>
      <c r="Q1748" s="10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12">
        <f t="shared" si="136"/>
        <v>59.41</v>
      </c>
      <c r="Q1749" s="10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12">
        <f t="shared" si="136"/>
        <v>358.97</v>
      </c>
      <c r="Q1750" s="10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12">
        <f t="shared" si="136"/>
        <v>94.74</v>
      </c>
      <c r="Q1751" s="10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12">
        <f t="shared" si="136"/>
        <v>80.650000000000006</v>
      </c>
      <c r="Q1752" s="10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12">
        <f t="shared" si="136"/>
        <v>168.69</v>
      </c>
      <c r="Q1753" s="10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12">
        <f t="shared" si="136"/>
        <v>34.69</v>
      </c>
      <c r="Q1754" s="10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12">
        <f t="shared" si="136"/>
        <v>462.86</v>
      </c>
      <c r="Q1755" s="10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12">
        <f t="shared" si="136"/>
        <v>104.39</v>
      </c>
      <c r="Q1756" s="10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12">
        <f t="shared" si="136"/>
        <v>7.5</v>
      </c>
      <c r="Q1757" s="10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12">
        <f t="shared" si="136"/>
        <v>47.13</v>
      </c>
      <c r="Q1758" s="10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12">
        <f t="shared" si="136"/>
        <v>414.29</v>
      </c>
      <c r="Q1759" s="10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12">
        <f t="shared" si="136"/>
        <v>42.48</v>
      </c>
      <c r="Q1760" s="10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12">
        <f t="shared" si="136"/>
        <v>108.78</v>
      </c>
      <c r="Q1761" s="10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12">
        <f t="shared" si="136"/>
        <v>81.099999999999994</v>
      </c>
      <c r="Q1762" s="10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12">
        <f t="shared" si="136"/>
        <v>51.67</v>
      </c>
      <c r="Q1763" s="10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12">
        <f t="shared" si="136"/>
        <v>35.4</v>
      </c>
      <c r="Q1764" s="10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12">
        <f t="shared" si="136"/>
        <v>103.64</v>
      </c>
      <c r="Q1765" s="10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12">
        <f t="shared" si="136"/>
        <v>55.28</v>
      </c>
      <c r="Q1766" s="10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12">
        <f t="shared" si="136"/>
        <v>72.17</v>
      </c>
      <c r="Q1767" s="10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12">
        <f t="shared" si="136"/>
        <v>0</v>
      </c>
      <c r="Q1768" s="10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12">
        <f t="shared" si="136"/>
        <v>58.62</v>
      </c>
      <c r="Q1769" s="10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12">
        <f t="shared" si="136"/>
        <v>12.47</v>
      </c>
      <c r="Q1770" s="10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12">
        <f t="shared" si="136"/>
        <v>49.14</v>
      </c>
      <c r="Q1771" s="10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12">
        <f t="shared" si="136"/>
        <v>150.5</v>
      </c>
      <c r="Q1772" s="10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12">
        <f t="shared" si="136"/>
        <v>35.799999999999997</v>
      </c>
      <c r="Q1773" s="10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12">
        <f t="shared" si="136"/>
        <v>45.16</v>
      </c>
      <c r="Q1774" s="10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12">
        <f t="shared" si="136"/>
        <v>98.79</v>
      </c>
      <c r="Q1775" s="10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12">
        <f t="shared" si="136"/>
        <v>88.31</v>
      </c>
      <c r="Q1776" s="10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12">
        <f t="shared" si="136"/>
        <v>170.63</v>
      </c>
      <c r="Q1777" s="10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12">
        <f t="shared" si="136"/>
        <v>83.75</v>
      </c>
      <c r="Q1778" s="10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12">
        <f t="shared" si="136"/>
        <v>65.099999999999994</v>
      </c>
      <c r="Q1779" s="10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12">
        <f t="shared" si="136"/>
        <v>66.33</v>
      </c>
      <c r="Q1780" s="10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12">
        <f t="shared" si="136"/>
        <v>104.89</v>
      </c>
      <c r="Q1781" s="10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12">
        <f t="shared" si="136"/>
        <v>78.44</v>
      </c>
      <c r="Q1782" s="10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12">
        <f t="shared" si="136"/>
        <v>59.04</v>
      </c>
      <c r="Q1783" s="10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12">
        <f t="shared" si="136"/>
        <v>71.34</v>
      </c>
      <c r="Q1784" s="10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12">
        <f t="shared" si="136"/>
        <v>51.23</v>
      </c>
      <c r="Q1785" s="10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12">
        <f t="shared" si="136"/>
        <v>60.24</v>
      </c>
      <c r="Q1786" s="10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12">
        <f t="shared" si="136"/>
        <v>44.94</v>
      </c>
      <c r="Q1787" s="10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12">
        <f t="shared" si="136"/>
        <v>31.21</v>
      </c>
      <c r="Q1788" s="10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12">
        <f t="shared" si="136"/>
        <v>63.88</v>
      </c>
      <c r="Q1789" s="10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12">
        <f t="shared" si="136"/>
        <v>19</v>
      </c>
      <c r="Q1790" s="10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12">
        <f t="shared" si="136"/>
        <v>10</v>
      </c>
      <c r="Q1791" s="10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12">
        <f t="shared" si="136"/>
        <v>109.07</v>
      </c>
      <c r="Q1792" s="10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12">
        <f t="shared" si="136"/>
        <v>26.75</v>
      </c>
      <c r="Q1793" s="10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 s="12">
        <f t="shared" si="136"/>
        <v>109.94</v>
      </c>
      <c r="Q1794" s="10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 s="12">
        <f t="shared" ref="P1795:P1858" si="141">IFERROR(ROUND(E1795/L1795,2),0)</f>
        <v>20</v>
      </c>
      <c r="Q1795" s="10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12">
        <f t="shared" si="141"/>
        <v>55.39</v>
      </c>
      <c r="Q1796" s="10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12">
        <f t="shared" si="141"/>
        <v>133.9</v>
      </c>
      <c r="Q1797" s="10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12">
        <f t="shared" si="141"/>
        <v>48.72</v>
      </c>
      <c r="Q1798" s="10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12">
        <f t="shared" si="141"/>
        <v>48.25</v>
      </c>
      <c r="Q1799" s="10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12">
        <f t="shared" si="141"/>
        <v>58.97</v>
      </c>
      <c r="Q1800" s="10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12">
        <f t="shared" si="141"/>
        <v>11.64</v>
      </c>
      <c r="Q1801" s="10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12">
        <f t="shared" si="141"/>
        <v>83.72</v>
      </c>
      <c r="Q1802" s="10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12">
        <f t="shared" si="141"/>
        <v>63.65</v>
      </c>
      <c r="Q1803" s="10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12">
        <f t="shared" si="141"/>
        <v>94.28</v>
      </c>
      <c r="Q1804" s="10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12">
        <f t="shared" si="141"/>
        <v>71.87</v>
      </c>
      <c r="Q1805" s="10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12">
        <f t="shared" si="141"/>
        <v>104.85</v>
      </c>
      <c r="Q1806" s="10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12">
        <f t="shared" si="141"/>
        <v>67.14</v>
      </c>
      <c r="Q1807" s="10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12">
        <f t="shared" si="141"/>
        <v>73.88</v>
      </c>
      <c r="Q1808" s="10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12">
        <f t="shared" si="141"/>
        <v>69.13</v>
      </c>
      <c r="Q1809" s="10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12">
        <f t="shared" si="141"/>
        <v>120.77</v>
      </c>
      <c r="Q1810" s="10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12">
        <f t="shared" si="141"/>
        <v>42.22</v>
      </c>
      <c r="Q1811" s="10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12">
        <f t="shared" si="141"/>
        <v>7.5</v>
      </c>
      <c r="Q1812" s="10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12">
        <f t="shared" si="141"/>
        <v>1.54</v>
      </c>
      <c r="Q1813" s="10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12">
        <f t="shared" si="141"/>
        <v>37.61</v>
      </c>
      <c r="Q1814" s="10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12">
        <f t="shared" si="141"/>
        <v>0</v>
      </c>
      <c r="Q1815" s="10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12">
        <f t="shared" si="141"/>
        <v>42.16</v>
      </c>
      <c r="Q1816" s="10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12">
        <f t="shared" si="141"/>
        <v>0</v>
      </c>
      <c r="Q1817" s="10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12">
        <f t="shared" si="141"/>
        <v>84.83</v>
      </c>
      <c r="Q1818" s="10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12">
        <f t="shared" si="141"/>
        <v>94.19</v>
      </c>
      <c r="Q1819" s="10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12">
        <f t="shared" si="141"/>
        <v>0</v>
      </c>
      <c r="Q1820" s="10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12">
        <f t="shared" si="141"/>
        <v>6.25</v>
      </c>
      <c r="Q1821" s="10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12">
        <f t="shared" si="141"/>
        <v>213.38</v>
      </c>
      <c r="Q1822" s="10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12">
        <f t="shared" si="141"/>
        <v>59.16</v>
      </c>
      <c r="Q1823" s="10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12">
        <f t="shared" si="141"/>
        <v>27.27</v>
      </c>
      <c r="Q1824" s="10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12">
        <f t="shared" si="141"/>
        <v>24.58</v>
      </c>
      <c r="Q1825" s="10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12">
        <f t="shared" si="141"/>
        <v>75.05</v>
      </c>
      <c r="Q1826" s="10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12">
        <f t="shared" si="141"/>
        <v>42.02</v>
      </c>
      <c r="Q1827" s="10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12">
        <f t="shared" si="141"/>
        <v>53.16</v>
      </c>
      <c r="Q1828" s="10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12">
        <f t="shared" si="141"/>
        <v>83.89</v>
      </c>
      <c r="Q1829" s="10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12">
        <f t="shared" si="141"/>
        <v>417.33</v>
      </c>
      <c r="Q1830" s="10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12">
        <f t="shared" si="141"/>
        <v>75.77</v>
      </c>
      <c r="Q1831" s="10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12">
        <f t="shared" si="141"/>
        <v>67.39</v>
      </c>
      <c r="Q1832" s="10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12">
        <f t="shared" si="141"/>
        <v>73.569999999999993</v>
      </c>
      <c r="Q1833" s="10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12">
        <f t="shared" si="141"/>
        <v>25</v>
      </c>
      <c r="Q1834" s="10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12">
        <f t="shared" si="141"/>
        <v>42</v>
      </c>
      <c r="Q1835" s="10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12">
        <f t="shared" si="141"/>
        <v>131.16999999999999</v>
      </c>
      <c r="Q1836" s="10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12">
        <f t="shared" si="141"/>
        <v>47.27</v>
      </c>
      <c r="Q1837" s="10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12">
        <f t="shared" si="141"/>
        <v>182.13</v>
      </c>
      <c r="Q1838" s="10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12">
        <f t="shared" si="141"/>
        <v>61.37</v>
      </c>
      <c r="Q1839" s="10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12">
        <f t="shared" si="141"/>
        <v>35.770000000000003</v>
      </c>
      <c r="Q1840" s="10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12">
        <f t="shared" si="141"/>
        <v>45.62</v>
      </c>
      <c r="Q1841" s="10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12">
        <f t="shared" si="141"/>
        <v>75.38</v>
      </c>
      <c r="Q1842" s="10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12">
        <f t="shared" si="141"/>
        <v>50.88</v>
      </c>
      <c r="Q1843" s="10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12">
        <f t="shared" si="141"/>
        <v>119.29</v>
      </c>
      <c r="Q1844" s="10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12">
        <f t="shared" si="141"/>
        <v>92.54</v>
      </c>
      <c r="Q1845" s="10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12">
        <f t="shared" si="141"/>
        <v>76.05</v>
      </c>
      <c r="Q1846" s="10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12">
        <f t="shared" si="141"/>
        <v>52.63</v>
      </c>
      <c r="Q1847" s="10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12">
        <f t="shared" si="141"/>
        <v>98.99</v>
      </c>
      <c r="Q1848" s="10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12">
        <f t="shared" si="141"/>
        <v>79.53</v>
      </c>
      <c r="Q1849" s="10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12">
        <f t="shared" si="141"/>
        <v>134.21</v>
      </c>
      <c r="Q1850" s="10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12">
        <f t="shared" si="141"/>
        <v>37.630000000000003</v>
      </c>
      <c r="Q1851" s="10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12">
        <f t="shared" si="141"/>
        <v>51.04</v>
      </c>
      <c r="Q1852" s="10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12">
        <f t="shared" si="141"/>
        <v>50.04</v>
      </c>
      <c r="Q1853" s="10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12">
        <f t="shared" si="141"/>
        <v>133.93</v>
      </c>
      <c r="Q1854" s="10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12">
        <f t="shared" si="141"/>
        <v>58.21</v>
      </c>
      <c r="Q1855" s="10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12">
        <f t="shared" si="141"/>
        <v>88.04</v>
      </c>
      <c r="Q1856" s="10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12">
        <f t="shared" si="141"/>
        <v>70.58</v>
      </c>
      <c r="Q1857" s="10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 s="12">
        <f t="shared" si="141"/>
        <v>53.29</v>
      </c>
      <c r="Q1858" s="10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 s="12">
        <f t="shared" ref="P1859:P1922" si="146">IFERROR(ROUND(E1859/L1859,2),0)</f>
        <v>136.36000000000001</v>
      </c>
      <c r="Q1859" s="10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12">
        <f t="shared" si="146"/>
        <v>40.549999999999997</v>
      </c>
      <c r="Q1860" s="10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12">
        <f t="shared" si="146"/>
        <v>70.63</v>
      </c>
      <c r="Q1861" s="10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12">
        <f t="shared" si="146"/>
        <v>52.68</v>
      </c>
      <c r="Q1862" s="10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12">
        <f t="shared" si="146"/>
        <v>0</v>
      </c>
      <c r="Q1863" s="10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12">
        <f t="shared" si="146"/>
        <v>90.94</v>
      </c>
      <c r="Q1864" s="10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12">
        <f t="shared" si="146"/>
        <v>5</v>
      </c>
      <c r="Q1865" s="10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12">
        <f t="shared" si="146"/>
        <v>58.08</v>
      </c>
      <c r="Q1866" s="10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12">
        <f t="shared" si="146"/>
        <v>2</v>
      </c>
      <c r="Q1867" s="10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12">
        <f t="shared" si="146"/>
        <v>62.5</v>
      </c>
      <c r="Q1868" s="10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12">
        <f t="shared" si="146"/>
        <v>10</v>
      </c>
      <c r="Q1869" s="10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12">
        <f t="shared" si="146"/>
        <v>71.59</v>
      </c>
      <c r="Q1870" s="10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12">
        <f t="shared" si="146"/>
        <v>0</v>
      </c>
      <c r="Q1871" s="10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12">
        <f t="shared" si="146"/>
        <v>32.82</v>
      </c>
      <c r="Q1872" s="10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12">
        <f t="shared" si="146"/>
        <v>49.12</v>
      </c>
      <c r="Q1873" s="10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12">
        <f t="shared" si="146"/>
        <v>16.309999999999999</v>
      </c>
      <c r="Q1874" s="10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12">
        <f t="shared" si="146"/>
        <v>18</v>
      </c>
      <c r="Q1875" s="10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12">
        <f t="shared" si="146"/>
        <v>13</v>
      </c>
      <c r="Q1876" s="10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12">
        <f t="shared" si="146"/>
        <v>17</v>
      </c>
      <c r="Q1877" s="10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12">
        <f t="shared" si="146"/>
        <v>0</v>
      </c>
      <c r="Q1878" s="10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12">
        <f t="shared" si="146"/>
        <v>0</v>
      </c>
      <c r="Q1879" s="10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12">
        <f t="shared" si="146"/>
        <v>0</v>
      </c>
      <c r="Q1880" s="10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12">
        <f t="shared" si="146"/>
        <v>3</v>
      </c>
      <c r="Q1881" s="10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12">
        <f t="shared" si="146"/>
        <v>41.83</v>
      </c>
      <c r="Q1882" s="10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12">
        <f t="shared" si="146"/>
        <v>49.34</v>
      </c>
      <c r="Q1883" s="10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12">
        <f t="shared" si="146"/>
        <v>41.73</v>
      </c>
      <c r="Q1884" s="10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12">
        <f t="shared" si="146"/>
        <v>32.72</v>
      </c>
      <c r="Q1885" s="10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12">
        <f t="shared" si="146"/>
        <v>51.96</v>
      </c>
      <c r="Q1886" s="10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12">
        <f t="shared" si="146"/>
        <v>50.69</v>
      </c>
      <c r="Q1887" s="10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12">
        <f t="shared" si="146"/>
        <v>42.24</v>
      </c>
      <c r="Q1888" s="10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12">
        <f t="shared" si="146"/>
        <v>416.88</v>
      </c>
      <c r="Q1889" s="10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12">
        <f t="shared" si="146"/>
        <v>46.65</v>
      </c>
      <c r="Q1890" s="10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12">
        <f t="shared" si="146"/>
        <v>48.45</v>
      </c>
      <c r="Q1891" s="10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12">
        <f t="shared" si="146"/>
        <v>70.53</v>
      </c>
      <c r="Q1892" s="10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12">
        <f t="shared" si="146"/>
        <v>87.96</v>
      </c>
      <c r="Q1893" s="10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12">
        <f t="shared" si="146"/>
        <v>26.27</v>
      </c>
      <c r="Q1894" s="10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12">
        <f t="shared" si="146"/>
        <v>57.78</v>
      </c>
      <c r="Q1895" s="10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12">
        <f t="shared" si="146"/>
        <v>57.25</v>
      </c>
      <c r="Q1896" s="10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12">
        <f t="shared" si="146"/>
        <v>196.34</v>
      </c>
      <c r="Q1897" s="10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12">
        <f t="shared" si="146"/>
        <v>43</v>
      </c>
      <c r="Q1898" s="10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12">
        <f t="shared" si="146"/>
        <v>35.549999999999997</v>
      </c>
      <c r="Q1899" s="10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12">
        <f t="shared" si="146"/>
        <v>68.81</v>
      </c>
      <c r="Q1900" s="10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12">
        <f t="shared" si="146"/>
        <v>28.57</v>
      </c>
      <c r="Q1901" s="10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12">
        <f t="shared" si="146"/>
        <v>50.63</v>
      </c>
      <c r="Q1902" s="10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12">
        <f t="shared" si="146"/>
        <v>106.8</v>
      </c>
      <c r="Q1903" s="10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12">
        <f t="shared" si="146"/>
        <v>4</v>
      </c>
      <c r="Q1904" s="10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12">
        <f t="shared" si="146"/>
        <v>34.1</v>
      </c>
      <c r="Q1905" s="10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12">
        <f t="shared" si="146"/>
        <v>25</v>
      </c>
      <c r="Q1906" s="10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12">
        <f t="shared" si="146"/>
        <v>10.5</v>
      </c>
      <c r="Q1907" s="10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12">
        <f t="shared" si="146"/>
        <v>215.96</v>
      </c>
      <c r="Q1908" s="10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12">
        <f t="shared" si="146"/>
        <v>21.25</v>
      </c>
      <c r="Q1909" s="10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12">
        <f t="shared" si="146"/>
        <v>108.25</v>
      </c>
      <c r="Q1910" s="10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12">
        <f t="shared" si="146"/>
        <v>129.97</v>
      </c>
      <c r="Q1911" s="10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12">
        <f t="shared" si="146"/>
        <v>117.49</v>
      </c>
      <c r="Q1912" s="10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12">
        <f t="shared" si="146"/>
        <v>10</v>
      </c>
      <c r="Q1913" s="10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12">
        <f t="shared" si="146"/>
        <v>70.599999999999994</v>
      </c>
      <c r="Q1914" s="10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12">
        <f t="shared" si="146"/>
        <v>24.5</v>
      </c>
      <c r="Q1915" s="10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12">
        <f t="shared" si="146"/>
        <v>30</v>
      </c>
      <c r="Q1916" s="10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12">
        <f t="shared" si="146"/>
        <v>2</v>
      </c>
      <c r="Q1917" s="10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12">
        <f t="shared" si="146"/>
        <v>17</v>
      </c>
      <c r="Q1918" s="10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12">
        <f t="shared" si="146"/>
        <v>2928.93</v>
      </c>
      <c r="Q1919" s="10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12">
        <f t="shared" si="146"/>
        <v>28.89</v>
      </c>
      <c r="Q1920" s="10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12">
        <f t="shared" si="146"/>
        <v>29.63</v>
      </c>
      <c r="Q1921" s="10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 s="12">
        <f t="shared" si="146"/>
        <v>40.98</v>
      </c>
      <c r="Q1922" s="10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 s="12">
        <f t="shared" ref="P1923:P1986" si="151">IFERROR(ROUND(E1923/L1923,2),0)</f>
        <v>54</v>
      </c>
      <c r="Q1923" s="10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12">
        <f t="shared" si="151"/>
        <v>36.11</v>
      </c>
      <c r="Q1924" s="10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12">
        <f t="shared" si="151"/>
        <v>23.15</v>
      </c>
      <c r="Q1925" s="10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12">
        <f t="shared" si="151"/>
        <v>104</v>
      </c>
      <c r="Q1926" s="10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12">
        <f t="shared" si="151"/>
        <v>31.83</v>
      </c>
      <c r="Q1927" s="10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12">
        <f t="shared" si="151"/>
        <v>27.39</v>
      </c>
      <c r="Q1928" s="10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12">
        <f t="shared" si="151"/>
        <v>56.36</v>
      </c>
      <c r="Q1929" s="10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12">
        <f t="shared" si="151"/>
        <v>77.349999999999994</v>
      </c>
      <c r="Q1930" s="10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12">
        <f t="shared" si="151"/>
        <v>42.8</v>
      </c>
      <c r="Q1931" s="10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12">
        <f t="shared" si="151"/>
        <v>48.85</v>
      </c>
      <c r="Q1932" s="10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12">
        <f t="shared" si="151"/>
        <v>48.24</v>
      </c>
      <c r="Q1933" s="10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12">
        <f t="shared" si="151"/>
        <v>70.209999999999994</v>
      </c>
      <c r="Q1934" s="10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12">
        <f t="shared" si="151"/>
        <v>94.05</v>
      </c>
      <c r="Q1935" s="10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12">
        <f t="shared" si="151"/>
        <v>80.27</v>
      </c>
      <c r="Q1936" s="10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12">
        <f t="shared" si="151"/>
        <v>54.2</v>
      </c>
      <c r="Q1937" s="10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12">
        <f t="shared" si="151"/>
        <v>60.27</v>
      </c>
      <c r="Q1938" s="10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12">
        <f t="shared" si="151"/>
        <v>38.74</v>
      </c>
      <c r="Q1939" s="10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12">
        <f t="shared" si="151"/>
        <v>152.54</v>
      </c>
      <c r="Q1940" s="10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12">
        <f t="shared" si="151"/>
        <v>115.31</v>
      </c>
      <c r="Q1941" s="10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12">
        <f t="shared" si="151"/>
        <v>35.840000000000003</v>
      </c>
      <c r="Q1942" s="10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12">
        <f t="shared" si="151"/>
        <v>64.569999999999993</v>
      </c>
      <c r="Q1943" s="10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12">
        <f t="shared" si="151"/>
        <v>87.44</v>
      </c>
      <c r="Q1944" s="10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12">
        <f t="shared" si="151"/>
        <v>68.819999999999993</v>
      </c>
      <c r="Q1945" s="10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12">
        <f t="shared" si="151"/>
        <v>176.2</v>
      </c>
      <c r="Q1946" s="10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12">
        <f t="shared" si="151"/>
        <v>511.79</v>
      </c>
      <c r="Q1947" s="10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12">
        <f t="shared" si="151"/>
        <v>160.44</v>
      </c>
      <c r="Q1948" s="10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12">
        <f t="shared" si="151"/>
        <v>35</v>
      </c>
      <c r="Q1949" s="10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12">
        <f t="shared" si="151"/>
        <v>188.51</v>
      </c>
      <c r="Q1950" s="10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12">
        <f t="shared" si="151"/>
        <v>56.2</v>
      </c>
      <c r="Q1951" s="10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12">
        <f t="shared" si="151"/>
        <v>51.31</v>
      </c>
      <c r="Q1952" s="10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12">
        <f t="shared" si="151"/>
        <v>127.36</v>
      </c>
      <c r="Q1953" s="10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12">
        <f t="shared" si="151"/>
        <v>101.86</v>
      </c>
      <c r="Q1954" s="10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12">
        <f t="shared" si="151"/>
        <v>230.56</v>
      </c>
      <c r="Q1955" s="10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12">
        <f t="shared" si="151"/>
        <v>842.11</v>
      </c>
      <c r="Q1956" s="10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12">
        <f t="shared" si="151"/>
        <v>577.28</v>
      </c>
      <c r="Q1957" s="10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12">
        <f t="shared" si="151"/>
        <v>483.34</v>
      </c>
      <c r="Q1958" s="10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12">
        <f t="shared" si="151"/>
        <v>76.14</v>
      </c>
      <c r="Q1959" s="10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12">
        <f t="shared" si="151"/>
        <v>74.11</v>
      </c>
      <c r="Q1960" s="10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12">
        <f t="shared" si="151"/>
        <v>36.97</v>
      </c>
      <c r="Q1961" s="10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12">
        <f t="shared" si="151"/>
        <v>2500.9699999999998</v>
      </c>
      <c r="Q1962" s="10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12">
        <f t="shared" si="151"/>
        <v>67.69</v>
      </c>
      <c r="Q1963" s="10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12">
        <f t="shared" si="151"/>
        <v>63.05</v>
      </c>
      <c r="Q1964" s="10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12">
        <f t="shared" si="151"/>
        <v>117.6</v>
      </c>
      <c r="Q1965" s="10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12">
        <f t="shared" si="151"/>
        <v>180.75</v>
      </c>
      <c r="Q1966" s="10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12">
        <f t="shared" si="151"/>
        <v>127.32</v>
      </c>
      <c r="Q1967" s="10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12">
        <f t="shared" si="151"/>
        <v>136.63999999999999</v>
      </c>
      <c r="Q1968" s="10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12">
        <f t="shared" si="151"/>
        <v>182.78</v>
      </c>
      <c r="Q1969" s="10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12">
        <f t="shared" si="151"/>
        <v>279.38</v>
      </c>
      <c r="Q1970" s="10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12">
        <f t="shared" si="151"/>
        <v>61.38</v>
      </c>
      <c r="Q1971" s="10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12">
        <f t="shared" si="151"/>
        <v>80.73</v>
      </c>
      <c r="Q1972" s="10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12">
        <f t="shared" si="151"/>
        <v>272.36</v>
      </c>
      <c r="Q1973" s="10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12">
        <f t="shared" si="151"/>
        <v>70.849999999999994</v>
      </c>
      <c r="Q1974" s="10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12">
        <f t="shared" si="151"/>
        <v>247.94</v>
      </c>
      <c r="Q1975" s="10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12">
        <f t="shared" si="151"/>
        <v>186.81</v>
      </c>
      <c r="Q1976" s="10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12">
        <f t="shared" si="151"/>
        <v>131.99</v>
      </c>
      <c r="Q1977" s="10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12">
        <f t="shared" si="151"/>
        <v>29.31</v>
      </c>
      <c r="Q1978" s="10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12">
        <f t="shared" si="151"/>
        <v>245.02</v>
      </c>
      <c r="Q1979" s="10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12">
        <f t="shared" si="151"/>
        <v>1323.25</v>
      </c>
      <c r="Q1980" s="10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12">
        <f t="shared" si="151"/>
        <v>282.66000000000003</v>
      </c>
      <c r="Q1981" s="10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12">
        <f t="shared" si="151"/>
        <v>91.21</v>
      </c>
      <c r="Q1982" s="10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12">
        <f t="shared" si="151"/>
        <v>31.75</v>
      </c>
      <c r="Q1983" s="10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12">
        <f t="shared" si="151"/>
        <v>0</v>
      </c>
      <c r="Q1984" s="10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12">
        <f t="shared" si="151"/>
        <v>88.69</v>
      </c>
      <c r="Q1985" s="10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 s="12">
        <f t="shared" si="151"/>
        <v>453.14</v>
      </c>
      <c r="Q1986" s="10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 s="12">
        <f t="shared" ref="P1987:P2050" si="156">IFERROR(ROUND(E1987/L1987,2),0)</f>
        <v>12.75</v>
      </c>
      <c r="Q1987" s="10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12">
        <f t="shared" si="156"/>
        <v>1</v>
      </c>
      <c r="Q1988" s="10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12">
        <f t="shared" si="156"/>
        <v>83.43</v>
      </c>
      <c r="Q1989" s="10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12">
        <f t="shared" si="156"/>
        <v>25</v>
      </c>
      <c r="Q1990" s="10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12">
        <f t="shared" si="156"/>
        <v>50</v>
      </c>
      <c r="Q1991" s="10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12">
        <f t="shared" si="156"/>
        <v>101.8</v>
      </c>
      <c r="Q1992" s="10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12">
        <f t="shared" si="156"/>
        <v>46.67</v>
      </c>
      <c r="Q1993" s="10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12">
        <f t="shared" si="156"/>
        <v>1</v>
      </c>
      <c r="Q1994" s="10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12">
        <f t="shared" si="156"/>
        <v>0</v>
      </c>
      <c r="Q1995" s="10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12">
        <f t="shared" si="156"/>
        <v>0</v>
      </c>
      <c r="Q1996" s="10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12">
        <f t="shared" si="156"/>
        <v>26</v>
      </c>
      <c r="Q1997" s="10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12">
        <f t="shared" si="156"/>
        <v>0</v>
      </c>
      <c r="Q1998" s="10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12">
        <f t="shared" si="156"/>
        <v>0</v>
      </c>
      <c r="Q1999" s="10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12">
        <f t="shared" si="156"/>
        <v>218.33</v>
      </c>
      <c r="Q2000" s="10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12">
        <f t="shared" si="156"/>
        <v>33.71</v>
      </c>
      <c r="Q2001" s="10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12">
        <f t="shared" si="156"/>
        <v>25</v>
      </c>
      <c r="Q2002" s="10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12">
        <f t="shared" si="156"/>
        <v>128.38999999999999</v>
      </c>
      <c r="Q2003" s="10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12">
        <f t="shared" si="156"/>
        <v>78.83</v>
      </c>
      <c r="Q2004" s="10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12">
        <f t="shared" si="156"/>
        <v>91.76</v>
      </c>
      <c r="Q2005" s="10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12">
        <f t="shared" si="156"/>
        <v>331.1</v>
      </c>
      <c r="Q2006" s="10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12">
        <f t="shared" si="156"/>
        <v>194.26</v>
      </c>
      <c r="Q2007" s="10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12">
        <f t="shared" si="156"/>
        <v>408.98</v>
      </c>
      <c r="Q2008" s="10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12">
        <f t="shared" si="156"/>
        <v>84.46</v>
      </c>
      <c r="Q2009" s="10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12">
        <f t="shared" si="156"/>
        <v>44.85</v>
      </c>
      <c r="Q2010" s="10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12">
        <f t="shared" si="156"/>
        <v>383.36</v>
      </c>
      <c r="Q2011" s="10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12">
        <f t="shared" si="156"/>
        <v>55.28</v>
      </c>
      <c r="Q2012" s="10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12">
        <f t="shared" si="156"/>
        <v>422.02</v>
      </c>
      <c r="Q2013" s="10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12">
        <f t="shared" si="156"/>
        <v>64.180000000000007</v>
      </c>
      <c r="Q2014" s="10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12">
        <f t="shared" si="156"/>
        <v>173.58</v>
      </c>
      <c r="Q2015" s="10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12">
        <f t="shared" si="156"/>
        <v>88.6</v>
      </c>
      <c r="Q2016" s="10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12">
        <f t="shared" si="156"/>
        <v>50.22</v>
      </c>
      <c r="Q2017" s="10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12">
        <f t="shared" si="156"/>
        <v>192.39</v>
      </c>
      <c r="Q2018" s="10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12">
        <f t="shared" si="156"/>
        <v>73.42</v>
      </c>
      <c r="Q2019" s="10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12">
        <f t="shared" si="156"/>
        <v>147.68</v>
      </c>
      <c r="Q2020" s="10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12">
        <f t="shared" si="156"/>
        <v>108.97</v>
      </c>
      <c r="Q2021" s="10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12">
        <f t="shared" si="156"/>
        <v>23.65</v>
      </c>
      <c r="Q2022" s="10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12">
        <f t="shared" si="156"/>
        <v>147.94999999999999</v>
      </c>
      <c r="Q2023" s="10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12">
        <f t="shared" si="156"/>
        <v>385.04</v>
      </c>
      <c r="Q2024" s="10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12">
        <f t="shared" si="156"/>
        <v>457.39</v>
      </c>
      <c r="Q2025" s="10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12">
        <f t="shared" si="156"/>
        <v>222.99</v>
      </c>
      <c r="Q2026" s="10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12">
        <f t="shared" si="156"/>
        <v>220.74</v>
      </c>
      <c r="Q2027" s="10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12">
        <f t="shared" si="156"/>
        <v>73.5</v>
      </c>
      <c r="Q2028" s="10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12">
        <f t="shared" si="156"/>
        <v>223.1</v>
      </c>
      <c r="Q2029" s="10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12">
        <f t="shared" si="156"/>
        <v>47.91</v>
      </c>
      <c r="Q2030" s="10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12">
        <f t="shared" si="156"/>
        <v>96.06</v>
      </c>
      <c r="Q2031" s="10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12">
        <f t="shared" si="156"/>
        <v>118.61</v>
      </c>
      <c r="Q2032" s="10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12">
        <f t="shared" si="156"/>
        <v>118.45</v>
      </c>
      <c r="Q2033" s="10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12">
        <f t="shared" si="156"/>
        <v>143.21</v>
      </c>
      <c r="Q2034" s="10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12">
        <f t="shared" si="156"/>
        <v>282.72000000000003</v>
      </c>
      <c r="Q2035" s="10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12">
        <f t="shared" si="156"/>
        <v>593.94000000000005</v>
      </c>
      <c r="Q2036" s="10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12">
        <f t="shared" si="156"/>
        <v>262.16000000000003</v>
      </c>
      <c r="Q2037" s="10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12">
        <f t="shared" si="156"/>
        <v>46.58</v>
      </c>
      <c r="Q2038" s="10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12">
        <f t="shared" si="156"/>
        <v>70.040000000000006</v>
      </c>
      <c r="Q2039" s="10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12">
        <f t="shared" si="156"/>
        <v>164.91</v>
      </c>
      <c r="Q2040" s="10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12">
        <f t="shared" si="156"/>
        <v>449.26</v>
      </c>
      <c r="Q2041" s="10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12">
        <f t="shared" si="156"/>
        <v>27.47</v>
      </c>
      <c r="Q2042" s="10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12">
        <f t="shared" si="156"/>
        <v>143.97999999999999</v>
      </c>
      <c r="Q2043" s="10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12">
        <f t="shared" si="156"/>
        <v>88.24</v>
      </c>
      <c r="Q2044" s="10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12">
        <f t="shared" si="156"/>
        <v>36.33</v>
      </c>
      <c r="Q2045" s="10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12">
        <f t="shared" si="156"/>
        <v>90.18</v>
      </c>
      <c r="Q2046" s="10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12">
        <f t="shared" si="156"/>
        <v>152.62</v>
      </c>
      <c r="Q2047" s="10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12">
        <f t="shared" si="156"/>
        <v>55.81</v>
      </c>
      <c r="Q2048" s="10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12">
        <f t="shared" si="156"/>
        <v>227.85</v>
      </c>
      <c r="Q2049" s="10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 s="12">
        <f t="shared" si="156"/>
        <v>91.83</v>
      </c>
      <c r="Q2050" s="10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 s="12">
        <f t="shared" ref="P2051:P2114" si="161">IFERROR(ROUND(E2051/L2051,2),0)</f>
        <v>80.989999999999995</v>
      </c>
      <c r="Q2051" s="10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12">
        <f t="shared" si="161"/>
        <v>278.39</v>
      </c>
      <c r="Q2052" s="10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12">
        <f t="shared" si="161"/>
        <v>43.1</v>
      </c>
      <c r="Q2053" s="10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12">
        <f t="shared" si="161"/>
        <v>326.29000000000002</v>
      </c>
      <c r="Q2054" s="10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12">
        <f t="shared" si="161"/>
        <v>41.74</v>
      </c>
      <c r="Q2055" s="10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12">
        <f t="shared" si="161"/>
        <v>64.02</v>
      </c>
      <c r="Q2056" s="10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12">
        <f t="shared" si="161"/>
        <v>99.46</v>
      </c>
      <c r="Q2057" s="10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12">
        <f t="shared" si="161"/>
        <v>138.49</v>
      </c>
      <c r="Q2058" s="10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12">
        <f t="shared" si="161"/>
        <v>45.55</v>
      </c>
      <c r="Q2059" s="10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12">
        <f t="shared" si="161"/>
        <v>10.51</v>
      </c>
      <c r="Q2060" s="10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12">
        <f t="shared" si="161"/>
        <v>114.77</v>
      </c>
      <c r="Q2061" s="10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12">
        <f t="shared" si="161"/>
        <v>36</v>
      </c>
      <c r="Q2062" s="10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12">
        <f t="shared" si="161"/>
        <v>154.16999999999999</v>
      </c>
      <c r="Q2063" s="10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12">
        <f t="shared" si="161"/>
        <v>566.39</v>
      </c>
      <c r="Q2064" s="10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12">
        <f t="shared" si="161"/>
        <v>120.86</v>
      </c>
      <c r="Q2065" s="10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12">
        <f t="shared" si="161"/>
        <v>86.16</v>
      </c>
      <c r="Q2066" s="10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12">
        <f t="shared" si="161"/>
        <v>51.21</v>
      </c>
      <c r="Q2067" s="10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12">
        <f t="shared" si="161"/>
        <v>67.260000000000005</v>
      </c>
      <c r="Q2068" s="10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12">
        <f t="shared" si="161"/>
        <v>62.8</v>
      </c>
      <c r="Q2069" s="10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12">
        <f t="shared" si="161"/>
        <v>346.13</v>
      </c>
      <c r="Q2070" s="10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12">
        <f t="shared" si="161"/>
        <v>244.12</v>
      </c>
      <c r="Q2071" s="10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12">
        <f t="shared" si="161"/>
        <v>259.25</v>
      </c>
      <c r="Q2072" s="10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12">
        <f t="shared" si="161"/>
        <v>201.96</v>
      </c>
      <c r="Q2073" s="10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12">
        <f t="shared" si="161"/>
        <v>226.21</v>
      </c>
      <c r="Q2074" s="10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12">
        <f t="shared" si="161"/>
        <v>324.69</v>
      </c>
      <c r="Q2075" s="10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12">
        <f t="shared" si="161"/>
        <v>205</v>
      </c>
      <c r="Q2076" s="10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12">
        <f t="shared" si="161"/>
        <v>20.47</v>
      </c>
      <c r="Q2077" s="10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12">
        <f t="shared" si="161"/>
        <v>116.35</v>
      </c>
      <c r="Q2078" s="10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12">
        <f t="shared" si="161"/>
        <v>307.2</v>
      </c>
      <c r="Q2079" s="10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12">
        <f t="shared" si="161"/>
        <v>546.69000000000005</v>
      </c>
      <c r="Q2080" s="10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12">
        <f t="shared" si="161"/>
        <v>47.47</v>
      </c>
      <c r="Q2081" s="10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12">
        <f t="shared" si="161"/>
        <v>101.56</v>
      </c>
      <c r="Q2082" s="10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12">
        <f t="shared" si="161"/>
        <v>72.91</v>
      </c>
      <c r="Q2083" s="10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12">
        <f t="shared" si="161"/>
        <v>43.71</v>
      </c>
      <c r="Q2084" s="10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12">
        <f t="shared" si="161"/>
        <v>34</v>
      </c>
      <c r="Q2085" s="10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12">
        <f t="shared" si="161"/>
        <v>70.650000000000006</v>
      </c>
      <c r="Q2086" s="10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12">
        <f t="shared" si="161"/>
        <v>89.3</v>
      </c>
      <c r="Q2087" s="10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12">
        <f t="shared" si="161"/>
        <v>115.09</v>
      </c>
      <c r="Q2088" s="10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12">
        <f t="shared" si="161"/>
        <v>62.12</v>
      </c>
      <c r="Q2089" s="10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12">
        <f t="shared" si="161"/>
        <v>46.2</v>
      </c>
      <c r="Q2090" s="10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12">
        <f t="shared" si="161"/>
        <v>48.55</v>
      </c>
      <c r="Q2091" s="10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12">
        <f t="shared" si="161"/>
        <v>57.52</v>
      </c>
      <c r="Q2092" s="10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12">
        <f t="shared" si="161"/>
        <v>88.15</v>
      </c>
      <c r="Q2093" s="10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12">
        <f t="shared" si="161"/>
        <v>110.49</v>
      </c>
      <c r="Q2094" s="10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12">
        <f t="shared" si="161"/>
        <v>66.83</v>
      </c>
      <c r="Q2095" s="10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12">
        <f t="shared" si="161"/>
        <v>58.6</v>
      </c>
      <c r="Q2096" s="10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12">
        <f t="shared" si="161"/>
        <v>113.64</v>
      </c>
      <c r="Q2097" s="10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12">
        <f t="shared" si="161"/>
        <v>43.57</v>
      </c>
      <c r="Q2098" s="10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12">
        <f t="shared" si="161"/>
        <v>78.95</v>
      </c>
      <c r="Q2099" s="10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12">
        <f t="shared" si="161"/>
        <v>188.13</v>
      </c>
      <c r="Q2100" s="10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12">
        <f t="shared" si="161"/>
        <v>63.03</v>
      </c>
      <c r="Q2101" s="10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12">
        <f t="shared" si="161"/>
        <v>30.37</v>
      </c>
      <c r="Q2102" s="10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12">
        <f t="shared" si="161"/>
        <v>51.48</v>
      </c>
      <c r="Q2103" s="10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12">
        <f t="shared" si="161"/>
        <v>35.79</v>
      </c>
      <c r="Q2104" s="10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12">
        <f t="shared" si="161"/>
        <v>98.82</v>
      </c>
      <c r="Q2105" s="10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12">
        <f t="shared" si="161"/>
        <v>28</v>
      </c>
      <c r="Q2106" s="10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12">
        <f t="shared" si="161"/>
        <v>51.31</v>
      </c>
      <c r="Q2107" s="10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12">
        <f t="shared" si="161"/>
        <v>53.52</v>
      </c>
      <c r="Q2108" s="10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12">
        <f t="shared" si="161"/>
        <v>37.15</v>
      </c>
      <c r="Q2109" s="10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12">
        <f t="shared" si="161"/>
        <v>89.9</v>
      </c>
      <c r="Q2110" s="10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12">
        <f t="shared" si="161"/>
        <v>106.53</v>
      </c>
      <c r="Q2111" s="10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12">
        <f t="shared" si="161"/>
        <v>52.82</v>
      </c>
      <c r="Q2112" s="10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12">
        <f t="shared" si="161"/>
        <v>54.62</v>
      </c>
      <c r="Q2113" s="10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 s="12">
        <f t="shared" si="161"/>
        <v>27.27</v>
      </c>
      <c r="Q2114" s="10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 s="12">
        <f t="shared" ref="P2115:P2178" si="166">IFERROR(ROUND(E2115/L2115,2),0)</f>
        <v>68.599999999999994</v>
      </c>
      <c r="Q2115" s="10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12">
        <f t="shared" si="166"/>
        <v>35.61</v>
      </c>
      <c r="Q2116" s="10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12">
        <f t="shared" si="166"/>
        <v>94.03</v>
      </c>
      <c r="Q2117" s="10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12">
        <f t="shared" si="166"/>
        <v>526.46</v>
      </c>
      <c r="Q2118" s="10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12">
        <f t="shared" si="166"/>
        <v>50.66</v>
      </c>
      <c r="Q2119" s="10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12">
        <f t="shared" si="166"/>
        <v>79.180000000000007</v>
      </c>
      <c r="Q2120" s="10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12">
        <f t="shared" si="166"/>
        <v>91.59</v>
      </c>
      <c r="Q2121" s="10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12">
        <f t="shared" si="166"/>
        <v>116.96</v>
      </c>
      <c r="Q2122" s="10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12">
        <f t="shared" si="166"/>
        <v>28.4</v>
      </c>
      <c r="Q2123" s="10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12">
        <f t="shared" si="166"/>
        <v>103.33</v>
      </c>
      <c r="Q2124" s="10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12">
        <f t="shared" si="166"/>
        <v>10</v>
      </c>
      <c r="Q2125" s="10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12">
        <f t="shared" si="166"/>
        <v>23</v>
      </c>
      <c r="Q2126" s="10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12">
        <f t="shared" si="166"/>
        <v>31.56</v>
      </c>
      <c r="Q2127" s="10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12">
        <f t="shared" si="166"/>
        <v>5</v>
      </c>
      <c r="Q2128" s="10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12">
        <f t="shared" si="166"/>
        <v>34.22</v>
      </c>
      <c r="Q2129" s="10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12">
        <f t="shared" si="166"/>
        <v>25</v>
      </c>
      <c r="Q2130" s="10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12">
        <f t="shared" si="166"/>
        <v>19.670000000000002</v>
      </c>
      <c r="Q2131" s="10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12">
        <f t="shared" si="166"/>
        <v>21.25</v>
      </c>
      <c r="Q2132" s="10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12">
        <f t="shared" si="166"/>
        <v>8.33</v>
      </c>
      <c r="Q2133" s="10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12">
        <f t="shared" si="166"/>
        <v>21.34</v>
      </c>
      <c r="Q2134" s="10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12">
        <f t="shared" si="166"/>
        <v>5.33</v>
      </c>
      <c r="Q2135" s="10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12">
        <f t="shared" si="166"/>
        <v>34.67</v>
      </c>
      <c r="Q2136" s="10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12">
        <f t="shared" si="166"/>
        <v>21.73</v>
      </c>
      <c r="Q2137" s="10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12">
        <f t="shared" si="166"/>
        <v>11.92</v>
      </c>
      <c r="Q2138" s="10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12">
        <f t="shared" si="166"/>
        <v>26.6</v>
      </c>
      <c r="Q2139" s="10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12">
        <f t="shared" si="166"/>
        <v>10.67</v>
      </c>
      <c r="Q2140" s="10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12">
        <f t="shared" si="166"/>
        <v>29.04</v>
      </c>
      <c r="Q2141" s="10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12">
        <f t="shared" si="166"/>
        <v>50.91</v>
      </c>
      <c r="Q2142" s="10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12">
        <f t="shared" si="166"/>
        <v>0</v>
      </c>
      <c r="Q2143" s="10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12">
        <f t="shared" si="166"/>
        <v>50.08</v>
      </c>
      <c r="Q2144" s="10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12">
        <f t="shared" si="166"/>
        <v>45</v>
      </c>
      <c r="Q2145" s="10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12">
        <f t="shared" si="166"/>
        <v>25.29</v>
      </c>
      <c r="Q2146" s="10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12">
        <f t="shared" si="166"/>
        <v>51.29</v>
      </c>
      <c r="Q2147" s="10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12">
        <f t="shared" si="166"/>
        <v>1</v>
      </c>
      <c r="Q2148" s="10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12">
        <f t="shared" si="166"/>
        <v>49.38</v>
      </c>
      <c r="Q2149" s="10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12">
        <f t="shared" si="166"/>
        <v>1</v>
      </c>
      <c r="Q2150" s="10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12">
        <f t="shared" si="166"/>
        <v>0</v>
      </c>
      <c r="Q2151" s="10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12">
        <f t="shared" si="166"/>
        <v>101.25</v>
      </c>
      <c r="Q2152" s="10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12">
        <f t="shared" si="166"/>
        <v>19.670000000000002</v>
      </c>
      <c r="Q2153" s="10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12">
        <f t="shared" si="166"/>
        <v>12.5</v>
      </c>
      <c r="Q2154" s="10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12">
        <f t="shared" si="166"/>
        <v>8.5</v>
      </c>
      <c r="Q2155" s="10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12">
        <f t="shared" si="166"/>
        <v>1</v>
      </c>
      <c r="Q2156" s="10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12">
        <f t="shared" si="166"/>
        <v>23</v>
      </c>
      <c r="Q2157" s="10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12">
        <f t="shared" si="166"/>
        <v>17.989999999999998</v>
      </c>
      <c r="Q2158" s="10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12">
        <f t="shared" si="166"/>
        <v>370.95</v>
      </c>
      <c r="Q2159" s="10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12">
        <f t="shared" si="166"/>
        <v>63.57</v>
      </c>
      <c r="Q2160" s="10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12">
        <f t="shared" si="166"/>
        <v>13</v>
      </c>
      <c r="Q2161" s="10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12">
        <f t="shared" si="166"/>
        <v>5.31</v>
      </c>
      <c r="Q2162" s="10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12">
        <f t="shared" si="166"/>
        <v>35.619999999999997</v>
      </c>
      <c r="Q2163" s="10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12">
        <f t="shared" si="166"/>
        <v>87.1</v>
      </c>
      <c r="Q2164" s="10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12">
        <f t="shared" si="166"/>
        <v>75.11</v>
      </c>
      <c r="Q2165" s="10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12">
        <f t="shared" si="166"/>
        <v>68.010000000000005</v>
      </c>
      <c r="Q2166" s="10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12">
        <f t="shared" si="166"/>
        <v>29.62</v>
      </c>
      <c r="Q2167" s="10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12">
        <f t="shared" si="166"/>
        <v>91.63</v>
      </c>
      <c r="Q2168" s="10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12">
        <f t="shared" si="166"/>
        <v>22.5</v>
      </c>
      <c r="Q2169" s="10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12">
        <f t="shared" si="166"/>
        <v>64.37</v>
      </c>
      <c r="Q2170" s="10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12">
        <f t="shared" si="166"/>
        <v>21.86</v>
      </c>
      <c r="Q2171" s="10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12">
        <f t="shared" si="166"/>
        <v>33.32</v>
      </c>
      <c r="Q2172" s="10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12">
        <f t="shared" si="166"/>
        <v>90.28</v>
      </c>
      <c r="Q2173" s="10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12">
        <f t="shared" si="166"/>
        <v>76.92</v>
      </c>
      <c r="Q2174" s="10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12">
        <f t="shared" si="166"/>
        <v>59.23</v>
      </c>
      <c r="Q2175" s="10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12">
        <f t="shared" si="166"/>
        <v>65.38</v>
      </c>
      <c r="Q2176" s="10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12">
        <f t="shared" si="166"/>
        <v>67.31</v>
      </c>
      <c r="Q2177" s="10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 s="12">
        <f t="shared" si="166"/>
        <v>88.75</v>
      </c>
      <c r="Q2178" s="10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 s="12">
        <f t="shared" ref="P2179:P2242" si="171">IFERROR(ROUND(E2179/L2179,2),0)</f>
        <v>65.87</v>
      </c>
      <c r="Q2179" s="10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12">
        <f t="shared" si="171"/>
        <v>40.35</v>
      </c>
      <c r="Q2180" s="10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12">
        <f t="shared" si="171"/>
        <v>76.86</v>
      </c>
      <c r="Q2181" s="10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12">
        <f t="shared" si="171"/>
        <v>68.709999999999994</v>
      </c>
      <c r="Q2182" s="10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12">
        <f t="shared" si="171"/>
        <v>57.77</v>
      </c>
      <c r="Q2183" s="10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12">
        <f t="shared" si="171"/>
        <v>44.17</v>
      </c>
      <c r="Q2184" s="10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12">
        <f t="shared" si="171"/>
        <v>31.57</v>
      </c>
      <c r="Q2185" s="10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12">
        <f t="shared" si="171"/>
        <v>107.05</v>
      </c>
      <c r="Q2186" s="10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12">
        <f t="shared" si="171"/>
        <v>149.03</v>
      </c>
      <c r="Q2187" s="10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12">
        <f t="shared" si="171"/>
        <v>55.96</v>
      </c>
      <c r="Q2188" s="10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12">
        <f t="shared" si="171"/>
        <v>56.97</v>
      </c>
      <c r="Q2189" s="10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12">
        <f t="shared" si="171"/>
        <v>44.06</v>
      </c>
      <c r="Q2190" s="10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12">
        <f t="shared" si="171"/>
        <v>68.63</v>
      </c>
      <c r="Q2191" s="10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12">
        <f t="shared" si="171"/>
        <v>65.319999999999993</v>
      </c>
      <c r="Q2192" s="10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12">
        <f t="shared" si="171"/>
        <v>35.92</v>
      </c>
      <c r="Q2193" s="10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12">
        <f t="shared" si="171"/>
        <v>40.07</v>
      </c>
      <c r="Q2194" s="10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12">
        <f t="shared" si="171"/>
        <v>75.650000000000006</v>
      </c>
      <c r="Q2195" s="10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12">
        <f t="shared" si="171"/>
        <v>61.2</v>
      </c>
      <c r="Q2196" s="10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12">
        <f t="shared" si="171"/>
        <v>48.13</v>
      </c>
      <c r="Q2197" s="10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12">
        <f t="shared" si="171"/>
        <v>68.11</v>
      </c>
      <c r="Q2198" s="10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12">
        <f t="shared" si="171"/>
        <v>65.89</v>
      </c>
      <c r="Q2199" s="10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12">
        <f t="shared" si="171"/>
        <v>81.650000000000006</v>
      </c>
      <c r="Q2200" s="10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12">
        <f t="shared" si="171"/>
        <v>52.7</v>
      </c>
      <c r="Q2201" s="10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12">
        <f t="shared" si="171"/>
        <v>41.23</v>
      </c>
      <c r="Q2202" s="10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12">
        <f t="shared" si="171"/>
        <v>15.04</v>
      </c>
      <c r="Q2203" s="10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12">
        <f t="shared" si="171"/>
        <v>39.07</v>
      </c>
      <c r="Q2204" s="10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12">
        <f t="shared" si="171"/>
        <v>43.82</v>
      </c>
      <c r="Q2205" s="10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12">
        <f t="shared" si="171"/>
        <v>27.3</v>
      </c>
      <c r="Q2206" s="10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12">
        <f t="shared" si="171"/>
        <v>42.22</v>
      </c>
      <c r="Q2207" s="10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12">
        <f t="shared" si="171"/>
        <v>33.24</v>
      </c>
      <c r="Q2208" s="10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12">
        <f t="shared" si="171"/>
        <v>285.70999999999998</v>
      </c>
      <c r="Q2209" s="10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12">
        <f t="shared" si="171"/>
        <v>42.33</v>
      </c>
      <c r="Q2210" s="10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12">
        <f t="shared" si="171"/>
        <v>50.27</v>
      </c>
      <c r="Q2211" s="10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12">
        <f t="shared" si="171"/>
        <v>61.9</v>
      </c>
      <c r="Q2212" s="10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12">
        <f t="shared" si="171"/>
        <v>40.75</v>
      </c>
      <c r="Q2213" s="10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12">
        <f t="shared" si="171"/>
        <v>55.8</v>
      </c>
      <c r="Q2214" s="10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12">
        <f t="shared" si="171"/>
        <v>10</v>
      </c>
      <c r="Q2215" s="10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12">
        <f t="shared" si="171"/>
        <v>73.13</v>
      </c>
      <c r="Q2216" s="10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12">
        <f t="shared" si="171"/>
        <v>26.06</v>
      </c>
      <c r="Q2217" s="10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12">
        <f t="shared" si="171"/>
        <v>22.64</v>
      </c>
      <c r="Q2218" s="10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12">
        <f t="shared" si="171"/>
        <v>47.22</v>
      </c>
      <c r="Q2219" s="10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12">
        <f t="shared" si="171"/>
        <v>32.32</v>
      </c>
      <c r="Q2220" s="10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12">
        <f t="shared" si="171"/>
        <v>53.42</v>
      </c>
      <c r="Q2221" s="10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12">
        <f t="shared" si="171"/>
        <v>51.3</v>
      </c>
      <c r="Q2222" s="10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12">
        <f t="shared" si="171"/>
        <v>37.200000000000003</v>
      </c>
      <c r="Q2223" s="10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12">
        <f t="shared" si="171"/>
        <v>27.1</v>
      </c>
      <c r="Q2224" s="10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12">
        <f t="shared" si="171"/>
        <v>206.31</v>
      </c>
      <c r="Q2225" s="10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12">
        <f t="shared" si="171"/>
        <v>82.15</v>
      </c>
      <c r="Q2226" s="10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12">
        <f t="shared" si="171"/>
        <v>164.8</v>
      </c>
      <c r="Q2227" s="10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12">
        <f t="shared" si="171"/>
        <v>60.82</v>
      </c>
      <c r="Q2228" s="10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12">
        <f t="shared" si="171"/>
        <v>67.97</v>
      </c>
      <c r="Q2229" s="10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12">
        <f t="shared" si="171"/>
        <v>81.56</v>
      </c>
      <c r="Q2230" s="10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12">
        <f t="shared" si="171"/>
        <v>25.43</v>
      </c>
      <c r="Q2231" s="10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12">
        <f t="shared" si="171"/>
        <v>21.5</v>
      </c>
      <c r="Q2232" s="10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12">
        <f t="shared" si="171"/>
        <v>27.23</v>
      </c>
      <c r="Q2233" s="10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12">
        <f t="shared" si="171"/>
        <v>25.09</v>
      </c>
      <c r="Q2234" s="10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12">
        <f t="shared" si="171"/>
        <v>21.23</v>
      </c>
      <c r="Q2235" s="10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12">
        <f t="shared" si="171"/>
        <v>41.61</v>
      </c>
      <c r="Q2236" s="10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12">
        <f t="shared" si="171"/>
        <v>135.59</v>
      </c>
      <c r="Q2237" s="10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12">
        <f t="shared" si="171"/>
        <v>22.12</v>
      </c>
      <c r="Q2238" s="10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12">
        <f t="shared" si="171"/>
        <v>64.63</v>
      </c>
      <c r="Q2239" s="10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12">
        <f t="shared" si="171"/>
        <v>69.569999999999993</v>
      </c>
      <c r="Q2240" s="10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12">
        <f t="shared" si="171"/>
        <v>75.13</v>
      </c>
      <c r="Q2241" s="10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 s="12">
        <f t="shared" si="171"/>
        <v>140.97999999999999</v>
      </c>
      <c r="Q2242" s="10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 s="12">
        <f t="shared" ref="P2243:P2306" si="176">IFERROR(ROUND(E2243/L2243,2),0)</f>
        <v>49.47</v>
      </c>
      <c r="Q2243" s="10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12">
        <f t="shared" si="176"/>
        <v>53.87</v>
      </c>
      <c r="Q2244" s="10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12">
        <f t="shared" si="176"/>
        <v>4.57</v>
      </c>
      <c r="Q2245" s="10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12">
        <f t="shared" si="176"/>
        <v>65</v>
      </c>
      <c r="Q2246" s="10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12">
        <f t="shared" si="176"/>
        <v>53.48</v>
      </c>
      <c r="Q2247" s="10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12">
        <f t="shared" si="176"/>
        <v>43.91</v>
      </c>
      <c r="Q2248" s="10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12">
        <f t="shared" si="176"/>
        <v>50.85</v>
      </c>
      <c r="Q2249" s="10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12">
        <f t="shared" si="176"/>
        <v>58.63</v>
      </c>
      <c r="Q2250" s="10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12">
        <f t="shared" si="176"/>
        <v>32.82</v>
      </c>
      <c r="Q2251" s="10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12">
        <f t="shared" si="176"/>
        <v>426.93</v>
      </c>
      <c r="Q2252" s="10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12">
        <f t="shared" si="176"/>
        <v>23.81</v>
      </c>
      <c r="Q2253" s="10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12">
        <f t="shared" si="176"/>
        <v>98.41</v>
      </c>
      <c r="Q2254" s="10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12">
        <f t="shared" si="176"/>
        <v>107.32</v>
      </c>
      <c r="Q2255" s="10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12">
        <f t="shared" si="176"/>
        <v>11.67</v>
      </c>
      <c r="Q2256" s="10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12">
        <f t="shared" si="176"/>
        <v>41.78</v>
      </c>
      <c r="Q2257" s="10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12">
        <f t="shared" si="176"/>
        <v>21.38</v>
      </c>
      <c r="Q2258" s="10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12">
        <f t="shared" si="176"/>
        <v>94.1</v>
      </c>
      <c r="Q2259" s="10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12">
        <f t="shared" si="176"/>
        <v>15.72</v>
      </c>
      <c r="Q2260" s="10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12">
        <f t="shared" si="176"/>
        <v>90.64</v>
      </c>
      <c r="Q2261" s="10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12">
        <f t="shared" si="176"/>
        <v>97.3</v>
      </c>
      <c r="Q2262" s="10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12">
        <f t="shared" si="176"/>
        <v>37.119999999999997</v>
      </c>
      <c r="Q2263" s="10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12">
        <f t="shared" si="176"/>
        <v>28.1</v>
      </c>
      <c r="Q2264" s="10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12">
        <f t="shared" si="176"/>
        <v>144.43</v>
      </c>
      <c r="Q2265" s="10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12">
        <f t="shared" si="176"/>
        <v>24.27</v>
      </c>
      <c r="Q2266" s="10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12">
        <f t="shared" si="176"/>
        <v>35.119999999999997</v>
      </c>
      <c r="Q2267" s="10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12">
        <f t="shared" si="176"/>
        <v>24.76</v>
      </c>
      <c r="Q2268" s="10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12">
        <f t="shared" si="176"/>
        <v>188.38</v>
      </c>
      <c r="Q2269" s="10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12">
        <f t="shared" si="176"/>
        <v>148.08000000000001</v>
      </c>
      <c r="Q2270" s="10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12">
        <f t="shared" si="176"/>
        <v>49.93</v>
      </c>
      <c r="Q2271" s="10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12">
        <f t="shared" si="176"/>
        <v>107.82</v>
      </c>
      <c r="Q2272" s="10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12">
        <f t="shared" si="176"/>
        <v>42.63</v>
      </c>
      <c r="Q2273" s="10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12">
        <f t="shared" si="176"/>
        <v>14.37</v>
      </c>
      <c r="Q2274" s="10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12">
        <f t="shared" si="176"/>
        <v>37.479999999999997</v>
      </c>
      <c r="Q2275" s="10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12">
        <f t="shared" si="176"/>
        <v>30.2</v>
      </c>
      <c r="Q2276" s="10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12">
        <f t="shared" si="176"/>
        <v>33.549999999999997</v>
      </c>
      <c r="Q2277" s="10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12">
        <f t="shared" si="176"/>
        <v>64.75</v>
      </c>
      <c r="Q2278" s="10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12">
        <f t="shared" si="176"/>
        <v>57.93</v>
      </c>
      <c r="Q2279" s="10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12">
        <f t="shared" si="176"/>
        <v>53.08</v>
      </c>
      <c r="Q2280" s="10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12">
        <f t="shared" si="176"/>
        <v>48.06</v>
      </c>
      <c r="Q2281" s="10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12">
        <f t="shared" si="176"/>
        <v>82.4</v>
      </c>
      <c r="Q2282" s="10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12">
        <f t="shared" si="176"/>
        <v>50.45</v>
      </c>
      <c r="Q2283" s="10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12">
        <f t="shared" si="176"/>
        <v>115.83</v>
      </c>
      <c r="Q2284" s="10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12">
        <f t="shared" si="176"/>
        <v>63.03</v>
      </c>
      <c r="Q2285" s="10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12">
        <f t="shared" si="176"/>
        <v>108.02</v>
      </c>
      <c r="Q2286" s="10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12">
        <f t="shared" si="176"/>
        <v>46.09</v>
      </c>
      <c r="Q2287" s="10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12">
        <f t="shared" si="176"/>
        <v>107.21</v>
      </c>
      <c r="Q2288" s="10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12">
        <f t="shared" si="176"/>
        <v>50.93</v>
      </c>
      <c r="Q2289" s="10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12">
        <f t="shared" si="176"/>
        <v>40.04</v>
      </c>
      <c r="Q2290" s="10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12">
        <f t="shared" si="176"/>
        <v>64.44</v>
      </c>
      <c r="Q2291" s="10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12">
        <f t="shared" si="176"/>
        <v>53.83</v>
      </c>
      <c r="Q2292" s="10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12">
        <f t="shared" si="176"/>
        <v>100.47</v>
      </c>
      <c r="Q2293" s="10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12">
        <f t="shared" si="176"/>
        <v>46.63</v>
      </c>
      <c r="Q2294" s="10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12">
        <f t="shared" si="176"/>
        <v>34.07</v>
      </c>
      <c r="Q2295" s="10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12">
        <f t="shared" si="176"/>
        <v>65.209999999999994</v>
      </c>
      <c r="Q2296" s="10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12">
        <f t="shared" si="176"/>
        <v>44.21</v>
      </c>
      <c r="Q2297" s="10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12">
        <f t="shared" si="176"/>
        <v>71.97</v>
      </c>
      <c r="Q2298" s="10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12">
        <f t="shared" si="176"/>
        <v>52.95</v>
      </c>
      <c r="Q2299" s="10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12">
        <f t="shared" si="176"/>
        <v>109.45</v>
      </c>
      <c r="Q2300" s="10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12">
        <f t="shared" si="176"/>
        <v>75.040000000000006</v>
      </c>
      <c r="Q2301" s="10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12">
        <f t="shared" si="176"/>
        <v>115.71</v>
      </c>
      <c r="Q2302" s="10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12">
        <f t="shared" si="176"/>
        <v>31.66</v>
      </c>
      <c r="Q2303" s="10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12">
        <f t="shared" si="176"/>
        <v>46.18</v>
      </c>
      <c r="Q2304" s="10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12">
        <f t="shared" si="176"/>
        <v>68.48</v>
      </c>
      <c r="Q2305" s="10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 s="12">
        <f t="shared" si="176"/>
        <v>53.47</v>
      </c>
      <c r="Q2306" s="10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 s="12">
        <f t="shared" ref="P2307:P2370" si="181">IFERROR(ROUND(E2307/L2307,2),0)</f>
        <v>109.11</v>
      </c>
      <c r="Q2307" s="10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12">
        <f t="shared" si="181"/>
        <v>51.19</v>
      </c>
      <c r="Q2308" s="10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12">
        <f t="shared" si="181"/>
        <v>27.94</v>
      </c>
      <c r="Q2309" s="10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12">
        <f t="shared" si="181"/>
        <v>82.5</v>
      </c>
      <c r="Q2310" s="10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12">
        <f t="shared" si="181"/>
        <v>59.82</v>
      </c>
      <c r="Q2311" s="10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12">
        <f t="shared" si="181"/>
        <v>64.819999999999993</v>
      </c>
      <c r="Q2312" s="10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12">
        <f t="shared" si="181"/>
        <v>90.1</v>
      </c>
      <c r="Q2313" s="10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12">
        <f t="shared" si="181"/>
        <v>40.96</v>
      </c>
      <c r="Q2314" s="10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12">
        <f t="shared" si="181"/>
        <v>56</v>
      </c>
      <c r="Q2315" s="10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12">
        <f t="shared" si="181"/>
        <v>37.67</v>
      </c>
      <c r="Q2316" s="10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12">
        <f t="shared" si="181"/>
        <v>40.08</v>
      </c>
      <c r="Q2317" s="10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12">
        <f t="shared" si="181"/>
        <v>78.03</v>
      </c>
      <c r="Q2318" s="10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12">
        <f t="shared" si="181"/>
        <v>18.91</v>
      </c>
      <c r="Q2319" s="10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12">
        <f t="shared" si="181"/>
        <v>37.130000000000003</v>
      </c>
      <c r="Q2320" s="10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12">
        <f t="shared" si="181"/>
        <v>41.96</v>
      </c>
      <c r="Q2321" s="10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12">
        <f t="shared" si="181"/>
        <v>61.04</v>
      </c>
      <c r="Q2322" s="10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12">
        <f t="shared" si="181"/>
        <v>64.53</v>
      </c>
      <c r="Q2323" s="10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12">
        <f t="shared" si="181"/>
        <v>21.25</v>
      </c>
      <c r="Q2324" s="10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12">
        <f t="shared" si="181"/>
        <v>30</v>
      </c>
      <c r="Q2325" s="10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12">
        <f t="shared" si="181"/>
        <v>25.49</v>
      </c>
      <c r="Q2326" s="10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12">
        <f t="shared" si="181"/>
        <v>11.43</v>
      </c>
      <c r="Q2327" s="10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12">
        <f t="shared" si="181"/>
        <v>108</v>
      </c>
      <c r="Q2328" s="10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12">
        <f t="shared" si="181"/>
        <v>54.88</v>
      </c>
      <c r="Q2329" s="10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12">
        <f t="shared" si="181"/>
        <v>47.38</v>
      </c>
      <c r="Q2330" s="10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12">
        <f t="shared" si="181"/>
        <v>211.84</v>
      </c>
      <c r="Q2331" s="10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12">
        <f t="shared" si="181"/>
        <v>219.93</v>
      </c>
      <c r="Q2332" s="10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12">
        <f t="shared" si="181"/>
        <v>40.799999999999997</v>
      </c>
      <c r="Q2333" s="10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12">
        <f t="shared" si="181"/>
        <v>75.5</v>
      </c>
      <c r="Q2334" s="10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12">
        <f t="shared" si="181"/>
        <v>13.54</v>
      </c>
      <c r="Q2335" s="10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12">
        <f t="shared" si="181"/>
        <v>60.87</v>
      </c>
      <c r="Q2336" s="10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12">
        <f t="shared" si="181"/>
        <v>115.69</v>
      </c>
      <c r="Q2337" s="10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12">
        <f t="shared" si="181"/>
        <v>48.1</v>
      </c>
      <c r="Q2338" s="10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12">
        <f t="shared" si="181"/>
        <v>74.180000000000007</v>
      </c>
      <c r="Q2339" s="10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12">
        <f t="shared" si="181"/>
        <v>123.35</v>
      </c>
      <c r="Q2340" s="10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12">
        <f t="shared" si="181"/>
        <v>66.62</v>
      </c>
      <c r="Q2341" s="10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12">
        <f t="shared" si="181"/>
        <v>104.99</v>
      </c>
      <c r="Q2342" s="10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12">
        <f t="shared" si="181"/>
        <v>0</v>
      </c>
      <c r="Q2343" s="10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12">
        <f t="shared" si="181"/>
        <v>0</v>
      </c>
      <c r="Q2344" s="10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12">
        <f t="shared" si="181"/>
        <v>300</v>
      </c>
      <c r="Q2345" s="10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12">
        <f t="shared" si="181"/>
        <v>1</v>
      </c>
      <c r="Q2346" s="10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12">
        <f t="shared" si="181"/>
        <v>0</v>
      </c>
      <c r="Q2347" s="10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12">
        <f t="shared" si="181"/>
        <v>13</v>
      </c>
      <c r="Q2348" s="10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12">
        <f t="shared" si="181"/>
        <v>15</v>
      </c>
      <c r="Q2349" s="10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12">
        <f t="shared" si="181"/>
        <v>54</v>
      </c>
      <c r="Q2350" s="10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12">
        <f t="shared" si="181"/>
        <v>0</v>
      </c>
      <c r="Q2351" s="10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12">
        <f t="shared" si="181"/>
        <v>0</v>
      </c>
      <c r="Q2352" s="10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12">
        <f t="shared" si="181"/>
        <v>15.43</v>
      </c>
      <c r="Q2353" s="10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12">
        <f t="shared" si="181"/>
        <v>0</v>
      </c>
      <c r="Q2354" s="10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12">
        <f t="shared" si="181"/>
        <v>0</v>
      </c>
      <c r="Q2355" s="10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12">
        <f t="shared" si="181"/>
        <v>25</v>
      </c>
      <c r="Q2356" s="10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12">
        <f t="shared" si="181"/>
        <v>27.5</v>
      </c>
      <c r="Q2357" s="10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12">
        <f t="shared" si="181"/>
        <v>0</v>
      </c>
      <c r="Q2358" s="10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12">
        <f t="shared" si="181"/>
        <v>0</v>
      </c>
      <c r="Q2359" s="10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12">
        <f t="shared" si="181"/>
        <v>0</v>
      </c>
      <c r="Q2360" s="10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12">
        <f t="shared" si="181"/>
        <v>367</v>
      </c>
      <c r="Q2361" s="10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12">
        <f t="shared" si="181"/>
        <v>2</v>
      </c>
      <c r="Q2362" s="10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12">
        <f t="shared" si="181"/>
        <v>0</v>
      </c>
      <c r="Q2363" s="10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12">
        <f t="shared" si="181"/>
        <v>60</v>
      </c>
      <c r="Q2364" s="10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12">
        <f t="shared" si="181"/>
        <v>0</v>
      </c>
      <c r="Q2365" s="10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12">
        <f t="shared" si="181"/>
        <v>0</v>
      </c>
      <c r="Q2366" s="10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12">
        <f t="shared" si="181"/>
        <v>0</v>
      </c>
      <c r="Q2367" s="10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12">
        <f t="shared" si="181"/>
        <v>97.41</v>
      </c>
      <c r="Q2368" s="10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12">
        <f t="shared" si="181"/>
        <v>47.86</v>
      </c>
      <c r="Q2369" s="10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 s="12">
        <f t="shared" si="181"/>
        <v>50</v>
      </c>
      <c r="Q2370" s="10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 s="12">
        <f t="shared" ref="P2371:P2434" si="186">IFERROR(ROUND(E2371/L2371,2),0)</f>
        <v>0</v>
      </c>
      <c r="Q2371" s="10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12">
        <f t="shared" si="186"/>
        <v>20.5</v>
      </c>
      <c r="Q2372" s="10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12">
        <f t="shared" si="186"/>
        <v>0</v>
      </c>
      <c r="Q2373" s="10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12">
        <f t="shared" si="186"/>
        <v>30</v>
      </c>
      <c r="Q2374" s="10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12">
        <f t="shared" si="186"/>
        <v>50</v>
      </c>
      <c r="Q2375" s="10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12">
        <f t="shared" si="186"/>
        <v>10</v>
      </c>
      <c r="Q2376" s="10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12">
        <f t="shared" si="186"/>
        <v>0</v>
      </c>
      <c r="Q2377" s="10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12">
        <f t="shared" si="186"/>
        <v>81.58</v>
      </c>
      <c r="Q2378" s="10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12">
        <f t="shared" si="186"/>
        <v>0</v>
      </c>
      <c r="Q2379" s="10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12">
        <f t="shared" si="186"/>
        <v>0</v>
      </c>
      <c r="Q2380" s="10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12">
        <f t="shared" si="186"/>
        <v>0</v>
      </c>
      <c r="Q2381" s="10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12">
        <f t="shared" si="186"/>
        <v>18.329999999999998</v>
      </c>
      <c r="Q2382" s="10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12">
        <f t="shared" si="186"/>
        <v>224.43</v>
      </c>
      <c r="Q2383" s="10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12">
        <f t="shared" si="186"/>
        <v>37.5</v>
      </c>
      <c r="Q2384" s="10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12">
        <f t="shared" si="186"/>
        <v>145</v>
      </c>
      <c r="Q2385" s="10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12">
        <f t="shared" si="186"/>
        <v>1</v>
      </c>
      <c r="Q2386" s="10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12">
        <f t="shared" si="186"/>
        <v>112.57</v>
      </c>
      <c r="Q2387" s="10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12">
        <f t="shared" si="186"/>
        <v>0</v>
      </c>
      <c r="Q2388" s="10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12">
        <f t="shared" si="186"/>
        <v>342</v>
      </c>
      <c r="Q2389" s="10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12">
        <f t="shared" si="186"/>
        <v>57.88</v>
      </c>
      <c r="Q2390" s="10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12">
        <f t="shared" si="186"/>
        <v>30</v>
      </c>
      <c r="Q2391" s="10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12">
        <f t="shared" si="186"/>
        <v>0</v>
      </c>
      <c r="Q2392" s="10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12">
        <f t="shared" si="186"/>
        <v>25</v>
      </c>
      <c r="Q2393" s="10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12">
        <f t="shared" si="186"/>
        <v>0</v>
      </c>
      <c r="Q2394" s="10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12">
        <f t="shared" si="186"/>
        <v>50</v>
      </c>
      <c r="Q2395" s="10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12">
        <f t="shared" si="186"/>
        <v>1.5</v>
      </c>
      <c r="Q2396" s="10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12">
        <f t="shared" si="186"/>
        <v>0</v>
      </c>
      <c r="Q2397" s="10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12">
        <f t="shared" si="186"/>
        <v>10</v>
      </c>
      <c r="Q2398" s="10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12">
        <f t="shared" si="186"/>
        <v>0</v>
      </c>
      <c r="Q2399" s="10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12">
        <f t="shared" si="186"/>
        <v>0</v>
      </c>
      <c r="Q2400" s="10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12">
        <f t="shared" si="186"/>
        <v>0</v>
      </c>
      <c r="Q2401" s="10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12">
        <f t="shared" si="186"/>
        <v>0</v>
      </c>
      <c r="Q2402" s="10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12">
        <f t="shared" si="186"/>
        <v>22.33</v>
      </c>
      <c r="Q2403" s="10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12">
        <f t="shared" si="186"/>
        <v>52</v>
      </c>
      <c r="Q2404" s="10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12">
        <f t="shared" si="186"/>
        <v>16.829999999999998</v>
      </c>
      <c r="Q2405" s="10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12">
        <f t="shared" si="186"/>
        <v>0</v>
      </c>
      <c r="Q2406" s="10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12">
        <f t="shared" si="186"/>
        <v>56.3</v>
      </c>
      <c r="Q2407" s="10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12">
        <f t="shared" si="186"/>
        <v>84.06</v>
      </c>
      <c r="Q2408" s="10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12">
        <f t="shared" si="186"/>
        <v>168.39</v>
      </c>
      <c r="Q2409" s="10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12">
        <f t="shared" si="186"/>
        <v>15</v>
      </c>
      <c r="Q2410" s="10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12">
        <f t="shared" si="186"/>
        <v>76.67</v>
      </c>
      <c r="Q2411" s="10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12">
        <f t="shared" si="186"/>
        <v>0</v>
      </c>
      <c r="Q2412" s="10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12">
        <f t="shared" si="186"/>
        <v>50.33</v>
      </c>
      <c r="Q2413" s="10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12">
        <f t="shared" si="186"/>
        <v>0</v>
      </c>
      <c r="Q2414" s="10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12">
        <f t="shared" si="186"/>
        <v>8.33</v>
      </c>
      <c r="Q2415" s="10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12">
        <f t="shared" si="186"/>
        <v>35.380000000000003</v>
      </c>
      <c r="Q2416" s="10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12">
        <f t="shared" si="186"/>
        <v>55.83</v>
      </c>
      <c r="Q2417" s="10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12">
        <f t="shared" si="186"/>
        <v>5</v>
      </c>
      <c r="Q2418" s="10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12">
        <f t="shared" si="186"/>
        <v>0</v>
      </c>
      <c r="Q2419" s="10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12">
        <f t="shared" si="186"/>
        <v>1</v>
      </c>
      <c r="Q2420" s="10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12">
        <f t="shared" si="186"/>
        <v>0</v>
      </c>
      <c r="Q2421" s="10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12">
        <f t="shared" si="186"/>
        <v>69.47</v>
      </c>
      <c r="Q2422" s="10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12">
        <f t="shared" si="186"/>
        <v>1</v>
      </c>
      <c r="Q2423" s="10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12">
        <f t="shared" si="186"/>
        <v>1</v>
      </c>
      <c r="Q2424" s="10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12">
        <f t="shared" si="186"/>
        <v>8</v>
      </c>
      <c r="Q2425" s="10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12">
        <f t="shared" si="186"/>
        <v>34.44</v>
      </c>
      <c r="Q2426" s="10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12">
        <f t="shared" si="186"/>
        <v>1</v>
      </c>
      <c r="Q2427" s="10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12">
        <f t="shared" si="186"/>
        <v>0</v>
      </c>
      <c r="Q2428" s="10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12">
        <f t="shared" si="186"/>
        <v>1</v>
      </c>
      <c r="Q2429" s="10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12">
        <f t="shared" si="186"/>
        <v>1</v>
      </c>
      <c r="Q2430" s="10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12">
        <f t="shared" si="186"/>
        <v>501.25</v>
      </c>
      <c r="Q2431" s="10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12">
        <f t="shared" si="186"/>
        <v>10.5</v>
      </c>
      <c r="Q2432" s="10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12">
        <f t="shared" si="186"/>
        <v>1</v>
      </c>
      <c r="Q2433" s="10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 s="12">
        <f t="shared" si="186"/>
        <v>1</v>
      </c>
      <c r="Q2434" s="10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 s="12">
        <f t="shared" ref="P2435:P2498" si="191">IFERROR(ROUND(E2435/L2435,2),0)</f>
        <v>0</v>
      </c>
      <c r="Q2435" s="10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12">
        <f t="shared" si="191"/>
        <v>13</v>
      </c>
      <c r="Q2436" s="10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12">
        <f t="shared" si="191"/>
        <v>306</v>
      </c>
      <c r="Q2437" s="10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12">
        <f t="shared" si="191"/>
        <v>22.5</v>
      </c>
      <c r="Q2438" s="10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12">
        <f t="shared" si="191"/>
        <v>0</v>
      </c>
      <c r="Q2439" s="10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12">
        <f t="shared" si="191"/>
        <v>50</v>
      </c>
      <c r="Q2440" s="10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12">
        <f t="shared" si="191"/>
        <v>0</v>
      </c>
      <c r="Q2441" s="10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12">
        <f t="shared" si="191"/>
        <v>5</v>
      </c>
      <c r="Q2442" s="10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12">
        <f t="shared" si="191"/>
        <v>74.23</v>
      </c>
      <c r="Q2443" s="10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12">
        <f t="shared" si="191"/>
        <v>81.25</v>
      </c>
      <c r="Q2444" s="10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12">
        <f t="shared" si="191"/>
        <v>130.22999999999999</v>
      </c>
      <c r="Q2445" s="10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12">
        <f t="shared" si="191"/>
        <v>53.41</v>
      </c>
      <c r="Q2446" s="10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12">
        <f t="shared" si="191"/>
        <v>75.13</v>
      </c>
      <c r="Q2447" s="10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12">
        <f t="shared" si="191"/>
        <v>75.67</v>
      </c>
      <c r="Q2448" s="10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12">
        <f t="shared" si="191"/>
        <v>31.69</v>
      </c>
      <c r="Q2449" s="10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12">
        <f t="shared" si="191"/>
        <v>47.78</v>
      </c>
      <c r="Q2450" s="10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12">
        <f t="shared" si="191"/>
        <v>90</v>
      </c>
      <c r="Q2451" s="10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12">
        <f t="shared" si="191"/>
        <v>149.31</v>
      </c>
      <c r="Q2452" s="10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12">
        <f t="shared" si="191"/>
        <v>62.07</v>
      </c>
      <c r="Q2453" s="10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12">
        <f t="shared" si="191"/>
        <v>53.4</v>
      </c>
      <c r="Q2454" s="10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12">
        <f t="shared" si="191"/>
        <v>69.27</v>
      </c>
      <c r="Q2455" s="10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12">
        <f t="shared" si="191"/>
        <v>271.51</v>
      </c>
      <c r="Q2456" s="10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12">
        <f t="shared" si="191"/>
        <v>34.130000000000003</v>
      </c>
      <c r="Q2457" s="10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12">
        <f t="shared" si="191"/>
        <v>40.49</v>
      </c>
      <c r="Q2458" s="10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12">
        <f t="shared" si="191"/>
        <v>189.76</v>
      </c>
      <c r="Q2459" s="10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12">
        <f t="shared" si="191"/>
        <v>68.86</v>
      </c>
      <c r="Q2460" s="10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12">
        <f t="shared" si="191"/>
        <v>108.78</v>
      </c>
      <c r="Q2461" s="10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12">
        <f t="shared" si="191"/>
        <v>125.99</v>
      </c>
      <c r="Q2462" s="10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12">
        <f t="shared" si="191"/>
        <v>90.52</v>
      </c>
      <c r="Q2463" s="10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12">
        <f t="shared" si="191"/>
        <v>28.88</v>
      </c>
      <c r="Q2464" s="10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12">
        <f t="shared" si="191"/>
        <v>31</v>
      </c>
      <c r="Q2465" s="10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12">
        <f t="shared" si="191"/>
        <v>51.67</v>
      </c>
      <c r="Q2466" s="10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12">
        <f t="shared" si="191"/>
        <v>26.27</v>
      </c>
      <c r="Q2467" s="10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12">
        <f t="shared" si="191"/>
        <v>48.08</v>
      </c>
      <c r="Q2468" s="10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12">
        <f t="shared" si="191"/>
        <v>27.56</v>
      </c>
      <c r="Q2469" s="10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12">
        <f t="shared" si="191"/>
        <v>36.97</v>
      </c>
      <c r="Q2470" s="10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12">
        <f t="shared" si="191"/>
        <v>29.02</v>
      </c>
      <c r="Q2471" s="10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12">
        <f t="shared" si="191"/>
        <v>28.66</v>
      </c>
      <c r="Q2472" s="10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12">
        <f t="shared" si="191"/>
        <v>37.65</v>
      </c>
      <c r="Q2473" s="10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12">
        <f t="shared" si="191"/>
        <v>97.9</v>
      </c>
      <c r="Q2474" s="10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12">
        <f t="shared" si="191"/>
        <v>42.55</v>
      </c>
      <c r="Q2475" s="10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12">
        <f t="shared" si="191"/>
        <v>131.58000000000001</v>
      </c>
      <c r="Q2476" s="10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12">
        <f t="shared" si="191"/>
        <v>32.32</v>
      </c>
      <c r="Q2477" s="10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12">
        <f t="shared" si="191"/>
        <v>61.1</v>
      </c>
      <c r="Q2478" s="10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12">
        <f t="shared" si="191"/>
        <v>31.34</v>
      </c>
      <c r="Q2479" s="10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12">
        <f t="shared" si="191"/>
        <v>129.11000000000001</v>
      </c>
      <c r="Q2480" s="10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12">
        <f t="shared" si="191"/>
        <v>25.02</v>
      </c>
      <c r="Q2481" s="10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12">
        <f t="shared" si="191"/>
        <v>250</v>
      </c>
      <c r="Q2482" s="10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12">
        <f t="shared" si="191"/>
        <v>47.54</v>
      </c>
      <c r="Q2483" s="10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12">
        <f t="shared" si="191"/>
        <v>40.04</v>
      </c>
      <c r="Q2484" s="10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12">
        <f t="shared" si="191"/>
        <v>65.84</v>
      </c>
      <c r="Q2485" s="10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12">
        <f t="shared" si="191"/>
        <v>46.4</v>
      </c>
      <c r="Q2486" s="10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12">
        <f t="shared" si="191"/>
        <v>50.37</v>
      </c>
      <c r="Q2487" s="10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12">
        <f t="shared" si="191"/>
        <v>26.57</v>
      </c>
      <c r="Q2488" s="10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12">
        <f t="shared" si="191"/>
        <v>39.49</v>
      </c>
      <c r="Q2489" s="10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12">
        <f t="shared" si="191"/>
        <v>49.25</v>
      </c>
      <c r="Q2490" s="10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12">
        <f t="shared" si="191"/>
        <v>62.38</v>
      </c>
      <c r="Q2491" s="10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12">
        <f t="shared" si="191"/>
        <v>37.94</v>
      </c>
      <c r="Q2492" s="10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12">
        <f t="shared" si="191"/>
        <v>51.6</v>
      </c>
      <c r="Q2493" s="10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12">
        <f t="shared" si="191"/>
        <v>27.78</v>
      </c>
      <c r="Q2494" s="10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12">
        <f t="shared" si="191"/>
        <v>99.38</v>
      </c>
      <c r="Q2495" s="10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12">
        <f t="shared" si="191"/>
        <v>38.85</v>
      </c>
      <c r="Q2496" s="10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12">
        <f t="shared" si="191"/>
        <v>45.55</v>
      </c>
      <c r="Q2497" s="10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 s="12">
        <f t="shared" si="191"/>
        <v>600</v>
      </c>
      <c r="Q2498" s="10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 s="12">
        <f t="shared" ref="P2499:P2562" si="196">IFERROR(ROUND(E2499/L2499,2),0)</f>
        <v>80.55</v>
      </c>
      <c r="Q2499" s="10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12">
        <f t="shared" si="196"/>
        <v>52.8</v>
      </c>
      <c r="Q2500" s="10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12">
        <f t="shared" si="196"/>
        <v>47.68</v>
      </c>
      <c r="Q2501" s="10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12">
        <f t="shared" si="196"/>
        <v>23.45</v>
      </c>
      <c r="Q2502" s="10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12">
        <f t="shared" si="196"/>
        <v>40.14</v>
      </c>
      <c r="Q2503" s="10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12">
        <f t="shared" si="196"/>
        <v>17.2</v>
      </c>
      <c r="Q2504" s="10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12">
        <f t="shared" si="196"/>
        <v>0</v>
      </c>
      <c r="Q2505" s="10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12">
        <f t="shared" si="196"/>
        <v>0</v>
      </c>
      <c r="Q2506" s="10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12">
        <f t="shared" si="196"/>
        <v>0</v>
      </c>
      <c r="Q2507" s="10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12">
        <f t="shared" si="196"/>
        <v>15</v>
      </c>
      <c r="Q2508" s="10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12">
        <f t="shared" si="196"/>
        <v>0</v>
      </c>
      <c r="Q2509" s="10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12">
        <f t="shared" si="196"/>
        <v>0</v>
      </c>
      <c r="Q2510" s="10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12">
        <f t="shared" si="196"/>
        <v>35.71</v>
      </c>
      <c r="Q2511" s="10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12">
        <f t="shared" si="196"/>
        <v>37.5</v>
      </c>
      <c r="Q2512" s="10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12">
        <f t="shared" si="196"/>
        <v>0</v>
      </c>
      <c r="Q2513" s="10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12">
        <f t="shared" si="196"/>
        <v>0</v>
      </c>
      <c r="Q2514" s="10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12">
        <f t="shared" si="196"/>
        <v>0</v>
      </c>
      <c r="Q2515" s="10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12">
        <f t="shared" si="196"/>
        <v>52.5</v>
      </c>
      <c r="Q2516" s="10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12">
        <f t="shared" si="196"/>
        <v>77.5</v>
      </c>
      <c r="Q2517" s="10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12">
        <f t="shared" si="196"/>
        <v>0</v>
      </c>
      <c r="Q2518" s="10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12">
        <f t="shared" si="196"/>
        <v>53.55</v>
      </c>
      <c r="Q2519" s="10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12">
        <f t="shared" si="196"/>
        <v>0</v>
      </c>
      <c r="Q2520" s="10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12">
        <f t="shared" si="196"/>
        <v>16.25</v>
      </c>
      <c r="Q2521" s="10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12">
        <f t="shared" si="196"/>
        <v>0</v>
      </c>
      <c r="Q2522" s="10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12">
        <f t="shared" si="196"/>
        <v>103.68</v>
      </c>
      <c r="Q2523" s="10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12">
        <f t="shared" si="196"/>
        <v>185.19</v>
      </c>
      <c r="Q2524" s="10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12">
        <f t="shared" si="196"/>
        <v>54.15</v>
      </c>
      <c r="Q2525" s="10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12">
        <f t="shared" si="196"/>
        <v>177.21</v>
      </c>
      <c r="Q2526" s="10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12">
        <f t="shared" si="196"/>
        <v>100.33</v>
      </c>
      <c r="Q2527" s="10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12">
        <f t="shared" si="196"/>
        <v>136.91</v>
      </c>
      <c r="Q2528" s="10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12">
        <f t="shared" si="196"/>
        <v>57.54</v>
      </c>
      <c r="Q2529" s="10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12">
        <f t="shared" si="196"/>
        <v>52.96</v>
      </c>
      <c r="Q2530" s="10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12">
        <f t="shared" si="196"/>
        <v>82.33</v>
      </c>
      <c r="Q2531" s="10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12">
        <f t="shared" si="196"/>
        <v>135.41999999999999</v>
      </c>
      <c r="Q2532" s="10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12">
        <f t="shared" si="196"/>
        <v>74.069999999999993</v>
      </c>
      <c r="Q2533" s="10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12">
        <f t="shared" si="196"/>
        <v>84.08</v>
      </c>
      <c r="Q2534" s="10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12">
        <f t="shared" si="196"/>
        <v>61.03</v>
      </c>
      <c r="Q2535" s="10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12">
        <f t="shared" si="196"/>
        <v>150</v>
      </c>
      <c r="Q2536" s="10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12">
        <f t="shared" si="196"/>
        <v>266.08999999999997</v>
      </c>
      <c r="Q2537" s="10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12">
        <f t="shared" si="196"/>
        <v>7.25</v>
      </c>
      <c r="Q2538" s="10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12">
        <f t="shared" si="196"/>
        <v>100</v>
      </c>
      <c r="Q2539" s="10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12">
        <f t="shared" si="196"/>
        <v>109.96</v>
      </c>
      <c r="Q2540" s="10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12">
        <f t="shared" si="196"/>
        <v>169.92</v>
      </c>
      <c r="Q2541" s="10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12">
        <f t="shared" si="196"/>
        <v>95.74</v>
      </c>
      <c r="Q2542" s="10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12">
        <f t="shared" si="196"/>
        <v>59.46</v>
      </c>
      <c r="Q2543" s="10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12">
        <f t="shared" si="196"/>
        <v>55.77</v>
      </c>
      <c r="Q2544" s="10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12">
        <f t="shared" si="196"/>
        <v>30.08</v>
      </c>
      <c r="Q2545" s="10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12">
        <f t="shared" si="196"/>
        <v>88.44</v>
      </c>
      <c r="Q2546" s="10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12">
        <f t="shared" si="196"/>
        <v>64.03</v>
      </c>
      <c r="Q2547" s="10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12">
        <f t="shared" si="196"/>
        <v>60.15</v>
      </c>
      <c r="Q2548" s="10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12">
        <f t="shared" si="196"/>
        <v>49.19</v>
      </c>
      <c r="Q2549" s="10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12">
        <f t="shared" si="196"/>
        <v>165.16</v>
      </c>
      <c r="Q2550" s="10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12">
        <f t="shared" si="196"/>
        <v>43.62</v>
      </c>
      <c r="Q2551" s="10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12">
        <f t="shared" si="196"/>
        <v>43.7</v>
      </c>
      <c r="Q2552" s="10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12">
        <f t="shared" si="196"/>
        <v>67.42</v>
      </c>
      <c r="Q2553" s="10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12">
        <f t="shared" si="196"/>
        <v>177.5</v>
      </c>
      <c r="Q2554" s="10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12">
        <f t="shared" si="196"/>
        <v>38.880000000000003</v>
      </c>
      <c r="Q2555" s="10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12">
        <f t="shared" si="196"/>
        <v>54.99</v>
      </c>
      <c r="Q2556" s="10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12">
        <f t="shared" si="196"/>
        <v>61.34</v>
      </c>
      <c r="Q2557" s="10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12">
        <f t="shared" si="196"/>
        <v>23.12</v>
      </c>
      <c r="Q2558" s="10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12">
        <f t="shared" si="196"/>
        <v>29.61</v>
      </c>
      <c r="Q2559" s="10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12">
        <f t="shared" si="196"/>
        <v>75.61</v>
      </c>
      <c r="Q2560" s="10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12">
        <f t="shared" si="196"/>
        <v>35.6</v>
      </c>
      <c r="Q2561" s="10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 s="12">
        <f t="shared" si="196"/>
        <v>143</v>
      </c>
      <c r="Q2562" s="10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 s="12">
        <f t="shared" ref="P2563:P2626" si="201">IFERROR(ROUND(E2563/L2563,2),0)</f>
        <v>0</v>
      </c>
      <c r="Q2563" s="10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12">
        <f t="shared" si="201"/>
        <v>25</v>
      </c>
      <c r="Q2564" s="10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12">
        <f t="shared" si="201"/>
        <v>0</v>
      </c>
      <c r="Q2565" s="10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12">
        <f t="shared" si="201"/>
        <v>0</v>
      </c>
      <c r="Q2566" s="10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12">
        <f t="shared" si="201"/>
        <v>100</v>
      </c>
      <c r="Q2567" s="10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12">
        <f t="shared" si="201"/>
        <v>0</v>
      </c>
      <c r="Q2568" s="10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12">
        <f t="shared" si="201"/>
        <v>60</v>
      </c>
      <c r="Q2569" s="10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12">
        <f t="shared" si="201"/>
        <v>50</v>
      </c>
      <c r="Q2570" s="10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12">
        <f t="shared" si="201"/>
        <v>72.5</v>
      </c>
      <c r="Q2571" s="10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12">
        <f t="shared" si="201"/>
        <v>29.5</v>
      </c>
      <c r="Q2572" s="10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12">
        <f t="shared" si="201"/>
        <v>62.5</v>
      </c>
      <c r="Q2573" s="10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12">
        <f t="shared" si="201"/>
        <v>0</v>
      </c>
      <c r="Q2574" s="10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12">
        <f t="shared" si="201"/>
        <v>0</v>
      </c>
      <c r="Q2575" s="10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12">
        <f t="shared" si="201"/>
        <v>0</v>
      </c>
      <c r="Q2576" s="10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12">
        <f t="shared" si="201"/>
        <v>0</v>
      </c>
      <c r="Q2577" s="10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12">
        <f t="shared" si="201"/>
        <v>0</v>
      </c>
      <c r="Q2578" s="10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12">
        <f t="shared" si="201"/>
        <v>0</v>
      </c>
      <c r="Q2579" s="10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12">
        <f t="shared" si="201"/>
        <v>0</v>
      </c>
      <c r="Q2580" s="10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12">
        <f t="shared" si="201"/>
        <v>23.08</v>
      </c>
      <c r="Q2581" s="10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12">
        <f t="shared" si="201"/>
        <v>25.5</v>
      </c>
      <c r="Q2582" s="10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12">
        <f t="shared" si="201"/>
        <v>48.18</v>
      </c>
      <c r="Q2583" s="10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12">
        <f t="shared" si="201"/>
        <v>1</v>
      </c>
      <c r="Q2584" s="10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12">
        <f t="shared" si="201"/>
        <v>1</v>
      </c>
      <c r="Q2585" s="10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12">
        <f t="shared" si="201"/>
        <v>0</v>
      </c>
      <c r="Q2586" s="10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12">
        <f t="shared" si="201"/>
        <v>50</v>
      </c>
      <c r="Q2587" s="10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12">
        <f t="shared" si="201"/>
        <v>5</v>
      </c>
      <c r="Q2588" s="10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12">
        <f t="shared" si="201"/>
        <v>202.83</v>
      </c>
      <c r="Q2589" s="10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12">
        <f t="shared" si="201"/>
        <v>29.13</v>
      </c>
      <c r="Q2590" s="10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12">
        <f t="shared" si="201"/>
        <v>5</v>
      </c>
      <c r="Q2591" s="10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12">
        <f t="shared" si="201"/>
        <v>0</v>
      </c>
      <c r="Q2592" s="10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12">
        <f t="shared" si="201"/>
        <v>13</v>
      </c>
      <c r="Q2593" s="10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12">
        <f t="shared" si="201"/>
        <v>50</v>
      </c>
      <c r="Q2594" s="10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12">
        <f t="shared" si="201"/>
        <v>0</v>
      </c>
      <c r="Q2595" s="10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12">
        <f t="shared" si="201"/>
        <v>1</v>
      </c>
      <c r="Q2596" s="10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12">
        <f t="shared" si="201"/>
        <v>96.05</v>
      </c>
      <c r="Q2597" s="10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12">
        <f t="shared" si="201"/>
        <v>305.77999999999997</v>
      </c>
      <c r="Q2598" s="10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12">
        <f t="shared" si="201"/>
        <v>12.14</v>
      </c>
      <c r="Q2599" s="10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12">
        <f t="shared" si="201"/>
        <v>83.57</v>
      </c>
      <c r="Q2600" s="10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12">
        <f t="shared" si="201"/>
        <v>18</v>
      </c>
      <c r="Q2601" s="10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12">
        <f t="shared" si="201"/>
        <v>115.53</v>
      </c>
      <c r="Q2602" s="10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12">
        <f t="shared" si="201"/>
        <v>21.9</v>
      </c>
      <c r="Q2603" s="10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12">
        <f t="shared" si="201"/>
        <v>80.02</v>
      </c>
      <c r="Q2604" s="10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12">
        <f t="shared" si="201"/>
        <v>35.520000000000003</v>
      </c>
      <c r="Q2605" s="10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12">
        <f t="shared" si="201"/>
        <v>64.930000000000007</v>
      </c>
      <c r="Q2606" s="10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12">
        <f t="shared" si="201"/>
        <v>60.97</v>
      </c>
      <c r="Q2607" s="10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12">
        <f t="shared" si="201"/>
        <v>31.44</v>
      </c>
      <c r="Q2608" s="10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12">
        <f t="shared" si="201"/>
        <v>81.95</v>
      </c>
      <c r="Q2609" s="10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12">
        <f t="shared" si="201"/>
        <v>58.93</v>
      </c>
      <c r="Q2610" s="10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12">
        <f t="shared" si="201"/>
        <v>157.29</v>
      </c>
      <c r="Q2611" s="10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12">
        <f t="shared" si="201"/>
        <v>55.76</v>
      </c>
      <c r="Q2612" s="10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12">
        <f t="shared" si="201"/>
        <v>83.8</v>
      </c>
      <c r="Q2613" s="10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12">
        <f t="shared" si="201"/>
        <v>58.42</v>
      </c>
      <c r="Q2614" s="10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12">
        <f t="shared" si="201"/>
        <v>270.57</v>
      </c>
      <c r="Q2615" s="10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12">
        <f t="shared" si="201"/>
        <v>107.1</v>
      </c>
      <c r="Q2616" s="10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12">
        <f t="shared" si="201"/>
        <v>47.18</v>
      </c>
      <c r="Q2617" s="10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12">
        <f t="shared" si="201"/>
        <v>120.31</v>
      </c>
      <c r="Q2618" s="10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12">
        <f t="shared" si="201"/>
        <v>27.6</v>
      </c>
      <c r="Q2619" s="10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12">
        <f t="shared" si="201"/>
        <v>205.3</v>
      </c>
      <c r="Q2620" s="10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12">
        <f t="shared" si="201"/>
        <v>35.549999999999997</v>
      </c>
      <c r="Q2621" s="10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12">
        <f t="shared" si="201"/>
        <v>74.64</v>
      </c>
      <c r="Q2622" s="10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12">
        <f t="shared" si="201"/>
        <v>47.06</v>
      </c>
      <c r="Q2623" s="10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12">
        <f t="shared" si="201"/>
        <v>26.59</v>
      </c>
      <c r="Q2624" s="10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12">
        <f t="shared" si="201"/>
        <v>36.770000000000003</v>
      </c>
      <c r="Q2625" s="10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 s="12">
        <f t="shared" si="201"/>
        <v>31.82</v>
      </c>
      <c r="Q2626" s="10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 s="12">
        <f t="shared" ref="P2627:P2690" si="206">IFERROR(ROUND(E2627/L2627,2),0)</f>
        <v>27.58</v>
      </c>
      <c r="Q2627" s="10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12">
        <f t="shared" si="206"/>
        <v>56</v>
      </c>
      <c r="Q2628" s="10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12">
        <f t="shared" si="206"/>
        <v>21.56</v>
      </c>
      <c r="Q2629" s="10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12">
        <f t="shared" si="206"/>
        <v>44.1</v>
      </c>
      <c r="Q2630" s="10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12">
        <f t="shared" si="206"/>
        <v>63.87</v>
      </c>
      <c r="Q2631" s="10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12">
        <f t="shared" si="206"/>
        <v>38.99</v>
      </c>
      <c r="Q2632" s="10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12">
        <f t="shared" si="206"/>
        <v>80.19</v>
      </c>
      <c r="Q2633" s="10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12">
        <f t="shared" si="206"/>
        <v>34.9</v>
      </c>
      <c r="Q2634" s="10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12">
        <f t="shared" si="206"/>
        <v>89.1</v>
      </c>
      <c r="Q2635" s="10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12">
        <f t="shared" si="206"/>
        <v>39.44</v>
      </c>
      <c r="Q2636" s="10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12">
        <f t="shared" si="206"/>
        <v>136.9</v>
      </c>
      <c r="Q2637" s="10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12">
        <f t="shared" si="206"/>
        <v>37.46</v>
      </c>
      <c r="Q2638" s="10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12">
        <f t="shared" si="206"/>
        <v>31.96</v>
      </c>
      <c r="Q2639" s="10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12">
        <f t="shared" si="206"/>
        <v>25.21</v>
      </c>
      <c r="Q2640" s="10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12">
        <f t="shared" si="206"/>
        <v>10.039999999999999</v>
      </c>
      <c r="Q2641" s="10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12">
        <f t="shared" si="206"/>
        <v>45.94</v>
      </c>
      <c r="Q2642" s="10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12">
        <f t="shared" si="206"/>
        <v>15</v>
      </c>
      <c r="Q2643" s="10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12">
        <f t="shared" si="206"/>
        <v>0</v>
      </c>
      <c r="Q2644" s="10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12">
        <f t="shared" si="206"/>
        <v>223.58</v>
      </c>
      <c r="Q2645" s="10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12">
        <f t="shared" si="206"/>
        <v>39.479999999999997</v>
      </c>
      <c r="Q2646" s="10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12">
        <f t="shared" si="206"/>
        <v>91.3</v>
      </c>
      <c r="Q2647" s="10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12">
        <f t="shared" si="206"/>
        <v>78.67</v>
      </c>
      <c r="Q2648" s="10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12">
        <f t="shared" si="206"/>
        <v>12</v>
      </c>
      <c r="Q2649" s="10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12">
        <f t="shared" si="206"/>
        <v>17.670000000000002</v>
      </c>
      <c r="Q2650" s="10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12">
        <f t="shared" si="206"/>
        <v>41.33</v>
      </c>
      <c r="Q2651" s="10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12">
        <f t="shared" si="206"/>
        <v>71.599999999999994</v>
      </c>
      <c r="Q2652" s="10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12">
        <f t="shared" si="206"/>
        <v>307.82</v>
      </c>
      <c r="Q2653" s="10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12">
        <f t="shared" si="206"/>
        <v>80.45</v>
      </c>
      <c r="Q2654" s="10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12">
        <f t="shared" si="206"/>
        <v>83.94</v>
      </c>
      <c r="Q2655" s="10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12">
        <f t="shared" si="206"/>
        <v>8.5</v>
      </c>
      <c r="Q2656" s="10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12">
        <f t="shared" si="206"/>
        <v>73.37</v>
      </c>
      <c r="Q2657" s="10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12">
        <f t="shared" si="206"/>
        <v>112.86</v>
      </c>
      <c r="Q2658" s="10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12">
        <f t="shared" si="206"/>
        <v>95.28</v>
      </c>
      <c r="Q2659" s="10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12">
        <f t="shared" si="206"/>
        <v>22.75</v>
      </c>
      <c r="Q2660" s="10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12">
        <f t="shared" si="206"/>
        <v>133.30000000000001</v>
      </c>
      <c r="Q2661" s="10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12">
        <f t="shared" si="206"/>
        <v>3.8</v>
      </c>
      <c r="Q2662" s="10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12">
        <f t="shared" si="206"/>
        <v>85.75</v>
      </c>
      <c r="Q2663" s="10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12">
        <f t="shared" si="206"/>
        <v>267</v>
      </c>
      <c r="Q2664" s="10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12">
        <f t="shared" si="206"/>
        <v>373.56</v>
      </c>
      <c r="Q2665" s="10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12">
        <f t="shared" si="206"/>
        <v>174.04</v>
      </c>
      <c r="Q2666" s="10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12">
        <f t="shared" si="206"/>
        <v>93.7</v>
      </c>
      <c r="Q2667" s="10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12">
        <f t="shared" si="206"/>
        <v>77.33</v>
      </c>
      <c r="Q2668" s="10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12">
        <f t="shared" si="206"/>
        <v>92.22</v>
      </c>
      <c r="Q2669" s="10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12">
        <f t="shared" si="206"/>
        <v>60.96</v>
      </c>
      <c r="Q2670" s="10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12">
        <f t="shared" si="206"/>
        <v>91</v>
      </c>
      <c r="Q2671" s="10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12">
        <f t="shared" si="206"/>
        <v>41.58</v>
      </c>
      <c r="Q2672" s="10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12">
        <f t="shared" si="206"/>
        <v>33.76</v>
      </c>
      <c r="Q2673" s="10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12">
        <f t="shared" si="206"/>
        <v>70.62</v>
      </c>
      <c r="Q2674" s="10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12">
        <f t="shared" si="206"/>
        <v>167.15</v>
      </c>
      <c r="Q2675" s="10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12">
        <f t="shared" si="206"/>
        <v>128.62</v>
      </c>
      <c r="Q2676" s="10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12">
        <f t="shared" si="206"/>
        <v>65.41</v>
      </c>
      <c r="Q2677" s="10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12">
        <f t="shared" si="206"/>
        <v>117.56</v>
      </c>
      <c r="Q2678" s="10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12">
        <f t="shared" si="206"/>
        <v>126.48</v>
      </c>
      <c r="Q2679" s="10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12">
        <f t="shared" si="206"/>
        <v>550</v>
      </c>
      <c r="Q2680" s="10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12">
        <f t="shared" si="206"/>
        <v>44</v>
      </c>
      <c r="Q2681" s="10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12">
        <f t="shared" si="206"/>
        <v>69</v>
      </c>
      <c r="Q2682" s="10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12">
        <f t="shared" si="206"/>
        <v>27.5</v>
      </c>
      <c r="Q2683" s="10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12">
        <f t="shared" si="206"/>
        <v>84.9</v>
      </c>
      <c r="Q2684" s="10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12">
        <f t="shared" si="206"/>
        <v>12</v>
      </c>
      <c r="Q2685" s="10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12">
        <f t="shared" si="206"/>
        <v>200</v>
      </c>
      <c r="Q2686" s="10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12">
        <f t="shared" si="206"/>
        <v>10</v>
      </c>
      <c r="Q2687" s="10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12">
        <f t="shared" si="206"/>
        <v>0</v>
      </c>
      <c r="Q2688" s="10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12">
        <f t="shared" si="206"/>
        <v>0</v>
      </c>
      <c r="Q2689" s="10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 s="12">
        <f t="shared" si="206"/>
        <v>5.29</v>
      </c>
      <c r="Q2690" s="10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 s="12">
        <f t="shared" ref="P2691:P2754" si="211">IFERROR(ROUND(E2691/L2691,2),0)</f>
        <v>1</v>
      </c>
      <c r="Q2691" s="10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12">
        <f t="shared" si="211"/>
        <v>72.760000000000005</v>
      </c>
      <c r="Q2692" s="10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12">
        <f t="shared" si="211"/>
        <v>17.5</v>
      </c>
      <c r="Q2693" s="10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12">
        <f t="shared" si="211"/>
        <v>25</v>
      </c>
      <c r="Q2694" s="10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12">
        <f t="shared" si="211"/>
        <v>13.33</v>
      </c>
      <c r="Q2695" s="10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12">
        <f t="shared" si="211"/>
        <v>1</v>
      </c>
      <c r="Q2696" s="10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12">
        <f t="shared" si="211"/>
        <v>23.67</v>
      </c>
      <c r="Q2697" s="10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12">
        <f t="shared" si="211"/>
        <v>89.21</v>
      </c>
      <c r="Q2698" s="10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12">
        <f t="shared" si="211"/>
        <v>116.56</v>
      </c>
      <c r="Q2699" s="10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12">
        <f t="shared" si="211"/>
        <v>13.01</v>
      </c>
      <c r="Q2700" s="10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12">
        <f t="shared" si="211"/>
        <v>0</v>
      </c>
      <c r="Q2701" s="10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12">
        <f t="shared" si="211"/>
        <v>17.5</v>
      </c>
      <c r="Q2702" s="10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12">
        <f t="shared" si="211"/>
        <v>34.130000000000003</v>
      </c>
      <c r="Q2703" s="10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12">
        <f t="shared" si="211"/>
        <v>132.35</v>
      </c>
      <c r="Q2704" s="10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12">
        <f t="shared" si="211"/>
        <v>922.22</v>
      </c>
      <c r="Q2705" s="10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12">
        <f t="shared" si="211"/>
        <v>163.57</v>
      </c>
      <c r="Q2706" s="10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12">
        <f t="shared" si="211"/>
        <v>217.38</v>
      </c>
      <c r="Q2707" s="10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12">
        <f t="shared" si="211"/>
        <v>149.44</v>
      </c>
      <c r="Q2708" s="10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12">
        <f t="shared" si="211"/>
        <v>71.239999999999995</v>
      </c>
      <c r="Q2709" s="10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12">
        <f t="shared" si="211"/>
        <v>44.46</v>
      </c>
      <c r="Q2710" s="10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12">
        <f t="shared" si="211"/>
        <v>164.94</v>
      </c>
      <c r="Q2711" s="10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12">
        <f t="shared" si="211"/>
        <v>84.87</v>
      </c>
      <c r="Q2712" s="10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12">
        <f t="shared" si="211"/>
        <v>53.95</v>
      </c>
      <c r="Q2713" s="10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12">
        <f t="shared" si="211"/>
        <v>50.53</v>
      </c>
      <c r="Q2714" s="10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12">
        <f t="shared" si="211"/>
        <v>108</v>
      </c>
      <c r="Q2715" s="10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12">
        <f t="shared" si="211"/>
        <v>95.37</v>
      </c>
      <c r="Q2716" s="10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12">
        <f t="shared" si="211"/>
        <v>57.63</v>
      </c>
      <c r="Q2717" s="10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12">
        <f t="shared" si="211"/>
        <v>64.16</v>
      </c>
      <c r="Q2718" s="10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12">
        <f t="shared" si="211"/>
        <v>92.39</v>
      </c>
      <c r="Q2719" s="10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12">
        <f t="shared" si="211"/>
        <v>125.98</v>
      </c>
      <c r="Q2720" s="10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12">
        <f t="shared" si="211"/>
        <v>94.64</v>
      </c>
      <c r="Q2721" s="10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12">
        <f t="shared" si="211"/>
        <v>170.7</v>
      </c>
      <c r="Q2722" s="10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12">
        <f t="shared" si="211"/>
        <v>40.76</v>
      </c>
      <c r="Q2723" s="10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12">
        <f t="shared" si="211"/>
        <v>68.25</v>
      </c>
      <c r="Q2724" s="10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12">
        <f t="shared" si="211"/>
        <v>95.49</v>
      </c>
      <c r="Q2725" s="10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12">
        <f t="shared" si="211"/>
        <v>7.19</v>
      </c>
      <c r="Q2726" s="10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12">
        <f t="shared" si="211"/>
        <v>511.65</v>
      </c>
      <c r="Q2727" s="10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12">
        <f t="shared" si="211"/>
        <v>261.75</v>
      </c>
      <c r="Q2728" s="10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12">
        <f t="shared" si="211"/>
        <v>69.760000000000005</v>
      </c>
      <c r="Q2729" s="10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12">
        <f t="shared" si="211"/>
        <v>77.23</v>
      </c>
      <c r="Q2730" s="10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12">
        <f t="shared" si="211"/>
        <v>340.57</v>
      </c>
      <c r="Q2731" s="10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12">
        <f t="shared" si="211"/>
        <v>67.42</v>
      </c>
      <c r="Q2732" s="10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12">
        <f t="shared" si="211"/>
        <v>845.7</v>
      </c>
      <c r="Q2733" s="10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12">
        <f t="shared" si="211"/>
        <v>97.19</v>
      </c>
      <c r="Q2734" s="10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12">
        <f t="shared" si="211"/>
        <v>451.84</v>
      </c>
      <c r="Q2735" s="10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12">
        <f t="shared" si="211"/>
        <v>138.66999999999999</v>
      </c>
      <c r="Q2736" s="10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12">
        <f t="shared" si="211"/>
        <v>21.64</v>
      </c>
      <c r="Q2737" s="10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12">
        <f t="shared" si="211"/>
        <v>169.52</v>
      </c>
      <c r="Q2738" s="10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12">
        <f t="shared" si="211"/>
        <v>161.88</v>
      </c>
      <c r="Q2739" s="10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12">
        <f t="shared" si="211"/>
        <v>493.13</v>
      </c>
      <c r="Q2740" s="10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12">
        <f t="shared" si="211"/>
        <v>22.12</v>
      </c>
      <c r="Q2741" s="10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12">
        <f t="shared" si="211"/>
        <v>18.239999999999998</v>
      </c>
      <c r="Q2742" s="10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12">
        <f t="shared" si="211"/>
        <v>8.75</v>
      </c>
      <c r="Q2743" s="10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12">
        <f t="shared" si="211"/>
        <v>40.61</v>
      </c>
      <c r="Q2744" s="10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12">
        <f t="shared" si="211"/>
        <v>0</v>
      </c>
      <c r="Q2745" s="10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12">
        <f t="shared" si="211"/>
        <v>37.950000000000003</v>
      </c>
      <c r="Q2746" s="10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12">
        <f t="shared" si="211"/>
        <v>35.729999999999997</v>
      </c>
      <c r="Q2747" s="10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12">
        <f t="shared" si="211"/>
        <v>42.16</v>
      </c>
      <c r="Q2748" s="10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12">
        <f t="shared" si="211"/>
        <v>35</v>
      </c>
      <c r="Q2749" s="10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12">
        <f t="shared" si="211"/>
        <v>13.25</v>
      </c>
      <c r="Q2750" s="10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12">
        <f t="shared" si="211"/>
        <v>55</v>
      </c>
      <c r="Q2751" s="10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12">
        <f t="shared" si="211"/>
        <v>0</v>
      </c>
      <c r="Q2752" s="10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12">
        <f t="shared" si="211"/>
        <v>0</v>
      </c>
      <c r="Q2753" s="10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 s="12">
        <f t="shared" si="211"/>
        <v>39.29</v>
      </c>
      <c r="Q2754" s="10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 s="12">
        <f t="shared" ref="P2755:P2818" si="216">IFERROR(ROUND(E2755/L2755,2),0)</f>
        <v>47.5</v>
      </c>
      <c r="Q2755" s="10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12">
        <f t="shared" si="216"/>
        <v>0</v>
      </c>
      <c r="Q2756" s="10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12">
        <f t="shared" si="216"/>
        <v>17.329999999999998</v>
      </c>
      <c r="Q2757" s="10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12">
        <f t="shared" si="216"/>
        <v>31.76</v>
      </c>
      <c r="Q2758" s="10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12">
        <f t="shared" si="216"/>
        <v>5</v>
      </c>
      <c r="Q2759" s="10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12">
        <f t="shared" si="216"/>
        <v>39</v>
      </c>
      <c r="Q2760" s="10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12">
        <f t="shared" si="216"/>
        <v>52.5</v>
      </c>
      <c r="Q2761" s="10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12">
        <f t="shared" si="216"/>
        <v>0</v>
      </c>
      <c r="Q2762" s="10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12">
        <f t="shared" si="216"/>
        <v>9</v>
      </c>
      <c r="Q2763" s="10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12">
        <f t="shared" si="216"/>
        <v>25</v>
      </c>
      <c r="Q2764" s="10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12">
        <f t="shared" si="216"/>
        <v>30</v>
      </c>
      <c r="Q2765" s="10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12">
        <f t="shared" si="216"/>
        <v>11.25</v>
      </c>
      <c r="Q2766" s="10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12">
        <f t="shared" si="216"/>
        <v>0</v>
      </c>
      <c r="Q2767" s="10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12">
        <f t="shared" si="216"/>
        <v>25</v>
      </c>
      <c r="Q2768" s="10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12">
        <f t="shared" si="216"/>
        <v>11.33</v>
      </c>
      <c r="Q2769" s="10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12">
        <f t="shared" si="216"/>
        <v>29.47</v>
      </c>
      <c r="Q2770" s="10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12">
        <f t="shared" si="216"/>
        <v>1</v>
      </c>
      <c r="Q2771" s="10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12">
        <f t="shared" si="216"/>
        <v>63.1</v>
      </c>
      <c r="Q2772" s="10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12">
        <f t="shared" si="216"/>
        <v>0</v>
      </c>
      <c r="Q2773" s="10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12">
        <f t="shared" si="216"/>
        <v>0</v>
      </c>
      <c r="Q2774" s="10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12">
        <f t="shared" si="216"/>
        <v>1</v>
      </c>
      <c r="Q2775" s="10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12">
        <f t="shared" si="216"/>
        <v>43.85</v>
      </c>
      <c r="Q2776" s="10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12">
        <f t="shared" si="216"/>
        <v>75</v>
      </c>
      <c r="Q2777" s="10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12">
        <f t="shared" si="216"/>
        <v>45.97</v>
      </c>
      <c r="Q2778" s="10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12">
        <f t="shared" si="216"/>
        <v>10</v>
      </c>
      <c r="Q2779" s="10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12">
        <f t="shared" si="216"/>
        <v>93.67</v>
      </c>
      <c r="Q2780" s="10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12">
        <f t="shared" si="216"/>
        <v>53</v>
      </c>
      <c r="Q2781" s="10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12">
        <f t="shared" si="216"/>
        <v>0</v>
      </c>
      <c r="Q2782" s="10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12">
        <f t="shared" si="216"/>
        <v>47</v>
      </c>
      <c r="Q2783" s="10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12">
        <f t="shared" si="216"/>
        <v>66.67</v>
      </c>
      <c r="Q2784" s="10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12">
        <f t="shared" si="216"/>
        <v>18.77</v>
      </c>
      <c r="Q2785" s="10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12">
        <f t="shared" si="216"/>
        <v>66.11</v>
      </c>
      <c r="Q2786" s="10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12">
        <f t="shared" si="216"/>
        <v>36.86</v>
      </c>
      <c r="Q2787" s="10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12">
        <f t="shared" si="216"/>
        <v>39.81</v>
      </c>
      <c r="Q2788" s="10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12">
        <f t="shared" si="216"/>
        <v>31.5</v>
      </c>
      <c r="Q2789" s="10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12">
        <f t="shared" si="216"/>
        <v>102.5</v>
      </c>
      <c r="Q2790" s="10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12">
        <f t="shared" si="216"/>
        <v>126.46</v>
      </c>
      <c r="Q2791" s="10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12">
        <f t="shared" si="216"/>
        <v>47.88</v>
      </c>
      <c r="Q2792" s="10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12">
        <f t="shared" si="216"/>
        <v>73.209999999999994</v>
      </c>
      <c r="Q2793" s="10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12">
        <f t="shared" si="216"/>
        <v>89.67</v>
      </c>
      <c r="Q2794" s="10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12">
        <f t="shared" si="216"/>
        <v>151.46</v>
      </c>
      <c r="Q2795" s="10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12">
        <f t="shared" si="216"/>
        <v>25</v>
      </c>
      <c r="Q2796" s="10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12">
        <f t="shared" si="216"/>
        <v>36.5</v>
      </c>
      <c r="Q2797" s="10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12">
        <f t="shared" si="216"/>
        <v>44</v>
      </c>
      <c r="Q2798" s="10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12">
        <f t="shared" si="216"/>
        <v>87.36</v>
      </c>
      <c r="Q2799" s="10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12">
        <f t="shared" si="216"/>
        <v>36.47</v>
      </c>
      <c r="Q2800" s="10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12">
        <f t="shared" si="216"/>
        <v>44.86</v>
      </c>
      <c r="Q2801" s="10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12">
        <f t="shared" si="216"/>
        <v>42.9</v>
      </c>
      <c r="Q2802" s="10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12">
        <f t="shared" si="216"/>
        <v>51.23</v>
      </c>
      <c r="Q2803" s="10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12">
        <f t="shared" si="216"/>
        <v>33.94</v>
      </c>
      <c r="Q2804" s="10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12">
        <f t="shared" si="216"/>
        <v>90.74</v>
      </c>
      <c r="Q2805" s="10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12">
        <f t="shared" si="216"/>
        <v>50</v>
      </c>
      <c r="Q2806" s="10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12">
        <f t="shared" si="216"/>
        <v>24.44</v>
      </c>
      <c r="Q2807" s="10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12">
        <f t="shared" si="216"/>
        <v>44.25</v>
      </c>
      <c r="Q2808" s="10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12">
        <f t="shared" si="216"/>
        <v>67.739999999999995</v>
      </c>
      <c r="Q2809" s="10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12">
        <f t="shared" si="216"/>
        <v>65.38</v>
      </c>
      <c r="Q2810" s="10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12">
        <f t="shared" si="216"/>
        <v>121.9</v>
      </c>
      <c r="Q2811" s="10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12">
        <f t="shared" si="216"/>
        <v>47.46</v>
      </c>
      <c r="Q2812" s="10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12">
        <f t="shared" si="216"/>
        <v>92.84</v>
      </c>
      <c r="Q2813" s="10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12">
        <f t="shared" si="216"/>
        <v>68.25</v>
      </c>
      <c r="Q2814" s="10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12">
        <f t="shared" si="216"/>
        <v>37.21</v>
      </c>
      <c r="Q2815" s="10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12">
        <f t="shared" si="216"/>
        <v>25.25</v>
      </c>
      <c r="Q2816" s="10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12">
        <f t="shared" si="216"/>
        <v>43.21</v>
      </c>
      <c r="Q2817" s="10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 s="12">
        <f t="shared" si="216"/>
        <v>25.13</v>
      </c>
      <c r="Q2818" s="10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 s="12">
        <f t="shared" ref="P2819:P2882" si="221">IFERROR(ROUND(E2819/L2819,2),0)</f>
        <v>23.64</v>
      </c>
      <c r="Q2819" s="10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12">
        <f t="shared" si="221"/>
        <v>103.95</v>
      </c>
      <c r="Q2820" s="10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12">
        <f t="shared" si="221"/>
        <v>50.38</v>
      </c>
      <c r="Q2821" s="10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12">
        <f t="shared" si="221"/>
        <v>13.6</v>
      </c>
      <c r="Q2822" s="10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12">
        <f t="shared" si="221"/>
        <v>28.57</v>
      </c>
      <c r="Q2823" s="10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12">
        <f t="shared" si="221"/>
        <v>63.83</v>
      </c>
      <c r="Q2824" s="10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12">
        <f t="shared" si="221"/>
        <v>8.86</v>
      </c>
      <c r="Q2825" s="10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12">
        <f t="shared" si="221"/>
        <v>50.67</v>
      </c>
      <c r="Q2826" s="10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12">
        <f t="shared" si="221"/>
        <v>60.78</v>
      </c>
      <c r="Q2827" s="10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12">
        <f t="shared" si="221"/>
        <v>113.42</v>
      </c>
      <c r="Q2828" s="10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12">
        <f t="shared" si="221"/>
        <v>104.57</v>
      </c>
      <c r="Q2829" s="10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12">
        <f t="shared" si="221"/>
        <v>98.31</v>
      </c>
      <c r="Q2830" s="10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12">
        <f t="shared" si="221"/>
        <v>35.04</v>
      </c>
      <c r="Q2831" s="10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12">
        <f t="shared" si="221"/>
        <v>272.73</v>
      </c>
      <c r="Q2832" s="10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12">
        <f t="shared" si="221"/>
        <v>63.85</v>
      </c>
      <c r="Q2833" s="10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12">
        <f t="shared" si="221"/>
        <v>30.19</v>
      </c>
      <c r="Q2834" s="10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12">
        <f t="shared" si="221"/>
        <v>83.51</v>
      </c>
      <c r="Q2835" s="10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12">
        <f t="shared" si="221"/>
        <v>64.760000000000005</v>
      </c>
      <c r="Q2836" s="10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12">
        <f t="shared" si="221"/>
        <v>20.12</v>
      </c>
      <c r="Q2837" s="10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12">
        <f t="shared" si="221"/>
        <v>44.09</v>
      </c>
      <c r="Q2838" s="10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12">
        <f t="shared" si="221"/>
        <v>40.479999999999997</v>
      </c>
      <c r="Q2839" s="10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12">
        <f t="shared" si="221"/>
        <v>44.54</v>
      </c>
      <c r="Q2840" s="10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12">
        <f t="shared" si="221"/>
        <v>125.81</v>
      </c>
      <c r="Q2841" s="10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12">
        <f t="shared" si="221"/>
        <v>19.7</v>
      </c>
      <c r="Q2842" s="10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12">
        <f t="shared" si="221"/>
        <v>10</v>
      </c>
      <c r="Q2843" s="10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12">
        <f t="shared" si="221"/>
        <v>0</v>
      </c>
      <c r="Q2844" s="10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12">
        <f t="shared" si="221"/>
        <v>0</v>
      </c>
      <c r="Q2845" s="10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12">
        <f t="shared" si="221"/>
        <v>30</v>
      </c>
      <c r="Q2846" s="10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12">
        <f t="shared" si="221"/>
        <v>60.67</v>
      </c>
      <c r="Q2847" s="10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12">
        <f t="shared" si="221"/>
        <v>0</v>
      </c>
      <c r="Q2848" s="10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12">
        <f t="shared" si="221"/>
        <v>0</v>
      </c>
      <c r="Q2849" s="10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12">
        <f t="shared" si="221"/>
        <v>23.33</v>
      </c>
      <c r="Q2850" s="10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12">
        <f t="shared" si="221"/>
        <v>5</v>
      </c>
      <c r="Q2851" s="10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12">
        <f t="shared" si="221"/>
        <v>23.92</v>
      </c>
      <c r="Q2852" s="10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12">
        <f t="shared" si="221"/>
        <v>0</v>
      </c>
      <c r="Q2853" s="10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12">
        <f t="shared" si="221"/>
        <v>15.83</v>
      </c>
      <c r="Q2854" s="10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12">
        <f t="shared" si="221"/>
        <v>0</v>
      </c>
      <c r="Q2855" s="10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12">
        <f t="shared" si="221"/>
        <v>29.79</v>
      </c>
      <c r="Q2856" s="10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12">
        <f t="shared" si="221"/>
        <v>60</v>
      </c>
      <c r="Q2857" s="10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12">
        <f t="shared" si="221"/>
        <v>24.33</v>
      </c>
      <c r="Q2858" s="10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12">
        <f t="shared" si="221"/>
        <v>500</v>
      </c>
      <c r="Q2859" s="10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12">
        <f t="shared" si="221"/>
        <v>0</v>
      </c>
      <c r="Q2860" s="10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12">
        <f t="shared" si="221"/>
        <v>35</v>
      </c>
      <c r="Q2861" s="10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12">
        <f t="shared" si="221"/>
        <v>29.56</v>
      </c>
      <c r="Q2862" s="10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12">
        <f t="shared" si="221"/>
        <v>26.67</v>
      </c>
      <c r="Q2863" s="10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12">
        <f t="shared" si="221"/>
        <v>18.329999999999998</v>
      </c>
      <c r="Q2864" s="10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12">
        <f t="shared" si="221"/>
        <v>20</v>
      </c>
      <c r="Q2865" s="10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12">
        <f t="shared" si="221"/>
        <v>13.33</v>
      </c>
      <c r="Q2866" s="10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12">
        <f t="shared" si="221"/>
        <v>0</v>
      </c>
      <c r="Q2867" s="10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12">
        <f t="shared" si="221"/>
        <v>22.5</v>
      </c>
      <c r="Q2868" s="10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12">
        <f t="shared" si="221"/>
        <v>50.4</v>
      </c>
      <c r="Q2869" s="10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12">
        <f t="shared" si="221"/>
        <v>105.03</v>
      </c>
      <c r="Q2870" s="10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12">
        <f t="shared" si="221"/>
        <v>35.4</v>
      </c>
      <c r="Q2871" s="10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12">
        <f t="shared" si="221"/>
        <v>83.33</v>
      </c>
      <c r="Q2872" s="10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12">
        <f t="shared" si="221"/>
        <v>35.92</v>
      </c>
      <c r="Q2873" s="10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12">
        <f t="shared" si="221"/>
        <v>0</v>
      </c>
      <c r="Q2874" s="10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12">
        <f t="shared" si="221"/>
        <v>119.13</v>
      </c>
      <c r="Q2875" s="10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12">
        <f t="shared" si="221"/>
        <v>90.33</v>
      </c>
      <c r="Q2876" s="10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12">
        <f t="shared" si="221"/>
        <v>2.33</v>
      </c>
      <c r="Q2877" s="10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12">
        <f t="shared" si="221"/>
        <v>0</v>
      </c>
      <c r="Q2878" s="10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12">
        <f t="shared" si="221"/>
        <v>108.33</v>
      </c>
      <c r="Q2879" s="10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12">
        <f t="shared" si="221"/>
        <v>15.75</v>
      </c>
      <c r="Q2880" s="10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12">
        <f t="shared" si="221"/>
        <v>29</v>
      </c>
      <c r="Q2881" s="10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 s="12">
        <f t="shared" si="221"/>
        <v>96.55</v>
      </c>
      <c r="Q2882" s="10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s="12">
        <f t="shared" ref="P2883:P2946" si="226">IFERROR(ROUND(E2883/L2883,2),0)</f>
        <v>0</v>
      </c>
      <c r="Q2883" s="10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12">
        <f t="shared" si="226"/>
        <v>63</v>
      </c>
      <c r="Q2884" s="10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12">
        <f t="shared" si="226"/>
        <v>381.6</v>
      </c>
      <c r="Q2885" s="10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12">
        <f t="shared" si="226"/>
        <v>46.25</v>
      </c>
      <c r="Q2886" s="10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12">
        <f t="shared" si="226"/>
        <v>26</v>
      </c>
      <c r="Q2887" s="10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12">
        <f t="shared" si="226"/>
        <v>10</v>
      </c>
      <c r="Q2888" s="10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12">
        <f t="shared" si="226"/>
        <v>5</v>
      </c>
      <c r="Q2889" s="10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12">
        <f t="shared" si="226"/>
        <v>0</v>
      </c>
      <c r="Q2890" s="10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12">
        <f t="shared" si="226"/>
        <v>81.569999999999993</v>
      </c>
      <c r="Q2891" s="10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12">
        <f t="shared" si="226"/>
        <v>7</v>
      </c>
      <c r="Q2892" s="10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12">
        <f t="shared" si="226"/>
        <v>27.3</v>
      </c>
      <c r="Q2893" s="10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12">
        <f t="shared" si="226"/>
        <v>29.41</v>
      </c>
      <c r="Q2894" s="10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12">
        <f t="shared" si="226"/>
        <v>12.5</v>
      </c>
      <c r="Q2895" s="10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12">
        <f t="shared" si="226"/>
        <v>0</v>
      </c>
      <c r="Q2896" s="10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12">
        <f t="shared" si="226"/>
        <v>5.75</v>
      </c>
      <c r="Q2897" s="10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12">
        <f t="shared" si="226"/>
        <v>52.08</v>
      </c>
      <c r="Q2898" s="10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12">
        <f t="shared" si="226"/>
        <v>183.33</v>
      </c>
      <c r="Q2899" s="10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12">
        <f t="shared" si="226"/>
        <v>26.33</v>
      </c>
      <c r="Q2900" s="10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12">
        <f t="shared" si="226"/>
        <v>0</v>
      </c>
      <c r="Q2901" s="10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12">
        <f t="shared" si="226"/>
        <v>486.43</v>
      </c>
      <c r="Q2902" s="10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12">
        <f t="shared" si="226"/>
        <v>3</v>
      </c>
      <c r="Q2903" s="10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12">
        <f t="shared" si="226"/>
        <v>25</v>
      </c>
      <c r="Q2904" s="10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12">
        <f t="shared" si="226"/>
        <v>9.75</v>
      </c>
      <c r="Q2905" s="10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12">
        <f t="shared" si="226"/>
        <v>18.75</v>
      </c>
      <c r="Q2906" s="10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12">
        <f t="shared" si="226"/>
        <v>36.590000000000003</v>
      </c>
      <c r="Q2907" s="10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12">
        <f t="shared" si="226"/>
        <v>80.709999999999994</v>
      </c>
      <c r="Q2908" s="10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12">
        <f t="shared" si="226"/>
        <v>1</v>
      </c>
      <c r="Q2909" s="10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12">
        <f t="shared" si="226"/>
        <v>52.8</v>
      </c>
      <c r="Q2910" s="10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12">
        <f t="shared" si="226"/>
        <v>20</v>
      </c>
      <c r="Q2911" s="10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12">
        <f t="shared" si="226"/>
        <v>1</v>
      </c>
      <c r="Q2912" s="10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12">
        <f t="shared" si="226"/>
        <v>46.93</v>
      </c>
      <c r="Q2913" s="10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12">
        <f t="shared" si="226"/>
        <v>78.08</v>
      </c>
      <c r="Q2914" s="10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12">
        <f t="shared" si="226"/>
        <v>1</v>
      </c>
      <c r="Q2915" s="10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12">
        <f t="shared" si="226"/>
        <v>1</v>
      </c>
      <c r="Q2916" s="10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12">
        <f t="shared" si="226"/>
        <v>203.67</v>
      </c>
      <c r="Q2917" s="10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12">
        <f t="shared" si="226"/>
        <v>20.71</v>
      </c>
      <c r="Q2918" s="10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12">
        <f t="shared" si="226"/>
        <v>48.56</v>
      </c>
      <c r="Q2919" s="10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12">
        <f t="shared" si="226"/>
        <v>68.099999999999994</v>
      </c>
      <c r="Q2920" s="10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12">
        <f t="shared" si="226"/>
        <v>8.5</v>
      </c>
      <c r="Q2921" s="10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12">
        <f t="shared" si="226"/>
        <v>51.62</v>
      </c>
      <c r="Q2922" s="10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12">
        <f t="shared" si="226"/>
        <v>43</v>
      </c>
      <c r="Q2923" s="10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12">
        <f t="shared" si="226"/>
        <v>83.33</v>
      </c>
      <c r="Q2924" s="10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12">
        <f t="shared" si="226"/>
        <v>30</v>
      </c>
      <c r="Q2925" s="10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12">
        <f t="shared" si="226"/>
        <v>175.51</v>
      </c>
      <c r="Q2926" s="10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12">
        <f t="shared" si="226"/>
        <v>231.66</v>
      </c>
      <c r="Q2927" s="10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12">
        <f t="shared" si="226"/>
        <v>75</v>
      </c>
      <c r="Q2928" s="10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12">
        <f t="shared" si="226"/>
        <v>112.14</v>
      </c>
      <c r="Q2929" s="10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12">
        <f t="shared" si="226"/>
        <v>41.67</v>
      </c>
      <c r="Q2930" s="10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12">
        <f t="shared" si="226"/>
        <v>255.17</v>
      </c>
      <c r="Q2931" s="10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12">
        <f t="shared" si="226"/>
        <v>162.77000000000001</v>
      </c>
      <c r="Q2932" s="10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12">
        <f t="shared" si="226"/>
        <v>88.33</v>
      </c>
      <c r="Q2933" s="10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12">
        <f t="shared" si="226"/>
        <v>85.74</v>
      </c>
      <c r="Q2934" s="10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12">
        <f t="shared" si="226"/>
        <v>47.57</v>
      </c>
      <c r="Q2935" s="10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12">
        <f t="shared" si="226"/>
        <v>72.97</v>
      </c>
      <c r="Q2936" s="10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12">
        <f t="shared" si="226"/>
        <v>90.54</v>
      </c>
      <c r="Q2937" s="10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12">
        <f t="shared" si="226"/>
        <v>37.65</v>
      </c>
      <c r="Q2938" s="10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12">
        <f t="shared" si="226"/>
        <v>36.36</v>
      </c>
      <c r="Q2939" s="10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12">
        <f t="shared" si="226"/>
        <v>126.72</v>
      </c>
      <c r="Q2940" s="10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12">
        <f t="shared" si="226"/>
        <v>329.2</v>
      </c>
      <c r="Q2941" s="10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12">
        <f t="shared" si="226"/>
        <v>81.239999999999995</v>
      </c>
      <c r="Q2942" s="10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12">
        <f t="shared" si="226"/>
        <v>1</v>
      </c>
      <c r="Q2943" s="10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12">
        <f t="shared" si="226"/>
        <v>202.23</v>
      </c>
      <c r="Q2944" s="10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12">
        <f t="shared" si="226"/>
        <v>0</v>
      </c>
      <c r="Q2945" s="10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 s="12">
        <f t="shared" si="226"/>
        <v>100</v>
      </c>
      <c r="Q2946" s="10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 s="12">
        <f t="shared" ref="P2947:P3010" si="231">IFERROR(ROUND(E2947/L2947,2),0)</f>
        <v>0</v>
      </c>
      <c r="Q2947" s="10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12">
        <f t="shared" si="231"/>
        <v>1</v>
      </c>
      <c r="Q2948" s="10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12">
        <f t="shared" si="231"/>
        <v>82.46</v>
      </c>
      <c r="Q2949" s="10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12">
        <f t="shared" si="231"/>
        <v>2.67</v>
      </c>
      <c r="Q2950" s="10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12">
        <f t="shared" si="231"/>
        <v>12.5</v>
      </c>
      <c r="Q2951" s="10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12">
        <f t="shared" si="231"/>
        <v>0</v>
      </c>
      <c r="Q2952" s="10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12">
        <f t="shared" si="231"/>
        <v>18.899999999999999</v>
      </c>
      <c r="Q2953" s="10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12">
        <f t="shared" si="231"/>
        <v>200.63</v>
      </c>
      <c r="Q2954" s="10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12">
        <f t="shared" si="231"/>
        <v>201.67</v>
      </c>
      <c r="Q2955" s="10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12">
        <f t="shared" si="231"/>
        <v>0</v>
      </c>
      <c r="Q2956" s="10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12">
        <f t="shared" si="231"/>
        <v>65</v>
      </c>
      <c r="Q2957" s="10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12">
        <f t="shared" si="231"/>
        <v>66.099999999999994</v>
      </c>
      <c r="Q2958" s="10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12">
        <f t="shared" si="231"/>
        <v>93.33</v>
      </c>
      <c r="Q2959" s="10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12">
        <f t="shared" si="231"/>
        <v>0</v>
      </c>
      <c r="Q2960" s="10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12">
        <f t="shared" si="231"/>
        <v>0</v>
      </c>
      <c r="Q2961" s="10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12">
        <f t="shared" si="231"/>
        <v>0</v>
      </c>
      <c r="Q2962" s="10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12">
        <f t="shared" si="231"/>
        <v>50.75</v>
      </c>
      <c r="Q2963" s="10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12">
        <f t="shared" si="231"/>
        <v>60.9</v>
      </c>
      <c r="Q2964" s="10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12">
        <f t="shared" si="231"/>
        <v>109.03</v>
      </c>
      <c r="Q2965" s="10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12">
        <f t="shared" si="231"/>
        <v>25.69</v>
      </c>
      <c r="Q2966" s="10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12">
        <f t="shared" si="231"/>
        <v>41.92</v>
      </c>
      <c r="Q2967" s="10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12">
        <f t="shared" si="231"/>
        <v>88.77</v>
      </c>
      <c r="Q2968" s="10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12">
        <f t="shared" si="231"/>
        <v>80.23</v>
      </c>
      <c r="Q2969" s="10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12">
        <f t="shared" si="231"/>
        <v>78.94</v>
      </c>
      <c r="Q2970" s="10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12">
        <f t="shared" si="231"/>
        <v>95.59</v>
      </c>
      <c r="Q2971" s="10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12">
        <f t="shared" si="231"/>
        <v>69.89</v>
      </c>
      <c r="Q2972" s="10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12">
        <f t="shared" si="231"/>
        <v>74.53</v>
      </c>
      <c r="Q2973" s="10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12">
        <f t="shared" si="231"/>
        <v>123.94</v>
      </c>
      <c r="Q2974" s="10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12">
        <f t="shared" si="231"/>
        <v>264.85000000000002</v>
      </c>
      <c r="Q2975" s="10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12">
        <f t="shared" si="231"/>
        <v>58.62</v>
      </c>
      <c r="Q2976" s="10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12">
        <f t="shared" si="231"/>
        <v>70.88</v>
      </c>
      <c r="Q2977" s="10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12">
        <f t="shared" si="231"/>
        <v>8.57</v>
      </c>
      <c r="Q2978" s="10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12">
        <f t="shared" si="231"/>
        <v>113.57</v>
      </c>
      <c r="Q2979" s="10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12">
        <f t="shared" si="231"/>
        <v>60.69</v>
      </c>
      <c r="Q2980" s="10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12">
        <f t="shared" si="231"/>
        <v>110.22</v>
      </c>
      <c r="Q2981" s="10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12">
        <f t="shared" si="231"/>
        <v>136.46</v>
      </c>
      <c r="Q2982" s="10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12">
        <f t="shared" si="231"/>
        <v>53.16</v>
      </c>
      <c r="Q2983" s="10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12">
        <f t="shared" si="231"/>
        <v>86.49</v>
      </c>
      <c r="Q2984" s="10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12">
        <f t="shared" si="231"/>
        <v>155.24</v>
      </c>
      <c r="Q2985" s="10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12">
        <f t="shared" si="231"/>
        <v>115.08</v>
      </c>
      <c r="Q2986" s="10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12">
        <f t="shared" si="231"/>
        <v>109.59</v>
      </c>
      <c r="Q2987" s="10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12">
        <f t="shared" si="231"/>
        <v>45.21</v>
      </c>
      <c r="Q2988" s="10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12">
        <f t="shared" si="231"/>
        <v>104.15</v>
      </c>
      <c r="Q2989" s="10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12">
        <f t="shared" si="231"/>
        <v>35.71</v>
      </c>
      <c r="Q2990" s="10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12">
        <f t="shared" si="231"/>
        <v>97</v>
      </c>
      <c r="Q2991" s="10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12">
        <f t="shared" si="231"/>
        <v>370.37</v>
      </c>
      <c r="Q2992" s="10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12">
        <f t="shared" si="231"/>
        <v>94.41</v>
      </c>
      <c r="Q2993" s="10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12">
        <f t="shared" si="231"/>
        <v>48.98</v>
      </c>
      <c r="Q2994" s="10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12">
        <f t="shared" si="231"/>
        <v>45.59</v>
      </c>
      <c r="Q2995" s="10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12">
        <f t="shared" si="231"/>
        <v>23.28</v>
      </c>
      <c r="Q2996" s="10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12">
        <f t="shared" si="231"/>
        <v>63.23</v>
      </c>
      <c r="Q2997" s="10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12">
        <f t="shared" si="231"/>
        <v>153.52000000000001</v>
      </c>
      <c r="Q2998" s="10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12">
        <f t="shared" si="231"/>
        <v>90.2</v>
      </c>
      <c r="Q2999" s="10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12">
        <f t="shared" si="231"/>
        <v>118.97</v>
      </c>
      <c r="Q3000" s="10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12">
        <f t="shared" si="231"/>
        <v>80.25</v>
      </c>
      <c r="Q3001" s="10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12">
        <f t="shared" si="231"/>
        <v>62.5</v>
      </c>
      <c r="Q3002" s="10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12">
        <f t="shared" si="231"/>
        <v>131.38</v>
      </c>
      <c r="Q3003" s="10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12">
        <f t="shared" si="231"/>
        <v>73.03</v>
      </c>
      <c r="Q3004" s="10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12">
        <f t="shared" si="231"/>
        <v>178.53</v>
      </c>
      <c r="Q3005" s="10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12">
        <f t="shared" si="231"/>
        <v>162.91</v>
      </c>
      <c r="Q3006" s="10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12">
        <f t="shared" si="231"/>
        <v>108.24</v>
      </c>
      <c r="Q3007" s="10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12">
        <f t="shared" si="231"/>
        <v>88.87</v>
      </c>
      <c r="Q3008" s="10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12">
        <f t="shared" si="231"/>
        <v>54</v>
      </c>
      <c r="Q3009" s="10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 s="12">
        <f t="shared" si="231"/>
        <v>116.73</v>
      </c>
      <c r="Q3010" s="10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 s="12">
        <f t="shared" ref="P3011:P3074" si="236">IFERROR(ROUND(E3011/L3011,2),0)</f>
        <v>233.9</v>
      </c>
      <c r="Q3011" s="10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12">
        <f t="shared" si="236"/>
        <v>158</v>
      </c>
      <c r="Q3012" s="10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12">
        <f t="shared" si="236"/>
        <v>14.84</v>
      </c>
      <c r="Q3013" s="10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12">
        <f t="shared" si="236"/>
        <v>85.18</v>
      </c>
      <c r="Q3014" s="10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12">
        <f t="shared" si="236"/>
        <v>146.69</v>
      </c>
      <c r="Q3015" s="10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12">
        <f t="shared" si="236"/>
        <v>50.76</v>
      </c>
      <c r="Q3016" s="10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12">
        <f t="shared" si="236"/>
        <v>87.7</v>
      </c>
      <c r="Q3017" s="10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 s="12">
        <f t="shared" si="236"/>
        <v>242.28</v>
      </c>
      <c r="Q3018" s="10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 s="12">
        <f t="shared" si="236"/>
        <v>146.44999999999999</v>
      </c>
      <c r="Q3019" s="10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 s="12">
        <f t="shared" si="236"/>
        <v>103.17</v>
      </c>
      <c r="Q3020" s="10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 s="12">
        <f t="shared" si="236"/>
        <v>80.459999999999994</v>
      </c>
      <c r="Q3021" s="10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 s="12">
        <f t="shared" si="236"/>
        <v>234.67</v>
      </c>
      <c r="Q3022" s="10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 s="12">
        <f t="shared" si="236"/>
        <v>50.69</v>
      </c>
      <c r="Q3023" s="10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 s="12">
        <f t="shared" si="236"/>
        <v>162.71</v>
      </c>
      <c r="Q3024" s="10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 s="12">
        <f t="shared" si="236"/>
        <v>120.17</v>
      </c>
      <c r="Q3025" s="10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 s="12">
        <f t="shared" si="236"/>
        <v>67.7</v>
      </c>
      <c r="Q3026" s="10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 s="12">
        <f t="shared" si="236"/>
        <v>52.1</v>
      </c>
      <c r="Q3027" s="10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 s="12">
        <f t="shared" si="236"/>
        <v>51.6</v>
      </c>
      <c r="Q3028" s="10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 s="12">
        <f t="shared" si="236"/>
        <v>164.3</v>
      </c>
      <c r="Q3029" s="10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 s="12">
        <f t="shared" si="236"/>
        <v>84.86</v>
      </c>
      <c r="Q3030" s="10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 s="12">
        <f t="shared" si="236"/>
        <v>94.55</v>
      </c>
      <c r="Q3031" s="10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 s="12">
        <f t="shared" si="236"/>
        <v>45.54</v>
      </c>
      <c r="Q3032" s="10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 s="12">
        <f t="shared" si="236"/>
        <v>51.72</v>
      </c>
      <c r="Q3033" s="10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 s="12">
        <f t="shared" si="236"/>
        <v>50.88</v>
      </c>
      <c r="Q3034" s="10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 s="12">
        <f t="shared" si="236"/>
        <v>191.13</v>
      </c>
      <c r="Q3035" s="10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 s="12">
        <f t="shared" si="236"/>
        <v>89.31</v>
      </c>
      <c r="Q3036" s="10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 s="12">
        <f t="shared" si="236"/>
        <v>88.59</v>
      </c>
      <c r="Q3037" s="10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 s="12">
        <f t="shared" si="236"/>
        <v>96.3</v>
      </c>
      <c r="Q3038" s="10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 s="12">
        <f t="shared" si="236"/>
        <v>33.31</v>
      </c>
      <c r="Q3039" s="10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 s="12">
        <f t="shared" si="236"/>
        <v>37.22</v>
      </c>
      <c r="Q3040" s="10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 s="12">
        <f t="shared" si="236"/>
        <v>92.13</v>
      </c>
      <c r="Q3041" s="10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 s="12">
        <f t="shared" si="236"/>
        <v>76.790000000000006</v>
      </c>
      <c r="Q3042" s="10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 s="12">
        <f t="shared" si="236"/>
        <v>96.53</v>
      </c>
      <c r="Q3043" s="10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 s="12">
        <f t="shared" si="236"/>
        <v>51.89</v>
      </c>
      <c r="Q3044" s="10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 s="12">
        <f t="shared" si="236"/>
        <v>128.91</v>
      </c>
      <c r="Q3045" s="10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 s="12">
        <f t="shared" si="236"/>
        <v>84.11</v>
      </c>
      <c r="Q3046" s="10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 s="12">
        <f t="shared" si="236"/>
        <v>82.94</v>
      </c>
      <c r="Q3047" s="10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 s="12">
        <f t="shared" si="236"/>
        <v>259.95</v>
      </c>
      <c r="Q3048" s="10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 s="12">
        <f t="shared" si="236"/>
        <v>37.25</v>
      </c>
      <c r="Q3049" s="10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 s="12">
        <f t="shared" si="236"/>
        <v>177.02</v>
      </c>
      <c r="Q3050" s="10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 s="12">
        <f t="shared" si="236"/>
        <v>74.069999999999993</v>
      </c>
      <c r="Q3051" s="10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 s="12">
        <f t="shared" si="236"/>
        <v>70.67</v>
      </c>
      <c r="Q3052" s="10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 s="12">
        <f t="shared" si="236"/>
        <v>23.63</v>
      </c>
      <c r="Q3053" s="10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 s="12">
        <f t="shared" si="236"/>
        <v>37.5</v>
      </c>
      <c r="Q3054" s="10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 s="12">
        <f t="shared" si="236"/>
        <v>13.33</v>
      </c>
      <c r="Q3055" s="10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s="12">
        <f t="shared" si="236"/>
        <v>0</v>
      </c>
      <c r="Q3056" s="10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 s="12">
        <f t="shared" si="236"/>
        <v>1</v>
      </c>
      <c r="Q3057" s="10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s="12">
        <f t="shared" si="236"/>
        <v>0</v>
      </c>
      <c r="Q3058" s="10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s="12">
        <f t="shared" si="236"/>
        <v>0</v>
      </c>
      <c r="Q3059" s="10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 s="12">
        <f t="shared" si="236"/>
        <v>1</v>
      </c>
      <c r="Q3060" s="10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 s="12">
        <f t="shared" si="236"/>
        <v>41</v>
      </c>
      <c r="Q3061" s="10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 s="12">
        <f t="shared" si="236"/>
        <v>55.83</v>
      </c>
      <c r="Q3062" s="10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s="12">
        <f t="shared" si="236"/>
        <v>0</v>
      </c>
      <c r="Q3063" s="10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 s="12">
        <f t="shared" si="236"/>
        <v>99.76</v>
      </c>
      <c r="Q3064" s="10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 s="12">
        <f t="shared" si="236"/>
        <v>25.52</v>
      </c>
      <c r="Q3065" s="10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 s="12">
        <f t="shared" si="236"/>
        <v>117.65</v>
      </c>
      <c r="Q3066" s="10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 s="12">
        <f t="shared" si="236"/>
        <v>5</v>
      </c>
      <c r="Q3067" s="10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 s="12">
        <f t="shared" si="236"/>
        <v>2796.67</v>
      </c>
      <c r="Q3068" s="10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 s="12">
        <f t="shared" si="236"/>
        <v>200</v>
      </c>
      <c r="Q3069" s="10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 s="12">
        <f t="shared" si="236"/>
        <v>87.5</v>
      </c>
      <c r="Q3070" s="10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 s="12">
        <f t="shared" si="236"/>
        <v>20.14</v>
      </c>
      <c r="Q3071" s="10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 s="12">
        <f t="shared" si="236"/>
        <v>20.88</v>
      </c>
      <c r="Q3072" s="10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 s="12">
        <f t="shared" si="236"/>
        <v>61.31</v>
      </c>
      <c r="Q3073" s="10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 s="12">
        <f t="shared" si="236"/>
        <v>1</v>
      </c>
      <c r="Q3074" s="10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 s="12">
        <f t="shared" ref="P3075:P3138" si="241">IFERROR(ROUND(E3075/L3075,2),0)</f>
        <v>92.14</v>
      </c>
      <c r="Q3075" s="10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12">
        <f t="shared" si="241"/>
        <v>7.33</v>
      </c>
      <c r="Q3076" s="10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12">
        <f t="shared" si="241"/>
        <v>64.8</v>
      </c>
      <c r="Q3077" s="10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12">
        <f t="shared" si="241"/>
        <v>30.12</v>
      </c>
      <c r="Q3078" s="10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12">
        <f t="shared" si="241"/>
        <v>52.5</v>
      </c>
      <c r="Q3079" s="10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12">
        <f t="shared" si="241"/>
        <v>23.67</v>
      </c>
      <c r="Q3080" s="10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12">
        <f t="shared" si="241"/>
        <v>415.78</v>
      </c>
      <c r="Q3081" s="10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 s="12">
        <f t="shared" si="241"/>
        <v>53.71</v>
      </c>
      <c r="Q3082" s="10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 s="12">
        <f t="shared" si="241"/>
        <v>420.6</v>
      </c>
      <c r="Q3083" s="10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s="12">
        <f t="shared" si="241"/>
        <v>0</v>
      </c>
      <c r="Q3084" s="10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 s="12">
        <f t="shared" si="241"/>
        <v>18.670000000000002</v>
      </c>
      <c r="Q3085" s="10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 s="12">
        <f t="shared" si="241"/>
        <v>78.33</v>
      </c>
      <c r="Q3086" s="10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 s="12">
        <f t="shared" si="241"/>
        <v>67.78</v>
      </c>
      <c r="Q3087" s="10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 s="12">
        <f t="shared" si="241"/>
        <v>16.670000000000002</v>
      </c>
      <c r="Q3088" s="10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 s="12">
        <f t="shared" si="241"/>
        <v>62.5</v>
      </c>
      <c r="Q3089" s="10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 s="12">
        <f t="shared" si="241"/>
        <v>42</v>
      </c>
      <c r="Q3090" s="10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 s="12">
        <f t="shared" si="241"/>
        <v>130.09</v>
      </c>
      <c r="Q3091" s="10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 s="12">
        <f t="shared" si="241"/>
        <v>1270.22</v>
      </c>
      <c r="Q3092" s="10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 s="12">
        <f t="shared" si="241"/>
        <v>88.44</v>
      </c>
      <c r="Q3093" s="10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 s="12">
        <f t="shared" si="241"/>
        <v>56.34</v>
      </c>
      <c r="Q3094" s="10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 s="12">
        <f t="shared" si="241"/>
        <v>53.53</v>
      </c>
      <c r="Q3095" s="10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 s="12">
        <f t="shared" si="241"/>
        <v>25</v>
      </c>
      <c r="Q3096" s="10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 s="12">
        <f t="shared" si="241"/>
        <v>50</v>
      </c>
      <c r="Q3097" s="10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 s="12">
        <f t="shared" si="241"/>
        <v>56.79</v>
      </c>
      <c r="Q3098" s="10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 s="12">
        <f t="shared" si="241"/>
        <v>40.83</v>
      </c>
      <c r="Q3099" s="10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 s="12">
        <f t="shared" si="241"/>
        <v>65.11</v>
      </c>
      <c r="Q3100" s="10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 s="12">
        <f t="shared" si="241"/>
        <v>55.6</v>
      </c>
      <c r="Q3101" s="10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 s="12">
        <f t="shared" si="241"/>
        <v>140.54</v>
      </c>
      <c r="Q3102" s="10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 s="12">
        <f t="shared" si="241"/>
        <v>25</v>
      </c>
      <c r="Q3103" s="10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 s="12">
        <f t="shared" si="241"/>
        <v>69.53</v>
      </c>
      <c r="Q3104" s="10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 s="12">
        <f t="shared" si="241"/>
        <v>5.5</v>
      </c>
      <c r="Q3105" s="10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 s="12">
        <f t="shared" si="241"/>
        <v>237</v>
      </c>
      <c r="Q3106" s="10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 s="12">
        <f t="shared" si="241"/>
        <v>79.87</v>
      </c>
      <c r="Q3107" s="10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 s="12">
        <f t="shared" si="241"/>
        <v>10.25</v>
      </c>
      <c r="Q3108" s="10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 s="12">
        <f t="shared" si="241"/>
        <v>272.58999999999997</v>
      </c>
      <c r="Q3109" s="10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 s="12">
        <f t="shared" si="241"/>
        <v>13</v>
      </c>
      <c r="Q3110" s="10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 s="12">
        <f t="shared" si="241"/>
        <v>58.18</v>
      </c>
      <c r="Q3111" s="10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 s="12">
        <f t="shared" si="241"/>
        <v>10</v>
      </c>
      <c r="Q3112" s="10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 s="12">
        <f t="shared" si="241"/>
        <v>70.11</v>
      </c>
      <c r="Q3113" s="10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 s="12">
        <f t="shared" si="241"/>
        <v>57.89</v>
      </c>
      <c r="Q3114" s="10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 s="12">
        <f t="shared" si="241"/>
        <v>125.27</v>
      </c>
      <c r="Q3115" s="10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s="12">
        <f t="shared" si="241"/>
        <v>0</v>
      </c>
      <c r="Q3116" s="10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 s="12">
        <f t="shared" si="241"/>
        <v>300</v>
      </c>
      <c r="Q3117" s="10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 s="12">
        <f t="shared" si="241"/>
        <v>43</v>
      </c>
      <c r="Q3118" s="10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 s="12">
        <f t="shared" si="241"/>
        <v>1</v>
      </c>
      <c r="Q3119" s="10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 s="12">
        <f t="shared" si="241"/>
        <v>775</v>
      </c>
      <c r="Q3120" s="10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 s="12">
        <f t="shared" si="241"/>
        <v>5</v>
      </c>
      <c r="Q3121" s="10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 s="12">
        <f t="shared" si="241"/>
        <v>12.8</v>
      </c>
      <c r="Q3122" s="10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 s="12">
        <f t="shared" si="241"/>
        <v>10</v>
      </c>
      <c r="Q3123" s="10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 s="12">
        <f t="shared" si="241"/>
        <v>58</v>
      </c>
      <c r="Q3124" s="10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 s="12">
        <f t="shared" si="241"/>
        <v>244.8</v>
      </c>
      <c r="Q3125" s="10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 s="12">
        <f t="shared" si="241"/>
        <v>6.5</v>
      </c>
      <c r="Q3126" s="10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s="12">
        <f t="shared" si="241"/>
        <v>0</v>
      </c>
      <c r="Q3127" s="10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 s="12">
        <f t="shared" si="241"/>
        <v>61.18</v>
      </c>
      <c r="Q3128" s="10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s="12">
        <f t="shared" si="241"/>
        <v>0</v>
      </c>
      <c r="Q3129" s="10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12">
        <f t="shared" si="241"/>
        <v>139.24</v>
      </c>
      <c r="Q3130" s="10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12">
        <f t="shared" si="241"/>
        <v>10</v>
      </c>
      <c r="Q3131" s="10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12">
        <f t="shared" si="241"/>
        <v>93.75</v>
      </c>
      <c r="Q3132" s="10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12">
        <f t="shared" si="241"/>
        <v>53.75</v>
      </c>
      <c r="Q3133" s="10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12">
        <f t="shared" si="241"/>
        <v>10</v>
      </c>
      <c r="Q3134" s="10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12">
        <f t="shared" si="241"/>
        <v>33.75</v>
      </c>
      <c r="Q3135" s="10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12">
        <f t="shared" si="241"/>
        <v>18.75</v>
      </c>
      <c r="Q3136" s="10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12">
        <f t="shared" si="241"/>
        <v>23.14</v>
      </c>
      <c r="Q3137" s="10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 s="12">
        <f t="shared" si="241"/>
        <v>29.05</v>
      </c>
      <c r="Q3138" s="10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 s="12">
        <f t="shared" ref="P3139:P3202" si="246">IFERROR(ROUND(E3139/L3139,2),0)</f>
        <v>50</v>
      </c>
      <c r="Q3139" s="10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12">
        <f t="shared" si="246"/>
        <v>0</v>
      </c>
      <c r="Q3140" s="10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12">
        <f t="shared" si="246"/>
        <v>450</v>
      </c>
      <c r="Q3141" s="10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12">
        <f t="shared" si="246"/>
        <v>24</v>
      </c>
      <c r="Q3142" s="10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12">
        <f t="shared" si="246"/>
        <v>32.25</v>
      </c>
      <c r="Q3143" s="10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12">
        <f t="shared" si="246"/>
        <v>15</v>
      </c>
      <c r="Q3144" s="10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12">
        <f t="shared" si="246"/>
        <v>0</v>
      </c>
      <c r="Q3145" s="10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12">
        <f t="shared" si="246"/>
        <v>251.33</v>
      </c>
      <c r="Q3146" s="10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12">
        <f t="shared" si="246"/>
        <v>0</v>
      </c>
      <c r="Q3147" s="10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12">
        <f t="shared" si="246"/>
        <v>437.5</v>
      </c>
      <c r="Q3148" s="10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12">
        <f t="shared" si="246"/>
        <v>110.35</v>
      </c>
      <c r="Q3149" s="10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12">
        <f t="shared" si="246"/>
        <v>41.42</v>
      </c>
      <c r="Q3150" s="10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12">
        <f t="shared" si="246"/>
        <v>52</v>
      </c>
      <c r="Q3151" s="10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12">
        <f t="shared" si="246"/>
        <v>33.99</v>
      </c>
      <c r="Q3152" s="10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12">
        <f t="shared" si="246"/>
        <v>103.35</v>
      </c>
      <c r="Q3153" s="10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12">
        <f t="shared" si="246"/>
        <v>34.79</v>
      </c>
      <c r="Q3154" s="10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12">
        <f t="shared" si="246"/>
        <v>41.77</v>
      </c>
      <c r="Q3155" s="10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12">
        <f t="shared" si="246"/>
        <v>64.27</v>
      </c>
      <c r="Q3156" s="10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12">
        <f t="shared" si="246"/>
        <v>31.21</v>
      </c>
      <c r="Q3157" s="10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12">
        <f t="shared" si="246"/>
        <v>62.92</v>
      </c>
      <c r="Q3158" s="10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12">
        <f t="shared" si="246"/>
        <v>98.54</v>
      </c>
      <c r="Q3159" s="10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12">
        <f t="shared" si="246"/>
        <v>82.61</v>
      </c>
      <c r="Q3160" s="10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12">
        <f t="shared" si="246"/>
        <v>38.5</v>
      </c>
      <c r="Q3161" s="10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12">
        <f t="shared" si="246"/>
        <v>80.16</v>
      </c>
      <c r="Q3162" s="10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12">
        <f t="shared" si="246"/>
        <v>28.41</v>
      </c>
      <c r="Q3163" s="10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12">
        <f t="shared" si="246"/>
        <v>80.73</v>
      </c>
      <c r="Q3164" s="10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12">
        <f t="shared" si="246"/>
        <v>200.69</v>
      </c>
      <c r="Q3165" s="10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12">
        <f t="shared" si="246"/>
        <v>37.590000000000003</v>
      </c>
      <c r="Q3166" s="10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12">
        <f t="shared" si="246"/>
        <v>58.1</v>
      </c>
      <c r="Q3167" s="10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12">
        <f t="shared" si="246"/>
        <v>60.3</v>
      </c>
      <c r="Q3168" s="10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12">
        <f t="shared" si="246"/>
        <v>63.36</v>
      </c>
      <c r="Q3169" s="10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12">
        <f t="shared" si="246"/>
        <v>50.9</v>
      </c>
      <c r="Q3170" s="10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12">
        <f t="shared" si="246"/>
        <v>100.5</v>
      </c>
      <c r="Q3171" s="10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12">
        <f t="shared" si="246"/>
        <v>31.62</v>
      </c>
      <c r="Q3172" s="10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12">
        <f t="shared" si="246"/>
        <v>65.099999999999994</v>
      </c>
      <c r="Q3173" s="10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12">
        <f t="shared" si="246"/>
        <v>79.31</v>
      </c>
      <c r="Q3174" s="10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12">
        <f t="shared" si="246"/>
        <v>139.19</v>
      </c>
      <c r="Q3175" s="10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12">
        <f t="shared" si="246"/>
        <v>131.91</v>
      </c>
      <c r="Q3176" s="10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12">
        <f t="shared" si="246"/>
        <v>91.3</v>
      </c>
      <c r="Q3177" s="10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12">
        <f t="shared" si="246"/>
        <v>39.67</v>
      </c>
      <c r="Q3178" s="10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12">
        <f t="shared" si="246"/>
        <v>57.55</v>
      </c>
      <c r="Q3179" s="10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12">
        <f t="shared" si="246"/>
        <v>33.03</v>
      </c>
      <c r="Q3180" s="10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12">
        <f t="shared" si="246"/>
        <v>77.34</v>
      </c>
      <c r="Q3181" s="10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12">
        <f t="shared" si="246"/>
        <v>31.93</v>
      </c>
      <c r="Q3182" s="10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12">
        <f t="shared" si="246"/>
        <v>36.33</v>
      </c>
      <c r="Q3183" s="10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12">
        <f t="shared" si="246"/>
        <v>46.77</v>
      </c>
      <c r="Q3184" s="10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12">
        <f t="shared" si="246"/>
        <v>40.07</v>
      </c>
      <c r="Q3185" s="10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12">
        <f t="shared" si="246"/>
        <v>100.22</v>
      </c>
      <c r="Q3186" s="10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12">
        <f t="shared" si="246"/>
        <v>41.67</v>
      </c>
      <c r="Q3187" s="10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12">
        <f t="shared" si="246"/>
        <v>46.71</v>
      </c>
      <c r="Q3188" s="10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12">
        <f t="shared" si="246"/>
        <v>71.489999999999995</v>
      </c>
      <c r="Q3189" s="10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 s="12">
        <f t="shared" si="246"/>
        <v>14.44</v>
      </c>
      <c r="Q3190" s="10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 s="12">
        <f t="shared" si="246"/>
        <v>356.84</v>
      </c>
      <c r="Q3191" s="10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s="12">
        <f t="shared" si="246"/>
        <v>0</v>
      </c>
      <c r="Q3192" s="10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 s="12">
        <f t="shared" si="246"/>
        <v>37.75</v>
      </c>
      <c r="Q3193" s="10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 s="12">
        <f t="shared" si="246"/>
        <v>12.75</v>
      </c>
      <c r="Q3194" s="10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 s="12">
        <f t="shared" si="246"/>
        <v>24.46</v>
      </c>
      <c r="Q3195" s="10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s="12">
        <f t="shared" si="246"/>
        <v>0</v>
      </c>
      <c r="Q3196" s="10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 s="12">
        <f t="shared" si="246"/>
        <v>53.08</v>
      </c>
      <c r="Q3197" s="10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 s="12">
        <f t="shared" si="246"/>
        <v>300</v>
      </c>
      <c r="Q3198" s="10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 s="12">
        <f t="shared" si="246"/>
        <v>286.25</v>
      </c>
      <c r="Q3199" s="10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 s="12">
        <f t="shared" si="246"/>
        <v>36.67</v>
      </c>
      <c r="Q3200" s="10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 s="12">
        <f t="shared" si="246"/>
        <v>49.21</v>
      </c>
      <c r="Q3201" s="10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 s="12">
        <f t="shared" si="246"/>
        <v>1</v>
      </c>
      <c r="Q3202" s="10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 s="12">
        <f t="shared" ref="P3203:P3266" si="251">IFERROR(ROUND(E3203/L3203,2),0)</f>
        <v>12.5</v>
      </c>
      <c r="Q3203" s="10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12">
        <f t="shared" si="251"/>
        <v>109.04</v>
      </c>
      <c r="Q3204" s="10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12">
        <f t="shared" si="251"/>
        <v>41.67</v>
      </c>
      <c r="Q3205" s="10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12">
        <f t="shared" si="251"/>
        <v>0</v>
      </c>
      <c r="Q3206" s="10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12">
        <f t="shared" si="251"/>
        <v>22.75</v>
      </c>
      <c r="Q3207" s="10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12">
        <f t="shared" si="251"/>
        <v>0</v>
      </c>
      <c r="Q3208" s="10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12">
        <f t="shared" si="251"/>
        <v>70.83</v>
      </c>
      <c r="Q3209" s="10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12">
        <f t="shared" si="251"/>
        <v>63.11</v>
      </c>
      <c r="Q3210" s="10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12">
        <f t="shared" si="251"/>
        <v>50.16</v>
      </c>
      <c r="Q3211" s="10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12">
        <f t="shared" si="251"/>
        <v>62.88</v>
      </c>
      <c r="Q3212" s="10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12">
        <f t="shared" si="251"/>
        <v>85.53</v>
      </c>
      <c r="Q3213" s="10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12">
        <f t="shared" si="251"/>
        <v>53.72</v>
      </c>
      <c r="Q3214" s="10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12">
        <f t="shared" si="251"/>
        <v>127.81</v>
      </c>
      <c r="Q3215" s="10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12">
        <f t="shared" si="251"/>
        <v>106.57</v>
      </c>
      <c r="Q3216" s="10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12">
        <f t="shared" si="251"/>
        <v>262.11</v>
      </c>
      <c r="Q3217" s="10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12">
        <f t="shared" si="251"/>
        <v>57.17</v>
      </c>
      <c r="Q3218" s="10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12">
        <f t="shared" si="251"/>
        <v>50.2</v>
      </c>
      <c r="Q3219" s="10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12">
        <f t="shared" si="251"/>
        <v>66.59</v>
      </c>
      <c r="Q3220" s="10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12">
        <f t="shared" si="251"/>
        <v>168.25</v>
      </c>
      <c r="Q3221" s="10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12">
        <f t="shared" si="251"/>
        <v>256.37</v>
      </c>
      <c r="Q3222" s="10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12">
        <f t="shared" si="251"/>
        <v>36.61</v>
      </c>
      <c r="Q3223" s="10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12">
        <f t="shared" si="251"/>
        <v>37.14</v>
      </c>
      <c r="Q3224" s="10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12">
        <f t="shared" si="251"/>
        <v>45.88</v>
      </c>
      <c r="Q3225" s="10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12">
        <f t="shared" si="251"/>
        <v>141.71</v>
      </c>
      <c r="Q3226" s="10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12">
        <f t="shared" si="251"/>
        <v>52.49</v>
      </c>
      <c r="Q3227" s="10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12">
        <f t="shared" si="251"/>
        <v>59.52</v>
      </c>
      <c r="Q3228" s="10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12">
        <f t="shared" si="251"/>
        <v>50</v>
      </c>
      <c r="Q3229" s="10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12">
        <f t="shared" si="251"/>
        <v>193.62</v>
      </c>
      <c r="Q3230" s="10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12">
        <f t="shared" si="251"/>
        <v>106.8</v>
      </c>
      <c r="Q3231" s="10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12">
        <f t="shared" si="251"/>
        <v>77.22</v>
      </c>
      <c r="Q3232" s="10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12">
        <f t="shared" si="251"/>
        <v>57.5</v>
      </c>
      <c r="Q3233" s="10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12">
        <f t="shared" si="251"/>
        <v>50.46</v>
      </c>
      <c r="Q3234" s="10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12">
        <f t="shared" si="251"/>
        <v>97.38</v>
      </c>
      <c r="Q3235" s="10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12">
        <f t="shared" si="251"/>
        <v>34.92</v>
      </c>
      <c r="Q3236" s="10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12">
        <f t="shared" si="251"/>
        <v>85.53</v>
      </c>
      <c r="Q3237" s="10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12">
        <f t="shared" si="251"/>
        <v>182.91</v>
      </c>
      <c r="Q3238" s="10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12">
        <f t="shared" si="251"/>
        <v>131.13999999999999</v>
      </c>
      <c r="Q3239" s="10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12">
        <f t="shared" si="251"/>
        <v>39.81</v>
      </c>
      <c r="Q3240" s="10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12">
        <f t="shared" si="251"/>
        <v>59.7</v>
      </c>
      <c r="Q3241" s="10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12">
        <f t="shared" si="251"/>
        <v>88.74</v>
      </c>
      <c r="Q3242" s="10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12">
        <f t="shared" si="251"/>
        <v>58.69</v>
      </c>
      <c r="Q3243" s="10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12">
        <f t="shared" si="251"/>
        <v>69.569999999999993</v>
      </c>
      <c r="Q3244" s="10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12">
        <f t="shared" si="251"/>
        <v>115.87</v>
      </c>
      <c r="Q3245" s="10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12">
        <f t="shared" si="251"/>
        <v>23.87</v>
      </c>
      <c r="Q3246" s="10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12">
        <f t="shared" si="251"/>
        <v>81.13</v>
      </c>
      <c r="Q3247" s="10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12">
        <f t="shared" si="251"/>
        <v>57.63</v>
      </c>
      <c r="Q3248" s="10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12">
        <f t="shared" si="251"/>
        <v>46.43</v>
      </c>
      <c r="Q3249" s="10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12">
        <f t="shared" si="251"/>
        <v>60.48</v>
      </c>
      <c r="Q3250" s="10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12">
        <f t="shared" si="251"/>
        <v>65.58</v>
      </c>
      <c r="Q3251" s="10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12">
        <f t="shared" si="251"/>
        <v>119.19</v>
      </c>
      <c r="Q3252" s="10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12">
        <f t="shared" si="251"/>
        <v>83.05</v>
      </c>
      <c r="Q3253" s="10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12">
        <f t="shared" si="251"/>
        <v>57.52</v>
      </c>
      <c r="Q3254" s="10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12">
        <f t="shared" si="251"/>
        <v>177.09</v>
      </c>
      <c r="Q3255" s="10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12">
        <f t="shared" si="251"/>
        <v>70.77</v>
      </c>
      <c r="Q3256" s="10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12">
        <f t="shared" si="251"/>
        <v>29.17</v>
      </c>
      <c r="Q3257" s="10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12">
        <f t="shared" si="251"/>
        <v>72.760000000000005</v>
      </c>
      <c r="Q3258" s="10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12">
        <f t="shared" si="251"/>
        <v>51.85</v>
      </c>
      <c r="Q3259" s="10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12">
        <f t="shared" si="251"/>
        <v>98.2</v>
      </c>
      <c r="Q3260" s="10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12">
        <f t="shared" si="251"/>
        <v>251.74</v>
      </c>
      <c r="Q3261" s="10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12">
        <f t="shared" si="251"/>
        <v>74.819999999999993</v>
      </c>
      <c r="Q3262" s="10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12">
        <f t="shared" si="251"/>
        <v>67.650000000000006</v>
      </c>
      <c r="Q3263" s="10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12">
        <f t="shared" si="251"/>
        <v>93.81</v>
      </c>
      <c r="Q3264" s="10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12">
        <f t="shared" si="251"/>
        <v>41.24</v>
      </c>
      <c r="Q3265" s="10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 s="12">
        <f t="shared" si="251"/>
        <v>52.55</v>
      </c>
      <c r="Q3266" s="10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 s="12">
        <f t="shared" ref="P3267:P3330" si="256">IFERROR(ROUND(E3267/L3267,2),0)</f>
        <v>70.290000000000006</v>
      </c>
      <c r="Q3267" s="10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12">
        <f t="shared" si="256"/>
        <v>48.33</v>
      </c>
      <c r="Q3268" s="10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12">
        <f t="shared" si="256"/>
        <v>53.18</v>
      </c>
      <c r="Q3269" s="10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12">
        <f t="shared" si="256"/>
        <v>60.95</v>
      </c>
      <c r="Q3270" s="10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12">
        <f t="shared" si="256"/>
        <v>116</v>
      </c>
      <c r="Q3271" s="10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12">
        <f t="shared" si="256"/>
        <v>61</v>
      </c>
      <c r="Q3272" s="10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12">
        <f t="shared" si="256"/>
        <v>38.24</v>
      </c>
      <c r="Q3273" s="10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12">
        <f t="shared" si="256"/>
        <v>106.5</v>
      </c>
      <c r="Q3274" s="10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12">
        <f t="shared" si="256"/>
        <v>204.57</v>
      </c>
      <c r="Q3275" s="10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12">
        <f t="shared" si="256"/>
        <v>54.91</v>
      </c>
      <c r="Q3276" s="10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12">
        <f t="shared" si="256"/>
        <v>150.41999999999999</v>
      </c>
      <c r="Q3277" s="10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12">
        <f t="shared" si="256"/>
        <v>52.58</v>
      </c>
      <c r="Q3278" s="10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12">
        <f t="shared" si="256"/>
        <v>54.3</v>
      </c>
      <c r="Q3279" s="10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12">
        <f t="shared" si="256"/>
        <v>76.03</v>
      </c>
      <c r="Q3280" s="10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12">
        <f t="shared" si="256"/>
        <v>105.21</v>
      </c>
      <c r="Q3281" s="10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12">
        <f t="shared" si="256"/>
        <v>68.67</v>
      </c>
      <c r="Q3282" s="10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12">
        <f t="shared" si="256"/>
        <v>129.36000000000001</v>
      </c>
      <c r="Q3283" s="10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12">
        <f t="shared" si="256"/>
        <v>134.26</v>
      </c>
      <c r="Q3284" s="10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12">
        <f t="shared" si="256"/>
        <v>17.829999999999998</v>
      </c>
      <c r="Q3285" s="10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12">
        <f t="shared" si="256"/>
        <v>203.2</v>
      </c>
      <c r="Q3286" s="10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12">
        <f t="shared" si="256"/>
        <v>69.19</v>
      </c>
      <c r="Q3287" s="10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12">
        <f t="shared" si="256"/>
        <v>125.12</v>
      </c>
      <c r="Q3288" s="10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12">
        <f t="shared" si="256"/>
        <v>73.53</v>
      </c>
      <c r="Q3289" s="10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12">
        <f t="shared" si="256"/>
        <v>48.44</v>
      </c>
      <c r="Q3290" s="10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12">
        <f t="shared" si="256"/>
        <v>26.61</v>
      </c>
      <c r="Q3291" s="10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12">
        <f t="shared" si="256"/>
        <v>33.67</v>
      </c>
      <c r="Q3292" s="10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12">
        <f t="shared" si="256"/>
        <v>40.71</v>
      </c>
      <c r="Q3293" s="10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12">
        <f t="shared" si="256"/>
        <v>19.27</v>
      </c>
      <c r="Q3294" s="10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12">
        <f t="shared" si="256"/>
        <v>84.29</v>
      </c>
      <c r="Q3295" s="10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12">
        <f t="shared" si="256"/>
        <v>29.58</v>
      </c>
      <c r="Q3296" s="10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12">
        <f t="shared" si="256"/>
        <v>26.67</v>
      </c>
      <c r="Q3297" s="10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12">
        <f t="shared" si="256"/>
        <v>45.98</v>
      </c>
      <c r="Q3298" s="10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12">
        <f t="shared" si="256"/>
        <v>125.09</v>
      </c>
      <c r="Q3299" s="10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12">
        <f t="shared" si="256"/>
        <v>141.29</v>
      </c>
      <c r="Q3300" s="10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12">
        <f t="shared" si="256"/>
        <v>55.33</v>
      </c>
      <c r="Q3301" s="10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12">
        <f t="shared" si="256"/>
        <v>46.42</v>
      </c>
      <c r="Q3302" s="10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12">
        <f t="shared" si="256"/>
        <v>57.2</v>
      </c>
      <c r="Q3303" s="10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12">
        <f t="shared" si="256"/>
        <v>173.7</v>
      </c>
      <c r="Q3304" s="10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12">
        <f t="shared" si="256"/>
        <v>59.6</v>
      </c>
      <c r="Q3305" s="10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12">
        <f t="shared" si="256"/>
        <v>89.59</v>
      </c>
      <c r="Q3306" s="10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12">
        <f t="shared" si="256"/>
        <v>204.05</v>
      </c>
      <c r="Q3307" s="10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12">
        <f t="shared" si="256"/>
        <v>48.7</v>
      </c>
      <c r="Q3308" s="10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12">
        <f t="shared" si="256"/>
        <v>53.34</v>
      </c>
      <c r="Q3309" s="10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12">
        <f t="shared" si="256"/>
        <v>75.09</v>
      </c>
      <c r="Q3310" s="10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12">
        <f t="shared" si="256"/>
        <v>18</v>
      </c>
      <c r="Q3311" s="10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12">
        <f t="shared" si="256"/>
        <v>209.84</v>
      </c>
      <c r="Q3312" s="10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12">
        <f t="shared" si="256"/>
        <v>61.02</v>
      </c>
      <c r="Q3313" s="10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12">
        <f t="shared" si="256"/>
        <v>61</v>
      </c>
      <c r="Q3314" s="10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12">
        <f t="shared" si="256"/>
        <v>80.03</v>
      </c>
      <c r="Q3315" s="10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12">
        <f t="shared" si="256"/>
        <v>29.07</v>
      </c>
      <c r="Q3316" s="10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12">
        <f t="shared" si="256"/>
        <v>49.44</v>
      </c>
      <c r="Q3317" s="10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12">
        <f t="shared" si="256"/>
        <v>93.98</v>
      </c>
      <c r="Q3318" s="10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12">
        <f t="shared" si="256"/>
        <v>61.94</v>
      </c>
      <c r="Q3319" s="10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12">
        <f t="shared" si="256"/>
        <v>78.5</v>
      </c>
      <c r="Q3320" s="10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12">
        <f t="shared" si="256"/>
        <v>33.75</v>
      </c>
      <c r="Q3321" s="10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12">
        <f t="shared" si="256"/>
        <v>66.45</v>
      </c>
      <c r="Q3322" s="10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12">
        <f t="shared" si="256"/>
        <v>35.799999999999997</v>
      </c>
      <c r="Q3323" s="10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12">
        <f t="shared" si="256"/>
        <v>145.65</v>
      </c>
      <c r="Q3324" s="10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12">
        <f t="shared" si="256"/>
        <v>25.69</v>
      </c>
      <c r="Q3325" s="10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12">
        <f t="shared" si="256"/>
        <v>152.5</v>
      </c>
      <c r="Q3326" s="10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12">
        <f t="shared" si="256"/>
        <v>30</v>
      </c>
      <c r="Q3327" s="10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12">
        <f t="shared" si="256"/>
        <v>142.28</v>
      </c>
      <c r="Q3328" s="10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12">
        <f t="shared" si="256"/>
        <v>24.55</v>
      </c>
      <c r="Q3329" s="10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 s="12">
        <f t="shared" si="256"/>
        <v>292.77999999999997</v>
      </c>
      <c r="Q3330" s="10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 s="12">
        <f t="shared" ref="P3331:P3394" si="261">IFERROR(ROUND(E3331/L3331,2),0)</f>
        <v>44.92</v>
      </c>
      <c r="Q3331" s="10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12">
        <f t="shared" si="261"/>
        <v>23.1</v>
      </c>
      <c r="Q3332" s="10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12">
        <f t="shared" si="261"/>
        <v>80.400000000000006</v>
      </c>
      <c r="Q3333" s="10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12">
        <f t="shared" si="261"/>
        <v>72.290000000000006</v>
      </c>
      <c r="Q3334" s="10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12">
        <f t="shared" si="261"/>
        <v>32.97</v>
      </c>
      <c r="Q3335" s="10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12">
        <f t="shared" si="261"/>
        <v>116.65</v>
      </c>
      <c r="Q3336" s="10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12">
        <f t="shared" si="261"/>
        <v>79.62</v>
      </c>
      <c r="Q3337" s="10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12">
        <f t="shared" si="261"/>
        <v>27.78</v>
      </c>
      <c r="Q3338" s="10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12">
        <f t="shared" si="261"/>
        <v>81.03</v>
      </c>
      <c r="Q3339" s="10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12">
        <f t="shared" si="261"/>
        <v>136.85</v>
      </c>
      <c r="Q3340" s="10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12">
        <f t="shared" si="261"/>
        <v>177.62</v>
      </c>
      <c r="Q3341" s="10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12">
        <f t="shared" si="261"/>
        <v>109.08</v>
      </c>
      <c r="Q3342" s="10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12">
        <f t="shared" si="261"/>
        <v>119.64</v>
      </c>
      <c r="Q3343" s="10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12">
        <f t="shared" si="261"/>
        <v>78.209999999999994</v>
      </c>
      <c r="Q3344" s="10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12">
        <f t="shared" si="261"/>
        <v>52.17</v>
      </c>
      <c r="Q3345" s="10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12">
        <f t="shared" si="261"/>
        <v>114.13</v>
      </c>
      <c r="Q3346" s="10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12">
        <f t="shared" si="261"/>
        <v>50</v>
      </c>
      <c r="Q3347" s="10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12">
        <f t="shared" si="261"/>
        <v>91.67</v>
      </c>
      <c r="Q3348" s="10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12">
        <f t="shared" si="261"/>
        <v>108.59</v>
      </c>
      <c r="Q3349" s="10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12">
        <f t="shared" si="261"/>
        <v>69.819999999999993</v>
      </c>
      <c r="Q3350" s="10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12">
        <f t="shared" si="261"/>
        <v>109.57</v>
      </c>
      <c r="Q3351" s="10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12">
        <f t="shared" si="261"/>
        <v>71.67</v>
      </c>
      <c r="Q3352" s="10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12">
        <f t="shared" si="261"/>
        <v>93.61</v>
      </c>
      <c r="Q3353" s="10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12">
        <f t="shared" si="261"/>
        <v>76.8</v>
      </c>
      <c r="Q3354" s="10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12">
        <f t="shared" si="261"/>
        <v>35.799999999999997</v>
      </c>
      <c r="Q3355" s="10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12">
        <f t="shared" si="261"/>
        <v>55.6</v>
      </c>
      <c r="Q3356" s="10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12">
        <f t="shared" si="261"/>
        <v>147.33000000000001</v>
      </c>
      <c r="Q3357" s="10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12">
        <f t="shared" si="261"/>
        <v>56.33</v>
      </c>
      <c r="Q3358" s="10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12">
        <f t="shared" si="261"/>
        <v>96.19</v>
      </c>
      <c r="Q3359" s="10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12">
        <f t="shared" si="261"/>
        <v>63.57</v>
      </c>
      <c r="Q3360" s="10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12">
        <f t="shared" si="261"/>
        <v>184.78</v>
      </c>
      <c r="Q3361" s="10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12">
        <f t="shared" si="261"/>
        <v>126.72</v>
      </c>
      <c r="Q3362" s="10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12">
        <f t="shared" si="261"/>
        <v>83.43</v>
      </c>
      <c r="Q3363" s="10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12">
        <f t="shared" si="261"/>
        <v>54.5</v>
      </c>
      <c r="Q3364" s="10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12">
        <f t="shared" si="261"/>
        <v>302.31</v>
      </c>
      <c r="Q3365" s="10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12">
        <f t="shared" si="261"/>
        <v>44.14</v>
      </c>
      <c r="Q3366" s="10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12">
        <f t="shared" si="261"/>
        <v>866.67</v>
      </c>
      <c r="Q3367" s="10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12">
        <f t="shared" si="261"/>
        <v>61.39</v>
      </c>
      <c r="Q3368" s="10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12">
        <f t="shared" si="261"/>
        <v>29.67</v>
      </c>
      <c r="Q3369" s="10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12">
        <f t="shared" si="261"/>
        <v>45.48</v>
      </c>
      <c r="Q3370" s="10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12">
        <f t="shared" si="261"/>
        <v>96.2</v>
      </c>
      <c r="Q3371" s="10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12">
        <f t="shared" si="261"/>
        <v>67.92</v>
      </c>
      <c r="Q3372" s="10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12">
        <f t="shared" si="261"/>
        <v>30.78</v>
      </c>
      <c r="Q3373" s="10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12">
        <f t="shared" si="261"/>
        <v>38.33</v>
      </c>
      <c r="Q3374" s="10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12">
        <f t="shared" si="261"/>
        <v>66.83</v>
      </c>
      <c r="Q3375" s="10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12">
        <f t="shared" si="261"/>
        <v>71.73</v>
      </c>
      <c r="Q3376" s="10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12">
        <f t="shared" si="261"/>
        <v>176.47</v>
      </c>
      <c r="Q3377" s="10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12">
        <f t="shared" si="261"/>
        <v>421.11</v>
      </c>
      <c r="Q3378" s="10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12">
        <f t="shared" si="261"/>
        <v>104.99</v>
      </c>
      <c r="Q3379" s="10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12">
        <f t="shared" si="261"/>
        <v>28.19</v>
      </c>
      <c r="Q3380" s="10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12">
        <f t="shared" si="261"/>
        <v>54.55</v>
      </c>
      <c r="Q3381" s="10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12">
        <f t="shared" si="261"/>
        <v>111.89</v>
      </c>
      <c r="Q3382" s="10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12">
        <f t="shared" si="261"/>
        <v>85.21</v>
      </c>
      <c r="Q3383" s="10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12">
        <f t="shared" si="261"/>
        <v>76.650000000000006</v>
      </c>
      <c r="Q3384" s="10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12">
        <f t="shared" si="261"/>
        <v>65.17</v>
      </c>
      <c r="Q3385" s="10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12">
        <f t="shared" si="261"/>
        <v>93.76</v>
      </c>
      <c r="Q3386" s="10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12">
        <f t="shared" si="261"/>
        <v>133.33000000000001</v>
      </c>
      <c r="Q3387" s="10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12">
        <f t="shared" si="261"/>
        <v>51.22</v>
      </c>
      <c r="Q3388" s="10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12">
        <f t="shared" si="261"/>
        <v>100.17</v>
      </c>
      <c r="Q3389" s="10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12">
        <f t="shared" si="261"/>
        <v>34.6</v>
      </c>
      <c r="Q3390" s="10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12">
        <f t="shared" si="261"/>
        <v>184.68</v>
      </c>
      <c r="Q3391" s="10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12">
        <f t="shared" si="261"/>
        <v>69.819999999999993</v>
      </c>
      <c r="Q3392" s="10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12">
        <f t="shared" si="261"/>
        <v>61.94</v>
      </c>
      <c r="Q3393" s="10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 s="12">
        <f t="shared" si="261"/>
        <v>41.67</v>
      </c>
      <c r="Q3394" s="10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 s="12">
        <f t="shared" ref="P3395:P3458" si="266">IFERROR(ROUND(E3395/L3395,2),0)</f>
        <v>36.07</v>
      </c>
      <c r="Q3395" s="10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12">
        <f t="shared" si="266"/>
        <v>29</v>
      </c>
      <c r="Q3396" s="10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12">
        <f t="shared" si="266"/>
        <v>24.21</v>
      </c>
      <c r="Q3397" s="10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12">
        <f t="shared" si="266"/>
        <v>55.89</v>
      </c>
      <c r="Q3398" s="10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12">
        <f t="shared" si="266"/>
        <v>11.67</v>
      </c>
      <c r="Q3399" s="10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12">
        <f t="shared" si="266"/>
        <v>68.349999999999994</v>
      </c>
      <c r="Q3400" s="10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12">
        <f t="shared" si="266"/>
        <v>27.07</v>
      </c>
      <c r="Q3401" s="10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12">
        <f t="shared" si="266"/>
        <v>118.13</v>
      </c>
      <c r="Q3402" s="10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12">
        <f t="shared" si="266"/>
        <v>44.76</v>
      </c>
      <c r="Q3403" s="10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12">
        <f t="shared" si="266"/>
        <v>99.79</v>
      </c>
      <c r="Q3404" s="10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12">
        <f t="shared" si="266"/>
        <v>117.65</v>
      </c>
      <c r="Q3405" s="10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12">
        <f t="shared" si="266"/>
        <v>203.33</v>
      </c>
      <c r="Q3406" s="10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12">
        <f t="shared" si="266"/>
        <v>28.32</v>
      </c>
      <c r="Q3407" s="10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12">
        <f t="shared" si="266"/>
        <v>110.23</v>
      </c>
      <c r="Q3408" s="10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12">
        <f t="shared" si="266"/>
        <v>31.97</v>
      </c>
      <c r="Q3409" s="10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12">
        <f t="shared" si="266"/>
        <v>58.61</v>
      </c>
      <c r="Q3410" s="10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12">
        <f t="shared" si="266"/>
        <v>29.43</v>
      </c>
      <c r="Q3411" s="10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12">
        <f t="shared" si="266"/>
        <v>81.38</v>
      </c>
      <c r="Q3412" s="10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12">
        <f t="shared" si="266"/>
        <v>199.17</v>
      </c>
      <c r="Q3413" s="10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12">
        <f t="shared" si="266"/>
        <v>115.38</v>
      </c>
      <c r="Q3414" s="10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12">
        <f t="shared" si="266"/>
        <v>46.43</v>
      </c>
      <c r="Q3415" s="10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12">
        <f t="shared" si="266"/>
        <v>70.569999999999993</v>
      </c>
      <c r="Q3416" s="10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12">
        <f t="shared" si="266"/>
        <v>22.22</v>
      </c>
      <c r="Q3417" s="10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12">
        <f t="shared" si="266"/>
        <v>159.47</v>
      </c>
      <c r="Q3418" s="10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12">
        <f t="shared" si="266"/>
        <v>37.78</v>
      </c>
      <c r="Q3419" s="10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12">
        <f t="shared" si="266"/>
        <v>72.05</v>
      </c>
      <c r="Q3420" s="10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12">
        <f t="shared" si="266"/>
        <v>63.7</v>
      </c>
      <c r="Q3421" s="10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12">
        <f t="shared" si="266"/>
        <v>28.41</v>
      </c>
      <c r="Q3422" s="10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12">
        <f t="shared" si="266"/>
        <v>103.21</v>
      </c>
      <c r="Q3423" s="10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12">
        <f t="shared" si="266"/>
        <v>71.150000000000006</v>
      </c>
      <c r="Q3424" s="10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12">
        <f t="shared" si="266"/>
        <v>35</v>
      </c>
      <c r="Q3425" s="10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12">
        <f t="shared" si="266"/>
        <v>81.78</v>
      </c>
      <c r="Q3426" s="10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12">
        <f t="shared" si="266"/>
        <v>297.02999999999997</v>
      </c>
      <c r="Q3427" s="10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12">
        <f t="shared" si="266"/>
        <v>46.61</v>
      </c>
      <c r="Q3428" s="10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12">
        <f t="shared" si="266"/>
        <v>51.72</v>
      </c>
      <c r="Q3429" s="10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12">
        <f t="shared" si="266"/>
        <v>40.29</v>
      </c>
      <c r="Q3430" s="10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12">
        <f t="shared" si="266"/>
        <v>16.25</v>
      </c>
      <c r="Q3431" s="10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12">
        <f t="shared" si="266"/>
        <v>30.15</v>
      </c>
      <c r="Q3432" s="10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12">
        <f t="shared" si="266"/>
        <v>95.24</v>
      </c>
      <c r="Q3433" s="10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12">
        <f t="shared" si="266"/>
        <v>52.21</v>
      </c>
      <c r="Q3434" s="10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12">
        <f t="shared" si="266"/>
        <v>134.15</v>
      </c>
      <c r="Q3435" s="10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12">
        <f t="shared" si="266"/>
        <v>62.83</v>
      </c>
      <c r="Q3436" s="10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12">
        <f t="shared" si="266"/>
        <v>58.95</v>
      </c>
      <c r="Q3437" s="10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12">
        <f t="shared" si="266"/>
        <v>143.11000000000001</v>
      </c>
      <c r="Q3438" s="10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12">
        <f t="shared" si="266"/>
        <v>84.17</v>
      </c>
      <c r="Q3439" s="10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12">
        <f t="shared" si="266"/>
        <v>186.07</v>
      </c>
      <c r="Q3440" s="10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12">
        <f t="shared" si="266"/>
        <v>89.79</v>
      </c>
      <c r="Q3441" s="10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12">
        <f t="shared" si="266"/>
        <v>64.16</v>
      </c>
      <c r="Q3442" s="10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12">
        <f t="shared" si="266"/>
        <v>59.65</v>
      </c>
      <c r="Q3443" s="10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12">
        <f t="shared" si="266"/>
        <v>31.25</v>
      </c>
      <c r="Q3444" s="10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12">
        <f t="shared" si="266"/>
        <v>41.22</v>
      </c>
      <c r="Q3445" s="10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12">
        <f t="shared" si="266"/>
        <v>43.35</v>
      </c>
      <c r="Q3446" s="10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12">
        <f t="shared" si="266"/>
        <v>64.52</v>
      </c>
      <c r="Q3447" s="10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12">
        <f t="shared" si="266"/>
        <v>43.28</v>
      </c>
      <c r="Q3448" s="10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12">
        <f t="shared" si="266"/>
        <v>77</v>
      </c>
      <c r="Q3449" s="10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12">
        <f t="shared" si="266"/>
        <v>51.22</v>
      </c>
      <c r="Q3450" s="10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12">
        <f t="shared" si="266"/>
        <v>68.25</v>
      </c>
      <c r="Q3451" s="10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12">
        <f t="shared" si="266"/>
        <v>19.489999999999998</v>
      </c>
      <c r="Q3452" s="10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12">
        <f t="shared" si="266"/>
        <v>41.13</v>
      </c>
      <c r="Q3453" s="10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12">
        <f t="shared" si="266"/>
        <v>41.41</v>
      </c>
      <c r="Q3454" s="10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12">
        <f t="shared" si="266"/>
        <v>27.5</v>
      </c>
      <c r="Q3455" s="10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12">
        <f t="shared" si="266"/>
        <v>33.57</v>
      </c>
      <c r="Q3456" s="10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12">
        <f t="shared" si="266"/>
        <v>145.87</v>
      </c>
      <c r="Q3457" s="10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 s="12">
        <f t="shared" si="266"/>
        <v>358.69</v>
      </c>
      <c r="Q3458" s="10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 s="12">
        <f t="shared" ref="P3459:P3522" si="271">IFERROR(ROUND(E3459/L3459,2),0)</f>
        <v>50.98</v>
      </c>
      <c r="Q3459" s="10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12">
        <f t="shared" si="271"/>
        <v>45.04</v>
      </c>
      <c r="Q3460" s="10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12">
        <f t="shared" si="271"/>
        <v>17.53</v>
      </c>
      <c r="Q3461" s="10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12">
        <f t="shared" si="271"/>
        <v>50</v>
      </c>
      <c r="Q3462" s="10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12">
        <f t="shared" si="271"/>
        <v>57.92</v>
      </c>
      <c r="Q3463" s="10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12">
        <f t="shared" si="271"/>
        <v>29.71</v>
      </c>
      <c r="Q3464" s="10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12">
        <f t="shared" si="271"/>
        <v>90.68</v>
      </c>
      <c r="Q3465" s="10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12">
        <f t="shared" si="271"/>
        <v>55.01</v>
      </c>
      <c r="Q3466" s="10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12">
        <f t="shared" si="271"/>
        <v>57.22</v>
      </c>
      <c r="Q3467" s="10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12">
        <f t="shared" si="271"/>
        <v>72.95</v>
      </c>
      <c r="Q3468" s="10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12">
        <f t="shared" si="271"/>
        <v>64.47</v>
      </c>
      <c r="Q3469" s="10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12">
        <f t="shared" si="271"/>
        <v>716.35</v>
      </c>
      <c r="Q3470" s="10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12">
        <f t="shared" si="271"/>
        <v>50.4</v>
      </c>
      <c r="Q3471" s="10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12">
        <f t="shared" si="271"/>
        <v>41.67</v>
      </c>
      <c r="Q3472" s="10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12">
        <f t="shared" si="271"/>
        <v>35.770000000000003</v>
      </c>
      <c r="Q3473" s="10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12">
        <f t="shared" si="271"/>
        <v>88.74</v>
      </c>
      <c r="Q3474" s="10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12">
        <f t="shared" si="271"/>
        <v>148.47999999999999</v>
      </c>
      <c r="Q3475" s="10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12">
        <f t="shared" si="271"/>
        <v>51.79</v>
      </c>
      <c r="Q3476" s="10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12">
        <f t="shared" si="271"/>
        <v>20</v>
      </c>
      <c r="Q3477" s="10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12">
        <f t="shared" si="271"/>
        <v>52</v>
      </c>
      <c r="Q3478" s="10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12">
        <f t="shared" si="271"/>
        <v>53.23</v>
      </c>
      <c r="Q3479" s="10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12">
        <f t="shared" si="271"/>
        <v>39.6</v>
      </c>
      <c r="Q3480" s="10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12">
        <f t="shared" si="271"/>
        <v>34.25</v>
      </c>
      <c r="Q3481" s="10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12">
        <f t="shared" si="271"/>
        <v>164.62</v>
      </c>
      <c r="Q3482" s="10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12">
        <f t="shared" si="271"/>
        <v>125.05</v>
      </c>
      <c r="Q3483" s="10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12">
        <f t="shared" si="271"/>
        <v>51.88</v>
      </c>
      <c r="Q3484" s="10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12">
        <f t="shared" si="271"/>
        <v>40.29</v>
      </c>
      <c r="Q3485" s="10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12">
        <f t="shared" si="271"/>
        <v>64.91</v>
      </c>
      <c r="Q3486" s="10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12">
        <f t="shared" si="271"/>
        <v>55.33</v>
      </c>
      <c r="Q3487" s="10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12">
        <f t="shared" si="271"/>
        <v>83.14</v>
      </c>
      <c r="Q3488" s="10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12">
        <f t="shared" si="271"/>
        <v>38.71</v>
      </c>
      <c r="Q3489" s="10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12">
        <f t="shared" si="271"/>
        <v>125.38</v>
      </c>
      <c r="Q3490" s="10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12">
        <f t="shared" si="271"/>
        <v>78.260000000000005</v>
      </c>
      <c r="Q3491" s="10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12">
        <f t="shared" si="271"/>
        <v>47.22</v>
      </c>
      <c r="Q3492" s="10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12">
        <f t="shared" si="271"/>
        <v>79.099999999999994</v>
      </c>
      <c r="Q3493" s="10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12">
        <f t="shared" si="271"/>
        <v>114.29</v>
      </c>
      <c r="Q3494" s="10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12">
        <f t="shared" si="271"/>
        <v>51.72</v>
      </c>
      <c r="Q3495" s="10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12">
        <f t="shared" si="271"/>
        <v>30.77</v>
      </c>
      <c r="Q3496" s="10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12">
        <f t="shared" si="271"/>
        <v>74.209999999999994</v>
      </c>
      <c r="Q3497" s="10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12">
        <f t="shared" si="271"/>
        <v>47.85</v>
      </c>
      <c r="Q3498" s="10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12">
        <f t="shared" si="271"/>
        <v>34.409999999999997</v>
      </c>
      <c r="Q3499" s="10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12">
        <f t="shared" si="271"/>
        <v>40.24</v>
      </c>
      <c r="Q3500" s="10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12">
        <f t="shared" si="271"/>
        <v>60.29</v>
      </c>
      <c r="Q3501" s="10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12">
        <f t="shared" si="271"/>
        <v>25.31</v>
      </c>
      <c r="Q3502" s="10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12">
        <f t="shared" si="271"/>
        <v>35.950000000000003</v>
      </c>
      <c r="Q3503" s="10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12">
        <f t="shared" si="271"/>
        <v>136</v>
      </c>
      <c r="Q3504" s="10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12">
        <f t="shared" si="271"/>
        <v>70.760000000000005</v>
      </c>
      <c r="Q3505" s="10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12">
        <f t="shared" si="271"/>
        <v>125</v>
      </c>
      <c r="Q3506" s="10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12">
        <f t="shared" si="271"/>
        <v>66.510000000000005</v>
      </c>
      <c r="Q3507" s="10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12">
        <f t="shared" si="271"/>
        <v>105</v>
      </c>
      <c r="Q3508" s="10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12">
        <f t="shared" si="271"/>
        <v>145</v>
      </c>
      <c r="Q3509" s="10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12">
        <f t="shared" si="271"/>
        <v>12</v>
      </c>
      <c r="Q3510" s="10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12">
        <f t="shared" si="271"/>
        <v>96.67</v>
      </c>
      <c r="Q3511" s="10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12">
        <f t="shared" si="271"/>
        <v>60.33</v>
      </c>
      <c r="Q3512" s="10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12">
        <f t="shared" si="271"/>
        <v>79.89</v>
      </c>
      <c r="Q3513" s="10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12">
        <f t="shared" si="271"/>
        <v>58.82</v>
      </c>
      <c r="Q3514" s="10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12">
        <f t="shared" si="271"/>
        <v>75.34</v>
      </c>
      <c r="Q3515" s="10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12">
        <f t="shared" si="271"/>
        <v>55</v>
      </c>
      <c r="Q3516" s="10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12">
        <f t="shared" si="271"/>
        <v>66.959999999999994</v>
      </c>
      <c r="Q3517" s="10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12">
        <f t="shared" si="271"/>
        <v>227.27</v>
      </c>
      <c r="Q3518" s="10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12">
        <f t="shared" si="271"/>
        <v>307.69</v>
      </c>
      <c r="Q3519" s="10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12">
        <f t="shared" si="271"/>
        <v>50.02</v>
      </c>
      <c r="Q3520" s="10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12">
        <f t="shared" si="271"/>
        <v>72.39</v>
      </c>
      <c r="Q3521" s="10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 s="12">
        <f t="shared" si="271"/>
        <v>95.95</v>
      </c>
      <c r="Q3522" s="10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 s="12">
        <f t="shared" ref="P3523:P3586" si="276">IFERROR(ROUND(E3523/L3523,2),0)</f>
        <v>45.62</v>
      </c>
      <c r="Q3523" s="10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12">
        <f t="shared" si="276"/>
        <v>41.03</v>
      </c>
      <c r="Q3524" s="10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12">
        <f t="shared" si="276"/>
        <v>56.83</v>
      </c>
      <c r="Q3525" s="10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12">
        <f t="shared" si="276"/>
        <v>137.24</v>
      </c>
      <c r="Q3526" s="10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12">
        <f t="shared" si="276"/>
        <v>75.709999999999994</v>
      </c>
      <c r="Q3527" s="10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12">
        <f t="shared" si="276"/>
        <v>99</v>
      </c>
      <c r="Q3528" s="10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12">
        <f t="shared" si="276"/>
        <v>81.569999999999993</v>
      </c>
      <c r="Q3529" s="10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12">
        <f t="shared" si="276"/>
        <v>45.11</v>
      </c>
      <c r="Q3530" s="10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12">
        <f t="shared" si="276"/>
        <v>36.67</v>
      </c>
      <c r="Q3531" s="10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12">
        <f t="shared" si="276"/>
        <v>125</v>
      </c>
      <c r="Q3532" s="10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12">
        <f t="shared" si="276"/>
        <v>49.23</v>
      </c>
      <c r="Q3533" s="10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12">
        <f t="shared" si="276"/>
        <v>42.3</v>
      </c>
      <c r="Q3534" s="10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12">
        <f t="shared" si="276"/>
        <v>78.88</v>
      </c>
      <c r="Q3535" s="10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12">
        <f t="shared" si="276"/>
        <v>38.28</v>
      </c>
      <c r="Q3536" s="10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12">
        <f t="shared" si="276"/>
        <v>44.85</v>
      </c>
      <c r="Q3537" s="10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12">
        <f t="shared" si="276"/>
        <v>13.53</v>
      </c>
      <c r="Q3538" s="10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12">
        <f t="shared" si="276"/>
        <v>43.5</v>
      </c>
      <c r="Q3539" s="10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12">
        <f t="shared" si="276"/>
        <v>30.95</v>
      </c>
      <c r="Q3540" s="10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12">
        <f t="shared" si="276"/>
        <v>55.23</v>
      </c>
      <c r="Q3541" s="10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12">
        <f t="shared" si="276"/>
        <v>46.13</v>
      </c>
      <c r="Q3542" s="10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12">
        <f t="shared" si="276"/>
        <v>39.380000000000003</v>
      </c>
      <c r="Q3543" s="10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12">
        <f t="shared" si="276"/>
        <v>66.150000000000006</v>
      </c>
      <c r="Q3544" s="10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12">
        <f t="shared" si="276"/>
        <v>54.14</v>
      </c>
      <c r="Q3545" s="10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12">
        <f t="shared" si="276"/>
        <v>104.17</v>
      </c>
      <c r="Q3546" s="10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12">
        <f t="shared" si="276"/>
        <v>31.38</v>
      </c>
      <c r="Q3547" s="10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12">
        <f t="shared" si="276"/>
        <v>59.21</v>
      </c>
      <c r="Q3548" s="10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12">
        <f t="shared" si="276"/>
        <v>119.18</v>
      </c>
      <c r="Q3549" s="10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12">
        <f t="shared" si="276"/>
        <v>164.62</v>
      </c>
      <c r="Q3550" s="10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12">
        <f t="shared" si="276"/>
        <v>24.29</v>
      </c>
      <c r="Q3551" s="10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12">
        <f t="shared" si="276"/>
        <v>40.94</v>
      </c>
      <c r="Q3552" s="10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12">
        <f t="shared" si="276"/>
        <v>61.1</v>
      </c>
      <c r="Q3553" s="10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12">
        <f t="shared" si="276"/>
        <v>38.65</v>
      </c>
      <c r="Q3554" s="10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12">
        <f t="shared" si="276"/>
        <v>56.2</v>
      </c>
      <c r="Q3555" s="10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12">
        <f t="shared" si="276"/>
        <v>107</v>
      </c>
      <c r="Q3556" s="10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12">
        <f t="shared" si="276"/>
        <v>171.43</v>
      </c>
      <c r="Q3557" s="10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12">
        <f t="shared" si="276"/>
        <v>110.5</v>
      </c>
      <c r="Q3558" s="10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12">
        <f t="shared" si="276"/>
        <v>179.28</v>
      </c>
      <c r="Q3559" s="10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12">
        <f t="shared" si="276"/>
        <v>22.91</v>
      </c>
      <c r="Q3560" s="10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12">
        <f t="shared" si="276"/>
        <v>43.13</v>
      </c>
      <c r="Q3561" s="10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12">
        <f t="shared" si="276"/>
        <v>46.89</v>
      </c>
      <c r="Q3562" s="10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12">
        <f t="shared" si="276"/>
        <v>47.41</v>
      </c>
      <c r="Q3563" s="10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12">
        <f t="shared" si="276"/>
        <v>15.13</v>
      </c>
      <c r="Q3564" s="10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12">
        <f t="shared" si="276"/>
        <v>21.1</v>
      </c>
      <c r="Q3565" s="10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12">
        <f t="shared" si="276"/>
        <v>59.12</v>
      </c>
      <c r="Q3566" s="10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12">
        <f t="shared" si="276"/>
        <v>97.92</v>
      </c>
      <c r="Q3567" s="10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12">
        <f t="shared" si="276"/>
        <v>55.13</v>
      </c>
      <c r="Q3568" s="10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12">
        <f t="shared" si="276"/>
        <v>26.54</v>
      </c>
      <c r="Q3569" s="10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12">
        <f t="shared" si="276"/>
        <v>58.42</v>
      </c>
      <c r="Q3570" s="10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12">
        <f t="shared" si="276"/>
        <v>122.54</v>
      </c>
      <c r="Q3571" s="10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12">
        <f t="shared" si="276"/>
        <v>87.96</v>
      </c>
      <c r="Q3572" s="10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12">
        <f t="shared" si="276"/>
        <v>73.239999999999995</v>
      </c>
      <c r="Q3573" s="10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12">
        <f t="shared" si="276"/>
        <v>55.56</v>
      </c>
      <c r="Q3574" s="10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12">
        <f t="shared" si="276"/>
        <v>39.54</v>
      </c>
      <c r="Q3575" s="10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12">
        <f t="shared" si="276"/>
        <v>136.78</v>
      </c>
      <c r="Q3576" s="10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12">
        <f t="shared" si="276"/>
        <v>99.34</v>
      </c>
      <c r="Q3577" s="10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12">
        <f t="shared" si="276"/>
        <v>20</v>
      </c>
      <c r="Q3578" s="10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12">
        <f t="shared" si="276"/>
        <v>28.89</v>
      </c>
      <c r="Q3579" s="10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12">
        <f t="shared" si="276"/>
        <v>40.549999999999997</v>
      </c>
      <c r="Q3580" s="10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12">
        <f t="shared" si="276"/>
        <v>35.71</v>
      </c>
      <c r="Q3581" s="10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12">
        <f t="shared" si="276"/>
        <v>37.96</v>
      </c>
      <c r="Q3582" s="10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12">
        <f t="shared" si="276"/>
        <v>33.33</v>
      </c>
      <c r="Q3583" s="10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12">
        <f t="shared" si="276"/>
        <v>58.57</v>
      </c>
      <c r="Q3584" s="10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12">
        <f t="shared" si="276"/>
        <v>135.63</v>
      </c>
      <c r="Q3585" s="10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 s="12">
        <f t="shared" si="276"/>
        <v>30.94</v>
      </c>
      <c r="Q3586" s="10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 s="12">
        <f t="shared" ref="P3587:P3650" si="281">IFERROR(ROUND(E3587/L3587,2),0)</f>
        <v>176.09</v>
      </c>
      <c r="Q3587" s="10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12">
        <f t="shared" si="281"/>
        <v>151.97999999999999</v>
      </c>
      <c r="Q3588" s="10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12">
        <f t="shared" si="281"/>
        <v>22.61</v>
      </c>
      <c r="Q3589" s="10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12">
        <f t="shared" si="281"/>
        <v>18.27</v>
      </c>
      <c r="Q3590" s="10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12">
        <f t="shared" si="281"/>
        <v>82.26</v>
      </c>
      <c r="Q3591" s="10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12">
        <f t="shared" si="281"/>
        <v>68.53</v>
      </c>
      <c r="Q3592" s="10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12">
        <f t="shared" si="281"/>
        <v>68.06</v>
      </c>
      <c r="Q3593" s="10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12">
        <f t="shared" si="281"/>
        <v>72.709999999999994</v>
      </c>
      <c r="Q3594" s="10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12">
        <f t="shared" si="281"/>
        <v>77.19</v>
      </c>
      <c r="Q3595" s="10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12">
        <f t="shared" si="281"/>
        <v>55.97</v>
      </c>
      <c r="Q3596" s="10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12">
        <f t="shared" si="281"/>
        <v>49.69</v>
      </c>
      <c r="Q3597" s="10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12">
        <f t="shared" si="281"/>
        <v>79</v>
      </c>
      <c r="Q3598" s="10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12">
        <f t="shared" si="281"/>
        <v>77.73</v>
      </c>
      <c r="Q3599" s="10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12">
        <f t="shared" si="281"/>
        <v>40.78</v>
      </c>
      <c r="Q3600" s="10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12">
        <f t="shared" si="281"/>
        <v>59.41</v>
      </c>
      <c r="Q3601" s="10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12">
        <f t="shared" si="281"/>
        <v>3.25</v>
      </c>
      <c r="Q3602" s="10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12">
        <f t="shared" si="281"/>
        <v>39.380000000000003</v>
      </c>
      <c r="Q3603" s="10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12">
        <f t="shared" si="281"/>
        <v>81.67</v>
      </c>
      <c r="Q3604" s="10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12">
        <f t="shared" si="281"/>
        <v>44.91</v>
      </c>
      <c r="Q3605" s="10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12">
        <f t="shared" si="281"/>
        <v>49.06</v>
      </c>
      <c r="Q3606" s="10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12">
        <f t="shared" si="281"/>
        <v>30.67</v>
      </c>
      <c r="Q3607" s="10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12">
        <f t="shared" si="281"/>
        <v>61.06</v>
      </c>
      <c r="Q3608" s="10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12">
        <f t="shared" si="281"/>
        <v>29</v>
      </c>
      <c r="Q3609" s="10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12">
        <f t="shared" si="281"/>
        <v>29.63</v>
      </c>
      <c r="Q3610" s="10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12">
        <f t="shared" si="281"/>
        <v>143.1</v>
      </c>
      <c r="Q3611" s="10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12">
        <f t="shared" si="281"/>
        <v>52.35</v>
      </c>
      <c r="Q3612" s="10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12">
        <f t="shared" si="281"/>
        <v>66.67</v>
      </c>
      <c r="Q3613" s="10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12">
        <f t="shared" si="281"/>
        <v>126.67</v>
      </c>
      <c r="Q3614" s="10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12">
        <f t="shared" si="281"/>
        <v>62.5</v>
      </c>
      <c r="Q3615" s="10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12">
        <f t="shared" si="281"/>
        <v>35.49</v>
      </c>
      <c r="Q3616" s="10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12">
        <f t="shared" si="281"/>
        <v>37.08</v>
      </c>
      <c r="Q3617" s="10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12">
        <f t="shared" si="281"/>
        <v>69.33</v>
      </c>
      <c r="Q3618" s="10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12">
        <f t="shared" si="281"/>
        <v>17.25</v>
      </c>
      <c r="Q3619" s="10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12">
        <f t="shared" si="281"/>
        <v>36.07</v>
      </c>
      <c r="Q3620" s="10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12">
        <f t="shared" si="281"/>
        <v>66.47</v>
      </c>
      <c r="Q3621" s="10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12">
        <f t="shared" si="281"/>
        <v>56.07</v>
      </c>
      <c r="Q3622" s="10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12">
        <f t="shared" si="281"/>
        <v>47.03</v>
      </c>
      <c r="Q3623" s="10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12">
        <f t="shared" si="281"/>
        <v>47.67</v>
      </c>
      <c r="Q3624" s="10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12">
        <f t="shared" si="281"/>
        <v>88.24</v>
      </c>
      <c r="Q3625" s="10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12">
        <f t="shared" si="281"/>
        <v>80.72</v>
      </c>
      <c r="Q3626" s="10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12">
        <f t="shared" si="281"/>
        <v>39.49</v>
      </c>
      <c r="Q3627" s="10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12">
        <f t="shared" si="281"/>
        <v>84.85</v>
      </c>
      <c r="Q3628" s="10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12">
        <f t="shared" si="281"/>
        <v>68.97</v>
      </c>
      <c r="Q3629" s="10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s="12">
        <f t="shared" si="281"/>
        <v>0</v>
      </c>
      <c r="Q3630" s="10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 s="12">
        <f t="shared" si="281"/>
        <v>1</v>
      </c>
      <c r="Q3631" s="10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 s="12">
        <f t="shared" si="281"/>
        <v>1</v>
      </c>
      <c r="Q3632" s="10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 s="12">
        <f t="shared" si="281"/>
        <v>147.88</v>
      </c>
      <c r="Q3633" s="10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 s="12">
        <f t="shared" si="281"/>
        <v>100</v>
      </c>
      <c r="Q3634" s="10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 s="12">
        <f t="shared" si="281"/>
        <v>56.84</v>
      </c>
      <c r="Q3635" s="10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 s="12">
        <f t="shared" si="281"/>
        <v>176.94</v>
      </c>
      <c r="Q3636" s="10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 s="12">
        <f t="shared" si="281"/>
        <v>127.6</v>
      </c>
      <c r="Q3637" s="10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s="12">
        <f t="shared" si="281"/>
        <v>0</v>
      </c>
      <c r="Q3638" s="10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 s="12">
        <f t="shared" si="281"/>
        <v>66.14</v>
      </c>
      <c r="Q3639" s="10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 s="12">
        <f t="shared" si="281"/>
        <v>108</v>
      </c>
      <c r="Q3640" s="10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 s="12">
        <f t="shared" si="281"/>
        <v>1</v>
      </c>
      <c r="Q3641" s="10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 s="12">
        <f t="shared" si="281"/>
        <v>18.329999999999998</v>
      </c>
      <c r="Q3642" s="10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s="12">
        <f t="shared" si="281"/>
        <v>0</v>
      </c>
      <c r="Q3643" s="10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 s="12">
        <f t="shared" si="281"/>
        <v>7.5</v>
      </c>
      <c r="Q3644" s="10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s="12">
        <f t="shared" si="281"/>
        <v>0</v>
      </c>
      <c r="Q3645" s="10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 s="12">
        <f t="shared" si="281"/>
        <v>68.42</v>
      </c>
      <c r="Q3646" s="10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12">
        <f t="shared" si="281"/>
        <v>1</v>
      </c>
      <c r="Q3647" s="10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 s="12">
        <f t="shared" si="281"/>
        <v>60.13</v>
      </c>
      <c r="Q3648" s="10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 s="12">
        <f t="shared" si="281"/>
        <v>15</v>
      </c>
      <c r="Q3649" s="10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 s="12">
        <f t="shared" si="281"/>
        <v>550.04</v>
      </c>
      <c r="Q3650" s="10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 s="12">
        <f t="shared" ref="P3651:P3714" si="286">IFERROR(ROUND(E3651/L3651,2),0)</f>
        <v>97.5</v>
      </c>
      <c r="Q3651" s="10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12">
        <f t="shared" si="286"/>
        <v>29.41</v>
      </c>
      <c r="Q3652" s="10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12">
        <f t="shared" si="286"/>
        <v>57.78</v>
      </c>
      <c r="Q3653" s="10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12">
        <f t="shared" si="286"/>
        <v>44.24</v>
      </c>
      <c r="Q3654" s="10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12">
        <f t="shared" si="286"/>
        <v>60.91</v>
      </c>
      <c r="Q3655" s="10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12">
        <f t="shared" si="286"/>
        <v>68.84</v>
      </c>
      <c r="Q3656" s="10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12">
        <f t="shared" si="286"/>
        <v>73.58</v>
      </c>
      <c r="Q3657" s="10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12">
        <f t="shared" si="286"/>
        <v>115.02</v>
      </c>
      <c r="Q3658" s="10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12">
        <f t="shared" si="286"/>
        <v>110.75</v>
      </c>
      <c r="Q3659" s="10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12">
        <f t="shared" si="286"/>
        <v>75.5</v>
      </c>
      <c r="Q3660" s="10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12">
        <f t="shared" si="286"/>
        <v>235.46</v>
      </c>
      <c r="Q3661" s="10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12">
        <f t="shared" si="286"/>
        <v>11.36</v>
      </c>
      <c r="Q3662" s="10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12">
        <f t="shared" si="286"/>
        <v>92.5</v>
      </c>
      <c r="Q3663" s="10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12">
        <f t="shared" si="286"/>
        <v>202.85</v>
      </c>
      <c r="Q3664" s="10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12">
        <f t="shared" si="286"/>
        <v>26</v>
      </c>
      <c r="Q3665" s="10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12">
        <f t="shared" si="286"/>
        <v>46.05</v>
      </c>
      <c r="Q3666" s="10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12">
        <f t="shared" si="286"/>
        <v>51</v>
      </c>
      <c r="Q3667" s="10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12">
        <f t="shared" si="286"/>
        <v>31.58</v>
      </c>
      <c r="Q3668" s="10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12">
        <f t="shared" si="286"/>
        <v>53.36</v>
      </c>
      <c r="Q3669" s="10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12">
        <f t="shared" si="286"/>
        <v>36.96</v>
      </c>
      <c r="Q3670" s="10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12">
        <f t="shared" si="286"/>
        <v>81.290000000000006</v>
      </c>
      <c r="Q3671" s="10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12">
        <f t="shared" si="286"/>
        <v>20.079999999999998</v>
      </c>
      <c r="Q3672" s="10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12">
        <f t="shared" si="286"/>
        <v>88.25</v>
      </c>
      <c r="Q3673" s="10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12">
        <f t="shared" si="286"/>
        <v>53.44</v>
      </c>
      <c r="Q3674" s="10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12">
        <f t="shared" si="286"/>
        <v>39.869999999999997</v>
      </c>
      <c r="Q3675" s="10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12">
        <f t="shared" si="286"/>
        <v>145.16</v>
      </c>
      <c r="Q3676" s="10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12">
        <f t="shared" si="286"/>
        <v>23.33</v>
      </c>
      <c r="Q3677" s="10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12">
        <f t="shared" si="286"/>
        <v>64.38</v>
      </c>
      <c r="Q3678" s="10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12">
        <f t="shared" si="286"/>
        <v>62.05</v>
      </c>
      <c r="Q3679" s="10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12">
        <f t="shared" si="286"/>
        <v>66.13</v>
      </c>
      <c r="Q3680" s="10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12">
        <f t="shared" si="286"/>
        <v>73.400000000000006</v>
      </c>
      <c r="Q3681" s="10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12">
        <f t="shared" si="286"/>
        <v>99.5</v>
      </c>
      <c r="Q3682" s="10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12">
        <f t="shared" si="286"/>
        <v>62.17</v>
      </c>
      <c r="Q3683" s="10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12">
        <f t="shared" si="286"/>
        <v>62.33</v>
      </c>
      <c r="Q3684" s="10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12">
        <f t="shared" si="286"/>
        <v>58.79</v>
      </c>
      <c r="Q3685" s="10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12">
        <f t="shared" si="286"/>
        <v>45.35</v>
      </c>
      <c r="Q3686" s="10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12">
        <f t="shared" si="286"/>
        <v>41.94</v>
      </c>
      <c r="Q3687" s="10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12">
        <f t="shared" si="286"/>
        <v>59.17</v>
      </c>
      <c r="Q3688" s="10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12">
        <f t="shared" si="286"/>
        <v>200.49</v>
      </c>
      <c r="Q3689" s="10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12">
        <f t="shared" si="286"/>
        <v>83.97</v>
      </c>
      <c r="Q3690" s="10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12">
        <f t="shared" si="286"/>
        <v>57.26</v>
      </c>
      <c r="Q3691" s="10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12">
        <f t="shared" si="286"/>
        <v>58.06</v>
      </c>
      <c r="Q3692" s="10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12">
        <f t="shared" si="286"/>
        <v>186.8</v>
      </c>
      <c r="Q3693" s="10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12">
        <f t="shared" si="286"/>
        <v>74.12</v>
      </c>
      <c r="Q3694" s="10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12">
        <f t="shared" si="286"/>
        <v>30.71</v>
      </c>
      <c r="Q3695" s="10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12">
        <f t="shared" si="286"/>
        <v>62.67</v>
      </c>
      <c r="Q3696" s="10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12">
        <f t="shared" si="286"/>
        <v>121.36</v>
      </c>
      <c r="Q3697" s="10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12">
        <f t="shared" si="286"/>
        <v>39.74</v>
      </c>
      <c r="Q3698" s="10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12">
        <f t="shared" si="286"/>
        <v>72</v>
      </c>
      <c r="Q3699" s="10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12">
        <f t="shared" si="286"/>
        <v>40.630000000000003</v>
      </c>
      <c r="Q3700" s="10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12">
        <f t="shared" si="286"/>
        <v>63</v>
      </c>
      <c r="Q3701" s="10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12">
        <f t="shared" si="286"/>
        <v>33.67</v>
      </c>
      <c r="Q3702" s="10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12">
        <f t="shared" si="286"/>
        <v>38.590000000000003</v>
      </c>
      <c r="Q3703" s="10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12">
        <f t="shared" si="286"/>
        <v>155.94999999999999</v>
      </c>
      <c r="Q3704" s="10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12">
        <f t="shared" si="286"/>
        <v>43.2</v>
      </c>
      <c r="Q3705" s="10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12">
        <f t="shared" si="286"/>
        <v>15.15</v>
      </c>
      <c r="Q3706" s="10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12">
        <f t="shared" si="286"/>
        <v>83.57</v>
      </c>
      <c r="Q3707" s="10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12">
        <f t="shared" si="286"/>
        <v>140</v>
      </c>
      <c r="Q3708" s="10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12">
        <f t="shared" si="286"/>
        <v>80.87</v>
      </c>
      <c r="Q3709" s="10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12">
        <f t="shared" si="286"/>
        <v>53.85</v>
      </c>
      <c r="Q3710" s="10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12">
        <f t="shared" si="286"/>
        <v>30.93</v>
      </c>
      <c r="Q3711" s="10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12">
        <f t="shared" si="286"/>
        <v>67.959999999999994</v>
      </c>
      <c r="Q3712" s="10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12">
        <f t="shared" si="286"/>
        <v>27.14</v>
      </c>
      <c r="Q3713" s="10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 s="12">
        <f t="shared" si="286"/>
        <v>110.87</v>
      </c>
      <c r="Q3714" s="10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 s="12">
        <f t="shared" ref="P3715:P3778" si="291">IFERROR(ROUND(E3715/L3715,2),0)</f>
        <v>106.84</v>
      </c>
      <c r="Q3715" s="10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12">
        <f t="shared" si="291"/>
        <v>105.52</v>
      </c>
      <c r="Q3716" s="10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12">
        <f t="shared" si="291"/>
        <v>132.96</v>
      </c>
      <c r="Q3717" s="10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12">
        <f t="shared" si="291"/>
        <v>51.92</v>
      </c>
      <c r="Q3718" s="10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12">
        <f t="shared" si="291"/>
        <v>310</v>
      </c>
      <c r="Q3719" s="10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12">
        <f t="shared" si="291"/>
        <v>26.02</v>
      </c>
      <c r="Q3720" s="10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12">
        <f t="shared" si="291"/>
        <v>105</v>
      </c>
      <c r="Q3721" s="10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12">
        <f t="shared" si="291"/>
        <v>86.23</v>
      </c>
      <c r="Q3722" s="10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12">
        <f t="shared" si="291"/>
        <v>114.55</v>
      </c>
      <c r="Q3723" s="10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12">
        <f t="shared" si="291"/>
        <v>47.66</v>
      </c>
      <c r="Q3724" s="10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12">
        <f t="shared" si="291"/>
        <v>72.89</v>
      </c>
      <c r="Q3725" s="10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12">
        <f t="shared" si="291"/>
        <v>49.55</v>
      </c>
      <c r="Q3726" s="10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12">
        <f t="shared" si="291"/>
        <v>25.4</v>
      </c>
      <c r="Q3727" s="10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12">
        <f t="shared" si="291"/>
        <v>62.59</v>
      </c>
      <c r="Q3728" s="10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12">
        <f t="shared" si="291"/>
        <v>61.06</v>
      </c>
      <c r="Q3729" s="10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12">
        <f t="shared" si="291"/>
        <v>60.06</v>
      </c>
      <c r="Q3730" s="10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12">
        <f t="shared" si="291"/>
        <v>72.400000000000006</v>
      </c>
      <c r="Q3731" s="10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12">
        <f t="shared" si="291"/>
        <v>100</v>
      </c>
      <c r="Q3732" s="10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12">
        <f t="shared" si="291"/>
        <v>51.67</v>
      </c>
      <c r="Q3733" s="10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12">
        <f t="shared" si="291"/>
        <v>32.75</v>
      </c>
      <c r="Q3734" s="10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12">
        <f t="shared" si="291"/>
        <v>0</v>
      </c>
      <c r="Q3735" s="10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12">
        <f t="shared" si="291"/>
        <v>61</v>
      </c>
      <c r="Q3736" s="10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12">
        <f t="shared" si="291"/>
        <v>10</v>
      </c>
      <c r="Q3737" s="10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12">
        <f t="shared" si="291"/>
        <v>10</v>
      </c>
      <c r="Q3738" s="10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12">
        <f t="shared" si="291"/>
        <v>37.5</v>
      </c>
      <c r="Q3739" s="10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12">
        <f t="shared" si="291"/>
        <v>45</v>
      </c>
      <c r="Q3740" s="10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12">
        <f t="shared" si="291"/>
        <v>100.63</v>
      </c>
      <c r="Q3741" s="10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12">
        <f t="shared" si="291"/>
        <v>25.57</v>
      </c>
      <c r="Q3742" s="10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12">
        <f t="shared" si="291"/>
        <v>0</v>
      </c>
      <c r="Q3743" s="10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12">
        <f t="shared" si="291"/>
        <v>25</v>
      </c>
      <c r="Q3744" s="10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12">
        <f t="shared" si="291"/>
        <v>0</v>
      </c>
      <c r="Q3745" s="10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12">
        <f t="shared" si="291"/>
        <v>0</v>
      </c>
      <c r="Q3746" s="10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12">
        <f t="shared" si="291"/>
        <v>10</v>
      </c>
      <c r="Q3747" s="10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12">
        <f t="shared" si="291"/>
        <v>202</v>
      </c>
      <c r="Q3748" s="10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12">
        <f t="shared" si="291"/>
        <v>25</v>
      </c>
      <c r="Q3749" s="10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 s="12">
        <f t="shared" si="291"/>
        <v>99.54</v>
      </c>
      <c r="Q3750" s="10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 s="12">
        <f t="shared" si="291"/>
        <v>75</v>
      </c>
      <c r="Q3751" s="10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 s="12">
        <f t="shared" si="291"/>
        <v>215.25</v>
      </c>
      <c r="Q3752" s="10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 s="12">
        <f t="shared" si="291"/>
        <v>120.55</v>
      </c>
      <c r="Q3753" s="10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 s="12">
        <f t="shared" si="291"/>
        <v>37.67</v>
      </c>
      <c r="Q3754" s="10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 s="12">
        <f t="shared" si="291"/>
        <v>172.23</v>
      </c>
      <c r="Q3755" s="10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 s="12">
        <f t="shared" si="291"/>
        <v>111.11</v>
      </c>
      <c r="Q3756" s="10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 s="12">
        <f t="shared" si="291"/>
        <v>25.46</v>
      </c>
      <c r="Q3757" s="10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 s="12">
        <f t="shared" si="291"/>
        <v>267.64999999999998</v>
      </c>
      <c r="Q3758" s="10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 s="12">
        <f t="shared" si="291"/>
        <v>75.959999999999994</v>
      </c>
      <c r="Q3759" s="10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 s="12">
        <f t="shared" si="291"/>
        <v>59.04</v>
      </c>
      <c r="Q3760" s="10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 s="12">
        <f t="shared" si="291"/>
        <v>50.11</v>
      </c>
      <c r="Q3761" s="10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 s="12">
        <f t="shared" si="291"/>
        <v>55.5</v>
      </c>
      <c r="Q3762" s="10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 s="12">
        <f t="shared" si="291"/>
        <v>166.67</v>
      </c>
      <c r="Q3763" s="10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 s="12">
        <f t="shared" si="291"/>
        <v>47.43</v>
      </c>
      <c r="Q3764" s="10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 s="12">
        <f t="shared" si="291"/>
        <v>64.94</v>
      </c>
      <c r="Q3765" s="10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 s="12">
        <f t="shared" si="291"/>
        <v>55.56</v>
      </c>
      <c r="Q3766" s="10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 s="12">
        <f t="shared" si="291"/>
        <v>74.22</v>
      </c>
      <c r="Q3767" s="10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 s="12">
        <f t="shared" si="291"/>
        <v>106.93</v>
      </c>
      <c r="Q3768" s="10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 s="12">
        <f t="shared" si="291"/>
        <v>41.7</v>
      </c>
      <c r="Q3769" s="10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 s="12">
        <f t="shared" si="291"/>
        <v>74.239999999999995</v>
      </c>
      <c r="Q3770" s="10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 s="12">
        <f t="shared" si="291"/>
        <v>73.33</v>
      </c>
      <c r="Q3771" s="10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 s="12">
        <f t="shared" si="291"/>
        <v>100</v>
      </c>
      <c r="Q3772" s="10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 s="12">
        <f t="shared" si="291"/>
        <v>38.42</v>
      </c>
      <c r="Q3773" s="10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 s="12">
        <f t="shared" si="291"/>
        <v>166.97</v>
      </c>
      <c r="Q3774" s="10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 s="12">
        <f t="shared" si="291"/>
        <v>94.91</v>
      </c>
      <c r="Q3775" s="10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 s="12">
        <f t="shared" si="291"/>
        <v>100</v>
      </c>
      <c r="Q3776" s="10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 s="12">
        <f t="shared" si="291"/>
        <v>143.21</v>
      </c>
      <c r="Q3777" s="10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 s="12">
        <f t="shared" si="291"/>
        <v>90.82</v>
      </c>
      <c r="Q3778" s="10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 s="12">
        <f t="shared" ref="P3779:P3842" si="296">IFERROR(ROUND(E3779/L3779,2),0)</f>
        <v>48.54</v>
      </c>
      <c r="Q3779" s="10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12">
        <f t="shared" si="296"/>
        <v>70.03</v>
      </c>
      <c r="Q3780" s="10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12">
        <f t="shared" si="296"/>
        <v>135.63</v>
      </c>
      <c r="Q3781" s="10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12">
        <f t="shared" si="296"/>
        <v>100</v>
      </c>
      <c r="Q3782" s="10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12">
        <f t="shared" si="296"/>
        <v>94.9</v>
      </c>
      <c r="Q3783" s="10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12">
        <f t="shared" si="296"/>
        <v>75.37</v>
      </c>
      <c r="Q3784" s="10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12">
        <f t="shared" si="296"/>
        <v>64.459999999999994</v>
      </c>
      <c r="Q3785" s="10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 s="12">
        <f t="shared" si="296"/>
        <v>115</v>
      </c>
      <c r="Q3786" s="10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 s="12">
        <f t="shared" si="296"/>
        <v>100.5</v>
      </c>
      <c r="Q3787" s="10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 s="12">
        <f t="shared" si="296"/>
        <v>93.77</v>
      </c>
      <c r="Q3788" s="10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 s="12">
        <f t="shared" si="296"/>
        <v>35.1</v>
      </c>
      <c r="Q3789" s="10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 s="12">
        <f t="shared" si="296"/>
        <v>500</v>
      </c>
      <c r="Q3790" s="10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 s="12">
        <f t="shared" si="296"/>
        <v>29</v>
      </c>
      <c r="Q3791" s="10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s="12">
        <f t="shared" si="296"/>
        <v>0</v>
      </c>
      <c r="Q3792" s="10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s="12">
        <f t="shared" si="296"/>
        <v>0</v>
      </c>
      <c r="Q3793" s="10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 s="12">
        <f t="shared" si="296"/>
        <v>17.5</v>
      </c>
      <c r="Q3794" s="10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 s="12">
        <f t="shared" si="296"/>
        <v>174</v>
      </c>
      <c r="Q3795" s="10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 s="12">
        <f t="shared" si="296"/>
        <v>50</v>
      </c>
      <c r="Q3796" s="10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 s="12">
        <f t="shared" si="296"/>
        <v>5</v>
      </c>
      <c r="Q3797" s="10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 s="12">
        <f t="shared" si="296"/>
        <v>1</v>
      </c>
      <c r="Q3798" s="10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 s="12">
        <f t="shared" si="296"/>
        <v>145.41</v>
      </c>
      <c r="Q3799" s="10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 s="12">
        <f t="shared" si="296"/>
        <v>205</v>
      </c>
      <c r="Q3800" s="10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 s="12">
        <f t="shared" si="296"/>
        <v>100.5</v>
      </c>
      <c r="Q3801" s="10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 s="12">
        <f t="shared" si="296"/>
        <v>55.06</v>
      </c>
      <c r="Q3802" s="10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 s="12">
        <f t="shared" si="296"/>
        <v>47.33</v>
      </c>
      <c r="Q3803" s="10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s="12">
        <f t="shared" si="296"/>
        <v>0</v>
      </c>
      <c r="Q3804" s="10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 s="12">
        <f t="shared" si="296"/>
        <v>58.95</v>
      </c>
      <c r="Q3805" s="10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s="12">
        <f t="shared" si="296"/>
        <v>0</v>
      </c>
      <c r="Q3806" s="10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 s="12">
        <f t="shared" si="296"/>
        <v>1.5</v>
      </c>
      <c r="Q3807" s="10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 s="12">
        <f t="shared" si="296"/>
        <v>5</v>
      </c>
      <c r="Q3808" s="10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 s="12">
        <f t="shared" si="296"/>
        <v>50.56</v>
      </c>
      <c r="Q3809" s="10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12">
        <f t="shared" si="296"/>
        <v>41.67</v>
      </c>
      <c r="Q3810" s="10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12">
        <f t="shared" si="296"/>
        <v>53.29</v>
      </c>
      <c r="Q3811" s="10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12">
        <f t="shared" si="296"/>
        <v>70.23</v>
      </c>
      <c r="Q3812" s="10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12">
        <f t="shared" si="296"/>
        <v>43.42</v>
      </c>
      <c r="Q3813" s="10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12">
        <f t="shared" si="296"/>
        <v>199.18</v>
      </c>
      <c r="Q3814" s="10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12">
        <f t="shared" si="296"/>
        <v>78.52</v>
      </c>
      <c r="Q3815" s="10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12">
        <f t="shared" si="296"/>
        <v>61.82</v>
      </c>
      <c r="Q3816" s="10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12">
        <f t="shared" si="296"/>
        <v>50</v>
      </c>
      <c r="Q3817" s="10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12">
        <f t="shared" si="296"/>
        <v>48.34</v>
      </c>
      <c r="Q3818" s="10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12">
        <f t="shared" si="296"/>
        <v>107.25</v>
      </c>
      <c r="Q3819" s="10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12">
        <f t="shared" si="296"/>
        <v>57</v>
      </c>
      <c r="Q3820" s="10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12">
        <f t="shared" si="296"/>
        <v>40.92</v>
      </c>
      <c r="Q3821" s="10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12">
        <f t="shared" si="296"/>
        <v>21.5</v>
      </c>
      <c r="Q3822" s="10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12">
        <f t="shared" si="296"/>
        <v>79.540000000000006</v>
      </c>
      <c r="Q3823" s="10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12">
        <f t="shared" si="296"/>
        <v>72.38</v>
      </c>
      <c r="Q3824" s="10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12">
        <f t="shared" si="296"/>
        <v>64.63</v>
      </c>
      <c r="Q3825" s="10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12">
        <f t="shared" si="296"/>
        <v>38.57</v>
      </c>
      <c r="Q3826" s="10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12">
        <f t="shared" si="296"/>
        <v>107.57</v>
      </c>
      <c r="Q3827" s="10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12">
        <f t="shared" si="296"/>
        <v>27.5</v>
      </c>
      <c r="Q3828" s="10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12">
        <f t="shared" si="296"/>
        <v>70.459999999999994</v>
      </c>
      <c r="Q3829" s="10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12">
        <f t="shared" si="296"/>
        <v>178.57</v>
      </c>
      <c r="Q3830" s="10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12">
        <f t="shared" si="296"/>
        <v>62.63</v>
      </c>
      <c r="Q3831" s="10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12">
        <f t="shared" si="296"/>
        <v>75</v>
      </c>
      <c r="Q3832" s="10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12">
        <f t="shared" si="296"/>
        <v>58.9</v>
      </c>
      <c r="Q3833" s="10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12">
        <f t="shared" si="296"/>
        <v>139.56</v>
      </c>
      <c r="Q3834" s="10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12">
        <f t="shared" si="296"/>
        <v>70</v>
      </c>
      <c r="Q3835" s="10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12">
        <f t="shared" si="296"/>
        <v>57.39</v>
      </c>
      <c r="Q3836" s="10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12">
        <f t="shared" si="296"/>
        <v>40</v>
      </c>
      <c r="Q3837" s="10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12">
        <f t="shared" si="296"/>
        <v>64.290000000000006</v>
      </c>
      <c r="Q3838" s="10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12">
        <f t="shared" si="296"/>
        <v>120.12</v>
      </c>
      <c r="Q3839" s="10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12">
        <f t="shared" si="296"/>
        <v>1008.24</v>
      </c>
      <c r="Q3840" s="10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12">
        <f t="shared" si="296"/>
        <v>63.28</v>
      </c>
      <c r="Q3841" s="10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 s="12">
        <f t="shared" si="296"/>
        <v>21.67</v>
      </c>
      <c r="Q3842" s="10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 s="12">
        <f t="shared" ref="P3843:P3906" si="301">IFERROR(ROUND(E3843/L3843,2),0)</f>
        <v>25.65</v>
      </c>
      <c r="Q3843" s="10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12">
        <f t="shared" si="301"/>
        <v>47.7</v>
      </c>
      <c r="Q3844" s="10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12">
        <f t="shared" si="301"/>
        <v>56.05</v>
      </c>
      <c r="Q3845" s="10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12">
        <f t="shared" si="301"/>
        <v>81.319999999999993</v>
      </c>
      <c r="Q3846" s="10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12">
        <f t="shared" si="301"/>
        <v>70.17</v>
      </c>
      <c r="Q3847" s="10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12">
        <f t="shared" si="301"/>
        <v>23.63</v>
      </c>
      <c r="Q3848" s="10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12">
        <f t="shared" si="301"/>
        <v>188.56</v>
      </c>
      <c r="Q3849" s="10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12">
        <f t="shared" si="301"/>
        <v>49.51</v>
      </c>
      <c r="Q3850" s="10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12">
        <f t="shared" si="301"/>
        <v>75.459999999999994</v>
      </c>
      <c r="Q3851" s="10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12">
        <f t="shared" si="301"/>
        <v>9.5</v>
      </c>
      <c r="Q3852" s="10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12">
        <f t="shared" si="301"/>
        <v>35.5</v>
      </c>
      <c r="Q3853" s="10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12">
        <f t="shared" si="301"/>
        <v>10</v>
      </c>
      <c r="Q3854" s="10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12">
        <f t="shared" si="301"/>
        <v>13</v>
      </c>
      <c r="Q3855" s="10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12">
        <f t="shared" si="301"/>
        <v>89.4</v>
      </c>
      <c r="Q3856" s="10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12">
        <f t="shared" si="301"/>
        <v>25</v>
      </c>
      <c r="Q3857" s="10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12">
        <f t="shared" si="301"/>
        <v>1</v>
      </c>
      <c r="Q3858" s="10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12">
        <f t="shared" si="301"/>
        <v>65</v>
      </c>
      <c r="Q3859" s="10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12">
        <f t="shared" si="301"/>
        <v>10</v>
      </c>
      <c r="Q3860" s="10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12">
        <f t="shared" si="301"/>
        <v>1</v>
      </c>
      <c r="Q3861" s="10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12">
        <f t="shared" si="301"/>
        <v>81.540000000000006</v>
      </c>
      <c r="Q3862" s="10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12">
        <f t="shared" si="301"/>
        <v>100</v>
      </c>
      <c r="Q3863" s="10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12">
        <f t="shared" si="301"/>
        <v>1</v>
      </c>
      <c r="Q3864" s="10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12">
        <f t="shared" si="301"/>
        <v>0</v>
      </c>
      <c r="Q3865" s="10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12">
        <f t="shared" si="301"/>
        <v>20</v>
      </c>
      <c r="Q3866" s="10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12">
        <f t="shared" si="301"/>
        <v>46.43</v>
      </c>
      <c r="Q3867" s="10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12">
        <f t="shared" si="301"/>
        <v>5.5</v>
      </c>
      <c r="Q3868" s="10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12">
        <f t="shared" si="301"/>
        <v>50.2</v>
      </c>
      <c r="Q3869" s="10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 s="12">
        <f t="shared" si="301"/>
        <v>10</v>
      </c>
      <c r="Q3870" s="10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 s="12">
        <f t="shared" si="301"/>
        <v>30.13</v>
      </c>
      <c r="Q3871" s="10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 s="12">
        <f t="shared" si="301"/>
        <v>150</v>
      </c>
      <c r="Q3872" s="10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 s="12">
        <f t="shared" si="301"/>
        <v>13.33</v>
      </c>
      <c r="Q3873" s="10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s="12">
        <f t="shared" si="301"/>
        <v>0</v>
      </c>
      <c r="Q3874" s="10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s="12">
        <f t="shared" si="301"/>
        <v>0</v>
      </c>
      <c r="Q3875" s="10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s="12">
        <f t="shared" si="301"/>
        <v>0</v>
      </c>
      <c r="Q3876" s="10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s="12">
        <f t="shared" si="301"/>
        <v>0</v>
      </c>
      <c r="Q3877" s="10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 s="12">
        <f t="shared" si="301"/>
        <v>44.76</v>
      </c>
      <c r="Q3878" s="10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 s="12">
        <f t="shared" si="301"/>
        <v>88.64</v>
      </c>
      <c r="Q3879" s="10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 s="12">
        <f t="shared" si="301"/>
        <v>10</v>
      </c>
      <c r="Q3880" s="10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12">
        <f t="shared" si="301"/>
        <v>0</v>
      </c>
      <c r="Q3881" s="10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 s="12">
        <f t="shared" si="301"/>
        <v>57.65</v>
      </c>
      <c r="Q3882" s="10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 s="12">
        <f t="shared" si="301"/>
        <v>25</v>
      </c>
      <c r="Q3883" s="10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s="12">
        <f t="shared" si="301"/>
        <v>0</v>
      </c>
      <c r="Q3884" s="10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s="12">
        <f t="shared" si="301"/>
        <v>0</v>
      </c>
      <c r="Q3885" s="10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s="12">
        <f t="shared" si="301"/>
        <v>0</v>
      </c>
      <c r="Q3886" s="10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s="12">
        <f t="shared" si="301"/>
        <v>0</v>
      </c>
      <c r="Q3887" s="10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s="12">
        <f t="shared" si="301"/>
        <v>0</v>
      </c>
      <c r="Q3888" s="10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 s="12">
        <f t="shared" si="301"/>
        <v>17.5</v>
      </c>
      <c r="Q3889" s="10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12">
        <f t="shared" si="301"/>
        <v>38.71</v>
      </c>
      <c r="Q3890" s="10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12">
        <f t="shared" si="301"/>
        <v>13.11</v>
      </c>
      <c r="Q3891" s="10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12">
        <f t="shared" si="301"/>
        <v>315.5</v>
      </c>
      <c r="Q3892" s="10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12">
        <f t="shared" si="301"/>
        <v>37.14</v>
      </c>
      <c r="Q3893" s="10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12">
        <f t="shared" si="301"/>
        <v>0</v>
      </c>
      <c r="Q3894" s="10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12">
        <f t="shared" si="301"/>
        <v>128.27000000000001</v>
      </c>
      <c r="Q3895" s="10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12">
        <f t="shared" si="301"/>
        <v>47.27</v>
      </c>
      <c r="Q3896" s="10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12">
        <f t="shared" si="301"/>
        <v>50</v>
      </c>
      <c r="Q3897" s="10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12">
        <f t="shared" si="301"/>
        <v>42.5</v>
      </c>
      <c r="Q3898" s="10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12">
        <f t="shared" si="301"/>
        <v>44</v>
      </c>
      <c r="Q3899" s="10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12">
        <f t="shared" si="301"/>
        <v>50.88</v>
      </c>
      <c r="Q3900" s="10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12">
        <f t="shared" si="301"/>
        <v>62.5</v>
      </c>
      <c r="Q3901" s="10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12">
        <f t="shared" si="301"/>
        <v>27</v>
      </c>
      <c r="Q3902" s="10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12">
        <f t="shared" si="301"/>
        <v>25</v>
      </c>
      <c r="Q3903" s="10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12">
        <f t="shared" si="301"/>
        <v>47.26</v>
      </c>
      <c r="Q3904" s="10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12">
        <f t="shared" si="301"/>
        <v>0</v>
      </c>
      <c r="Q3905" s="10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 s="12">
        <f t="shared" si="301"/>
        <v>1.5</v>
      </c>
      <c r="Q3906" s="10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 s="12">
        <f t="shared" ref="P3907:P3970" si="306">IFERROR(ROUND(E3907/L3907,2),0)</f>
        <v>24.71</v>
      </c>
      <c r="Q3907" s="10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12">
        <f t="shared" si="306"/>
        <v>63.13</v>
      </c>
      <c r="Q3908" s="10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12">
        <f t="shared" si="306"/>
        <v>38.25</v>
      </c>
      <c r="Q3909" s="10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12">
        <f t="shared" si="306"/>
        <v>16.25</v>
      </c>
      <c r="Q3910" s="10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12">
        <f t="shared" si="306"/>
        <v>33.75</v>
      </c>
      <c r="Q3911" s="10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12">
        <f t="shared" si="306"/>
        <v>61.67</v>
      </c>
      <c r="Q3912" s="10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12">
        <f t="shared" si="306"/>
        <v>83.14</v>
      </c>
      <c r="Q3913" s="10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12">
        <f t="shared" si="306"/>
        <v>1</v>
      </c>
      <c r="Q3914" s="10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12">
        <f t="shared" si="306"/>
        <v>142.86000000000001</v>
      </c>
      <c r="Q3915" s="10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12">
        <f t="shared" si="306"/>
        <v>33.67</v>
      </c>
      <c r="Q3916" s="10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12">
        <f t="shared" si="306"/>
        <v>5</v>
      </c>
      <c r="Q3917" s="10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12">
        <f t="shared" si="306"/>
        <v>0</v>
      </c>
      <c r="Q3918" s="10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12">
        <f t="shared" si="306"/>
        <v>10</v>
      </c>
      <c r="Q3919" s="10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12">
        <f t="shared" si="306"/>
        <v>40</v>
      </c>
      <c r="Q3920" s="10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12">
        <f t="shared" si="306"/>
        <v>30</v>
      </c>
      <c r="Q3921" s="10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12">
        <f t="shared" si="306"/>
        <v>45</v>
      </c>
      <c r="Q3922" s="10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12">
        <f t="shared" si="306"/>
        <v>0</v>
      </c>
      <c r="Q3923" s="10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12">
        <f t="shared" si="306"/>
        <v>10.17</v>
      </c>
      <c r="Q3924" s="10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12">
        <f t="shared" si="306"/>
        <v>81.41</v>
      </c>
      <c r="Q3925" s="10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12">
        <f t="shared" si="306"/>
        <v>57.25</v>
      </c>
      <c r="Q3926" s="10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12">
        <f t="shared" si="306"/>
        <v>5</v>
      </c>
      <c r="Q3927" s="10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12">
        <f t="shared" si="306"/>
        <v>15</v>
      </c>
      <c r="Q3928" s="10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12">
        <f t="shared" si="306"/>
        <v>12.5</v>
      </c>
      <c r="Q3929" s="10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12">
        <f t="shared" si="306"/>
        <v>93</v>
      </c>
      <c r="Q3930" s="10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12">
        <f t="shared" si="306"/>
        <v>32.36</v>
      </c>
      <c r="Q3931" s="10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12">
        <f t="shared" si="306"/>
        <v>0</v>
      </c>
      <c r="Q3932" s="10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12">
        <f t="shared" si="306"/>
        <v>0</v>
      </c>
      <c r="Q3933" s="10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12">
        <f t="shared" si="306"/>
        <v>1</v>
      </c>
      <c r="Q3934" s="10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12">
        <f t="shared" si="306"/>
        <v>91.83</v>
      </c>
      <c r="Q3935" s="10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12">
        <f t="shared" si="306"/>
        <v>45.83</v>
      </c>
      <c r="Q3936" s="10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12">
        <f t="shared" si="306"/>
        <v>57.17</v>
      </c>
      <c r="Q3937" s="10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12">
        <f t="shared" si="306"/>
        <v>0</v>
      </c>
      <c r="Q3938" s="10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12">
        <f t="shared" si="306"/>
        <v>248.5</v>
      </c>
      <c r="Q3939" s="10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12">
        <f t="shared" si="306"/>
        <v>79.400000000000006</v>
      </c>
      <c r="Q3940" s="10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12">
        <f t="shared" si="306"/>
        <v>5</v>
      </c>
      <c r="Q3941" s="10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12">
        <f t="shared" si="306"/>
        <v>5.5</v>
      </c>
      <c r="Q3942" s="10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12">
        <f t="shared" si="306"/>
        <v>25</v>
      </c>
      <c r="Q3943" s="10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12">
        <f t="shared" si="306"/>
        <v>0</v>
      </c>
      <c r="Q3944" s="10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12">
        <f t="shared" si="306"/>
        <v>137.08000000000001</v>
      </c>
      <c r="Q3945" s="10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12">
        <f t="shared" si="306"/>
        <v>0</v>
      </c>
      <c r="Q3946" s="10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12">
        <f t="shared" si="306"/>
        <v>5</v>
      </c>
      <c r="Q3947" s="10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12">
        <f t="shared" si="306"/>
        <v>39</v>
      </c>
      <c r="Q3948" s="10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12">
        <f t="shared" si="306"/>
        <v>50.5</v>
      </c>
      <c r="Q3949" s="10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12">
        <f t="shared" si="306"/>
        <v>0</v>
      </c>
      <c r="Q3950" s="10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12">
        <f t="shared" si="306"/>
        <v>49.28</v>
      </c>
      <c r="Q3951" s="10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12">
        <f t="shared" si="306"/>
        <v>25</v>
      </c>
      <c r="Q3952" s="10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12">
        <f t="shared" si="306"/>
        <v>1</v>
      </c>
      <c r="Q3953" s="10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12">
        <f t="shared" si="306"/>
        <v>25</v>
      </c>
      <c r="Q3954" s="10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12">
        <f t="shared" si="306"/>
        <v>0</v>
      </c>
      <c r="Q3955" s="10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12">
        <f t="shared" si="306"/>
        <v>0</v>
      </c>
      <c r="Q3956" s="10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12">
        <f t="shared" si="306"/>
        <v>53.13</v>
      </c>
      <c r="Q3957" s="10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12">
        <f t="shared" si="306"/>
        <v>0</v>
      </c>
      <c r="Q3958" s="10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12">
        <f t="shared" si="306"/>
        <v>7</v>
      </c>
      <c r="Q3959" s="10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12">
        <f t="shared" si="306"/>
        <v>40.06</v>
      </c>
      <c r="Q3960" s="10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12">
        <f t="shared" si="306"/>
        <v>24.33</v>
      </c>
      <c r="Q3961" s="10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12">
        <f t="shared" si="306"/>
        <v>11.25</v>
      </c>
      <c r="Q3962" s="10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12">
        <f t="shared" si="306"/>
        <v>10.5</v>
      </c>
      <c r="Q3963" s="10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12">
        <f t="shared" si="306"/>
        <v>15</v>
      </c>
      <c r="Q3964" s="10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12">
        <f t="shared" si="306"/>
        <v>0</v>
      </c>
      <c r="Q3965" s="10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12">
        <f t="shared" si="306"/>
        <v>42</v>
      </c>
      <c r="Q3966" s="10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12">
        <f t="shared" si="306"/>
        <v>71.25</v>
      </c>
      <c r="Q3967" s="10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12">
        <f t="shared" si="306"/>
        <v>22.5</v>
      </c>
      <c r="Q3968" s="10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12">
        <f t="shared" si="306"/>
        <v>41</v>
      </c>
      <c r="Q3969" s="10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 s="12">
        <f t="shared" si="306"/>
        <v>47.91</v>
      </c>
      <c r="Q3970" s="10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 s="12">
        <f t="shared" ref="P3971:P4034" si="311">IFERROR(ROUND(E3971/L3971,2),0)</f>
        <v>35.17</v>
      </c>
      <c r="Q3971" s="10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12">
        <f t="shared" si="311"/>
        <v>5.5</v>
      </c>
      <c r="Q3972" s="10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12">
        <f t="shared" si="311"/>
        <v>22.67</v>
      </c>
      <c r="Q3973" s="10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12">
        <f t="shared" si="311"/>
        <v>26.38</v>
      </c>
      <c r="Q3974" s="10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12">
        <f t="shared" si="311"/>
        <v>105.54</v>
      </c>
      <c r="Q3975" s="10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12">
        <f t="shared" si="311"/>
        <v>29.09</v>
      </c>
      <c r="Q3976" s="10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12">
        <f t="shared" si="311"/>
        <v>0</v>
      </c>
      <c r="Q3977" s="10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12">
        <f t="shared" si="311"/>
        <v>62</v>
      </c>
      <c r="Q3978" s="10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12">
        <f t="shared" si="311"/>
        <v>217.5</v>
      </c>
      <c r="Q3979" s="10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12">
        <f t="shared" si="311"/>
        <v>26.75</v>
      </c>
      <c r="Q3980" s="10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12">
        <f t="shared" si="311"/>
        <v>18.329999999999998</v>
      </c>
      <c r="Q3981" s="10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12">
        <f t="shared" si="311"/>
        <v>64.290000000000006</v>
      </c>
      <c r="Q3982" s="10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12">
        <f t="shared" si="311"/>
        <v>175</v>
      </c>
      <c r="Q3983" s="10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12">
        <f t="shared" si="311"/>
        <v>34</v>
      </c>
      <c r="Q3984" s="10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12">
        <f t="shared" si="311"/>
        <v>84.28</v>
      </c>
      <c r="Q3985" s="10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12">
        <f t="shared" si="311"/>
        <v>9.5</v>
      </c>
      <c r="Q3986" s="10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12">
        <f t="shared" si="311"/>
        <v>33.74</v>
      </c>
      <c r="Q3987" s="10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12">
        <f t="shared" si="311"/>
        <v>37.54</v>
      </c>
      <c r="Q3988" s="10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12">
        <f t="shared" si="311"/>
        <v>11.62</v>
      </c>
      <c r="Q3989" s="10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12">
        <f t="shared" si="311"/>
        <v>8</v>
      </c>
      <c r="Q3990" s="10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12">
        <f t="shared" si="311"/>
        <v>0</v>
      </c>
      <c r="Q3991" s="10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12">
        <f t="shared" si="311"/>
        <v>23</v>
      </c>
      <c r="Q3992" s="10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12">
        <f t="shared" si="311"/>
        <v>100</v>
      </c>
      <c r="Q3993" s="10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12">
        <f t="shared" si="311"/>
        <v>60.11</v>
      </c>
      <c r="Q3994" s="10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12">
        <f t="shared" si="311"/>
        <v>3</v>
      </c>
      <c r="Q3995" s="10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12">
        <f t="shared" si="311"/>
        <v>5</v>
      </c>
      <c r="Q3996" s="10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12">
        <f t="shared" si="311"/>
        <v>17.5</v>
      </c>
      <c r="Q3997" s="10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12">
        <f t="shared" si="311"/>
        <v>29.24</v>
      </c>
      <c r="Q3998" s="10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12">
        <f t="shared" si="311"/>
        <v>0</v>
      </c>
      <c r="Q3999" s="10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12">
        <f t="shared" si="311"/>
        <v>59.58</v>
      </c>
      <c r="Q4000" s="10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12">
        <f t="shared" si="311"/>
        <v>82.57</v>
      </c>
      <c r="Q4001" s="10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12">
        <f t="shared" si="311"/>
        <v>10</v>
      </c>
      <c r="Q4002" s="10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12">
        <f t="shared" si="311"/>
        <v>32.36</v>
      </c>
      <c r="Q4003" s="10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12">
        <f t="shared" si="311"/>
        <v>5.75</v>
      </c>
      <c r="Q4004" s="10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12">
        <f t="shared" si="311"/>
        <v>100.5</v>
      </c>
      <c r="Q4005" s="10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12">
        <f t="shared" si="311"/>
        <v>1</v>
      </c>
      <c r="Q4006" s="10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12">
        <f t="shared" si="311"/>
        <v>20</v>
      </c>
      <c r="Q4007" s="10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12">
        <f t="shared" si="311"/>
        <v>2</v>
      </c>
      <c r="Q4008" s="10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12">
        <f t="shared" si="311"/>
        <v>5</v>
      </c>
      <c r="Q4009" s="10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12">
        <f t="shared" si="311"/>
        <v>15</v>
      </c>
      <c r="Q4010" s="10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12">
        <f t="shared" si="311"/>
        <v>25</v>
      </c>
      <c r="Q4011" s="10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12">
        <f t="shared" si="311"/>
        <v>45.84</v>
      </c>
      <c r="Q4012" s="10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12">
        <f t="shared" si="311"/>
        <v>4.75</v>
      </c>
      <c r="Q4013" s="10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12">
        <f t="shared" si="311"/>
        <v>0</v>
      </c>
      <c r="Q4014" s="10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12">
        <f t="shared" si="311"/>
        <v>13</v>
      </c>
      <c r="Q4015" s="10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12">
        <f t="shared" si="311"/>
        <v>0</v>
      </c>
      <c r="Q4016" s="10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12">
        <f t="shared" si="311"/>
        <v>1</v>
      </c>
      <c r="Q4017" s="10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12">
        <f t="shared" si="311"/>
        <v>10</v>
      </c>
      <c r="Q4018" s="10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12">
        <f t="shared" si="311"/>
        <v>52.5</v>
      </c>
      <c r="Q4019" s="10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12">
        <f t="shared" si="311"/>
        <v>32.5</v>
      </c>
      <c r="Q4020" s="10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12">
        <f t="shared" si="311"/>
        <v>7.25</v>
      </c>
      <c r="Q4021" s="10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12">
        <f t="shared" si="311"/>
        <v>33.33</v>
      </c>
      <c r="Q4022" s="10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12">
        <f t="shared" si="311"/>
        <v>62.5</v>
      </c>
      <c r="Q4023" s="10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12">
        <f t="shared" si="311"/>
        <v>63.56</v>
      </c>
      <c r="Q4024" s="10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12">
        <f t="shared" si="311"/>
        <v>0</v>
      </c>
      <c r="Q4025" s="10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12">
        <f t="shared" si="311"/>
        <v>10</v>
      </c>
      <c r="Q4026" s="10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12">
        <f t="shared" si="311"/>
        <v>62.5</v>
      </c>
      <c r="Q4027" s="10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12">
        <f t="shared" si="311"/>
        <v>0</v>
      </c>
      <c r="Q4028" s="10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12">
        <f t="shared" si="311"/>
        <v>30.71</v>
      </c>
      <c r="Q4029" s="10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12">
        <f t="shared" si="311"/>
        <v>51</v>
      </c>
      <c r="Q4030" s="10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12">
        <f t="shared" si="311"/>
        <v>0</v>
      </c>
      <c r="Q4031" s="10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12">
        <f t="shared" si="311"/>
        <v>66.67</v>
      </c>
      <c r="Q4032" s="10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12">
        <f t="shared" si="311"/>
        <v>0</v>
      </c>
      <c r="Q4033" s="10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 s="12">
        <f t="shared" si="311"/>
        <v>59</v>
      </c>
      <c r="Q4034" s="10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 s="12">
        <f t="shared" ref="P4035:P4098" si="316">IFERROR(ROUND(E4035/L4035,2),0)</f>
        <v>65.34</v>
      </c>
      <c r="Q4035" s="10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12">
        <f t="shared" si="316"/>
        <v>100</v>
      </c>
      <c r="Q4036" s="10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12">
        <f t="shared" si="316"/>
        <v>147.4</v>
      </c>
      <c r="Q4037" s="10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12">
        <f t="shared" si="316"/>
        <v>166.06</v>
      </c>
      <c r="Q4038" s="10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12">
        <f t="shared" si="316"/>
        <v>40</v>
      </c>
      <c r="Q4039" s="10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12">
        <f t="shared" si="316"/>
        <v>75.25</v>
      </c>
      <c r="Q4040" s="10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12">
        <f t="shared" si="316"/>
        <v>60</v>
      </c>
      <c r="Q4041" s="10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12">
        <f t="shared" si="316"/>
        <v>1250</v>
      </c>
      <c r="Q4042" s="10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12">
        <f t="shared" si="316"/>
        <v>10.5</v>
      </c>
      <c r="Q4043" s="10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12">
        <f t="shared" si="316"/>
        <v>7</v>
      </c>
      <c r="Q4044" s="10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12">
        <f t="shared" si="316"/>
        <v>0</v>
      </c>
      <c r="Q4045" s="10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12">
        <f t="shared" si="316"/>
        <v>56.25</v>
      </c>
      <c r="Q4046" s="10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12">
        <f t="shared" si="316"/>
        <v>1</v>
      </c>
      <c r="Q4047" s="10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12">
        <f t="shared" si="316"/>
        <v>38.33</v>
      </c>
      <c r="Q4048" s="10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12">
        <f t="shared" si="316"/>
        <v>27.5</v>
      </c>
      <c r="Q4049" s="10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12">
        <f t="shared" si="316"/>
        <v>32.979999999999997</v>
      </c>
      <c r="Q4050" s="10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12">
        <f t="shared" si="316"/>
        <v>16</v>
      </c>
      <c r="Q4051" s="10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12">
        <f t="shared" si="316"/>
        <v>1</v>
      </c>
      <c r="Q4052" s="10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12">
        <f t="shared" si="316"/>
        <v>0</v>
      </c>
      <c r="Q4053" s="10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12">
        <f t="shared" si="316"/>
        <v>86.62</v>
      </c>
      <c r="Q4054" s="10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12">
        <f t="shared" si="316"/>
        <v>55</v>
      </c>
      <c r="Q4055" s="10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12">
        <f t="shared" si="316"/>
        <v>0</v>
      </c>
      <c r="Q4056" s="10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12">
        <f t="shared" si="316"/>
        <v>41.95</v>
      </c>
      <c r="Q4057" s="10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12">
        <f t="shared" si="316"/>
        <v>88.33</v>
      </c>
      <c r="Q4058" s="10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12">
        <f t="shared" si="316"/>
        <v>129.16999999999999</v>
      </c>
      <c r="Q4059" s="10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12">
        <f t="shared" si="316"/>
        <v>23.75</v>
      </c>
      <c r="Q4060" s="10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12">
        <f t="shared" si="316"/>
        <v>35.71</v>
      </c>
      <c r="Q4061" s="10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12">
        <f t="shared" si="316"/>
        <v>57</v>
      </c>
      <c r="Q4062" s="10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12">
        <f t="shared" si="316"/>
        <v>0</v>
      </c>
      <c r="Q4063" s="10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12">
        <f t="shared" si="316"/>
        <v>163.33000000000001</v>
      </c>
      <c r="Q4064" s="10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12">
        <f t="shared" si="316"/>
        <v>15</v>
      </c>
      <c r="Q4065" s="10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12">
        <f t="shared" si="316"/>
        <v>64.17</v>
      </c>
      <c r="Q4066" s="10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12">
        <f t="shared" si="316"/>
        <v>6.75</v>
      </c>
      <c r="Q4067" s="10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12">
        <f t="shared" si="316"/>
        <v>25</v>
      </c>
      <c r="Q4068" s="10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12">
        <f t="shared" si="316"/>
        <v>179.12</v>
      </c>
      <c r="Q4069" s="10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12">
        <f t="shared" si="316"/>
        <v>34.950000000000003</v>
      </c>
      <c r="Q4070" s="10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12">
        <f t="shared" si="316"/>
        <v>33.08</v>
      </c>
      <c r="Q4071" s="10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12">
        <f t="shared" si="316"/>
        <v>27.5</v>
      </c>
      <c r="Q4072" s="10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12">
        <f t="shared" si="316"/>
        <v>0</v>
      </c>
      <c r="Q4073" s="10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12">
        <f t="shared" si="316"/>
        <v>2</v>
      </c>
      <c r="Q4074" s="10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12">
        <f t="shared" si="316"/>
        <v>18.5</v>
      </c>
      <c r="Q4075" s="10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12">
        <f t="shared" si="316"/>
        <v>35</v>
      </c>
      <c r="Q4076" s="10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12">
        <f t="shared" si="316"/>
        <v>44.31</v>
      </c>
      <c r="Q4077" s="10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12">
        <f t="shared" si="316"/>
        <v>0</v>
      </c>
      <c r="Q4078" s="10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12">
        <f t="shared" si="316"/>
        <v>222.5</v>
      </c>
      <c r="Q4079" s="10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12">
        <f t="shared" si="316"/>
        <v>0</v>
      </c>
      <c r="Q4080" s="10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12">
        <f t="shared" si="316"/>
        <v>5</v>
      </c>
      <c r="Q4081" s="10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12">
        <f t="shared" si="316"/>
        <v>0</v>
      </c>
      <c r="Q4082" s="10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12">
        <f t="shared" si="316"/>
        <v>29.17</v>
      </c>
      <c r="Q4083" s="10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12">
        <f t="shared" si="316"/>
        <v>1.5</v>
      </c>
      <c r="Q4084" s="10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12">
        <f t="shared" si="316"/>
        <v>126.5</v>
      </c>
      <c r="Q4085" s="10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12">
        <f t="shared" si="316"/>
        <v>10</v>
      </c>
      <c r="Q4086" s="10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12">
        <f t="shared" si="316"/>
        <v>10</v>
      </c>
      <c r="Q4087" s="10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12">
        <f t="shared" si="316"/>
        <v>9.4</v>
      </c>
      <c r="Q4088" s="10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12">
        <f t="shared" si="316"/>
        <v>0</v>
      </c>
      <c r="Q4089" s="10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12">
        <f t="shared" si="316"/>
        <v>72</v>
      </c>
      <c r="Q4090" s="10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12">
        <f t="shared" si="316"/>
        <v>30</v>
      </c>
      <c r="Q4091" s="10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12">
        <f t="shared" si="316"/>
        <v>10.67</v>
      </c>
      <c r="Q4092" s="10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12">
        <f t="shared" si="316"/>
        <v>25.5</v>
      </c>
      <c r="Q4093" s="10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12">
        <f t="shared" si="316"/>
        <v>20</v>
      </c>
      <c r="Q4094" s="10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12">
        <f t="shared" si="316"/>
        <v>15</v>
      </c>
      <c r="Q4095" s="10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12">
        <f t="shared" si="316"/>
        <v>91.25</v>
      </c>
      <c r="Q4096" s="10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12">
        <f t="shared" si="316"/>
        <v>800</v>
      </c>
      <c r="Q4097" s="10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 s="12">
        <f t="shared" si="316"/>
        <v>80</v>
      </c>
      <c r="Q4098" s="10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 s="12">
        <f t="shared" ref="P4099:P4115" si="321">IFERROR(ROUND(E4099/L4099,2),0)</f>
        <v>0</v>
      </c>
      <c r="Q4099" s="10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12">
        <f t="shared" si="321"/>
        <v>0</v>
      </c>
      <c r="Q4100" s="10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12">
        <f t="shared" si="321"/>
        <v>50</v>
      </c>
      <c r="Q4101" s="10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12">
        <f t="shared" si="321"/>
        <v>0</v>
      </c>
      <c r="Q4102" s="10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12">
        <f t="shared" si="321"/>
        <v>0</v>
      </c>
      <c r="Q4103" s="10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12">
        <f t="shared" si="321"/>
        <v>22.83</v>
      </c>
      <c r="Q4104" s="10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12">
        <f t="shared" si="321"/>
        <v>16.670000000000002</v>
      </c>
      <c r="Q4105" s="10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12">
        <f t="shared" si="321"/>
        <v>45.79</v>
      </c>
      <c r="Q4106" s="10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12">
        <f t="shared" si="321"/>
        <v>383.33</v>
      </c>
      <c r="Q4107" s="10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12">
        <f t="shared" si="321"/>
        <v>106.97</v>
      </c>
      <c r="Q4108" s="10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12">
        <f t="shared" si="321"/>
        <v>10.25</v>
      </c>
      <c r="Q4109" s="10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12">
        <f t="shared" si="321"/>
        <v>59</v>
      </c>
      <c r="Q4110" s="10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12">
        <f t="shared" si="321"/>
        <v>0</v>
      </c>
      <c r="Q4111" s="10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12">
        <f t="shared" si="321"/>
        <v>14.33</v>
      </c>
      <c r="Q4112" s="10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12">
        <f t="shared" si="321"/>
        <v>15.67</v>
      </c>
      <c r="Q4113" s="10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12">
        <f t="shared" si="321"/>
        <v>1</v>
      </c>
      <c r="Q4114" s="10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12">
        <f t="shared" si="321"/>
        <v>1</v>
      </c>
      <c r="Q4115" s="10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U1" xr:uid="{F5AD6FF8-03D9-42AC-A43A-7B56FD8E2BFF}"/>
  <sortState xmlns:xlrd2="http://schemas.microsoft.com/office/spreadsheetml/2017/richdata2" ref="A2:O4115">
    <sortCondition descending="1" ref="O1:O4115"/>
  </sortState>
  <conditionalFormatting sqref="F1:F1048576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6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5050"/>
        <color theme="8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44C14-9C9E-4E5B-881B-60C5E93EBDE1}">
  <dimension ref="A1:E18"/>
  <sheetViews>
    <sheetView tabSelected="1" workbookViewId="0">
      <selection activeCell="C23" sqref="C23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13" t="s">
        <v>8358</v>
      </c>
      <c r="B1" t="s">
        <v>8315</v>
      </c>
    </row>
    <row r="2" spans="1:5" x14ac:dyDescent="0.3">
      <c r="A2" s="13" t="s">
        <v>8380</v>
      </c>
      <c r="B2" t="s">
        <v>8364</v>
      </c>
    </row>
    <row r="4" spans="1:5" x14ac:dyDescent="0.3">
      <c r="A4" s="13" t="s">
        <v>8360</v>
      </c>
      <c r="B4" s="13" t="s">
        <v>8361</v>
      </c>
    </row>
    <row r="5" spans="1:5" x14ac:dyDescent="0.3">
      <c r="A5" s="13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3">
      <c r="A6" s="17" t="s">
        <v>8374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">
      <c r="A7" s="17" t="s">
        <v>8375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">
      <c r="A8" s="17" t="s">
        <v>8376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">
      <c r="A9" s="17" t="s">
        <v>8377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">
      <c r="A10" s="17" t="s">
        <v>8368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">
      <c r="A11" s="17" t="s">
        <v>8378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">
      <c r="A12" s="17" t="s">
        <v>8369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">
      <c r="A13" s="17" t="s">
        <v>8370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">
      <c r="A14" s="17" t="s">
        <v>8371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">
      <c r="A15" s="17" t="s">
        <v>8372</v>
      </c>
      <c r="B15" s="12">
        <v>65</v>
      </c>
      <c r="C15" s="12">
        <v>50</v>
      </c>
      <c r="D15" s="12"/>
      <c r="E15" s="12">
        <v>115</v>
      </c>
    </row>
    <row r="16" spans="1:5" x14ac:dyDescent="0.3">
      <c r="A16" s="17" t="s">
        <v>8373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">
      <c r="A17" s="17" t="s">
        <v>8379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">
      <c r="A18" s="17" t="s">
        <v>8362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40264-29A9-43F7-8CA2-96417D972860}">
  <dimension ref="A1:H13"/>
  <sheetViews>
    <sheetView workbookViewId="0">
      <selection activeCell="B5" sqref="B5"/>
    </sheetView>
  </sheetViews>
  <sheetFormatPr defaultRowHeight="14.4" x14ac:dyDescent="0.3"/>
  <cols>
    <col min="1" max="1" width="17.33203125" bestFit="1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style="24" bestFit="1" customWidth="1"/>
    <col min="7" max="7" width="16.5546875" bestFit="1" customWidth="1"/>
    <col min="8" max="8" width="19.33203125" bestFit="1" customWidth="1"/>
    <col min="9" max="9" width="8.77734375" customWidth="1"/>
  </cols>
  <sheetData>
    <row r="1" spans="1:8" s="1" customFormat="1" x14ac:dyDescent="0.3">
      <c r="A1" s="1" t="s">
        <v>8383</v>
      </c>
      <c r="B1" s="1" t="s">
        <v>8400</v>
      </c>
      <c r="C1" s="1" t="s">
        <v>8401</v>
      </c>
      <c r="D1" s="1" t="s">
        <v>8402</v>
      </c>
      <c r="E1" s="1" t="s">
        <v>8403</v>
      </c>
      <c r="F1" s="25" t="s">
        <v>8404</v>
      </c>
      <c r="G1" s="1" t="s">
        <v>8405</v>
      </c>
      <c r="H1" s="1" t="s">
        <v>8406</v>
      </c>
    </row>
    <row r="2" spans="1:8" x14ac:dyDescent="0.3">
      <c r="A2" t="s">
        <v>8407</v>
      </c>
      <c r="B2" s="26">
        <f>COUNTIFS(Kickstarter!$F:$F,"successful", Kickstarter!$D:$D,"&lt;1000",Kickstarter!$R:$R,"plays")</f>
        <v>141</v>
      </c>
      <c r="C2" s="26">
        <f>COUNTIFS(Kickstarter!$F:$F,"failed", Kickstarter!$D:$D,"&lt;1000",Kickstarter!$R:$R,"plays")</f>
        <v>45</v>
      </c>
      <c r="D2" s="26">
        <f>COUNTIFS(Kickstarter!$F:$F,"canceled", Kickstarter!$D:$D,"&lt;1000",Kickstarter!$R:$R,"plays")</f>
        <v>0</v>
      </c>
      <c r="E2" s="26">
        <f>SUM(B2:D2)</f>
        <v>186</v>
      </c>
      <c r="F2" s="27">
        <f>B2/E2</f>
        <v>0.75806451612903225</v>
      </c>
      <c r="G2" s="27">
        <f>C2/E2</f>
        <v>0.24193548387096775</v>
      </c>
      <c r="H2" s="27">
        <f>D2/E2</f>
        <v>0</v>
      </c>
    </row>
    <row r="3" spans="1:8" x14ac:dyDescent="0.3">
      <c r="A3" t="s">
        <v>8408</v>
      </c>
      <c r="B3" s="26">
        <f>COUNTIFS(Kickstarter!$F:$F,"successful", Kickstarter!$D:$D,"&gt;=1000",Kickstarter!$D:$D,"&lt;=4999",Kickstarter!$R:$R,"plays")</f>
        <v>388</v>
      </c>
      <c r="C3" s="26">
        <f>COUNTIFS(Kickstarter!$F:$F,"failed", Kickstarter!$D:$D,"&gt;=1000",Kickstarter!$D:$D,"&lt;=4999",Kickstarter!$R:$R,"plays")</f>
        <v>146</v>
      </c>
      <c r="D3" s="26">
        <f>COUNTIFS(Kickstarter!$F:$F,"canceled", Kickstarter!$D:$D,"&gt;=1000",Kickstarter!$D:$D,"&lt;=4999",Kickstarter!$R:$R,"plays")</f>
        <v>0</v>
      </c>
      <c r="E3" s="26">
        <f t="shared" ref="E3:E13" si="0">SUM(B3:D3)</f>
        <v>534</v>
      </c>
      <c r="F3" s="27">
        <f t="shared" ref="F3:F13" si="1">B3/E3</f>
        <v>0.72659176029962547</v>
      </c>
      <c r="G3" s="27">
        <f t="shared" ref="G3:G13" si="2">C3/E3</f>
        <v>0.27340823970037453</v>
      </c>
      <c r="H3" s="27">
        <f t="shared" ref="H3:H13" si="3">D3/E3</f>
        <v>0</v>
      </c>
    </row>
    <row r="4" spans="1:8" x14ac:dyDescent="0.3">
      <c r="A4" t="s">
        <v>8409</v>
      </c>
      <c r="B4" s="26">
        <f>COUNTIFS(Kickstarter!$F:$F,"successful", Kickstarter!$D:$D,"&gt;=5000",Kickstarter!$D:$D,"&lt;=9999",Kickstarter!$R:$R,"plays")</f>
        <v>93</v>
      </c>
      <c r="C4" s="26">
        <f>COUNTIFS(Kickstarter!$F:$F,"failed", Kickstarter!$D:$D,"&gt;=5000",Kickstarter!$D:$D,"&lt;=9999",Kickstarter!$R:$R,"plays")</f>
        <v>76</v>
      </c>
      <c r="D4" s="26">
        <f>COUNTIFS(Kickstarter!$F:$F,"canceled", Kickstarter!$D:$D,"&gt;=5000",Kickstarter!$D:$D,"&lt;=9999",Kickstarter!$R:$R,"plays")</f>
        <v>0</v>
      </c>
      <c r="E4" s="26">
        <f t="shared" si="0"/>
        <v>169</v>
      </c>
      <c r="F4" s="27">
        <f t="shared" si="1"/>
        <v>0.55029585798816572</v>
      </c>
      <c r="G4" s="27">
        <f t="shared" si="2"/>
        <v>0.44970414201183434</v>
      </c>
      <c r="H4" s="27">
        <f t="shared" si="3"/>
        <v>0</v>
      </c>
    </row>
    <row r="5" spans="1:8" x14ac:dyDescent="0.3">
      <c r="A5" t="s">
        <v>8410</v>
      </c>
      <c r="B5" s="26">
        <f>COUNTIFS(Kickstarter!$F:$F,"successful", Kickstarter!$D:$D,"&gt;=10000",Kickstarter!$D:$D,"&lt;=14999",Kickstarter!$R:$R,"plays")</f>
        <v>39</v>
      </c>
      <c r="C5" s="26">
        <f>COUNTIFS(Kickstarter!$F:$F,"failed", Kickstarter!$D:$D,"&gt;=10000",Kickstarter!$D:$D,"&lt;=14999",Kickstarter!$R:$R,"plays")</f>
        <v>33</v>
      </c>
      <c r="D5" s="26">
        <f>COUNTIFS(Kickstarter!$F:$F,"canceled", Kickstarter!$D:$D,"&gt;=10000",Kickstarter!$D:$D,"&lt;=14999",Kickstarter!$R:$R,"plays")</f>
        <v>0</v>
      </c>
      <c r="E5" s="26">
        <f t="shared" si="0"/>
        <v>72</v>
      </c>
      <c r="F5" s="27">
        <f t="shared" si="1"/>
        <v>0.54166666666666663</v>
      </c>
      <c r="G5" s="27">
        <f t="shared" si="2"/>
        <v>0.45833333333333331</v>
      </c>
      <c r="H5" s="27">
        <f t="shared" si="3"/>
        <v>0</v>
      </c>
    </row>
    <row r="6" spans="1:8" x14ac:dyDescent="0.3">
      <c r="A6" t="s">
        <v>8411</v>
      </c>
      <c r="B6" s="26">
        <f>COUNTIFS(Kickstarter!$F:$F,"successful", Kickstarter!$D:$D,"&gt;=15000",Kickstarter!$D:$D,"&lt;=19999",Kickstarter!$R:$R,"plays")</f>
        <v>12</v>
      </c>
      <c r="C6" s="26">
        <f>COUNTIFS(Kickstarter!$F:$F,"failed", Kickstarter!$D:$D,"&gt;=15000",Kickstarter!$D:$D,"&lt;=19999",Kickstarter!$R:$R,"plays")</f>
        <v>12</v>
      </c>
      <c r="D6" s="26">
        <f>COUNTIFS(Kickstarter!$F:$F,"canceled", Kickstarter!$D:$D,"&gt;=15000",Kickstarter!$D:$D,"&lt;=19999",Kickstarter!$R:$R,"plays")</f>
        <v>0</v>
      </c>
      <c r="E6" s="26">
        <f t="shared" si="0"/>
        <v>24</v>
      </c>
      <c r="F6" s="27">
        <f t="shared" si="1"/>
        <v>0.5</v>
      </c>
      <c r="G6" s="27">
        <f t="shared" si="2"/>
        <v>0.5</v>
      </c>
      <c r="H6" s="27">
        <f t="shared" si="3"/>
        <v>0</v>
      </c>
    </row>
    <row r="7" spans="1:8" x14ac:dyDescent="0.3">
      <c r="A7" t="s">
        <v>8412</v>
      </c>
      <c r="B7" s="26">
        <f>COUNTIFS(Kickstarter!$F:$F,"successful", Kickstarter!$D:$D,"&gt;=20000",Kickstarter!$D:$D,"&lt;=24999",Kickstarter!$R:$R,"plays")</f>
        <v>9</v>
      </c>
      <c r="C7" s="26">
        <f>COUNTIFS(Kickstarter!$F:$F,"failed", Kickstarter!$D:$D,"&gt;=20000",Kickstarter!$D:$D,"&lt;=24999",Kickstarter!$R:$R,"plays")</f>
        <v>11</v>
      </c>
      <c r="D7" s="26">
        <f>COUNTIFS(Kickstarter!$F:$F,"canceled", Kickstarter!$D:$D,"&gt;=20000",Kickstarter!$D:$D,"&lt;=24999",Kickstarter!$R:$R,"plays")</f>
        <v>0</v>
      </c>
      <c r="E7" s="26">
        <f t="shared" si="0"/>
        <v>20</v>
      </c>
      <c r="F7" s="27">
        <f t="shared" si="1"/>
        <v>0.45</v>
      </c>
      <c r="G7" s="27">
        <f t="shared" si="2"/>
        <v>0.55000000000000004</v>
      </c>
      <c r="H7" s="27">
        <f t="shared" si="3"/>
        <v>0</v>
      </c>
    </row>
    <row r="8" spans="1:8" x14ac:dyDescent="0.3">
      <c r="A8" t="s">
        <v>8413</v>
      </c>
      <c r="B8" s="26">
        <f>COUNTIFS(Kickstarter!$F:$F,"successful", Kickstarter!$D:$D,"&gt;=25000",Kickstarter!$D:$D,"&lt;=29999",Kickstarter!$R:$R,"plays")</f>
        <v>1</v>
      </c>
      <c r="C8" s="26">
        <f>COUNTIFS(Kickstarter!$F:$F,"failed", Kickstarter!$D:$D,"&gt;=25000",Kickstarter!$D:$D,"&lt;=29999",Kickstarter!$R:$R,"plays")</f>
        <v>4</v>
      </c>
      <c r="D8" s="26">
        <f>COUNTIFS(Kickstarter!$F:$F,"canceled", Kickstarter!$D:$D,"&gt;=25000",Kickstarter!$D:$D,"&lt;=29999",Kickstarter!$R:$R,"plays")</f>
        <v>0</v>
      </c>
      <c r="E8" s="26">
        <f t="shared" si="0"/>
        <v>5</v>
      </c>
      <c r="F8" s="27">
        <f t="shared" si="1"/>
        <v>0.2</v>
      </c>
      <c r="G8" s="27">
        <f t="shared" si="2"/>
        <v>0.8</v>
      </c>
      <c r="H8" s="27">
        <f t="shared" si="3"/>
        <v>0</v>
      </c>
    </row>
    <row r="9" spans="1:8" x14ac:dyDescent="0.3">
      <c r="A9" t="s">
        <v>8414</v>
      </c>
      <c r="B9" s="26">
        <f>COUNTIFS(Kickstarter!$F:$F,"successful", Kickstarter!$D:$D,"&gt;=30000",Kickstarter!$D:$D,"&lt;=34999",Kickstarter!$R:$R,"plays")</f>
        <v>3</v>
      </c>
      <c r="C9" s="26">
        <f>COUNTIFS(Kickstarter!$F:$F,"failed", Kickstarter!$D:$D,"&gt;=30000",Kickstarter!$D:$D,"&lt;=34999",Kickstarter!$R:$R,"plays")</f>
        <v>8</v>
      </c>
      <c r="D9" s="26">
        <f>COUNTIFS(Kickstarter!$F:$F,"canceled", Kickstarter!$D:$D,"&gt;=30000",Kickstarter!$D:$D,"&lt;=34999",Kickstarter!$R:$R,"plays")</f>
        <v>0</v>
      </c>
      <c r="E9" s="26">
        <f t="shared" si="0"/>
        <v>11</v>
      </c>
      <c r="F9" s="27">
        <f t="shared" si="1"/>
        <v>0.27272727272727271</v>
      </c>
      <c r="G9" s="27">
        <f t="shared" si="2"/>
        <v>0.72727272727272729</v>
      </c>
      <c r="H9" s="27">
        <f t="shared" si="3"/>
        <v>0</v>
      </c>
    </row>
    <row r="10" spans="1:8" x14ac:dyDescent="0.3">
      <c r="A10" t="s">
        <v>8415</v>
      </c>
      <c r="B10" s="26">
        <f>COUNTIFS(Kickstarter!$F:$F,"successful", Kickstarter!$D:$D,"&gt;=35000",Kickstarter!$D:$D,"&lt;=39999",Kickstarter!$R:$R,"plays")</f>
        <v>4</v>
      </c>
      <c r="C10" s="26">
        <f>COUNTIFS(Kickstarter!$F:$F,"failed", Kickstarter!$D:$D,"&gt;=35000",Kickstarter!$D:$D,"&lt;=39999",Kickstarter!$R:$R,"plays")</f>
        <v>2</v>
      </c>
      <c r="D10" s="26">
        <f>COUNTIFS(Kickstarter!$F:$F,"canceled", Kickstarter!$D:$D,"&gt;=35000",Kickstarter!$D:$D,"&lt;=39999",Kickstarter!$R:$R,"plays")</f>
        <v>0</v>
      </c>
      <c r="E10" s="26">
        <f t="shared" si="0"/>
        <v>6</v>
      </c>
      <c r="F10" s="27">
        <f t="shared" si="1"/>
        <v>0.66666666666666663</v>
      </c>
      <c r="G10" s="27">
        <f t="shared" si="2"/>
        <v>0.33333333333333331</v>
      </c>
      <c r="H10" s="27">
        <f t="shared" si="3"/>
        <v>0</v>
      </c>
    </row>
    <row r="11" spans="1:8" x14ac:dyDescent="0.3">
      <c r="A11" t="s">
        <v>8416</v>
      </c>
      <c r="B11" s="26">
        <f>COUNTIFS(Kickstarter!$F:$F,"successful", Kickstarter!$D:$D,"&gt;=40000",Kickstarter!$D:$D,"&lt;=44999",Kickstarter!$R:$R,"plays")</f>
        <v>2</v>
      </c>
      <c r="C11" s="26">
        <f>COUNTIFS(Kickstarter!$F:$F,"failed", Kickstarter!$D:$D,"&gt;=40000",Kickstarter!$D:$D,"&lt;=44999",Kickstarter!$R:$R,"plays")</f>
        <v>1</v>
      </c>
      <c r="D11" s="26">
        <f>COUNTIFS(Kickstarter!$F:$F,"canceled", Kickstarter!$D:$D,"&gt;=40000",Kickstarter!$D:$D,"&lt;=44999",Kickstarter!$R:$R,"plays")</f>
        <v>0</v>
      </c>
      <c r="E11" s="26">
        <f t="shared" si="0"/>
        <v>3</v>
      </c>
      <c r="F11" s="27">
        <f t="shared" si="1"/>
        <v>0.66666666666666663</v>
      </c>
      <c r="G11" s="27">
        <f t="shared" si="2"/>
        <v>0.33333333333333331</v>
      </c>
      <c r="H11" s="27">
        <f t="shared" si="3"/>
        <v>0</v>
      </c>
    </row>
    <row r="12" spans="1:8" x14ac:dyDescent="0.3">
      <c r="A12" t="s">
        <v>8417</v>
      </c>
      <c r="B12" s="26">
        <f>COUNTIFS(Kickstarter!$F:$F,"successful", Kickstarter!$D:$D,"&gt;=45000",Kickstarter!$D:$D,"&lt;=49999",Kickstarter!$R:$R,"plays")</f>
        <v>0</v>
      </c>
      <c r="C12" s="26">
        <f>COUNTIFS(Kickstarter!$F:$F,"failed", Kickstarter!$D:$D,"&gt;=45000",Kickstarter!$D:$D,"&lt;=49999",Kickstarter!$R:$R,"plays")</f>
        <v>1</v>
      </c>
      <c r="D12" s="26">
        <f>COUNTIFS(Kickstarter!$F:$F,"canceled", Kickstarter!$D:$D,"&gt;=45000",Kickstarter!$D:$D,"&lt;=49999",Kickstarter!$R:$R,"plays")</f>
        <v>0</v>
      </c>
      <c r="E12" s="26">
        <f t="shared" si="0"/>
        <v>1</v>
      </c>
      <c r="F12" s="27">
        <f t="shared" si="1"/>
        <v>0</v>
      </c>
      <c r="G12" s="27">
        <f t="shared" si="2"/>
        <v>1</v>
      </c>
      <c r="H12" s="27">
        <f t="shared" si="3"/>
        <v>0</v>
      </c>
    </row>
    <row r="13" spans="1:8" x14ac:dyDescent="0.3">
      <c r="A13" t="s">
        <v>8418</v>
      </c>
      <c r="B13" s="26">
        <f>COUNTIFS(Kickstarter!$F:$F,"successful", Kickstarter!$D:$D,"&gt;50000",Kickstarter!$R:$R,"plays")</f>
        <v>2</v>
      </c>
      <c r="C13" s="26">
        <f>COUNTIFS(Kickstarter!$F:$F,"failed", Kickstarter!$D:$D,"&gt;50000",Kickstarter!$R:$R,"plays")</f>
        <v>10</v>
      </c>
      <c r="D13" s="26">
        <f>COUNTIFS(Kickstarter!$F:$F,"canceled", Kickstarter!$D:$D,"&gt;50000",Kickstarter!$R:$R,"plays")</f>
        <v>0</v>
      </c>
      <c r="E13" s="26">
        <f t="shared" si="0"/>
        <v>12</v>
      </c>
      <c r="F13" s="27">
        <f t="shared" si="1"/>
        <v>0.16666666666666666</v>
      </c>
      <c r="G13" s="27">
        <f t="shared" si="2"/>
        <v>0.83333333333333337</v>
      </c>
      <c r="H13" s="27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D14E8-D10C-4CB5-A04E-485CAA9EDBF6}">
  <dimension ref="A1:U413"/>
  <sheetViews>
    <sheetView topLeftCell="C1" workbookViewId="0">
      <selection activeCell="C11" sqref="C11"/>
    </sheetView>
  </sheetViews>
  <sheetFormatPr defaultColWidth="5.33203125" defaultRowHeight="14.4" x14ac:dyDescent="0.3"/>
  <cols>
    <col min="1" max="1" width="5" bestFit="1" customWidth="1"/>
    <col min="2" max="2" width="40.109375" bestFit="1" customWidth="1"/>
    <col min="3" max="3" width="94" bestFit="1" customWidth="1"/>
    <col min="4" max="4" width="12.21875" bestFit="1" customWidth="1"/>
    <col min="5" max="5" width="11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8.5546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1" ht="40.049999999999997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1" t="s">
        <v>8307</v>
      </c>
      <c r="Q1" s="9" t="s">
        <v>8358</v>
      </c>
      <c r="R1" s="11" t="s">
        <v>8359</v>
      </c>
      <c r="S1" s="15" t="s">
        <v>8366</v>
      </c>
      <c r="T1" s="15" t="s">
        <v>8367</v>
      </c>
      <c r="U1" t="s">
        <v>8380</v>
      </c>
    </row>
    <row r="2" spans="1:21" ht="40.049999999999997" customHeight="1" x14ac:dyDescent="0.3">
      <c r="A2">
        <v>2922</v>
      </c>
      <c r="B2" s="3" t="s">
        <v>2922</v>
      </c>
      <c r="C2" s="3" t="s">
        <v>7032</v>
      </c>
      <c r="D2" s="6">
        <v>500</v>
      </c>
      <c r="E2" s="8">
        <v>500</v>
      </c>
      <c r="F2" t="s">
        <v>8218</v>
      </c>
      <c r="G2" t="s">
        <v>8224</v>
      </c>
      <c r="H2" t="s">
        <v>8246</v>
      </c>
      <c r="I2">
        <v>1431982727</v>
      </c>
      <c r="J2">
        <v>1428094727</v>
      </c>
      <c r="K2" t="b">
        <v>0</v>
      </c>
      <c r="L2">
        <v>6</v>
      </c>
      <c r="M2" t="b">
        <v>1</v>
      </c>
      <c r="N2" t="s">
        <v>8303</v>
      </c>
      <c r="O2">
        <v>100</v>
      </c>
      <c r="P2" s="12">
        <v>83.33</v>
      </c>
      <c r="Q2" s="10" t="s">
        <v>8315</v>
      </c>
      <c r="R2" t="s">
        <v>8357</v>
      </c>
      <c r="S2" s="16">
        <v>42097.874155092592</v>
      </c>
      <c r="T2" s="16">
        <v>42142.874155092592</v>
      </c>
      <c r="U2">
        <v>2015</v>
      </c>
    </row>
    <row r="3" spans="1:21" ht="40.049999999999997" customHeight="1" x14ac:dyDescent="0.3">
      <c r="A3">
        <v>2930</v>
      </c>
      <c r="B3" s="3" t="s">
        <v>2930</v>
      </c>
      <c r="C3" s="3" t="s">
        <v>7040</v>
      </c>
      <c r="D3" s="6">
        <v>10000</v>
      </c>
      <c r="E3" s="8">
        <v>10092</v>
      </c>
      <c r="F3" t="s">
        <v>8218</v>
      </c>
      <c r="G3" t="s">
        <v>8224</v>
      </c>
      <c r="H3" t="s">
        <v>8246</v>
      </c>
      <c r="I3">
        <v>1431007264</v>
      </c>
      <c r="J3">
        <v>1428415264</v>
      </c>
      <c r="K3" t="b">
        <v>0</v>
      </c>
      <c r="L3">
        <v>62</v>
      </c>
      <c r="M3" t="b">
        <v>1</v>
      </c>
      <c r="N3" t="s">
        <v>8303</v>
      </c>
      <c r="O3">
        <v>101</v>
      </c>
      <c r="P3" s="12">
        <v>162.77000000000001</v>
      </c>
      <c r="Q3" s="10" t="s">
        <v>8315</v>
      </c>
      <c r="R3" t="s">
        <v>8357</v>
      </c>
      <c r="S3" s="16">
        <v>42101.584074074075</v>
      </c>
      <c r="T3" s="16">
        <v>42131.584074074075</v>
      </c>
      <c r="U3">
        <v>2015</v>
      </c>
    </row>
    <row r="4" spans="1:21" ht="40.049999999999997" customHeight="1" x14ac:dyDescent="0.3">
      <c r="A4">
        <v>2937</v>
      </c>
      <c r="B4" s="3" t="s">
        <v>2937</v>
      </c>
      <c r="C4" s="3" t="s">
        <v>7047</v>
      </c>
      <c r="D4" s="6">
        <v>1500</v>
      </c>
      <c r="E4" s="8">
        <v>2000</v>
      </c>
      <c r="F4" t="s">
        <v>8218</v>
      </c>
      <c r="G4" t="s">
        <v>8224</v>
      </c>
      <c r="H4" t="s">
        <v>8246</v>
      </c>
      <c r="I4">
        <v>1405249113</v>
      </c>
      <c r="J4">
        <v>1402657113</v>
      </c>
      <c r="K4" t="b">
        <v>0</v>
      </c>
      <c r="L4">
        <v>55</v>
      </c>
      <c r="M4" t="b">
        <v>1</v>
      </c>
      <c r="N4" t="s">
        <v>8303</v>
      </c>
      <c r="O4">
        <v>133</v>
      </c>
      <c r="P4" s="12">
        <v>36.36</v>
      </c>
      <c r="Q4" s="10" t="s">
        <v>8315</v>
      </c>
      <c r="R4" t="s">
        <v>8357</v>
      </c>
      <c r="S4" s="16">
        <v>41803.457326388889</v>
      </c>
      <c r="T4" s="16">
        <v>41833.457326388889</v>
      </c>
      <c r="U4">
        <v>2014</v>
      </c>
    </row>
    <row r="5" spans="1:21" ht="40.049999999999997" customHeight="1" x14ac:dyDescent="0.3">
      <c r="A5">
        <v>3752</v>
      </c>
      <c r="B5" s="3" t="s">
        <v>3749</v>
      </c>
      <c r="C5" s="3" t="s">
        <v>7862</v>
      </c>
      <c r="D5" s="6">
        <v>500</v>
      </c>
      <c r="E5" s="8">
        <v>565</v>
      </c>
      <c r="F5" t="s">
        <v>8218</v>
      </c>
      <c r="G5" t="s">
        <v>8224</v>
      </c>
      <c r="H5" t="s">
        <v>8246</v>
      </c>
      <c r="I5">
        <v>1476651600</v>
      </c>
      <c r="J5">
        <v>1473189335</v>
      </c>
      <c r="K5" t="b">
        <v>0</v>
      </c>
      <c r="L5">
        <v>15</v>
      </c>
      <c r="M5" t="b">
        <v>1</v>
      </c>
      <c r="N5" t="s">
        <v>8303</v>
      </c>
      <c r="O5">
        <v>113</v>
      </c>
      <c r="P5" s="12">
        <v>37.67</v>
      </c>
      <c r="Q5" s="10" t="s">
        <v>8315</v>
      </c>
      <c r="R5" t="s">
        <v>8357</v>
      </c>
      <c r="S5" s="16">
        <v>42619.802488425921</v>
      </c>
      <c r="T5" s="16">
        <v>42659.875</v>
      </c>
      <c r="U5">
        <v>2016</v>
      </c>
    </row>
    <row r="6" spans="1:21" ht="40.049999999999997" customHeight="1" x14ac:dyDescent="0.3">
      <c r="A6">
        <v>3755</v>
      </c>
      <c r="B6" s="3" t="s">
        <v>3752</v>
      </c>
      <c r="C6" s="3" t="s">
        <v>7865</v>
      </c>
      <c r="D6" s="6">
        <v>550</v>
      </c>
      <c r="E6" s="8">
        <v>713</v>
      </c>
      <c r="F6" t="s">
        <v>8218</v>
      </c>
      <c r="G6" t="s">
        <v>8224</v>
      </c>
      <c r="H6" t="s">
        <v>8246</v>
      </c>
      <c r="I6">
        <v>1460753307</v>
      </c>
      <c r="J6">
        <v>1458161307</v>
      </c>
      <c r="K6" t="b">
        <v>0</v>
      </c>
      <c r="L6">
        <v>28</v>
      </c>
      <c r="M6" t="b">
        <v>1</v>
      </c>
      <c r="N6" t="s">
        <v>8303</v>
      </c>
      <c r="O6">
        <v>130</v>
      </c>
      <c r="P6" s="12">
        <v>25.46</v>
      </c>
      <c r="Q6" s="10" t="s">
        <v>8315</v>
      </c>
      <c r="R6" t="s">
        <v>8357</v>
      </c>
      <c r="S6" s="16">
        <v>42445.866979166662</v>
      </c>
      <c r="T6" s="16">
        <v>42475.866979166662</v>
      </c>
      <c r="U6">
        <v>2016</v>
      </c>
    </row>
    <row r="7" spans="1:21" ht="40.049999999999997" customHeight="1" x14ac:dyDescent="0.3">
      <c r="A7">
        <v>3761</v>
      </c>
      <c r="B7" s="3" t="s">
        <v>3758</v>
      </c>
      <c r="C7" s="3" t="s">
        <v>7871</v>
      </c>
      <c r="D7" s="6">
        <v>500</v>
      </c>
      <c r="E7" s="8">
        <v>500</v>
      </c>
      <c r="F7" t="s">
        <v>8218</v>
      </c>
      <c r="G7" t="s">
        <v>8224</v>
      </c>
      <c r="H7" t="s">
        <v>8246</v>
      </c>
      <c r="I7">
        <v>1439247600</v>
      </c>
      <c r="J7">
        <v>1434625937</v>
      </c>
      <c r="K7" t="b">
        <v>0</v>
      </c>
      <c r="L7">
        <v>3</v>
      </c>
      <c r="M7" t="b">
        <v>1</v>
      </c>
      <c r="N7" t="s">
        <v>8303</v>
      </c>
      <c r="O7">
        <v>100</v>
      </c>
      <c r="P7" s="12">
        <v>166.67</v>
      </c>
      <c r="Q7" s="10" t="s">
        <v>8315</v>
      </c>
      <c r="R7" t="s">
        <v>8357</v>
      </c>
      <c r="S7" s="16">
        <v>42173.466863425929</v>
      </c>
      <c r="T7" s="16">
        <v>42226.958333333328</v>
      </c>
      <c r="U7">
        <v>2015</v>
      </c>
    </row>
    <row r="8" spans="1:21" ht="40.049999999999997" customHeight="1" x14ac:dyDescent="0.3">
      <c r="A8">
        <v>3762</v>
      </c>
      <c r="B8" s="3" t="s">
        <v>3759</v>
      </c>
      <c r="C8" s="3" t="s">
        <v>7872</v>
      </c>
      <c r="D8" s="6">
        <v>1250</v>
      </c>
      <c r="E8" s="8">
        <v>1328</v>
      </c>
      <c r="F8" t="s">
        <v>8218</v>
      </c>
      <c r="G8" t="s">
        <v>8224</v>
      </c>
      <c r="H8" t="s">
        <v>8246</v>
      </c>
      <c r="I8">
        <v>1438543889</v>
      </c>
      <c r="J8">
        <v>1436383889</v>
      </c>
      <c r="K8" t="b">
        <v>0</v>
      </c>
      <c r="L8">
        <v>28</v>
      </c>
      <c r="M8" t="b">
        <v>1</v>
      </c>
      <c r="N8" t="s">
        <v>8303</v>
      </c>
      <c r="O8">
        <v>106</v>
      </c>
      <c r="P8" s="12">
        <v>47.43</v>
      </c>
      <c r="Q8" s="10" t="s">
        <v>8315</v>
      </c>
      <c r="R8" t="s">
        <v>8357</v>
      </c>
      <c r="S8" s="16">
        <v>42193.813530092593</v>
      </c>
      <c r="T8" s="16">
        <v>42218.813530092593</v>
      </c>
      <c r="U8">
        <v>2015</v>
      </c>
    </row>
    <row r="9" spans="1:21" ht="40.049999999999997" customHeight="1" x14ac:dyDescent="0.3">
      <c r="A9">
        <v>3770</v>
      </c>
      <c r="B9" s="3" t="s">
        <v>3767</v>
      </c>
      <c r="C9" s="3" t="s">
        <v>7880</v>
      </c>
      <c r="D9" s="6">
        <v>2000</v>
      </c>
      <c r="E9" s="8">
        <v>2000</v>
      </c>
      <c r="F9" t="s">
        <v>8218</v>
      </c>
      <c r="G9" t="s">
        <v>8224</v>
      </c>
      <c r="H9" t="s">
        <v>8246</v>
      </c>
      <c r="I9">
        <v>1434234010</v>
      </c>
      <c r="J9">
        <v>1431642010</v>
      </c>
      <c r="K9" t="b">
        <v>0</v>
      </c>
      <c r="L9">
        <v>20</v>
      </c>
      <c r="M9" t="b">
        <v>1</v>
      </c>
      <c r="N9" t="s">
        <v>8303</v>
      </c>
      <c r="O9">
        <v>100</v>
      </c>
      <c r="P9" s="12">
        <v>100</v>
      </c>
      <c r="Q9" s="10" t="s">
        <v>8315</v>
      </c>
      <c r="R9" t="s">
        <v>8357</v>
      </c>
      <c r="S9" s="16">
        <v>42138.930671296301</v>
      </c>
      <c r="T9" s="16">
        <v>42168.930671296301</v>
      </c>
      <c r="U9">
        <v>2015</v>
      </c>
    </row>
    <row r="10" spans="1:21" ht="40.049999999999997" customHeight="1" x14ac:dyDescent="0.3">
      <c r="A10">
        <v>3782</v>
      </c>
      <c r="B10" s="3" t="s">
        <v>3779</v>
      </c>
      <c r="C10" s="3" t="s">
        <v>7892</v>
      </c>
      <c r="D10" s="6">
        <v>2000</v>
      </c>
      <c r="E10" s="8">
        <v>2035</v>
      </c>
      <c r="F10" t="s">
        <v>8218</v>
      </c>
      <c r="G10" t="s">
        <v>8224</v>
      </c>
      <c r="H10" t="s">
        <v>8246</v>
      </c>
      <c r="I10">
        <v>1469401200</v>
      </c>
      <c r="J10">
        <v>1466887297</v>
      </c>
      <c r="K10" t="b">
        <v>0</v>
      </c>
      <c r="L10">
        <v>27</v>
      </c>
      <c r="M10" t="b">
        <v>1</v>
      </c>
      <c r="N10" t="s">
        <v>8303</v>
      </c>
      <c r="O10">
        <v>102</v>
      </c>
      <c r="P10" s="12">
        <v>75.37</v>
      </c>
      <c r="Q10" s="10" t="s">
        <v>8315</v>
      </c>
      <c r="R10" t="s">
        <v>8357</v>
      </c>
      <c r="S10" s="16">
        <v>42546.862233796302</v>
      </c>
      <c r="T10" s="16">
        <v>42575.958333333328</v>
      </c>
      <c r="U10">
        <v>2016</v>
      </c>
    </row>
    <row r="11" spans="1:21" ht="40.049999999999997" customHeight="1" x14ac:dyDescent="0.3">
      <c r="A11">
        <v>3785</v>
      </c>
      <c r="B11" s="3" t="s">
        <v>3782</v>
      </c>
      <c r="C11" s="3" t="s">
        <v>7895</v>
      </c>
      <c r="D11" s="6">
        <v>2000</v>
      </c>
      <c r="E11" s="8">
        <v>3015</v>
      </c>
      <c r="F11" t="s">
        <v>8218</v>
      </c>
      <c r="G11" t="s">
        <v>8224</v>
      </c>
      <c r="H11" t="s">
        <v>8246</v>
      </c>
      <c r="I11">
        <v>1470132180</v>
      </c>
      <c r="J11">
        <v>1467040769</v>
      </c>
      <c r="K11" t="b">
        <v>0</v>
      </c>
      <c r="L11">
        <v>30</v>
      </c>
      <c r="M11" t="b">
        <v>1</v>
      </c>
      <c r="N11" t="s">
        <v>8303</v>
      </c>
      <c r="O11">
        <v>151</v>
      </c>
      <c r="P11" s="12">
        <v>100.5</v>
      </c>
      <c r="Q11" s="10" t="s">
        <v>8315</v>
      </c>
      <c r="R11" t="s">
        <v>8357</v>
      </c>
      <c r="S11" s="16">
        <v>42548.63853009259</v>
      </c>
      <c r="T11" s="16">
        <v>42584.418749999997</v>
      </c>
      <c r="U11">
        <v>2016</v>
      </c>
    </row>
    <row r="12" spans="1:21" ht="40.049999999999997" customHeight="1" x14ac:dyDescent="0.3">
      <c r="B12" s="3"/>
      <c r="C12" s="3"/>
      <c r="D12" s="6"/>
      <c r="E12" s="8"/>
      <c r="P12" s="12"/>
      <c r="Q12" s="10"/>
      <c r="S12" s="16"/>
      <c r="T12" s="16"/>
    </row>
    <row r="13" spans="1:21" ht="40.049999999999997" customHeight="1" x14ac:dyDescent="0.3">
      <c r="B13" s="3"/>
      <c r="C13" s="3"/>
      <c r="D13" s="6"/>
      <c r="E13" s="8"/>
      <c r="P13" s="12"/>
      <c r="Q13" s="10"/>
      <c r="S13" s="16"/>
      <c r="T13" s="16"/>
    </row>
    <row r="14" spans="1:21" ht="40.049999999999997" customHeight="1" x14ac:dyDescent="0.3">
      <c r="B14" s="3"/>
      <c r="C14" s="3"/>
      <c r="D14" s="6"/>
      <c r="E14" s="8"/>
      <c r="P14" s="12"/>
      <c r="Q14" s="10"/>
      <c r="S14" s="16"/>
      <c r="T14" s="16"/>
    </row>
    <row r="15" spans="1:21" ht="40.049999999999997" customHeight="1" x14ac:dyDescent="0.3">
      <c r="B15" s="3"/>
      <c r="C15" s="3"/>
      <c r="D15" s="6"/>
      <c r="E15" s="8"/>
      <c r="P15" s="12"/>
      <c r="Q15" s="10"/>
      <c r="S15" s="16"/>
      <c r="T15" s="16"/>
    </row>
    <row r="16" spans="1:21" ht="40.049999999999997" customHeight="1" x14ac:dyDescent="0.3">
      <c r="B16" s="3"/>
      <c r="C16" s="3"/>
      <c r="D16" s="6"/>
      <c r="E16" s="8"/>
      <c r="P16" s="12"/>
      <c r="Q16" s="10"/>
      <c r="S16" s="16"/>
      <c r="T16" s="16"/>
    </row>
    <row r="17" spans="2:20" ht="40.049999999999997" customHeight="1" x14ac:dyDescent="0.3">
      <c r="B17" s="3"/>
      <c r="C17" s="3"/>
      <c r="D17" s="6"/>
      <c r="E17" s="8"/>
      <c r="P17" s="12"/>
      <c r="Q17" s="10"/>
      <c r="S17" s="16"/>
      <c r="T17" s="16"/>
    </row>
    <row r="18" spans="2:20" ht="40.049999999999997" customHeight="1" x14ac:dyDescent="0.3">
      <c r="B18" s="3"/>
      <c r="C18" s="3"/>
      <c r="D18" s="6"/>
      <c r="E18" s="8"/>
      <c r="P18" s="12"/>
      <c r="Q18" s="10"/>
      <c r="S18" s="16"/>
      <c r="T18" s="16"/>
    </row>
    <row r="19" spans="2:20" ht="40.049999999999997" customHeight="1" x14ac:dyDescent="0.3">
      <c r="B19" s="3"/>
      <c r="C19" s="3"/>
      <c r="D19" s="6"/>
      <c r="E19" s="8"/>
      <c r="P19" s="12"/>
      <c r="Q19" s="10"/>
      <c r="S19" s="16"/>
      <c r="T19" s="16"/>
    </row>
    <row r="20" spans="2:20" ht="40.049999999999997" customHeight="1" x14ac:dyDescent="0.3">
      <c r="B20" s="3"/>
      <c r="C20" s="3"/>
      <c r="D20" s="6"/>
      <c r="E20" s="8"/>
      <c r="P20" s="12"/>
      <c r="Q20" s="10"/>
      <c r="S20" s="16"/>
      <c r="T20" s="16"/>
    </row>
    <row r="21" spans="2:20" ht="40.049999999999997" customHeight="1" x14ac:dyDescent="0.3">
      <c r="B21" s="3"/>
      <c r="C21" s="3"/>
      <c r="D21" s="6"/>
      <c r="E21" s="8"/>
      <c r="P21" s="12"/>
      <c r="Q21" s="10"/>
      <c r="S21" s="16"/>
      <c r="T21" s="16"/>
    </row>
    <row r="22" spans="2:20" ht="40.049999999999997" customHeight="1" x14ac:dyDescent="0.3">
      <c r="B22" s="3"/>
      <c r="C22" s="3"/>
      <c r="D22" s="6"/>
      <c r="E22" s="8"/>
      <c r="P22" s="12"/>
      <c r="Q22" s="10"/>
      <c r="S22" s="16"/>
      <c r="T22" s="16"/>
    </row>
    <row r="23" spans="2:20" ht="40.049999999999997" customHeight="1" x14ac:dyDescent="0.3">
      <c r="B23" s="3"/>
      <c r="C23" s="3"/>
      <c r="D23" s="6"/>
      <c r="E23" s="8"/>
      <c r="P23" s="12"/>
      <c r="Q23" s="10"/>
      <c r="S23" s="16"/>
      <c r="T23" s="16"/>
    </row>
    <row r="24" spans="2:20" ht="40.049999999999997" customHeight="1" x14ac:dyDescent="0.3">
      <c r="B24" s="3"/>
      <c r="C24" s="3"/>
      <c r="D24" s="6"/>
      <c r="E24" s="8"/>
      <c r="P24" s="12"/>
      <c r="Q24" s="10"/>
      <c r="S24" s="16"/>
      <c r="T24" s="16"/>
    </row>
    <row r="25" spans="2:20" ht="40.049999999999997" customHeight="1" x14ac:dyDescent="0.3">
      <c r="B25" s="3"/>
      <c r="C25" s="3"/>
      <c r="D25" s="6"/>
      <c r="E25" s="8"/>
      <c r="P25" s="12"/>
      <c r="Q25" s="10"/>
      <c r="S25" s="16"/>
      <c r="T25" s="16"/>
    </row>
    <row r="26" spans="2:20" ht="40.049999999999997" customHeight="1" x14ac:dyDescent="0.3">
      <c r="B26" s="3"/>
      <c r="C26" s="3"/>
      <c r="D26" s="6"/>
      <c r="E26" s="8"/>
      <c r="P26" s="12"/>
      <c r="Q26" s="10"/>
      <c r="S26" s="16"/>
      <c r="T26" s="16"/>
    </row>
    <row r="27" spans="2:20" ht="40.049999999999997" customHeight="1" x14ac:dyDescent="0.3">
      <c r="B27" s="3"/>
      <c r="C27" s="3"/>
      <c r="D27" s="6"/>
      <c r="E27" s="8"/>
      <c r="P27" s="12"/>
      <c r="Q27" s="10"/>
      <c r="S27" s="16"/>
      <c r="T27" s="16"/>
    </row>
    <row r="28" spans="2:20" ht="40.049999999999997" customHeight="1" x14ac:dyDescent="0.3">
      <c r="B28" s="3"/>
      <c r="C28" s="3"/>
      <c r="D28" s="6"/>
      <c r="E28" s="8"/>
      <c r="P28" s="12"/>
      <c r="Q28" s="10"/>
      <c r="S28" s="16"/>
      <c r="T28" s="16"/>
    </row>
    <row r="29" spans="2:20" ht="40.049999999999997" customHeight="1" x14ac:dyDescent="0.3">
      <c r="B29" s="3"/>
      <c r="C29" s="3"/>
      <c r="D29" s="6"/>
      <c r="E29" s="8"/>
      <c r="P29" s="12"/>
      <c r="Q29" s="10"/>
      <c r="S29" s="16"/>
      <c r="T29" s="16"/>
    </row>
    <row r="30" spans="2:20" ht="40.049999999999997" customHeight="1" x14ac:dyDescent="0.3">
      <c r="B30" s="3"/>
      <c r="C30" s="3"/>
      <c r="D30" s="6"/>
      <c r="E30" s="8"/>
      <c r="P30" s="12"/>
      <c r="Q30" s="10"/>
      <c r="S30" s="16"/>
      <c r="T30" s="16"/>
    </row>
    <row r="31" spans="2:20" ht="40.049999999999997" customHeight="1" x14ac:dyDescent="0.3">
      <c r="B31" s="3"/>
      <c r="C31" s="3"/>
      <c r="D31" s="6"/>
      <c r="E31" s="8"/>
      <c r="P31" s="12"/>
      <c r="Q31" s="10"/>
      <c r="S31" s="16"/>
      <c r="T31" s="16"/>
    </row>
    <row r="32" spans="2:20" ht="40.049999999999997" customHeight="1" x14ac:dyDescent="0.3">
      <c r="B32" s="3"/>
      <c r="C32" s="3"/>
      <c r="D32" s="6"/>
      <c r="E32" s="8"/>
      <c r="P32" s="12"/>
      <c r="Q32" s="10"/>
      <c r="S32" s="16"/>
      <c r="T32" s="16"/>
    </row>
    <row r="33" spans="2:20" ht="40.049999999999997" customHeight="1" x14ac:dyDescent="0.3">
      <c r="B33" s="3"/>
      <c r="C33" s="3"/>
      <c r="D33" s="6"/>
      <c r="E33" s="8"/>
      <c r="P33" s="12"/>
      <c r="Q33" s="10"/>
      <c r="S33" s="16"/>
      <c r="T33" s="16"/>
    </row>
    <row r="34" spans="2:20" ht="40.049999999999997" customHeight="1" x14ac:dyDescent="0.3">
      <c r="B34" s="3"/>
      <c r="C34" s="3"/>
      <c r="D34" s="6"/>
      <c r="E34" s="8"/>
      <c r="P34" s="12"/>
      <c r="Q34" s="10"/>
      <c r="S34" s="16"/>
      <c r="T34" s="16"/>
    </row>
    <row r="35" spans="2:20" ht="40.049999999999997" customHeight="1" x14ac:dyDescent="0.3">
      <c r="B35" s="3"/>
      <c r="C35" s="3"/>
      <c r="D35" s="6"/>
      <c r="E35" s="8"/>
      <c r="P35" s="12"/>
      <c r="Q35" s="10"/>
      <c r="S35" s="16"/>
      <c r="T35" s="16"/>
    </row>
    <row r="36" spans="2:20" ht="40.049999999999997" customHeight="1" x14ac:dyDescent="0.3">
      <c r="B36" s="3"/>
      <c r="C36" s="3"/>
      <c r="D36" s="6"/>
      <c r="E36" s="8"/>
      <c r="P36" s="12"/>
      <c r="Q36" s="10"/>
      <c r="S36" s="16"/>
      <c r="T36" s="16"/>
    </row>
    <row r="37" spans="2:20" ht="40.049999999999997" customHeight="1" x14ac:dyDescent="0.3">
      <c r="B37" s="3"/>
      <c r="C37" s="3"/>
      <c r="D37" s="6"/>
      <c r="E37" s="8"/>
      <c r="P37" s="12"/>
      <c r="Q37" s="10"/>
      <c r="S37" s="16"/>
      <c r="T37" s="16"/>
    </row>
    <row r="38" spans="2:20" ht="40.049999999999997" customHeight="1" x14ac:dyDescent="0.3">
      <c r="B38" s="3"/>
      <c r="C38" s="3"/>
      <c r="D38" s="6"/>
      <c r="E38" s="8"/>
      <c r="P38" s="12"/>
      <c r="Q38" s="10"/>
      <c r="S38" s="16"/>
      <c r="T38" s="16"/>
    </row>
    <row r="39" spans="2:20" ht="40.049999999999997" customHeight="1" x14ac:dyDescent="0.3">
      <c r="B39" s="3"/>
      <c r="C39" s="3"/>
      <c r="D39" s="6"/>
      <c r="E39" s="8"/>
      <c r="P39" s="12"/>
      <c r="Q39" s="10"/>
      <c r="S39" s="16"/>
      <c r="T39" s="16"/>
    </row>
    <row r="40" spans="2:20" ht="40.049999999999997" customHeight="1" x14ac:dyDescent="0.3">
      <c r="B40" s="3"/>
      <c r="C40" s="3"/>
      <c r="D40" s="6"/>
      <c r="E40" s="8"/>
      <c r="P40" s="12"/>
      <c r="Q40" s="10"/>
      <c r="S40" s="16"/>
      <c r="T40" s="16"/>
    </row>
    <row r="41" spans="2:20" ht="40.049999999999997" customHeight="1" x14ac:dyDescent="0.3">
      <c r="B41" s="3"/>
      <c r="C41" s="3"/>
      <c r="D41" s="6"/>
      <c r="E41" s="8"/>
      <c r="P41" s="12"/>
      <c r="Q41" s="10"/>
      <c r="S41" s="16"/>
      <c r="T41" s="16"/>
    </row>
    <row r="42" spans="2:20" ht="40.049999999999997" customHeight="1" x14ac:dyDescent="0.3">
      <c r="B42" s="3"/>
      <c r="C42" s="3"/>
      <c r="D42" s="6"/>
      <c r="E42" s="8"/>
      <c r="P42" s="12"/>
      <c r="Q42" s="10"/>
      <c r="S42" s="16"/>
      <c r="T42" s="16"/>
    </row>
    <row r="43" spans="2:20" ht="40.049999999999997" customHeight="1" x14ac:dyDescent="0.3">
      <c r="B43" s="3"/>
      <c r="C43" s="3"/>
      <c r="D43" s="6"/>
      <c r="E43" s="8"/>
      <c r="P43" s="12"/>
      <c r="Q43" s="10"/>
      <c r="S43" s="16"/>
      <c r="T43" s="16"/>
    </row>
    <row r="44" spans="2:20" ht="40.049999999999997" customHeight="1" x14ac:dyDescent="0.3">
      <c r="B44" s="3"/>
      <c r="C44" s="3"/>
      <c r="D44" s="6"/>
      <c r="E44" s="8"/>
      <c r="P44" s="12"/>
      <c r="Q44" s="10"/>
      <c r="S44" s="16"/>
      <c r="T44" s="16"/>
    </row>
    <row r="45" spans="2:20" ht="40.049999999999997" customHeight="1" x14ac:dyDescent="0.3">
      <c r="B45" s="3"/>
      <c r="C45" s="3"/>
      <c r="D45" s="6"/>
      <c r="E45" s="8"/>
      <c r="P45" s="12"/>
      <c r="Q45" s="10"/>
      <c r="S45" s="16"/>
      <c r="T45" s="16"/>
    </row>
    <row r="46" spans="2:20" ht="40.049999999999997" customHeight="1" x14ac:dyDescent="0.3">
      <c r="B46" s="3"/>
      <c r="C46" s="3"/>
      <c r="D46" s="6"/>
      <c r="E46" s="8"/>
      <c r="P46" s="12"/>
      <c r="Q46" s="10"/>
      <c r="S46" s="16"/>
      <c r="T46" s="16"/>
    </row>
    <row r="47" spans="2:20" ht="40.049999999999997" customHeight="1" x14ac:dyDescent="0.3">
      <c r="B47" s="3"/>
      <c r="C47" s="3"/>
      <c r="D47" s="6"/>
      <c r="E47" s="8"/>
      <c r="P47" s="12"/>
      <c r="Q47" s="10"/>
      <c r="S47" s="16"/>
      <c r="T47" s="16"/>
    </row>
    <row r="48" spans="2:20" ht="40.049999999999997" customHeight="1" x14ac:dyDescent="0.3">
      <c r="B48" s="3"/>
      <c r="C48" s="3"/>
      <c r="D48" s="6"/>
      <c r="E48" s="8"/>
      <c r="P48" s="12"/>
      <c r="Q48" s="10"/>
      <c r="S48" s="16"/>
      <c r="T48" s="16"/>
    </row>
    <row r="49" spans="2:20" ht="40.049999999999997" customHeight="1" x14ac:dyDescent="0.3">
      <c r="B49" s="3"/>
      <c r="C49" s="3"/>
      <c r="D49" s="6"/>
      <c r="E49" s="8"/>
      <c r="P49" s="12"/>
      <c r="Q49" s="10"/>
      <c r="S49" s="16"/>
      <c r="T49" s="16"/>
    </row>
    <row r="50" spans="2:20" ht="40.049999999999997" customHeight="1" x14ac:dyDescent="0.3">
      <c r="B50" s="3"/>
      <c r="C50" s="3"/>
      <c r="D50" s="6"/>
      <c r="E50" s="8"/>
      <c r="P50" s="12"/>
      <c r="Q50" s="10"/>
      <c r="S50" s="16"/>
      <c r="T50" s="16"/>
    </row>
    <row r="51" spans="2:20" ht="40.049999999999997" customHeight="1" x14ac:dyDescent="0.3">
      <c r="B51" s="3"/>
      <c r="C51" s="3"/>
      <c r="D51" s="6"/>
      <c r="E51" s="8"/>
      <c r="P51" s="12"/>
      <c r="Q51" s="10"/>
      <c r="S51" s="16"/>
      <c r="T51" s="16"/>
    </row>
    <row r="52" spans="2:20" ht="40.049999999999997" customHeight="1" x14ac:dyDescent="0.3">
      <c r="B52" s="3"/>
      <c r="C52" s="3"/>
      <c r="D52" s="6"/>
      <c r="E52" s="8"/>
      <c r="P52" s="12"/>
      <c r="Q52" s="10"/>
      <c r="S52" s="16"/>
      <c r="T52" s="16"/>
    </row>
    <row r="53" spans="2:20" ht="40.049999999999997" customHeight="1" x14ac:dyDescent="0.3">
      <c r="B53" s="3"/>
      <c r="C53" s="3"/>
      <c r="D53" s="6"/>
      <c r="E53" s="8"/>
      <c r="P53" s="12"/>
      <c r="Q53" s="10"/>
      <c r="S53" s="16"/>
      <c r="T53" s="16"/>
    </row>
    <row r="54" spans="2:20" ht="40.049999999999997" customHeight="1" x14ac:dyDescent="0.3">
      <c r="B54" s="3"/>
      <c r="C54" s="3"/>
      <c r="D54" s="6"/>
      <c r="E54" s="8"/>
      <c r="P54" s="12"/>
      <c r="Q54" s="10"/>
      <c r="S54" s="16"/>
      <c r="T54" s="16"/>
    </row>
    <row r="55" spans="2:20" ht="40.049999999999997" customHeight="1" x14ac:dyDescent="0.3">
      <c r="B55" s="3"/>
      <c r="C55" s="3"/>
      <c r="D55" s="6"/>
      <c r="E55" s="8"/>
      <c r="P55" s="12"/>
      <c r="Q55" s="10"/>
      <c r="S55" s="16"/>
      <c r="T55" s="16"/>
    </row>
    <row r="56" spans="2:20" ht="40.049999999999997" customHeight="1" x14ac:dyDescent="0.3">
      <c r="B56" s="3"/>
      <c r="C56" s="3"/>
      <c r="D56" s="6"/>
      <c r="E56" s="8"/>
      <c r="P56" s="12"/>
      <c r="Q56" s="10"/>
      <c r="S56" s="16"/>
      <c r="T56" s="16"/>
    </row>
    <row r="57" spans="2:20" ht="40.049999999999997" customHeight="1" x14ac:dyDescent="0.3">
      <c r="B57" s="3"/>
      <c r="C57" s="3"/>
      <c r="D57" s="6"/>
      <c r="E57" s="8"/>
      <c r="P57" s="12"/>
      <c r="Q57" s="10"/>
      <c r="S57" s="16"/>
      <c r="T57" s="16"/>
    </row>
    <row r="58" spans="2:20" ht="40.049999999999997" customHeight="1" x14ac:dyDescent="0.3">
      <c r="B58" s="3"/>
      <c r="C58" s="3"/>
      <c r="D58" s="6"/>
      <c r="E58" s="8"/>
      <c r="P58" s="12"/>
      <c r="Q58" s="10"/>
      <c r="S58" s="16"/>
      <c r="T58" s="16"/>
    </row>
    <row r="59" spans="2:20" ht="40.049999999999997" customHeight="1" x14ac:dyDescent="0.3">
      <c r="B59" s="3"/>
      <c r="C59" s="3"/>
      <c r="D59" s="6"/>
      <c r="E59" s="8"/>
      <c r="P59" s="12"/>
      <c r="Q59" s="10"/>
      <c r="S59" s="16"/>
      <c r="T59" s="16"/>
    </row>
    <row r="60" spans="2:20" ht="40.049999999999997" customHeight="1" x14ac:dyDescent="0.3">
      <c r="B60" s="3"/>
      <c r="C60" s="3"/>
      <c r="D60" s="6"/>
      <c r="E60" s="8"/>
      <c r="P60" s="12"/>
      <c r="Q60" s="10"/>
      <c r="S60" s="16"/>
      <c r="T60" s="16"/>
    </row>
    <row r="61" spans="2:20" ht="40.049999999999997" customHeight="1" x14ac:dyDescent="0.3">
      <c r="B61" s="3"/>
      <c r="C61" s="3"/>
      <c r="D61" s="6"/>
      <c r="E61" s="8"/>
      <c r="P61" s="12"/>
      <c r="Q61" s="10"/>
      <c r="S61" s="16"/>
      <c r="T61" s="16"/>
    </row>
    <row r="62" spans="2:20" ht="40.049999999999997" customHeight="1" x14ac:dyDescent="0.3">
      <c r="B62" s="3"/>
      <c r="C62" s="3"/>
      <c r="D62" s="6"/>
      <c r="E62" s="8"/>
      <c r="P62" s="12"/>
      <c r="Q62" s="10"/>
      <c r="S62" s="16"/>
      <c r="T62" s="16"/>
    </row>
    <row r="63" spans="2:20" ht="40.049999999999997" customHeight="1" x14ac:dyDescent="0.3">
      <c r="B63" s="3"/>
      <c r="C63" s="3"/>
      <c r="D63" s="6"/>
      <c r="E63" s="8"/>
      <c r="P63" s="12"/>
      <c r="Q63" s="10"/>
      <c r="S63" s="16"/>
      <c r="T63" s="16"/>
    </row>
    <row r="64" spans="2:20" ht="40.049999999999997" customHeight="1" x14ac:dyDescent="0.3">
      <c r="B64" s="3"/>
      <c r="C64" s="3"/>
      <c r="D64" s="6"/>
      <c r="E64" s="8"/>
      <c r="P64" s="12"/>
      <c r="Q64" s="10"/>
      <c r="S64" s="16"/>
      <c r="T64" s="16"/>
    </row>
    <row r="65" spans="2:20" ht="40.049999999999997" customHeight="1" x14ac:dyDescent="0.3">
      <c r="B65" s="3"/>
      <c r="C65" s="3"/>
      <c r="D65" s="6"/>
      <c r="E65" s="8"/>
      <c r="P65" s="12"/>
      <c r="Q65" s="10"/>
      <c r="S65" s="16"/>
      <c r="T65" s="16"/>
    </row>
    <row r="66" spans="2:20" ht="40.049999999999997" customHeight="1" x14ac:dyDescent="0.3">
      <c r="B66" s="3"/>
      <c r="C66" s="3"/>
      <c r="D66" s="6"/>
      <c r="E66" s="8"/>
      <c r="P66" s="12"/>
      <c r="Q66" s="10"/>
      <c r="S66" s="16"/>
      <c r="T66" s="16"/>
    </row>
    <row r="67" spans="2:20" ht="40.049999999999997" customHeight="1" x14ac:dyDescent="0.3">
      <c r="B67" s="3"/>
      <c r="C67" s="3"/>
      <c r="D67" s="6"/>
      <c r="E67" s="8"/>
      <c r="P67" s="12"/>
      <c r="Q67" s="10"/>
      <c r="S67" s="16"/>
      <c r="T67" s="16"/>
    </row>
    <row r="68" spans="2:20" ht="40.049999999999997" customHeight="1" x14ac:dyDescent="0.3">
      <c r="B68" s="3"/>
      <c r="C68" s="3"/>
      <c r="D68" s="6"/>
      <c r="E68" s="8"/>
      <c r="P68" s="12"/>
      <c r="Q68" s="10"/>
      <c r="S68" s="16"/>
      <c r="T68" s="16"/>
    </row>
    <row r="69" spans="2:20" ht="40.049999999999997" customHeight="1" x14ac:dyDescent="0.3">
      <c r="B69" s="3"/>
      <c r="C69" s="3"/>
      <c r="D69" s="6"/>
      <c r="E69" s="8"/>
      <c r="P69" s="12"/>
      <c r="Q69" s="10"/>
      <c r="S69" s="16"/>
      <c r="T69" s="16"/>
    </row>
    <row r="70" spans="2:20" ht="40.049999999999997" customHeight="1" x14ac:dyDescent="0.3">
      <c r="B70" s="3"/>
      <c r="C70" s="3"/>
      <c r="D70" s="6"/>
      <c r="E70" s="8"/>
      <c r="P70" s="12"/>
      <c r="Q70" s="10"/>
      <c r="S70" s="16"/>
      <c r="T70" s="16"/>
    </row>
    <row r="71" spans="2:20" ht="40.049999999999997" customHeight="1" x14ac:dyDescent="0.3">
      <c r="B71" s="3"/>
      <c r="C71" s="3"/>
      <c r="D71" s="6"/>
      <c r="E71" s="8"/>
      <c r="P71" s="12"/>
      <c r="Q71" s="10"/>
      <c r="S71" s="16"/>
      <c r="T71" s="16"/>
    </row>
    <row r="72" spans="2:20" ht="40.049999999999997" customHeight="1" x14ac:dyDescent="0.3">
      <c r="B72" s="3"/>
      <c r="C72" s="3"/>
      <c r="D72" s="6"/>
      <c r="E72" s="8"/>
      <c r="P72" s="12"/>
      <c r="Q72" s="10"/>
      <c r="S72" s="16"/>
      <c r="T72" s="16"/>
    </row>
    <row r="73" spans="2:20" ht="40.049999999999997" customHeight="1" x14ac:dyDescent="0.3">
      <c r="B73" s="3"/>
      <c r="C73" s="3"/>
      <c r="D73" s="6"/>
      <c r="E73" s="8"/>
      <c r="P73" s="12"/>
      <c r="Q73" s="10"/>
      <c r="S73" s="16"/>
      <c r="T73" s="16"/>
    </row>
    <row r="74" spans="2:20" ht="40.049999999999997" customHeight="1" x14ac:dyDescent="0.3">
      <c r="B74" s="3"/>
      <c r="C74" s="3"/>
      <c r="D74" s="6"/>
      <c r="E74" s="8"/>
      <c r="P74" s="12"/>
      <c r="Q74" s="10"/>
      <c r="S74" s="16"/>
      <c r="T74" s="16"/>
    </row>
    <row r="75" spans="2:20" ht="40.049999999999997" customHeight="1" x14ac:dyDescent="0.3">
      <c r="B75" s="3"/>
      <c r="C75" s="3"/>
      <c r="D75" s="6"/>
      <c r="E75" s="8"/>
      <c r="P75" s="12"/>
      <c r="Q75" s="10"/>
      <c r="S75" s="16"/>
      <c r="T75" s="16"/>
    </row>
    <row r="76" spans="2:20" ht="40.049999999999997" customHeight="1" x14ac:dyDescent="0.3">
      <c r="B76" s="3"/>
      <c r="C76" s="3"/>
      <c r="D76" s="6"/>
      <c r="E76" s="8"/>
      <c r="P76" s="12"/>
      <c r="Q76" s="10"/>
      <c r="S76" s="16"/>
      <c r="T76" s="16"/>
    </row>
    <row r="77" spans="2:20" ht="40.049999999999997" customHeight="1" x14ac:dyDescent="0.3">
      <c r="B77" s="3"/>
      <c r="C77" s="3"/>
      <c r="D77" s="6"/>
      <c r="E77" s="8"/>
      <c r="P77" s="12"/>
      <c r="Q77" s="10"/>
      <c r="S77" s="16"/>
      <c r="T77" s="16"/>
    </row>
    <row r="78" spans="2:20" ht="40.049999999999997" customHeight="1" x14ac:dyDescent="0.3">
      <c r="B78" s="3"/>
      <c r="C78" s="3"/>
      <c r="D78" s="6"/>
      <c r="E78" s="8"/>
      <c r="P78" s="12"/>
      <c r="Q78" s="10"/>
      <c r="S78" s="16"/>
      <c r="T78" s="16"/>
    </row>
    <row r="79" spans="2:20" ht="40.049999999999997" customHeight="1" x14ac:dyDescent="0.3">
      <c r="B79" s="3"/>
      <c r="C79" s="3"/>
      <c r="D79" s="6"/>
      <c r="E79" s="8"/>
      <c r="P79" s="12"/>
      <c r="Q79" s="10"/>
      <c r="S79" s="16"/>
      <c r="T79" s="16"/>
    </row>
    <row r="80" spans="2:20" ht="40.049999999999997" customHeight="1" x14ac:dyDescent="0.3">
      <c r="B80" s="3"/>
      <c r="C80" s="3"/>
      <c r="D80" s="6"/>
      <c r="E80" s="8"/>
      <c r="P80" s="12"/>
      <c r="Q80" s="10"/>
      <c r="S80" s="16"/>
      <c r="T80" s="16"/>
    </row>
    <row r="81" spans="2:20" ht="40.049999999999997" customHeight="1" x14ac:dyDescent="0.3">
      <c r="B81" s="3"/>
      <c r="C81" s="3"/>
      <c r="D81" s="6"/>
      <c r="E81" s="8"/>
      <c r="P81" s="12"/>
      <c r="Q81" s="10"/>
      <c r="S81" s="16"/>
      <c r="T81" s="16"/>
    </row>
    <row r="82" spans="2:20" ht="40.049999999999997" customHeight="1" x14ac:dyDescent="0.3">
      <c r="B82" s="3"/>
      <c r="C82" s="3"/>
      <c r="D82" s="6"/>
      <c r="E82" s="8"/>
      <c r="P82" s="12"/>
      <c r="Q82" s="10"/>
      <c r="S82" s="16"/>
      <c r="T82" s="16"/>
    </row>
    <row r="83" spans="2:20" ht="40.049999999999997" customHeight="1" x14ac:dyDescent="0.3">
      <c r="B83" s="3"/>
      <c r="C83" s="3"/>
      <c r="D83" s="6"/>
      <c r="E83" s="8"/>
      <c r="P83" s="12"/>
      <c r="Q83" s="10"/>
      <c r="S83" s="16"/>
      <c r="T83" s="16"/>
    </row>
    <row r="84" spans="2:20" ht="40.049999999999997" customHeight="1" x14ac:dyDescent="0.3">
      <c r="B84" s="3"/>
      <c r="C84" s="3"/>
      <c r="D84" s="6"/>
      <c r="E84" s="8"/>
      <c r="P84" s="12"/>
      <c r="Q84" s="10"/>
      <c r="S84" s="16"/>
      <c r="T84" s="16"/>
    </row>
    <row r="85" spans="2:20" ht="40.049999999999997" customHeight="1" x14ac:dyDescent="0.3">
      <c r="B85" s="3"/>
      <c r="C85" s="3"/>
      <c r="D85" s="6"/>
      <c r="E85" s="8"/>
      <c r="P85" s="12"/>
      <c r="Q85" s="10"/>
      <c r="S85" s="16"/>
      <c r="T85" s="16"/>
    </row>
    <row r="86" spans="2:20" ht="40.049999999999997" customHeight="1" x14ac:dyDescent="0.3">
      <c r="B86" s="3"/>
      <c r="C86" s="3"/>
      <c r="D86" s="6"/>
      <c r="E86" s="8"/>
      <c r="P86" s="12"/>
      <c r="Q86" s="10"/>
      <c r="S86" s="16"/>
      <c r="T86" s="16"/>
    </row>
    <row r="87" spans="2:20" ht="40.049999999999997" customHeight="1" x14ac:dyDescent="0.3">
      <c r="B87" s="3"/>
      <c r="C87" s="3"/>
      <c r="D87" s="6"/>
      <c r="E87" s="8"/>
      <c r="P87" s="12"/>
      <c r="Q87" s="10"/>
      <c r="S87" s="16"/>
      <c r="T87" s="16"/>
    </row>
    <row r="88" spans="2:20" ht="40.049999999999997" customHeight="1" x14ac:dyDescent="0.3">
      <c r="B88" s="3"/>
      <c r="C88" s="3"/>
      <c r="D88" s="6"/>
      <c r="E88" s="8"/>
      <c r="P88" s="12"/>
      <c r="Q88" s="10"/>
      <c r="S88" s="16"/>
      <c r="T88" s="16"/>
    </row>
    <row r="89" spans="2:20" ht="40.049999999999997" customHeight="1" x14ac:dyDescent="0.3">
      <c r="B89" s="3"/>
      <c r="C89" s="3"/>
      <c r="D89" s="6"/>
      <c r="E89" s="8"/>
      <c r="P89" s="12"/>
      <c r="Q89" s="10"/>
      <c r="S89" s="16"/>
      <c r="T89" s="16"/>
    </row>
    <row r="90" spans="2:20" ht="40.049999999999997" customHeight="1" x14ac:dyDescent="0.3">
      <c r="B90" s="3"/>
      <c r="C90" s="3"/>
      <c r="D90" s="6"/>
      <c r="E90" s="8"/>
      <c r="P90" s="12"/>
      <c r="Q90" s="10"/>
      <c r="S90" s="16"/>
      <c r="T90" s="16"/>
    </row>
    <row r="91" spans="2:20" ht="40.049999999999997" customHeight="1" x14ac:dyDescent="0.3">
      <c r="B91" s="3"/>
      <c r="C91" s="3"/>
      <c r="D91" s="6"/>
      <c r="E91" s="8"/>
      <c r="P91" s="12"/>
      <c r="Q91" s="10"/>
      <c r="S91" s="16"/>
      <c r="T91" s="16"/>
    </row>
    <row r="92" spans="2:20" ht="40.049999999999997" customHeight="1" x14ac:dyDescent="0.3">
      <c r="B92" s="3"/>
      <c r="C92" s="3"/>
      <c r="D92" s="6"/>
      <c r="E92" s="8"/>
      <c r="P92" s="12"/>
      <c r="Q92" s="10"/>
      <c r="S92" s="16"/>
      <c r="T92" s="16"/>
    </row>
    <row r="93" spans="2:20" ht="40.049999999999997" customHeight="1" x14ac:dyDescent="0.3">
      <c r="B93" s="3"/>
      <c r="C93" s="3"/>
      <c r="D93" s="6"/>
      <c r="E93" s="8"/>
      <c r="P93" s="12"/>
      <c r="Q93" s="10"/>
      <c r="S93" s="16"/>
      <c r="T93" s="16"/>
    </row>
    <row r="94" spans="2:20" ht="40.049999999999997" customHeight="1" x14ac:dyDescent="0.3">
      <c r="B94" s="3"/>
      <c r="C94" s="3"/>
      <c r="D94" s="6"/>
      <c r="E94" s="8"/>
      <c r="P94" s="12"/>
      <c r="Q94" s="10"/>
      <c r="S94" s="16"/>
      <c r="T94" s="16"/>
    </row>
    <row r="95" spans="2:20" ht="40.049999999999997" customHeight="1" x14ac:dyDescent="0.3">
      <c r="B95" s="3"/>
      <c r="C95" s="3"/>
      <c r="D95" s="6"/>
      <c r="E95" s="8"/>
      <c r="P95" s="12"/>
      <c r="Q95" s="10"/>
      <c r="S95" s="16"/>
      <c r="T95" s="16"/>
    </row>
    <row r="96" spans="2:20" ht="40.049999999999997" customHeight="1" x14ac:dyDescent="0.3">
      <c r="B96" s="3"/>
      <c r="C96" s="3"/>
      <c r="D96" s="6"/>
      <c r="E96" s="8"/>
      <c r="P96" s="12"/>
      <c r="Q96" s="10"/>
      <c r="S96" s="16"/>
      <c r="T96" s="16"/>
    </row>
    <row r="97" spans="2:20" ht="40.049999999999997" customHeight="1" x14ac:dyDescent="0.3">
      <c r="B97" s="3"/>
      <c r="C97" s="3"/>
      <c r="D97" s="6"/>
      <c r="E97" s="8"/>
      <c r="P97" s="12"/>
      <c r="Q97" s="10"/>
      <c r="S97" s="16"/>
      <c r="T97" s="16"/>
    </row>
    <row r="98" spans="2:20" ht="40.049999999999997" customHeight="1" x14ac:dyDescent="0.3">
      <c r="B98" s="3"/>
      <c r="C98" s="3"/>
      <c r="D98" s="6"/>
      <c r="E98" s="8"/>
      <c r="P98" s="12"/>
      <c r="Q98" s="10"/>
      <c r="S98" s="16"/>
      <c r="T98" s="16"/>
    </row>
    <row r="99" spans="2:20" ht="40.049999999999997" customHeight="1" x14ac:dyDescent="0.3">
      <c r="B99" s="3"/>
      <c r="C99" s="3"/>
      <c r="D99" s="6"/>
      <c r="E99" s="8"/>
      <c r="P99" s="12"/>
      <c r="Q99" s="10"/>
      <c r="S99" s="16"/>
      <c r="T99" s="16"/>
    </row>
    <row r="100" spans="2:20" ht="40.049999999999997" customHeight="1" x14ac:dyDescent="0.3">
      <c r="B100" s="3"/>
      <c r="C100" s="3"/>
      <c r="D100" s="6"/>
      <c r="E100" s="8"/>
      <c r="P100" s="12"/>
      <c r="Q100" s="10"/>
      <c r="S100" s="16"/>
      <c r="T100" s="16"/>
    </row>
    <row r="101" spans="2:20" ht="40.049999999999997" customHeight="1" x14ac:dyDescent="0.3">
      <c r="B101" s="3"/>
      <c r="C101" s="3"/>
      <c r="D101" s="6"/>
      <c r="E101" s="8"/>
      <c r="P101" s="12"/>
      <c r="Q101" s="10"/>
      <c r="S101" s="16"/>
      <c r="T101" s="16"/>
    </row>
    <row r="102" spans="2:20" ht="40.049999999999997" customHeight="1" x14ac:dyDescent="0.3">
      <c r="B102" s="3"/>
      <c r="C102" s="3"/>
      <c r="D102" s="6"/>
      <c r="E102" s="8"/>
      <c r="P102" s="12"/>
      <c r="Q102" s="10"/>
      <c r="S102" s="16"/>
      <c r="T102" s="16"/>
    </row>
    <row r="103" spans="2:20" ht="40.049999999999997" customHeight="1" x14ac:dyDescent="0.3">
      <c r="B103" s="3"/>
      <c r="C103" s="3"/>
      <c r="D103" s="6"/>
      <c r="E103" s="8"/>
      <c r="P103" s="12"/>
      <c r="Q103" s="10"/>
      <c r="S103" s="16"/>
      <c r="T103" s="16"/>
    </row>
    <row r="104" spans="2:20" ht="40.049999999999997" customHeight="1" x14ac:dyDescent="0.3">
      <c r="B104" s="3"/>
      <c r="C104" s="3"/>
      <c r="D104" s="6"/>
      <c r="E104" s="8"/>
      <c r="P104" s="12"/>
      <c r="Q104" s="10"/>
      <c r="S104" s="16"/>
      <c r="T104" s="16"/>
    </row>
    <row r="105" spans="2:20" ht="40.049999999999997" customHeight="1" x14ac:dyDescent="0.3">
      <c r="B105" s="3"/>
      <c r="C105" s="3"/>
      <c r="D105" s="6"/>
      <c r="E105" s="8"/>
      <c r="P105" s="12"/>
      <c r="Q105" s="10"/>
      <c r="S105" s="16"/>
      <c r="T105" s="16"/>
    </row>
    <row r="106" spans="2:20" ht="40.049999999999997" customHeight="1" x14ac:dyDescent="0.3">
      <c r="B106" s="3"/>
      <c r="C106" s="3"/>
      <c r="D106" s="6"/>
      <c r="E106" s="8"/>
      <c r="P106" s="12"/>
      <c r="Q106" s="10"/>
      <c r="S106" s="16"/>
      <c r="T106" s="16"/>
    </row>
    <row r="107" spans="2:20" ht="40.049999999999997" customHeight="1" x14ac:dyDescent="0.3">
      <c r="B107" s="3"/>
      <c r="C107" s="3"/>
      <c r="D107" s="6"/>
      <c r="E107" s="8"/>
      <c r="P107" s="12"/>
      <c r="Q107" s="10"/>
      <c r="S107" s="16"/>
      <c r="T107" s="16"/>
    </row>
    <row r="108" spans="2:20" ht="40.049999999999997" customHeight="1" x14ac:dyDescent="0.3">
      <c r="B108" s="3"/>
      <c r="C108" s="3"/>
      <c r="D108" s="6"/>
      <c r="E108" s="8"/>
      <c r="P108" s="12"/>
      <c r="Q108" s="10"/>
      <c r="S108" s="16"/>
      <c r="T108" s="16"/>
    </row>
    <row r="109" spans="2:20" ht="40.049999999999997" customHeight="1" x14ac:dyDescent="0.3">
      <c r="B109" s="3"/>
      <c r="C109" s="3"/>
      <c r="D109" s="6"/>
      <c r="E109" s="8"/>
      <c r="P109" s="12"/>
      <c r="Q109" s="10"/>
      <c r="S109" s="16"/>
      <c r="T109" s="16"/>
    </row>
    <row r="110" spans="2:20" ht="40.049999999999997" customHeight="1" x14ac:dyDescent="0.3">
      <c r="B110" s="3"/>
      <c r="C110" s="3"/>
      <c r="D110" s="6"/>
      <c r="E110" s="8"/>
      <c r="P110" s="12"/>
      <c r="Q110" s="10"/>
      <c r="S110" s="16"/>
      <c r="T110" s="16"/>
    </row>
    <row r="111" spans="2:20" ht="40.049999999999997" customHeight="1" x14ac:dyDescent="0.3">
      <c r="B111" s="3"/>
      <c r="C111" s="3"/>
      <c r="D111" s="6"/>
      <c r="E111" s="8"/>
      <c r="P111" s="12"/>
      <c r="Q111" s="10"/>
      <c r="S111" s="16"/>
      <c r="T111" s="16"/>
    </row>
    <row r="112" spans="2:20" ht="40.049999999999997" customHeight="1" x14ac:dyDescent="0.3">
      <c r="B112" s="3"/>
      <c r="C112" s="3"/>
      <c r="D112" s="6"/>
      <c r="E112" s="8"/>
      <c r="P112" s="12"/>
      <c r="Q112" s="10"/>
      <c r="S112" s="16"/>
      <c r="T112" s="16"/>
    </row>
    <row r="113" spans="2:20" ht="40.049999999999997" customHeight="1" x14ac:dyDescent="0.3">
      <c r="B113" s="3"/>
      <c r="C113" s="3"/>
      <c r="D113" s="6"/>
      <c r="E113" s="8"/>
      <c r="P113" s="12"/>
      <c r="Q113" s="10"/>
      <c r="S113" s="16"/>
      <c r="T113" s="16"/>
    </row>
    <row r="114" spans="2:20" ht="40.049999999999997" customHeight="1" x14ac:dyDescent="0.3">
      <c r="B114" s="3"/>
      <c r="C114" s="3"/>
      <c r="D114" s="6"/>
      <c r="E114" s="8"/>
      <c r="P114" s="12"/>
      <c r="Q114" s="10"/>
      <c r="S114" s="16"/>
      <c r="T114" s="16"/>
    </row>
    <row r="115" spans="2:20" ht="40.049999999999997" customHeight="1" x14ac:dyDescent="0.3">
      <c r="B115" s="3"/>
      <c r="C115" s="3"/>
      <c r="D115" s="6"/>
      <c r="E115" s="8"/>
      <c r="P115" s="12"/>
      <c r="Q115" s="10"/>
      <c r="S115" s="16"/>
      <c r="T115" s="16"/>
    </row>
    <row r="116" spans="2:20" ht="40.049999999999997" customHeight="1" x14ac:dyDescent="0.3">
      <c r="B116" s="3"/>
      <c r="C116" s="3"/>
      <c r="D116" s="6"/>
      <c r="E116" s="8"/>
      <c r="P116" s="12"/>
      <c r="Q116" s="10"/>
      <c r="S116" s="16"/>
      <c r="T116" s="16"/>
    </row>
    <row r="117" spans="2:20" ht="40.049999999999997" customHeight="1" x14ac:dyDescent="0.3">
      <c r="B117" s="3"/>
      <c r="C117" s="3"/>
      <c r="D117" s="6"/>
      <c r="E117" s="8"/>
      <c r="P117" s="12"/>
      <c r="Q117" s="10"/>
      <c r="S117" s="16"/>
      <c r="T117" s="16"/>
    </row>
    <row r="118" spans="2:20" ht="40.049999999999997" customHeight="1" x14ac:dyDescent="0.3">
      <c r="B118" s="3"/>
      <c r="C118" s="3"/>
      <c r="D118" s="6"/>
      <c r="E118" s="8"/>
      <c r="P118" s="12"/>
      <c r="Q118" s="10"/>
      <c r="S118" s="16"/>
      <c r="T118" s="16"/>
    </row>
    <row r="119" spans="2:20" ht="40.049999999999997" customHeight="1" x14ac:dyDescent="0.3">
      <c r="B119" s="3"/>
      <c r="C119" s="3"/>
      <c r="D119" s="6"/>
      <c r="E119" s="8"/>
      <c r="P119" s="12"/>
      <c r="Q119" s="10"/>
      <c r="S119" s="16"/>
      <c r="T119" s="16"/>
    </row>
    <row r="120" spans="2:20" ht="40.049999999999997" customHeight="1" x14ac:dyDescent="0.3">
      <c r="B120" s="3"/>
      <c r="C120" s="3"/>
      <c r="D120" s="6"/>
      <c r="E120" s="8"/>
      <c r="P120" s="12"/>
      <c r="Q120" s="10"/>
      <c r="S120" s="16"/>
      <c r="T120" s="16"/>
    </row>
    <row r="121" spans="2:20" ht="40.049999999999997" customHeight="1" x14ac:dyDescent="0.3">
      <c r="B121" s="3"/>
      <c r="C121" s="3"/>
      <c r="D121" s="6"/>
      <c r="E121" s="8"/>
      <c r="P121" s="12"/>
      <c r="Q121" s="10"/>
      <c r="S121" s="16"/>
      <c r="T121" s="16"/>
    </row>
    <row r="122" spans="2:20" ht="40.049999999999997" customHeight="1" x14ac:dyDescent="0.3">
      <c r="B122" s="3"/>
      <c r="C122" s="3"/>
      <c r="D122" s="6"/>
      <c r="E122" s="8"/>
      <c r="P122" s="12"/>
      <c r="Q122" s="10"/>
      <c r="S122" s="16"/>
      <c r="T122" s="16"/>
    </row>
    <row r="123" spans="2:20" ht="40.049999999999997" customHeight="1" x14ac:dyDescent="0.3">
      <c r="B123" s="3"/>
      <c r="C123" s="3"/>
      <c r="D123" s="6"/>
      <c r="E123" s="8"/>
      <c r="P123" s="12"/>
      <c r="Q123" s="10"/>
      <c r="S123" s="16"/>
      <c r="T123" s="16"/>
    </row>
    <row r="124" spans="2:20" ht="40.049999999999997" customHeight="1" x14ac:dyDescent="0.3">
      <c r="B124" s="3"/>
      <c r="C124" s="3"/>
      <c r="D124" s="6"/>
      <c r="E124" s="8"/>
      <c r="P124" s="12"/>
      <c r="Q124" s="10"/>
      <c r="S124" s="16"/>
      <c r="T124" s="16"/>
    </row>
    <row r="125" spans="2:20" ht="40.049999999999997" customHeight="1" x14ac:dyDescent="0.3">
      <c r="B125" s="3"/>
      <c r="C125" s="3"/>
      <c r="D125" s="6"/>
      <c r="E125" s="8"/>
      <c r="P125" s="12"/>
      <c r="Q125" s="10"/>
      <c r="S125" s="16"/>
      <c r="T125" s="16"/>
    </row>
    <row r="126" spans="2:20" ht="40.049999999999997" customHeight="1" x14ac:dyDescent="0.3">
      <c r="B126" s="3"/>
      <c r="C126" s="3"/>
      <c r="D126" s="6"/>
      <c r="E126" s="8"/>
      <c r="P126" s="12"/>
      <c r="Q126" s="10"/>
      <c r="S126" s="16"/>
      <c r="T126" s="16"/>
    </row>
    <row r="127" spans="2:20" ht="40.049999999999997" customHeight="1" x14ac:dyDescent="0.3">
      <c r="B127" s="3"/>
      <c r="C127" s="3"/>
      <c r="D127" s="6"/>
      <c r="E127" s="8"/>
      <c r="P127" s="12"/>
      <c r="Q127" s="10"/>
      <c r="S127" s="16"/>
      <c r="T127" s="16"/>
    </row>
    <row r="128" spans="2:20" ht="40.049999999999997" customHeight="1" x14ac:dyDescent="0.3">
      <c r="B128" s="3"/>
      <c r="C128" s="3"/>
      <c r="D128" s="6"/>
      <c r="E128" s="8"/>
      <c r="P128" s="12"/>
      <c r="Q128" s="10"/>
      <c r="S128" s="16"/>
      <c r="T128" s="16"/>
    </row>
    <row r="129" spans="2:20" ht="40.049999999999997" customHeight="1" x14ac:dyDescent="0.3">
      <c r="B129" s="3"/>
      <c r="C129" s="3"/>
      <c r="D129" s="6"/>
      <c r="E129" s="8"/>
      <c r="P129" s="12"/>
      <c r="Q129" s="10"/>
      <c r="S129" s="16"/>
      <c r="T129" s="16"/>
    </row>
    <row r="130" spans="2:20" ht="40.049999999999997" customHeight="1" x14ac:dyDescent="0.3">
      <c r="B130" s="3"/>
      <c r="C130" s="3"/>
      <c r="D130" s="6"/>
      <c r="E130" s="8"/>
      <c r="P130" s="12"/>
      <c r="Q130" s="10"/>
      <c r="S130" s="16"/>
      <c r="T130" s="16"/>
    </row>
    <row r="131" spans="2:20" ht="40.049999999999997" customHeight="1" x14ac:dyDescent="0.3">
      <c r="B131" s="3"/>
      <c r="C131" s="3"/>
      <c r="D131" s="6"/>
      <c r="E131" s="8"/>
      <c r="P131" s="12"/>
      <c r="Q131" s="10"/>
      <c r="S131" s="16"/>
      <c r="T131" s="16"/>
    </row>
    <row r="132" spans="2:20" ht="40.049999999999997" customHeight="1" x14ac:dyDescent="0.3">
      <c r="B132" s="3"/>
      <c r="C132" s="3"/>
      <c r="D132" s="6"/>
      <c r="E132" s="8"/>
      <c r="P132" s="12"/>
      <c r="Q132" s="10"/>
      <c r="S132" s="16"/>
      <c r="T132" s="16"/>
    </row>
    <row r="133" spans="2:20" ht="40.049999999999997" customHeight="1" x14ac:dyDescent="0.3">
      <c r="B133" s="3"/>
      <c r="C133" s="3"/>
      <c r="D133" s="6"/>
      <c r="E133" s="8"/>
      <c r="P133" s="12"/>
      <c r="Q133" s="10"/>
      <c r="S133" s="16"/>
      <c r="T133" s="16"/>
    </row>
    <row r="134" spans="2:20" ht="40.049999999999997" customHeight="1" x14ac:dyDescent="0.3">
      <c r="B134" s="3"/>
      <c r="C134" s="3"/>
      <c r="D134" s="6"/>
      <c r="E134" s="8"/>
      <c r="P134" s="12"/>
      <c r="Q134" s="10"/>
      <c r="S134" s="16"/>
      <c r="T134" s="16"/>
    </row>
    <row r="135" spans="2:20" ht="40.049999999999997" customHeight="1" x14ac:dyDescent="0.3">
      <c r="B135" s="3"/>
      <c r="C135" s="3"/>
      <c r="D135" s="6"/>
      <c r="E135" s="8"/>
      <c r="P135" s="12"/>
      <c r="Q135" s="10"/>
      <c r="S135" s="16"/>
      <c r="T135" s="16"/>
    </row>
    <row r="136" spans="2:20" ht="40.049999999999997" customHeight="1" x14ac:dyDescent="0.3">
      <c r="B136" s="3"/>
      <c r="C136" s="3"/>
      <c r="D136" s="6"/>
      <c r="E136" s="8"/>
      <c r="P136" s="12"/>
      <c r="Q136" s="10"/>
      <c r="S136" s="16"/>
      <c r="T136" s="16"/>
    </row>
    <row r="137" spans="2:20" ht="40.049999999999997" customHeight="1" x14ac:dyDescent="0.3">
      <c r="B137" s="3"/>
      <c r="C137" s="3"/>
      <c r="D137" s="6"/>
      <c r="E137" s="8"/>
      <c r="P137" s="12"/>
      <c r="Q137" s="10"/>
      <c r="S137" s="16"/>
      <c r="T137" s="16"/>
    </row>
    <row r="138" spans="2:20" ht="40.049999999999997" customHeight="1" x14ac:dyDescent="0.3">
      <c r="B138" s="3"/>
      <c r="C138" s="3"/>
      <c r="D138" s="6"/>
      <c r="E138" s="8"/>
      <c r="P138" s="12"/>
      <c r="Q138" s="10"/>
      <c r="S138" s="16"/>
      <c r="T138" s="16"/>
    </row>
    <row r="139" spans="2:20" ht="40.049999999999997" customHeight="1" x14ac:dyDescent="0.3">
      <c r="B139" s="3"/>
      <c r="C139" s="3"/>
      <c r="D139" s="6"/>
      <c r="E139" s="8"/>
      <c r="P139" s="12"/>
      <c r="Q139" s="10"/>
      <c r="S139" s="16"/>
      <c r="T139" s="16"/>
    </row>
    <row r="140" spans="2:20" ht="40.049999999999997" customHeight="1" x14ac:dyDescent="0.3">
      <c r="B140" s="3"/>
      <c r="C140" s="3"/>
      <c r="D140" s="6"/>
      <c r="E140" s="8"/>
      <c r="P140" s="12"/>
      <c r="Q140" s="10"/>
      <c r="S140" s="16"/>
      <c r="T140" s="16"/>
    </row>
    <row r="141" spans="2:20" ht="40.049999999999997" customHeight="1" x14ac:dyDescent="0.3">
      <c r="B141" s="3"/>
      <c r="C141" s="3"/>
      <c r="D141" s="6"/>
      <c r="E141" s="8"/>
      <c r="P141" s="12"/>
      <c r="Q141" s="10"/>
      <c r="S141" s="16"/>
      <c r="T141" s="16"/>
    </row>
    <row r="142" spans="2:20" ht="40.049999999999997" customHeight="1" x14ac:dyDescent="0.3">
      <c r="B142" s="3"/>
      <c r="C142" s="3"/>
      <c r="D142" s="6"/>
      <c r="E142" s="8"/>
      <c r="P142" s="12"/>
      <c r="Q142" s="10"/>
      <c r="S142" s="16"/>
      <c r="T142" s="16"/>
    </row>
    <row r="143" spans="2:20" ht="40.049999999999997" customHeight="1" x14ac:dyDescent="0.3">
      <c r="B143" s="3"/>
      <c r="C143" s="3"/>
      <c r="D143" s="6"/>
      <c r="E143" s="8"/>
      <c r="P143" s="12"/>
      <c r="Q143" s="10"/>
      <c r="S143" s="16"/>
      <c r="T143" s="16"/>
    </row>
    <row r="144" spans="2:20" ht="40.049999999999997" customHeight="1" x14ac:dyDescent="0.3">
      <c r="B144" s="3"/>
      <c r="C144" s="3"/>
      <c r="D144" s="6"/>
      <c r="E144" s="8"/>
      <c r="P144" s="12"/>
      <c r="Q144" s="10"/>
      <c r="S144" s="16"/>
      <c r="T144" s="16"/>
    </row>
    <row r="145" spans="2:20" ht="40.049999999999997" customHeight="1" x14ac:dyDescent="0.3">
      <c r="B145" s="3"/>
      <c r="C145" s="3"/>
      <c r="D145" s="6"/>
      <c r="E145" s="8"/>
      <c r="P145" s="12"/>
      <c r="Q145" s="10"/>
      <c r="S145" s="16"/>
      <c r="T145" s="16"/>
    </row>
    <row r="146" spans="2:20" ht="40.049999999999997" customHeight="1" x14ac:dyDescent="0.3">
      <c r="B146" s="3"/>
      <c r="C146" s="3"/>
      <c r="D146" s="6"/>
      <c r="E146" s="8"/>
      <c r="P146" s="12"/>
      <c r="Q146" s="10"/>
      <c r="S146" s="16"/>
      <c r="T146" s="16"/>
    </row>
    <row r="147" spans="2:20" ht="40.049999999999997" customHeight="1" x14ac:dyDescent="0.3">
      <c r="B147" s="3"/>
      <c r="C147" s="3"/>
      <c r="D147" s="6"/>
      <c r="E147" s="8"/>
      <c r="P147" s="12"/>
      <c r="Q147" s="10"/>
      <c r="S147" s="16"/>
      <c r="T147" s="16"/>
    </row>
    <row r="148" spans="2:20" ht="40.049999999999997" customHeight="1" x14ac:dyDescent="0.3">
      <c r="B148" s="3"/>
      <c r="C148" s="3"/>
      <c r="D148" s="6"/>
      <c r="E148" s="8"/>
      <c r="P148" s="12"/>
      <c r="Q148" s="10"/>
      <c r="S148" s="16"/>
      <c r="T148" s="16"/>
    </row>
    <row r="149" spans="2:20" ht="40.049999999999997" customHeight="1" x14ac:dyDescent="0.3">
      <c r="B149" s="3"/>
      <c r="C149" s="3"/>
      <c r="D149" s="6"/>
      <c r="E149" s="8"/>
      <c r="P149" s="12"/>
      <c r="Q149" s="10"/>
      <c r="S149" s="16"/>
      <c r="T149" s="16"/>
    </row>
    <row r="150" spans="2:20" ht="40.049999999999997" customHeight="1" x14ac:dyDescent="0.3">
      <c r="B150" s="3"/>
      <c r="C150" s="3"/>
      <c r="D150" s="6"/>
      <c r="E150" s="8"/>
      <c r="P150" s="12"/>
      <c r="Q150" s="10"/>
      <c r="S150" s="16"/>
      <c r="T150" s="16"/>
    </row>
    <row r="151" spans="2:20" ht="40.049999999999997" customHeight="1" x14ac:dyDescent="0.3">
      <c r="B151" s="3"/>
      <c r="C151" s="3"/>
      <c r="D151" s="6"/>
      <c r="E151" s="8"/>
      <c r="P151" s="12"/>
      <c r="Q151" s="10"/>
      <c r="S151" s="16"/>
      <c r="T151" s="16"/>
    </row>
    <row r="152" spans="2:20" ht="40.049999999999997" customHeight="1" x14ac:dyDescent="0.3">
      <c r="B152" s="3"/>
      <c r="C152" s="3"/>
      <c r="D152" s="6"/>
      <c r="E152" s="8"/>
      <c r="P152" s="12"/>
      <c r="Q152" s="10"/>
      <c r="S152" s="16"/>
      <c r="T152" s="16"/>
    </row>
    <row r="153" spans="2:20" ht="40.049999999999997" customHeight="1" x14ac:dyDescent="0.3">
      <c r="B153" s="3"/>
      <c r="C153" s="3"/>
      <c r="D153" s="6"/>
      <c r="E153" s="8"/>
      <c r="P153" s="12"/>
      <c r="Q153" s="10"/>
      <c r="S153" s="16"/>
      <c r="T153" s="16"/>
    </row>
    <row r="154" spans="2:20" ht="40.049999999999997" customHeight="1" x14ac:dyDescent="0.3">
      <c r="B154" s="3"/>
      <c r="C154" s="3"/>
      <c r="D154" s="6"/>
      <c r="E154" s="8"/>
      <c r="P154" s="12"/>
      <c r="Q154" s="10"/>
      <c r="S154" s="16"/>
      <c r="T154" s="16"/>
    </row>
    <row r="155" spans="2:20" ht="40.049999999999997" customHeight="1" x14ac:dyDescent="0.3">
      <c r="B155" s="3"/>
      <c r="C155" s="3"/>
      <c r="D155" s="6"/>
      <c r="E155" s="8"/>
      <c r="P155" s="12"/>
      <c r="Q155" s="10"/>
      <c r="S155" s="16"/>
      <c r="T155" s="16"/>
    </row>
    <row r="156" spans="2:20" ht="40.049999999999997" customHeight="1" x14ac:dyDescent="0.3">
      <c r="B156" s="3"/>
      <c r="C156" s="3"/>
      <c r="D156" s="6"/>
      <c r="E156" s="8"/>
      <c r="P156" s="12"/>
      <c r="Q156" s="10"/>
      <c r="S156" s="16"/>
      <c r="T156" s="16"/>
    </row>
    <row r="157" spans="2:20" ht="40.049999999999997" customHeight="1" x14ac:dyDescent="0.3">
      <c r="B157" s="3"/>
      <c r="C157" s="3"/>
      <c r="D157" s="6"/>
      <c r="E157" s="8"/>
      <c r="P157" s="12"/>
      <c r="Q157" s="10"/>
      <c r="S157" s="16"/>
      <c r="T157" s="16"/>
    </row>
    <row r="158" spans="2:20" ht="40.049999999999997" customHeight="1" x14ac:dyDescent="0.3">
      <c r="B158" s="3"/>
      <c r="C158" s="3"/>
      <c r="D158" s="6"/>
      <c r="E158" s="8"/>
      <c r="P158" s="12"/>
      <c r="Q158" s="10"/>
      <c r="S158" s="16"/>
      <c r="T158" s="16"/>
    </row>
    <row r="159" spans="2:20" ht="40.049999999999997" customHeight="1" x14ac:dyDescent="0.3">
      <c r="B159" s="3"/>
      <c r="C159" s="3"/>
      <c r="D159" s="6"/>
      <c r="E159" s="8"/>
      <c r="P159" s="12"/>
      <c r="Q159" s="10"/>
      <c r="S159" s="16"/>
      <c r="T159" s="16"/>
    </row>
    <row r="160" spans="2:20" ht="40.049999999999997" customHeight="1" x14ac:dyDescent="0.3">
      <c r="B160" s="3"/>
      <c r="C160" s="3"/>
      <c r="D160" s="6"/>
      <c r="E160" s="8"/>
      <c r="P160" s="12"/>
      <c r="Q160" s="10"/>
      <c r="S160" s="16"/>
      <c r="T160" s="16"/>
    </row>
    <row r="161" spans="2:20" ht="40.049999999999997" customHeight="1" x14ac:dyDescent="0.3">
      <c r="B161" s="3"/>
      <c r="C161" s="3"/>
      <c r="D161" s="6"/>
      <c r="E161" s="8"/>
      <c r="P161" s="12"/>
      <c r="Q161" s="10"/>
      <c r="S161" s="16"/>
      <c r="T161" s="16"/>
    </row>
    <row r="162" spans="2:20" ht="40.049999999999997" customHeight="1" x14ac:dyDescent="0.3">
      <c r="B162" s="3"/>
      <c r="C162" s="3"/>
      <c r="D162" s="6"/>
      <c r="E162" s="8"/>
      <c r="P162" s="12"/>
      <c r="Q162" s="10"/>
      <c r="S162" s="16"/>
      <c r="T162" s="16"/>
    </row>
    <row r="163" spans="2:20" ht="40.049999999999997" customHeight="1" x14ac:dyDescent="0.3">
      <c r="B163" s="3"/>
      <c r="C163" s="3"/>
      <c r="D163" s="6"/>
      <c r="E163" s="8"/>
      <c r="P163" s="12"/>
      <c r="Q163" s="10"/>
      <c r="S163" s="16"/>
      <c r="T163" s="16"/>
    </row>
    <row r="164" spans="2:20" ht="40.049999999999997" customHeight="1" x14ac:dyDescent="0.3">
      <c r="B164" s="3"/>
      <c r="C164" s="3"/>
      <c r="D164" s="6"/>
      <c r="E164" s="8"/>
      <c r="P164" s="12"/>
      <c r="Q164" s="10"/>
      <c r="S164" s="16"/>
      <c r="T164" s="16"/>
    </row>
    <row r="165" spans="2:20" ht="40.049999999999997" customHeight="1" x14ac:dyDescent="0.3">
      <c r="B165" s="3"/>
      <c r="C165" s="3"/>
      <c r="D165" s="6"/>
      <c r="E165" s="8"/>
      <c r="P165" s="12"/>
      <c r="Q165" s="10"/>
      <c r="S165" s="16"/>
      <c r="T165" s="16"/>
    </row>
    <row r="166" spans="2:20" ht="40.049999999999997" customHeight="1" x14ac:dyDescent="0.3">
      <c r="B166" s="3"/>
      <c r="C166" s="3"/>
      <c r="D166" s="6"/>
      <c r="E166" s="8"/>
      <c r="P166" s="12"/>
      <c r="Q166" s="10"/>
      <c r="S166" s="16"/>
      <c r="T166" s="16"/>
    </row>
    <row r="167" spans="2:20" ht="40.049999999999997" customHeight="1" x14ac:dyDescent="0.3">
      <c r="B167" s="3"/>
      <c r="C167" s="3"/>
      <c r="D167" s="6"/>
      <c r="E167" s="8"/>
      <c r="P167" s="12"/>
      <c r="Q167" s="10"/>
      <c r="S167" s="16"/>
      <c r="T167" s="16"/>
    </row>
    <row r="168" spans="2:20" ht="40.049999999999997" customHeight="1" x14ac:dyDescent="0.3">
      <c r="B168" s="3"/>
      <c r="C168" s="3"/>
      <c r="D168" s="6"/>
      <c r="E168" s="8"/>
      <c r="P168" s="12"/>
      <c r="Q168" s="10"/>
      <c r="S168" s="16"/>
      <c r="T168" s="16"/>
    </row>
    <row r="169" spans="2:20" ht="40.049999999999997" customHeight="1" x14ac:dyDescent="0.3">
      <c r="B169" s="3"/>
      <c r="C169" s="3"/>
      <c r="D169" s="6"/>
      <c r="E169" s="8"/>
      <c r="P169" s="12"/>
      <c r="Q169" s="10"/>
      <c r="S169" s="16"/>
      <c r="T169" s="16"/>
    </row>
    <row r="170" spans="2:20" ht="40.049999999999997" customHeight="1" x14ac:dyDescent="0.3">
      <c r="B170" s="3"/>
      <c r="C170" s="3"/>
      <c r="D170" s="6"/>
      <c r="E170" s="8"/>
      <c r="P170" s="12"/>
      <c r="Q170" s="10"/>
      <c r="S170" s="16"/>
      <c r="T170" s="16"/>
    </row>
    <row r="171" spans="2:20" ht="40.049999999999997" customHeight="1" x14ac:dyDescent="0.3">
      <c r="B171" s="3"/>
      <c r="C171" s="3"/>
      <c r="D171" s="6"/>
      <c r="E171" s="8"/>
      <c r="P171" s="12"/>
      <c r="Q171" s="10"/>
      <c r="S171" s="16"/>
      <c r="T171" s="16"/>
    </row>
    <row r="172" spans="2:20" ht="40.049999999999997" customHeight="1" x14ac:dyDescent="0.3">
      <c r="B172" s="3"/>
      <c r="C172" s="3"/>
      <c r="D172" s="6"/>
      <c r="E172" s="8"/>
      <c r="P172" s="12"/>
      <c r="Q172" s="10"/>
      <c r="S172" s="16"/>
      <c r="T172" s="16"/>
    </row>
    <row r="173" spans="2:20" ht="40.049999999999997" customHeight="1" x14ac:dyDescent="0.3">
      <c r="B173" s="3"/>
      <c r="C173" s="3"/>
      <c r="D173" s="6"/>
      <c r="E173" s="8"/>
      <c r="P173" s="12"/>
      <c r="Q173" s="10"/>
      <c r="S173" s="16"/>
      <c r="T173" s="16"/>
    </row>
    <row r="174" spans="2:20" ht="40.049999999999997" customHeight="1" x14ac:dyDescent="0.3">
      <c r="B174" s="3"/>
      <c r="C174" s="3"/>
      <c r="D174" s="6"/>
      <c r="E174" s="8"/>
      <c r="P174" s="12"/>
      <c r="Q174" s="10"/>
      <c r="S174" s="16"/>
      <c r="T174" s="16"/>
    </row>
    <row r="175" spans="2:20" ht="40.049999999999997" customHeight="1" x14ac:dyDescent="0.3">
      <c r="B175" s="3"/>
      <c r="C175" s="3"/>
      <c r="D175" s="6"/>
      <c r="E175" s="8"/>
      <c r="P175" s="12"/>
      <c r="Q175" s="10"/>
      <c r="S175" s="16"/>
      <c r="T175" s="16"/>
    </row>
    <row r="176" spans="2:20" ht="40.049999999999997" customHeight="1" x14ac:dyDescent="0.3">
      <c r="B176" s="3"/>
      <c r="C176" s="3"/>
      <c r="D176" s="6"/>
      <c r="E176" s="8"/>
      <c r="P176" s="12"/>
      <c r="Q176" s="10"/>
      <c r="S176" s="16"/>
      <c r="T176" s="16"/>
    </row>
    <row r="177" spans="2:20" ht="40.049999999999997" customHeight="1" x14ac:dyDescent="0.3">
      <c r="B177" s="3"/>
      <c r="C177" s="3"/>
      <c r="D177" s="6"/>
      <c r="E177" s="8"/>
      <c r="P177" s="12"/>
      <c r="Q177" s="10"/>
      <c r="S177" s="16"/>
      <c r="T177" s="16"/>
    </row>
    <row r="178" spans="2:20" ht="40.049999999999997" customHeight="1" x14ac:dyDescent="0.3">
      <c r="B178" s="3"/>
      <c r="C178" s="3"/>
      <c r="D178" s="6"/>
      <c r="E178" s="8"/>
      <c r="P178" s="12"/>
      <c r="Q178" s="10"/>
      <c r="S178" s="16"/>
      <c r="T178" s="16"/>
    </row>
    <row r="179" spans="2:20" ht="40.049999999999997" customHeight="1" x14ac:dyDescent="0.3">
      <c r="B179" s="3"/>
      <c r="C179" s="3"/>
      <c r="D179" s="6"/>
      <c r="E179" s="8"/>
      <c r="P179" s="12"/>
      <c r="Q179" s="10"/>
      <c r="S179" s="16"/>
      <c r="T179" s="16"/>
    </row>
    <row r="180" spans="2:20" ht="40.049999999999997" customHeight="1" x14ac:dyDescent="0.3">
      <c r="B180" s="3"/>
      <c r="C180" s="3"/>
      <c r="D180" s="6"/>
      <c r="E180" s="8"/>
      <c r="P180" s="12"/>
      <c r="Q180" s="10"/>
      <c r="S180" s="16"/>
      <c r="T180" s="16"/>
    </row>
    <row r="181" spans="2:20" ht="40.049999999999997" customHeight="1" x14ac:dyDescent="0.3">
      <c r="B181" s="3"/>
      <c r="C181" s="3"/>
      <c r="D181" s="6"/>
      <c r="E181" s="8"/>
      <c r="P181" s="12"/>
      <c r="Q181" s="10"/>
      <c r="S181" s="16"/>
      <c r="T181" s="16"/>
    </row>
    <row r="182" spans="2:20" ht="40.049999999999997" customHeight="1" x14ac:dyDescent="0.3">
      <c r="B182" s="3"/>
      <c r="C182" s="3"/>
      <c r="D182" s="6"/>
      <c r="E182" s="8"/>
      <c r="P182" s="12"/>
      <c r="Q182" s="10"/>
      <c r="S182" s="16"/>
      <c r="T182" s="16"/>
    </row>
    <row r="183" spans="2:20" ht="40.049999999999997" customHeight="1" x14ac:dyDescent="0.3">
      <c r="B183" s="3"/>
      <c r="C183" s="3"/>
      <c r="D183" s="6"/>
      <c r="E183" s="8"/>
      <c r="P183" s="12"/>
      <c r="Q183" s="10"/>
      <c r="S183" s="16"/>
      <c r="T183" s="16"/>
    </row>
    <row r="184" spans="2:20" ht="40.049999999999997" customHeight="1" x14ac:dyDescent="0.3">
      <c r="B184" s="3"/>
      <c r="C184" s="3"/>
      <c r="D184" s="6"/>
      <c r="E184" s="8"/>
      <c r="P184" s="12"/>
      <c r="Q184" s="10"/>
      <c r="S184" s="16"/>
      <c r="T184" s="16"/>
    </row>
    <row r="185" spans="2:20" ht="40.049999999999997" customHeight="1" x14ac:dyDescent="0.3">
      <c r="B185" s="3"/>
      <c r="C185" s="3"/>
      <c r="D185" s="6"/>
      <c r="E185" s="8"/>
      <c r="P185" s="12"/>
      <c r="Q185" s="10"/>
      <c r="S185" s="16"/>
      <c r="T185" s="16"/>
    </row>
    <row r="186" spans="2:20" ht="40.049999999999997" customHeight="1" x14ac:dyDescent="0.3">
      <c r="B186" s="3"/>
      <c r="C186" s="3"/>
      <c r="D186" s="6"/>
      <c r="E186" s="8"/>
      <c r="P186" s="12"/>
      <c r="Q186" s="10"/>
      <c r="S186" s="16"/>
      <c r="T186" s="16"/>
    </row>
    <row r="187" spans="2:20" ht="40.049999999999997" customHeight="1" x14ac:dyDescent="0.3">
      <c r="B187" s="3"/>
      <c r="C187" s="3"/>
      <c r="D187" s="6"/>
      <c r="E187" s="8"/>
      <c r="P187" s="12"/>
      <c r="Q187" s="10"/>
      <c r="S187" s="16"/>
      <c r="T187" s="16"/>
    </row>
    <row r="188" spans="2:20" ht="40.049999999999997" customHeight="1" x14ac:dyDescent="0.3">
      <c r="B188" s="3"/>
      <c r="C188" s="3"/>
      <c r="D188" s="6"/>
      <c r="E188" s="8"/>
      <c r="P188" s="12"/>
      <c r="Q188" s="10"/>
      <c r="S188" s="16"/>
      <c r="T188" s="16"/>
    </row>
    <row r="189" spans="2:20" ht="40.049999999999997" customHeight="1" x14ac:dyDescent="0.3">
      <c r="B189" s="3"/>
      <c r="C189" s="3"/>
      <c r="D189" s="6"/>
      <c r="E189" s="8"/>
      <c r="P189" s="12"/>
      <c r="Q189" s="10"/>
      <c r="S189" s="16"/>
      <c r="T189" s="16"/>
    </row>
    <row r="190" spans="2:20" ht="40.049999999999997" customHeight="1" x14ac:dyDescent="0.3">
      <c r="B190" s="3"/>
      <c r="C190" s="3"/>
      <c r="D190" s="6"/>
      <c r="E190" s="8"/>
      <c r="P190" s="12"/>
      <c r="Q190" s="10"/>
      <c r="S190" s="16"/>
      <c r="T190" s="16"/>
    </row>
    <row r="191" spans="2:20" ht="40.049999999999997" customHeight="1" x14ac:dyDescent="0.3">
      <c r="B191" s="3"/>
      <c r="C191" s="3"/>
      <c r="D191" s="6"/>
      <c r="E191" s="8"/>
      <c r="P191" s="12"/>
      <c r="Q191" s="10"/>
      <c r="S191" s="16"/>
      <c r="T191" s="16"/>
    </row>
    <row r="192" spans="2:20" ht="40.049999999999997" customHeight="1" x14ac:dyDescent="0.3">
      <c r="B192" s="3"/>
      <c r="C192" s="3"/>
      <c r="D192" s="6"/>
      <c r="E192" s="8"/>
      <c r="P192" s="12"/>
      <c r="Q192" s="10"/>
      <c r="S192" s="16"/>
      <c r="T192" s="16"/>
    </row>
    <row r="193" spans="2:20" ht="40.049999999999997" customHeight="1" x14ac:dyDescent="0.3">
      <c r="B193" s="3"/>
      <c r="C193" s="3"/>
      <c r="D193" s="6"/>
      <c r="E193" s="8"/>
      <c r="P193" s="12"/>
      <c r="Q193" s="10"/>
      <c r="S193" s="16"/>
      <c r="T193" s="16"/>
    </row>
    <row r="194" spans="2:20" ht="40.049999999999997" customHeight="1" x14ac:dyDescent="0.3">
      <c r="B194" s="3"/>
      <c r="C194" s="3"/>
      <c r="D194" s="6"/>
      <c r="E194" s="8"/>
      <c r="P194" s="12"/>
      <c r="Q194" s="10"/>
      <c r="S194" s="16"/>
      <c r="T194" s="16"/>
    </row>
    <row r="195" spans="2:20" ht="40.049999999999997" customHeight="1" x14ac:dyDescent="0.3">
      <c r="B195" s="3"/>
      <c r="C195" s="3"/>
      <c r="D195" s="6"/>
      <c r="E195" s="8"/>
      <c r="P195" s="12"/>
      <c r="Q195" s="10"/>
      <c r="S195" s="16"/>
      <c r="T195" s="16"/>
    </row>
    <row r="196" spans="2:20" ht="40.049999999999997" customHeight="1" x14ac:dyDescent="0.3">
      <c r="B196" s="3"/>
      <c r="C196" s="3"/>
      <c r="D196" s="6"/>
      <c r="E196" s="8"/>
      <c r="P196" s="12"/>
      <c r="Q196" s="10"/>
      <c r="S196" s="16"/>
      <c r="T196" s="16"/>
    </row>
    <row r="197" spans="2:20" ht="40.049999999999997" customHeight="1" x14ac:dyDescent="0.3">
      <c r="B197" s="3"/>
      <c r="C197" s="3"/>
      <c r="D197" s="6"/>
      <c r="E197" s="8"/>
      <c r="P197" s="12"/>
      <c r="Q197" s="10"/>
      <c r="S197" s="16"/>
      <c r="T197" s="16"/>
    </row>
    <row r="198" spans="2:20" ht="40.049999999999997" customHeight="1" x14ac:dyDescent="0.3">
      <c r="B198" s="3"/>
      <c r="C198" s="3"/>
      <c r="D198" s="6"/>
      <c r="E198" s="8"/>
      <c r="P198" s="12"/>
      <c r="Q198" s="10"/>
      <c r="S198" s="16"/>
      <c r="T198" s="16"/>
    </row>
    <row r="199" spans="2:20" ht="40.049999999999997" customHeight="1" x14ac:dyDescent="0.3">
      <c r="B199" s="3"/>
      <c r="C199" s="3"/>
      <c r="D199" s="6"/>
      <c r="E199" s="8"/>
      <c r="P199" s="12"/>
      <c r="Q199" s="10"/>
      <c r="S199" s="16"/>
      <c r="T199" s="16"/>
    </row>
    <row r="200" spans="2:20" ht="40.049999999999997" customHeight="1" x14ac:dyDescent="0.3">
      <c r="B200" s="3"/>
      <c r="C200" s="3"/>
      <c r="D200" s="6"/>
      <c r="E200" s="8"/>
      <c r="P200" s="12"/>
      <c r="Q200" s="10"/>
      <c r="S200" s="16"/>
      <c r="T200" s="16"/>
    </row>
    <row r="201" spans="2:20" ht="40.049999999999997" customHeight="1" x14ac:dyDescent="0.3">
      <c r="B201" s="3"/>
      <c r="C201" s="3"/>
      <c r="D201" s="6"/>
      <c r="E201" s="8"/>
      <c r="P201" s="12"/>
      <c r="Q201" s="10"/>
      <c r="S201" s="16"/>
      <c r="T201" s="16"/>
    </row>
    <row r="202" spans="2:20" ht="40.049999999999997" customHeight="1" x14ac:dyDescent="0.3">
      <c r="B202" s="3"/>
      <c r="C202" s="3"/>
      <c r="D202" s="6"/>
      <c r="E202" s="8"/>
      <c r="P202" s="12"/>
      <c r="Q202" s="10"/>
      <c r="S202" s="16"/>
      <c r="T202" s="16"/>
    </row>
    <row r="203" spans="2:20" ht="40.049999999999997" customHeight="1" x14ac:dyDescent="0.3">
      <c r="B203" s="3"/>
      <c r="C203" s="3"/>
      <c r="D203" s="6"/>
      <c r="E203" s="8"/>
      <c r="P203" s="12"/>
      <c r="Q203" s="10"/>
      <c r="S203" s="16"/>
      <c r="T203" s="16"/>
    </row>
    <row r="204" spans="2:20" ht="40.049999999999997" customHeight="1" x14ac:dyDescent="0.3">
      <c r="B204" s="3"/>
      <c r="C204" s="3"/>
      <c r="D204" s="6"/>
      <c r="E204" s="8"/>
      <c r="P204" s="12"/>
      <c r="Q204" s="10"/>
      <c r="S204" s="16"/>
      <c r="T204" s="16"/>
    </row>
    <row r="205" spans="2:20" ht="40.049999999999997" customHeight="1" x14ac:dyDescent="0.3">
      <c r="B205" s="3"/>
      <c r="C205" s="3"/>
      <c r="D205" s="6"/>
      <c r="E205" s="8"/>
      <c r="P205" s="12"/>
      <c r="Q205" s="10"/>
      <c r="S205" s="16"/>
      <c r="T205" s="16"/>
    </row>
    <row r="206" spans="2:20" ht="40.049999999999997" customHeight="1" x14ac:dyDescent="0.3">
      <c r="B206" s="3"/>
      <c r="C206" s="3"/>
      <c r="D206" s="6"/>
      <c r="E206" s="8"/>
      <c r="P206" s="12"/>
      <c r="Q206" s="10"/>
      <c r="S206" s="16"/>
      <c r="T206" s="16"/>
    </row>
    <row r="207" spans="2:20" ht="40.049999999999997" customHeight="1" x14ac:dyDescent="0.3">
      <c r="B207" s="3"/>
      <c r="C207" s="3"/>
      <c r="D207" s="6"/>
      <c r="E207" s="8"/>
      <c r="P207" s="12"/>
      <c r="Q207" s="10"/>
      <c r="S207" s="16"/>
      <c r="T207" s="16"/>
    </row>
    <row r="208" spans="2:20" ht="40.049999999999997" customHeight="1" x14ac:dyDescent="0.3">
      <c r="B208" s="3"/>
      <c r="C208" s="3"/>
      <c r="D208" s="6"/>
      <c r="E208" s="8"/>
      <c r="P208" s="12"/>
      <c r="Q208" s="10"/>
      <c r="S208" s="16"/>
      <c r="T208" s="16"/>
    </row>
    <row r="209" spans="2:20" ht="40.049999999999997" customHeight="1" x14ac:dyDescent="0.3">
      <c r="B209" s="3"/>
      <c r="C209" s="3"/>
      <c r="D209" s="6"/>
      <c r="E209" s="8"/>
      <c r="P209" s="12"/>
      <c r="Q209" s="10"/>
      <c r="S209" s="16"/>
      <c r="T209" s="16"/>
    </row>
    <row r="210" spans="2:20" ht="40.049999999999997" customHeight="1" x14ac:dyDescent="0.3">
      <c r="B210" s="3"/>
      <c r="C210" s="3"/>
      <c r="D210" s="6"/>
      <c r="E210" s="8"/>
      <c r="P210" s="12"/>
      <c r="Q210" s="10"/>
      <c r="S210" s="16"/>
      <c r="T210" s="16"/>
    </row>
    <row r="211" spans="2:20" ht="40.049999999999997" customHeight="1" x14ac:dyDescent="0.3">
      <c r="B211" s="3"/>
      <c r="C211" s="3"/>
      <c r="D211" s="6"/>
      <c r="E211" s="8"/>
      <c r="P211" s="12"/>
      <c r="Q211" s="10"/>
      <c r="S211" s="16"/>
      <c r="T211" s="16"/>
    </row>
    <row r="212" spans="2:20" ht="40.049999999999997" customHeight="1" x14ac:dyDescent="0.3">
      <c r="B212" s="3"/>
      <c r="C212" s="3"/>
      <c r="D212" s="6"/>
      <c r="E212" s="8"/>
      <c r="P212" s="12"/>
      <c r="Q212" s="10"/>
      <c r="S212" s="16"/>
      <c r="T212" s="16"/>
    </row>
    <row r="213" spans="2:20" ht="40.049999999999997" customHeight="1" x14ac:dyDescent="0.3">
      <c r="B213" s="3"/>
      <c r="C213" s="3"/>
      <c r="D213" s="6"/>
      <c r="E213" s="8"/>
      <c r="P213" s="12"/>
      <c r="Q213" s="10"/>
      <c r="S213" s="16"/>
      <c r="T213" s="16"/>
    </row>
    <row r="214" spans="2:20" ht="40.049999999999997" customHeight="1" x14ac:dyDescent="0.3">
      <c r="B214" s="3"/>
      <c r="C214" s="3"/>
      <c r="D214" s="6"/>
      <c r="E214" s="8"/>
      <c r="P214" s="12"/>
      <c r="Q214" s="10"/>
      <c r="S214" s="16"/>
      <c r="T214" s="16"/>
    </row>
    <row r="215" spans="2:20" ht="40.049999999999997" customHeight="1" x14ac:dyDescent="0.3">
      <c r="B215" s="3"/>
      <c r="C215" s="3"/>
      <c r="D215" s="6"/>
      <c r="E215" s="8"/>
      <c r="P215" s="12"/>
      <c r="Q215" s="10"/>
      <c r="S215" s="16"/>
      <c r="T215" s="16"/>
    </row>
    <row r="216" spans="2:20" ht="40.049999999999997" customHeight="1" x14ac:dyDescent="0.3">
      <c r="B216" s="3"/>
      <c r="C216" s="3"/>
      <c r="D216" s="6"/>
      <c r="E216" s="8"/>
      <c r="P216" s="12"/>
      <c r="Q216" s="10"/>
      <c r="S216" s="16"/>
      <c r="T216" s="16"/>
    </row>
    <row r="217" spans="2:20" ht="40.049999999999997" customHeight="1" x14ac:dyDescent="0.3">
      <c r="B217" s="3"/>
      <c r="C217" s="3"/>
      <c r="D217" s="6"/>
      <c r="E217" s="8"/>
      <c r="P217" s="12"/>
      <c r="Q217" s="10"/>
      <c r="S217" s="16"/>
      <c r="T217" s="16"/>
    </row>
    <row r="218" spans="2:20" ht="40.049999999999997" customHeight="1" x14ac:dyDescent="0.3">
      <c r="B218" s="3"/>
      <c r="C218" s="3"/>
      <c r="D218" s="6"/>
      <c r="E218" s="8"/>
      <c r="P218" s="12"/>
      <c r="Q218" s="10"/>
      <c r="S218" s="16"/>
      <c r="T218" s="16"/>
    </row>
    <row r="219" spans="2:20" ht="40.049999999999997" customHeight="1" x14ac:dyDescent="0.3">
      <c r="B219" s="3"/>
      <c r="C219" s="3"/>
      <c r="D219" s="6"/>
      <c r="E219" s="8"/>
      <c r="P219" s="12"/>
      <c r="Q219" s="10"/>
      <c r="S219" s="16"/>
      <c r="T219" s="16"/>
    </row>
    <row r="220" spans="2:20" ht="40.049999999999997" customHeight="1" x14ac:dyDescent="0.3">
      <c r="B220" s="3"/>
      <c r="C220" s="3"/>
      <c r="D220" s="6"/>
      <c r="E220" s="8"/>
      <c r="P220" s="12"/>
      <c r="Q220" s="10"/>
      <c r="S220" s="16"/>
      <c r="T220" s="16"/>
    </row>
    <row r="221" spans="2:20" ht="40.049999999999997" customHeight="1" x14ac:dyDescent="0.3">
      <c r="B221" s="3"/>
      <c r="C221" s="3"/>
      <c r="D221" s="6"/>
      <c r="E221" s="8"/>
      <c r="P221" s="12"/>
      <c r="Q221" s="10"/>
      <c r="S221" s="16"/>
      <c r="T221" s="16"/>
    </row>
    <row r="222" spans="2:20" ht="40.049999999999997" customHeight="1" x14ac:dyDescent="0.3">
      <c r="B222" s="3"/>
      <c r="C222" s="3"/>
      <c r="D222" s="6"/>
      <c r="E222" s="8"/>
      <c r="P222" s="12"/>
      <c r="Q222" s="10"/>
      <c r="S222" s="16"/>
      <c r="T222" s="16"/>
    </row>
    <row r="223" spans="2:20" ht="40.049999999999997" customHeight="1" x14ac:dyDescent="0.3">
      <c r="B223" s="3"/>
      <c r="C223" s="3"/>
      <c r="D223" s="6"/>
      <c r="E223" s="8"/>
      <c r="P223" s="12"/>
      <c r="Q223" s="10"/>
      <c r="S223" s="16"/>
      <c r="T223" s="16"/>
    </row>
    <row r="224" spans="2:20" ht="40.049999999999997" customHeight="1" x14ac:dyDescent="0.3">
      <c r="B224" s="3"/>
      <c r="C224" s="3"/>
      <c r="D224" s="6"/>
      <c r="E224" s="8"/>
      <c r="P224" s="12"/>
      <c r="Q224" s="10"/>
      <c r="S224" s="16"/>
      <c r="T224" s="16"/>
    </row>
    <row r="225" spans="2:20" ht="40.049999999999997" customHeight="1" x14ac:dyDescent="0.3">
      <c r="B225" s="3"/>
      <c r="C225" s="3"/>
      <c r="D225" s="6"/>
      <c r="E225" s="8"/>
      <c r="P225" s="12"/>
      <c r="Q225" s="10"/>
      <c r="S225" s="16"/>
      <c r="T225" s="16"/>
    </row>
    <row r="226" spans="2:20" ht="40.049999999999997" customHeight="1" x14ac:dyDescent="0.3">
      <c r="B226" s="3"/>
      <c r="C226" s="3"/>
      <c r="D226" s="6"/>
      <c r="E226" s="8"/>
      <c r="P226" s="12"/>
      <c r="Q226" s="10"/>
      <c r="S226" s="16"/>
      <c r="T226" s="16"/>
    </row>
    <row r="227" spans="2:20" ht="40.049999999999997" customHeight="1" x14ac:dyDescent="0.3">
      <c r="B227" s="3"/>
      <c r="C227" s="3"/>
      <c r="D227" s="6"/>
      <c r="E227" s="8"/>
      <c r="P227" s="12"/>
      <c r="Q227" s="10"/>
      <c r="S227" s="16"/>
      <c r="T227" s="16"/>
    </row>
    <row r="228" spans="2:20" ht="40.049999999999997" customHeight="1" x14ac:dyDescent="0.3">
      <c r="B228" s="3"/>
      <c r="C228" s="3"/>
      <c r="D228" s="6"/>
      <c r="E228" s="8"/>
      <c r="P228" s="12"/>
      <c r="Q228" s="10"/>
      <c r="S228" s="16"/>
      <c r="T228" s="16"/>
    </row>
    <row r="229" spans="2:20" ht="40.049999999999997" customHeight="1" x14ac:dyDescent="0.3">
      <c r="B229" s="3"/>
      <c r="C229" s="3"/>
      <c r="D229" s="6"/>
      <c r="E229" s="8"/>
      <c r="P229" s="12"/>
      <c r="Q229" s="10"/>
      <c r="S229" s="16"/>
      <c r="T229" s="16"/>
    </row>
    <row r="230" spans="2:20" ht="40.049999999999997" customHeight="1" x14ac:dyDescent="0.3">
      <c r="B230" s="3"/>
      <c r="C230" s="3"/>
      <c r="D230" s="6"/>
      <c r="E230" s="8"/>
      <c r="P230" s="12"/>
      <c r="Q230" s="10"/>
      <c r="S230" s="16"/>
      <c r="T230" s="16"/>
    </row>
    <row r="231" spans="2:20" ht="40.049999999999997" customHeight="1" x14ac:dyDescent="0.3">
      <c r="B231" s="3"/>
      <c r="C231" s="3"/>
      <c r="D231" s="6"/>
      <c r="E231" s="8"/>
      <c r="P231" s="12"/>
      <c r="Q231" s="10"/>
      <c r="S231" s="16"/>
      <c r="T231" s="16"/>
    </row>
    <row r="232" spans="2:20" ht="40.049999999999997" customHeight="1" x14ac:dyDescent="0.3">
      <c r="B232" s="3"/>
      <c r="C232" s="3"/>
      <c r="D232" s="6"/>
      <c r="E232" s="8"/>
      <c r="P232" s="12"/>
      <c r="Q232" s="10"/>
      <c r="S232" s="16"/>
      <c r="T232" s="16"/>
    </row>
    <row r="233" spans="2:20" ht="40.049999999999997" customHeight="1" x14ac:dyDescent="0.3">
      <c r="B233" s="3"/>
      <c r="C233" s="3"/>
      <c r="D233" s="6"/>
      <c r="E233" s="8"/>
      <c r="P233" s="12"/>
      <c r="Q233" s="10"/>
      <c r="S233" s="16"/>
      <c r="T233" s="16"/>
    </row>
    <row r="234" spans="2:20" ht="40.049999999999997" customHeight="1" x14ac:dyDescent="0.3">
      <c r="B234" s="3"/>
      <c r="C234" s="3"/>
      <c r="D234" s="6"/>
      <c r="E234" s="8"/>
      <c r="P234" s="12"/>
      <c r="Q234" s="10"/>
      <c r="S234" s="16"/>
      <c r="T234" s="16"/>
    </row>
    <row r="235" spans="2:20" ht="40.049999999999997" customHeight="1" x14ac:dyDescent="0.3">
      <c r="B235" s="3"/>
      <c r="C235" s="3"/>
      <c r="D235" s="6"/>
      <c r="E235" s="8"/>
      <c r="P235" s="12"/>
      <c r="Q235" s="10"/>
      <c r="S235" s="16"/>
      <c r="T235" s="16"/>
    </row>
    <row r="236" spans="2:20" ht="40.049999999999997" customHeight="1" x14ac:dyDescent="0.3">
      <c r="B236" s="3"/>
      <c r="C236" s="3"/>
      <c r="D236" s="6"/>
      <c r="E236" s="8"/>
      <c r="P236" s="12"/>
      <c r="Q236" s="10"/>
      <c r="S236" s="16"/>
      <c r="T236" s="16"/>
    </row>
    <row r="237" spans="2:20" ht="40.049999999999997" customHeight="1" x14ac:dyDescent="0.3">
      <c r="B237" s="3"/>
      <c r="C237" s="3"/>
      <c r="D237" s="6"/>
      <c r="E237" s="8"/>
      <c r="P237" s="12"/>
      <c r="Q237" s="10"/>
      <c r="S237" s="16"/>
      <c r="T237" s="16"/>
    </row>
    <row r="238" spans="2:20" ht="40.049999999999997" customHeight="1" x14ac:dyDescent="0.3">
      <c r="B238" s="3"/>
      <c r="C238" s="3"/>
      <c r="D238" s="6"/>
      <c r="E238" s="8"/>
      <c r="P238" s="12"/>
      <c r="Q238" s="10"/>
      <c r="S238" s="16"/>
      <c r="T238" s="16"/>
    </row>
    <row r="239" spans="2:20" ht="40.049999999999997" customHeight="1" x14ac:dyDescent="0.3">
      <c r="B239" s="3"/>
      <c r="C239" s="3"/>
      <c r="D239" s="6"/>
      <c r="E239" s="8"/>
      <c r="P239" s="12"/>
      <c r="Q239" s="10"/>
      <c r="S239" s="16"/>
      <c r="T239" s="16"/>
    </row>
    <row r="240" spans="2:20" ht="40.049999999999997" customHeight="1" x14ac:dyDescent="0.3">
      <c r="B240" s="3"/>
      <c r="C240" s="3"/>
      <c r="D240" s="6"/>
      <c r="E240" s="8"/>
      <c r="P240" s="12"/>
      <c r="Q240" s="10"/>
      <c r="S240" s="16"/>
      <c r="T240" s="16"/>
    </row>
    <row r="241" spans="2:20" ht="40.049999999999997" customHeight="1" x14ac:dyDescent="0.3">
      <c r="B241" s="3"/>
      <c r="C241" s="3"/>
      <c r="D241" s="6"/>
      <c r="E241" s="8"/>
      <c r="P241" s="12"/>
      <c r="Q241" s="10"/>
      <c r="S241" s="16"/>
      <c r="T241" s="16"/>
    </row>
    <row r="242" spans="2:20" ht="40.049999999999997" customHeight="1" x14ac:dyDescent="0.3">
      <c r="B242" s="3"/>
      <c r="C242" s="3"/>
      <c r="D242" s="6"/>
      <c r="E242" s="8"/>
      <c r="P242" s="12"/>
      <c r="Q242" s="10"/>
      <c r="S242" s="16"/>
      <c r="T242" s="16"/>
    </row>
    <row r="243" spans="2:20" ht="40.049999999999997" customHeight="1" x14ac:dyDescent="0.3">
      <c r="B243" s="3"/>
      <c r="C243" s="3"/>
      <c r="D243" s="6"/>
      <c r="E243" s="8"/>
      <c r="P243" s="12"/>
      <c r="Q243" s="10"/>
      <c r="S243" s="16"/>
      <c r="T243" s="16"/>
    </row>
    <row r="244" spans="2:20" ht="40.049999999999997" customHeight="1" x14ac:dyDescent="0.3">
      <c r="B244" s="3"/>
      <c r="C244" s="3"/>
      <c r="D244" s="6"/>
      <c r="E244" s="8"/>
      <c r="P244" s="12"/>
      <c r="Q244" s="10"/>
      <c r="S244" s="16"/>
      <c r="T244" s="16"/>
    </row>
    <row r="245" spans="2:20" ht="40.049999999999997" customHeight="1" x14ac:dyDescent="0.3">
      <c r="B245" s="3"/>
      <c r="C245" s="3"/>
      <c r="D245" s="6"/>
      <c r="E245" s="8"/>
      <c r="P245" s="12"/>
      <c r="Q245" s="10"/>
      <c r="S245" s="16"/>
      <c r="T245" s="16"/>
    </row>
    <row r="246" spans="2:20" ht="40.049999999999997" customHeight="1" x14ac:dyDescent="0.3">
      <c r="B246" s="3"/>
      <c r="C246" s="3"/>
      <c r="D246" s="6"/>
      <c r="E246" s="8"/>
      <c r="P246" s="12"/>
      <c r="Q246" s="10"/>
      <c r="S246" s="16"/>
      <c r="T246" s="16"/>
    </row>
    <row r="247" spans="2:20" ht="40.049999999999997" customHeight="1" x14ac:dyDescent="0.3">
      <c r="B247" s="3"/>
      <c r="C247" s="3"/>
      <c r="D247" s="6"/>
      <c r="E247" s="8"/>
      <c r="P247" s="12"/>
      <c r="Q247" s="10"/>
      <c r="S247" s="16"/>
      <c r="T247" s="16"/>
    </row>
    <row r="248" spans="2:20" ht="40.049999999999997" customHeight="1" x14ac:dyDescent="0.3">
      <c r="B248" s="3"/>
      <c r="C248" s="3"/>
      <c r="D248" s="6"/>
      <c r="E248" s="8"/>
      <c r="P248" s="12"/>
      <c r="Q248" s="10"/>
      <c r="S248" s="16"/>
      <c r="T248" s="16"/>
    </row>
    <row r="249" spans="2:20" ht="40.049999999999997" customHeight="1" x14ac:dyDescent="0.3">
      <c r="B249" s="3"/>
      <c r="C249" s="3"/>
      <c r="D249" s="6"/>
      <c r="E249" s="8"/>
      <c r="P249" s="12"/>
      <c r="Q249" s="10"/>
      <c r="S249" s="16"/>
      <c r="T249" s="16"/>
    </row>
    <row r="250" spans="2:20" ht="40.049999999999997" customHeight="1" x14ac:dyDescent="0.3">
      <c r="B250" s="3"/>
      <c r="C250" s="3"/>
      <c r="D250" s="6"/>
      <c r="E250" s="8"/>
      <c r="P250" s="12"/>
      <c r="Q250" s="10"/>
      <c r="S250" s="16"/>
      <c r="T250" s="16"/>
    </row>
    <row r="251" spans="2:20" ht="40.049999999999997" customHeight="1" x14ac:dyDescent="0.3">
      <c r="B251" s="3"/>
      <c r="C251" s="3"/>
      <c r="D251" s="6"/>
      <c r="E251" s="8"/>
      <c r="P251" s="12"/>
      <c r="Q251" s="10"/>
      <c r="S251" s="16"/>
      <c r="T251" s="16"/>
    </row>
    <row r="252" spans="2:20" ht="40.049999999999997" customHeight="1" x14ac:dyDescent="0.3">
      <c r="B252" s="3"/>
      <c r="C252" s="3"/>
      <c r="D252" s="6"/>
      <c r="E252" s="8"/>
      <c r="P252" s="12"/>
      <c r="Q252" s="10"/>
      <c r="S252" s="16"/>
      <c r="T252" s="16"/>
    </row>
    <row r="253" spans="2:20" ht="40.049999999999997" customHeight="1" x14ac:dyDescent="0.3">
      <c r="B253" s="3"/>
      <c r="C253" s="3"/>
      <c r="D253" s="6"/>
      <c r="E253" s="8"/>
      <c r="P253" s="12"/>
      <c r="Q253" s="10"/>
      <c r="S253" s="16"/>
      <c r="T253" s="16"/>
    </row>
    <row r="254" spans="2:20" ht="40.049999999999997" customHeight="1" x14ac:dyDescent="0.3">
      <c r="B254" s="3"/>
      <c r="C254" s="3"/>
      <c r="D254" s="6"/>
      <c r="E254" s="8"/>
      <c r="P254" s="12"/>
      <c r="Q254" s="10"/>
      <c r="S254" s="16"/>
      <c r="T254" s="16"/>
    </row>
    <row r="255" spans="2:20" ht="40.049999999999997" customHeight="1" x14ac:dyDescent="0.3">
      <c r="B255" s="3"/>
      <c r="C255" s="3"/>
      <c r="D255" s="6"/>
      <c r="E255" s="8"/>
      <c r="P255" s="12"/>
      <c r="Q255" s="10"/>
      <c r="S255" s="16"/>
      <c r="T255" s="16"/>
    </row>
    <row r="256" spans="2:20" ht="40.049999999999997" customHeight="1" x14ac:dyDescent="0.3">
      <c r="B256" s="3"/>
      <c r="C256" s="3"/>
      <c r="D256" s="6"/>
      <c r="E256" s="8"/>
      <c r="P256" s="12"/>
      <c r="Q256" s="10"/>
      <c r="S256" s="16"/>
      <c r="T256" s="16"/>
    </row>
    <row r="257" spans="2:20" ht="40.049999999999997" customHeight="1" x14ac:dyDescent="0.3">
      <c r="B257" s="3"/>
      <c r="C257" s="3"/>
      <c r="D257" s="6"/>
      <c r="E257" s="8"/>
      <c r="P257" s="12"/>
      <c r="Q257" s="10"/>
      <c r="S257" s="16"/>
      <c r="T257" s="16"/>
    </row>
    <row r="258" spans="2:20" ht="40.049999999999997" customHeight="1" x14ac:dyDescent="0.3">
      <c r="B258" s="3"/>
      <c r="C258" s="3"/>
      <c r="D258" s="6"/>
      <c r="E258" s="8"/>
      <c r="P258" s="12"/>
      <c r="Q258" s="10"/>
      <c r="S258" s="16"/>
      <c r="T258" s="16"/>
    </row>
    <row r="259" spans="2:20" ht="40.049999999999997" customHeight="1" x14ac:dyDescent="0.3">
      <c r="B259" s="3"/>
      <c r="C259" s="3"/>
      <c r="D259" s="6"/>
      <c r="E259" s="8"/>
      <c r="P259" s="12"/>
      <c r="Q259" s="10"/>
      <c r="S259" s="16"/>
      <c r="T259" s="16"/>
    </row>
    <row r="260" spans="2:20" ht="40.049999999999997" customHeight="1" x14ac:dyDescent="0.3">
      <c r="B260" s="3"/>
      <c r="C260" s="3"/>
      <c r="D260" s="6"/>
      <c r="E260" s="8"/>
      <c r="P260" s="12"/>
      <c r="Q260" s="10"/>
      <c r="S260" s="16"/>
      <c r="T260" s="16"/>
    </row>
    <row r="261" spans="2:20" ht="40.049999999999997" customHeight="1" x14ac:dyDescent="0.3">
      <c r="B261" s="3"/>
      <c r="C261" s="3"/>
      <c r="D261" s="6"/>
      <c r="E261" s="8"/>
      <c r="P261" s="12"/>
      <c r="Q261" s="10"/>
      <c r="S261" s="16"/>
      <c r="T261" s="16"/>
    </row>
    <row r="262" spans="2:20" ht="40.049999999999997" customHeight="1" x14ac:dyDescent="0.3">
      <c r="B262" s="3"/>
      <c r="C262" s="3"/>
      <c r="D262" s="6"/>
      <c r="E262" s="8"/>
      <c r="P262" s="12"/>
      <c r="Q262" s="10"/>
      <c r="S262" s="16"/>
      <c r="T262" s="16"/>
    </row>
    <row r="263" spans="2:20" ht="40.049999999999997" customHeight="1" x14ac:dyDescent="0.3">
      <c r="B263" s="3"/>
      <c r="C263" s="3"/>
      <c r="D263" s="6"/>
      <c r="E263" s="8"/>
      <c r="P263" s="12"/>
      <c r="Q263" s="10"/>
      <c r="S263" s="16"/>
      <c r="T263" s="16"/>
    </row>
    <row r="264" spans="2:20" ht="40.049999999999997" customHeight="1" x14ac:dyDescent="0.3">
      <c r="B264" s="3"/>
      <c r="C264" s="3"/>
      <c r="D264" s="6"/>
      <c r="E264" s="8"/>
      <c r="P264" s="12"/>
      <c r="Q264" s="10"/>
      <c r="S264" s="16"/>
      <c r="T264" s="16"/>
    </row>
    <row r="265" spans="2:20" ht="40.049999999999997" customHeight="1" x14ac:dyDescent="0.3">
      <c r="B265" s="3"/>
      <c r="C265" s="3"/>
      <c r="D265" s="6"/>
      <c r="E265" s="8"/>
      <c r="P265" s="12"/>
      <c r="Q265" s="10"/>
      <c r="S265" s="16"/>
      <c r="T265" s="16"/>
    </row>
    <row r="266" spans="2:20" ht="40.049999999999997" customHeight="1" x14ac:dyDescent="0.3">
      <c r="B266" s="3"/>
      <c r="C266" s="3"/>
      <c r="D266" s="6"/>
      <c r="E266" s="8"/>
      <c r="P266" s="12"/>
      <c r="Q266" s="10"/>
      <c r="S266" s="16"/>
      <c r="T266" s="16"/>
    </row>
    <row r="267" spans="2:20" ht="40.049999999999997" customHeight="1" x14ac:dyDescent="0.3">
      <c r="B267" s="3"/>
      <c r="C267" s="3"/>
      <c r="D267" s="6"/>
      <c r="E267" s="8"/>
      <c r="P267" s="12"/>
      <c r="Q267" s="10"/>
      <c r="S267" s="16"/>
      <c r="T267" s="16"/>
    </row>
    <row r="268" spans="2:20" ht="40.049999999999997" customHeight="1" x14ac:dyDescent="0.3">
      <c r="B268" s="3"/>
      <c r="C268" s="3"/>
      <c r="D268" s="6"/>
      <c r="E268" s="8"/>
      <c r="P268" s="12"/>
      <c r="Q268" s="10"/>
      <c r="S268" s="16"/>
      <c r="T268" s="16"/>
    </row>
    <row r="269" spans="2:20" ht="40.049999999999997" customHeight="1" x14ac:dyDescent="0.3">
      <c r="B269" s="3"/>
      <c r="C269" s="3"/>
      <c r="D269" s="6"/>
      <c r="E269" s="8"/>
      <c r="P269" s="12"/>
      <c r="Q269" s="10"/>
      <c r="S269" s="16"/>
      <c r="T269" s="16"/>
    </row>
    <row r="270" spans="2:20" ht="40.049999999999997" customHeight="1" x14ac:dyDescent="0.3">
      <c r="B270" s="3"/>
      <c r="C270" s="3"/>
      <c r="D270" s="6"/>
      <c r="E270" s="8"/>
      <c r="P270" s="12"/>
      <c r="Q270" s="10"/>
      <c r="S270" s="16"/>
      <c r="T270" s="16"/>
    </row>
    <row r="271" spans="2:20" ht="40.049999999999997" customHeight="1" x14ac:dyDescent="0.3">
      <c r="B271" s="3"/>
      <c r="C271" s="3"/>
      <c r="D271" s="6"/>
      <c r="E271" s="8"/>
      <c r="P271" s="12"/>
      <c r="Q271" s="10"/>
      <c r="S271" s="16"/>
      <c r="T271" s="16"/>
    </row>
    <row r="272" spans="2:20" ht="40.049999999999997" customHeight="1" x14ac:dyDescent="0.3">
      <c r="B272" s="3"/>
      <c r="C272" s="3"/>
      <c r="D272" s="6"/>
      <c r="E272" s="8"/>
      <c r="P272" s="12"/>
      <c r="Q272" s="10"/>
      <c r="S272" s="16"/>
      <c r="T272" s="16"/>
    </row>
    <row r="273" spans="2:20" ht="40.049999999999997" customHeight="1" x14ac:dyDescent="0.3">
      <c r="B273" s="3"/>
      <c r="C273" s="3"/>
      <c r="D273" s="6"/>
      <c r="E273" s="8"/>
      <c r="P273" s="12"/>
      <c r="Q273" s="10"/>
      <c r="S273" s="16"/>
      <c r="T273" s="16"/>
    </row>
    <row r="274" spans="2:20" ht="40.049999999999997" customHeight="1" x14ac:dyDescent="0.3">
      <c r="B274" s="3"/>
      <c r="C274" s="3"/>
      <c r="D274" s="6"/>
      <c r="E274" s="8"/>
      <c r="P274" s="12"/>
      <c r="Q274" s="10"/>
      <c r="S274" s="16"/>
      <c r="T274" s="16"/>
    </row>
    <row r="275" spans="2:20" ht="40.049999999999997" customHeight="1" x14ac:dyDescent="0.3">
      <c r="B275" s="3"/>
      <c r="C275" s="3"/>
      <c r="D275" s="6"/>
      <c r="E275" s="8"/>
      <c r="P275" s="12"/>
      <c r="Q275" s="10"/>
      <c r="S275" s="16"/>
      <c r="T275" s="16"/>
    </row>
    <row r="276" spans="2:20" ht="40.049999999999997" customHeight="1" x14ac:dyDescent="0.3">
      <c r="B276" s="3"/>
      <c r="C276" s="3"/>
      <c r="D276" s="6"/>
      <c r="E276" s="8"/>
      <c r="P276" s="12"/>
      <c r="Q276" s="10"/>
      <c r="S276" s="16"/>
      <c r="T276" s="16"/>
    </row>
    <row r="277" spans="2:20" ht="40.049999999999997" customHeight="1" x14ac:dyDescent="0.3">
      <c r="B277" s="3"/>
      <c r="C277" s="3"/>
      <c r="D277" s="6"/>
      <c r="E277" s="8"/>
      <c r="P277" s="12"/>
      <c r="Q277" s="10"/>
      <c r="S277" s="16"/>
      <c r="T277" s="16"/>
    </row>
    <row r="278" spans="2:20" ht="40.049999999999997" customHeight="1" x14ac:dyDescent="0.3">
      <c r="B278" s="3"/>
      <c r="C278" s="3"/>
      <c r="D278" s="6"/>
      <c r="E278" s="8"/>
      <c r="P278" s="12"/>
      <c r="Q278" s="10"/>
      <c r="S278" s="16"/>
      <c r="T278" s="16"/>
    </row>
    <row r="279" spans="2:20" ht="40.049999999999997" customHeight="1" x14ac:dyDescent="0.3">
      <c r="B279" s="3"/>
      <c r="C279" s="3"/>
      <c r="D279" s="6"/>
      <c r="E279" s="8"/>
      <c r="P279" s="12"/>
      <c r="Q279" s="10"/>
      <c r="S279" s="16"/>
      <c r="T279" s="16"/>
    </row>
    <row r="280" spans="2:20" ht="40.049999999999997" customHeight="1" x14ac:dyDescent="0.3">
      <c r="B280" s="3"/>
      <c r="C280" s="3"/>
      <c r="D280" s="6"/>
      <c r="E280" s="8"/>
      <c r="P280" s="12"/>
      <c r="Q280" s="10"/>
      <c r="S280" s="16"/>
      <c r="T280" s="16"/>
    </row>
    <row r="281" spans="2:20" ht="40.049999999999997" customHeight="1" x14ac:dyDescent="0.3">
      <c r="B281" s="3"/>
      <c r="C281" s="3"/>
      <c r="D281" s="6"/>
      <c r="E281" s="8"/>
      <c r="P281" s="12"/>
      <c r="Q281" s="10"/>
      <c r="S281" s="16"/>
      <c r="T281" s="16"/>
    </row>
    <row r="282" spans="2:20" ht="40.049999999999997" customHeight="1" x14ac:dyDescent="0.3">
      <c r="B282" s="3"/>
      <c r="C282" s="3"/>
      <c r="D282" s="6"/>
      <c r="E282" s="8"/>
      <c r="P282" s="12"/>
      <c r="Q282" s="10"/>
      <c r="S282" s="16"/>
      <c r="T282" s="16"/>
    </row>
    <row r="283" spans="2:20" ht="40.049999999999997" customHeight="1" x14ac:dyDescent="0.3">
      <c r="B283" s="3"/>
      <c r="C283" s="3"/>
      <c r="D283" s="6"/>
      <c r="E283" s="8"/>
      <c r="P283" s="12"/>
      <c r="Q283" s="10"/>
      <c r="S283" s="16"/>
      <c r="T283" s="16"/>
    </row>
    <row r="284" spans="2:20" ht="40.049999999999997" customHeight="1" x14ac:dyDescent="0.3">
      <c r="B284" s="3"/>
      <c r="C284" s="3"/>
      <c r="D284" s="6"/>
      <c r="E284" s="8"/>
      <c r="P284" s="12"/>
      <c r="Q284" s="10"/>
      <c r="S284" s="16"/>
      <c r="T284" s="16"/>
    </row>
    <row r="285" spans="2:20" ht="40.049999999999997" customHeight="1" x14ac:dyDescent="0.3">
      <c r="B285" s="3"/>
      <c r="C285" s="3"/>
      <c r="D285" s="6"/>
      <c r="E285" s="8"/>
      <c r="P285" s="12"/>
      <c r="Q285" s="10"/>
      <c r="S285" s="16"/>
      <c r="T285" s="16"/>
    </row>
    <row r="286" spans="2:20" ht="40.049999999999997" customHeight="1" x14ac:dyDescent="0.3">
      <c r="B286" s="3"/>
      <c r="C286" s="3"/>
      <c r="D286" s="6"/>
      <c r="E286" s="8"/>
      <c r="P286" s="12"/>
      <c r="Q286" s="10"/>
      <c r="S286" s="16"/>
      <c r="T286" s="16"/>
    </row>
    <row r="287" spans="2:20" ht="40.049999999999997" customHeight="1" x14ac:dyDescent="0.3">
      <c r="B287" s="3"/>
      <c r="C287" s="3"/>
      <c r="D287" s="6"/>
      <c r="E287" s="8"/>
      <c r="P287" s="12"/>
      <c r="Q287" s="10"/>
      <c r="S287" s="16"/>
      <c r="T287" s="16"/>
    </row>
    <row r="288" spans="2:20" ht="40.049999999999997" customHeight="1" x14ac:dyDescent="0.3">
      <c r="B288" s="3"/>
      <c r="C288" s="3"/>
      <c r="D288" s="6"/>
      <c r="E288" s="8"/>
      <c r="P288" s="12"/>
      <c r="Q288" s="10"/>
      <c r="S288" s="16"/>
      <c r="T288" s="16"/>
    </row>
    <row r="289" spans="2:20" ht="40.049999999999997" customHeight="1" x14ac:dyDescent="0.3">
      <c r="B289" s="3"/>
      <c r="C289" s="3"/>
      <c r="D289" s="6"/>
      <c r="E289" s="8"/>
      <c r="P289" s="12"/>
      <c r="Q289" s="10"/>
      <c r="S289" s="16"/>
      <c r="T289" s="16"/>
    </row>
    <row r="290" spans="2:20" ht="40.049999999999997" customHeight="1" x14ac:dyDescent="0.3">
      <c r="B290" s="3"/>
      <c r="C290" s="3"/>
      <c r="D290" s="6"/>
      <c r="E290" s="8"/>
      <c r="P290" s="12"/>
      <c r="Q290" s="10"/>
      <c r="S290" s="16"/>
      <c r="T290" s="16"/>
    </row>
    <row r="291" spans="2:20" ht="40.049999999999997" customHeight="1" x14ac:dyDescent="0.3">
      <c r="B291" s="3"/>
      <c r="C291" s="3"/>
      <c r="D291" s="6"/>
      <c r="E291" s="8"/>
      <c r="P291" s="12"/>
      <c r="Q291" s="10"/>
      <c r="S291" s="16"/>
      <c r="T291" s="16"/>
    </row>
    <row r="292" spans="2:20" ht="40.049999999999997" customHeight="1" x14ac:dyDescent="0.3">
      <c r="B292" s="3"/>
      <c r="C292" s="3"/>
      <c r="D292" s="6"/>
      <c r="E292" s="8"/>
      <c r="P292" s="12"/>
      <c r="Q292" s="10"/>
      <c r="S292" s="16"/>
      <c r="T292" s="16"/>
    </row>
    <row r="293" spans="2:20" ht="40.049999999999997" customHeight="1" x14ac:dyDescent="0.3">
      <c r="B293" s="3"/>
      <c r="C293" s="3"/>
      <c r="D293" s="6"/>
      <c r="E293" s="8"/>
      <c r="P293" s="12"/>
      <c r="Q293" s="10"/>
      <c r="S293" s="16"/>
      <c r="T293" s="16"/>
    </row>
    <row r="294" spans="2:20" ht="40.049999999999997" customHeight="1" x14ac:dyDescent="0.3">
      <c r="B294" s="3"/>
      <c r="C294" s="3"/>
      <c r="D294" s="6"/>
      <c r="E294" s="8"/>
      <c r="P294" s="12"/>
      <c r="Q294" s="10"/>
      <c r="S294" s="16"/>
      <c r="T294" s="16"/>
    </row>
    <row r="295" spans="2:20" ht="40.049999999999997" customHeight="1" x14ac:dyDescent="0.3">
      <c r="B295" s="3"/>
      <c r="C295" s="3"/>
      <c r="D295" s="6"/>
      <c r="E295" s="8"/>
      <c r="P295" s="12"/>
      <c r="Q295" s="10"/>
      <c r="S295" s="16"/>
      <c r="T295" s="16"/>
    </row>
    <row r="296" spans="2:20" ht="40.049999999999997" customHeight="1" x14ac:dyDescent="0.3">
      <c r="B296" s="3"/>
      <c r="C296" s="3"/>
      <c r="D296" s="6"/>
      <c r="E296" s="8"/>
      <c r="P296" s="12"/>
      <c r="Q296" s="10"/>
      <c r="S296" s="16"/>
      <c r="T296" s="16"/>
    </row>
    <row r="297" spans="2:20" ht="40.049999999999997" customHeight="1" x14ac:dyDescent="0.3">
      <c r="B297" s="3"/>
      <c r="C297" s="3"/>
      <c r="D297" s="6"/>
      <c r="E297" s="8"/>
      <c r="P297" s="12"/>
      <c r="Q297" s="10"/>
      <c r="S297" s="16"/>
      <c r="T297" s="16"/>
    </row>
    <row r="298" spans="2:20" ht="40.049999999999997" customHeight="1" x14ac:dyDescent="0.3">
      <c r="B298" s="3"/>
      <c r="C298" s="3"/>
      <c r="D298" s="6"/>
      <c r="E298" s="8"/>
      <c r="P298" s="12"/>
      <c r="Q298" s="10"/>
      <c r="S298" s="16"/>
      <c r="T298" s="16"/>
    </row>
    <row r="299" spans="2:20" ht="40.049999999999997" customHeight="1" x14ac:dyDescent="0.3">
      <c r="B299" s="3"/>
      <c r="C299" s="3"/>
      <c r="D299" s="6"/>
      <c r="E299" s="8"/>
      <c r="P299" s="12"/>
      <c r="Q299" s="10"/>
      <c r="S299" s="16"/>
      <c r="T299" s="16"/>
    </row>
    <row r="300" spans="2:20" ht="40.049999999999997" customHeight="1" x14ac:dyDescent="0.3">
      <c r="B300" s="3"/>
      <c r="C300" s="3"/>
      <c r="D300" s="6"/>
      <c r="E300" s="8"/>
      <c r="P300" s="12"/>
      <c r="Q300" s="10"/>
      <c r="S300" s="16"/>
      <c r="T300" s="16"/>
    </row>
    <row r="301" spans="2:20" ht="40.049999999999997" customHeight="1" x14ac:dyDescent="0.3">
      <c r="B301" s="3"/>
      <c r="C301" s="3"/>
      <c r="D301" s="6"/>
      <c r="E301" s="8"/>
      <c r="P301" s="12"/>
      <c r="Q301" s="10"/>
      <c r="S301" s="16"/>
      <c r="T301" s="16"/>
    </row>
    <row r="302" spans="2:20" ht="40.049999999999997" customHeight="1" x14ac:dyDescent="0.3">
      <c r="B302" s="3"/>
      <c r="C302" s="3"/>
      <c r="D302" s="6"/>
      <c r="E302" s="8"/>
      <c r="P302" s="12"/>
      <c r="Q302" s="10"/>
      <c r="S302" s="16"/>
      <c r="T302" s="16"/>
    </row>
    <row r="303" spans="2:20" ht="40.049999999999997" customHeight="1" x14ac:dyDescent="0.3">
      <c r="B303" s="3"/>
      <c r="C303" s="3"/>
      <c r="D303" s="6"/>
      <c r="E303" s="8"/>
      <c r="P303" s="12"/>
      <c r="Q303" s="10"/>
      <c r="S303" s="16"/>
      <c r="T303" s="16"/>
    </row>
    <row r="304" spans="2:20" ht="40.049999999999997" customHeight="1" x14ac:dyDescent="0.3">
      <c r="B304" s="3"/>
      <c r="C304" s="3"/>
      <c r="D304" s="6"/>
      <c r="E304" s="8"/>
      <c r="P304" s="12"/>
      <c r="Q304" s="10"/>
      <c r="S304" s="16"/>
      <c r="T304" s="16"/>
    </row>
    <row r="305" spans="2:20" ht="40.049999999999997" customHeight="1" x14ac:dyDescent="0.3">
      <c r="B305" s="3"/>
      <c r="C305" s="3"/>
      <c r="D305" s="6"/>
      <c r="E305" s="8"/>
      <c r="P305" s="12"/>
      <c r="Q305" s="10"/>
      <c r="S305" s="16"/>
      <c r="T305" s="16"/>
    </row>
    <row r="306" spans="2:20" ht="40.049999999999997" customHeight="1" x14ac:dyDescent="0.3">
      <c r="B306" s="3"/>
      <c r="C306" s="3"/>
      <c r="D306" s="6"/>
      <c r="E306" s="8"/>
      <c r="P306" s="12"/>
      <c r="Q306" s="10"/>
      <c r="S306" s="16"/>
      <c r="T306" s="16"/>
    </row>
    <row r="307" spans="2:20" ht="40.049999999999997" customHeight="1" x14ac:dyDescent="0.3">
      <c r="B307" s="3"/>
      <c r="C307" s="3"/>
      <c r="D307" s="6"/>
      <c r="E307" s="8"/>
      <c r="P307" s="12"/>
      <c r="Q307" s="10"/>
      <c r="S307" s="16"/>
      <c r="T307" s="16"/>
    </row>
    <row r="308" spans="2:20" ht="40.049999999999997" customHeight="1" x14ac:dyDescent="0.3">
      <c r="B308" s="3"/>
      <c r="C308" s="3"/>
      <c r="D308" s="6"/>
      <c r="E308" s="8"/>
      <c r="P308" s="12"/>
      <c r="Q308" s="10"/>
      <c r="S308" s="16"/>
      <c r="T308" s="16"/>
    </row>
    <row r="309" spans="2:20" ht="40.049999999999997" customHeight="1" x14ac:dyDescent="0.3">
      <c r="B309" s="3"/>
      <c r="C309" s="3"/>
      <c r="D309" s="6"/>
      <c r="E309" s="8"/>
      <c r="P309" s="12"/>
      <c r="Q309" s="10"/>
      <c r="S309" s="16"/>
      <c r="T309" s="16"/>
    </row>
    <row r="310" spans="2:20" ht="40.049999999999997" customHeight="1" x14ac:dyDescent="0.3">
      <c r="B310" s="3"/>
      <c r="C310" s="3"/>
      <c r="D310" s="6"/>
      <c r="E310" s="8"/>
      <c r="P310" s="12"/>
      <c r="Q310" s="10"/>
      <c r="S310" s="16"/>
      <c r="T310" s="16"/>
    </row>
    <row r="311" spans="2:20" ht="40.049999999999997" customHeight="1" x14ac:dyDescent="0.3">
      <c r="B311" s="3"/>
      <c r="C311" s="3"/>
      <c r="D311" s="6"/>
      <c r="E311" s="8"/>
      <c r="P311" s="12"/>
      <c r="Q311" s="10"/>
      <c r="S311" s="16"/>
      <c r="T311" s="16"/>
    </row>
    <row r="312" spans="2:20" ht="40.049999999999997" customHeight="1" x14ac:dyDescent="0.3">
      <c r="B312" s="3"/>
      <c r="C312" s="3"/>
      <c r="D312" s="6"/>
      <c r="E312" s="8"/>
      <c r="P312" s="12"/>
      <c r="Q312" s="10"/>
      <c r="S312" s="16"/>
      <c r="T312" s="16"/>
    </row>
    <row r="313" spans="2:20" ht="40.049999999999997" customHeight="1" x14ac:dyDescent="0.3">
      <c r="B313" s="3"/>
      <c r="C313" s="3"/>
      <c r="D313" s="6"/>
      <c r="E313" s="8"/>
      <c r="P313" s="12"/>
      <c r="Q313" s="10"/>
      <c r="S313" s="16"/>
      <c r="T313" s="16"/>
    </row>
    <row r="314" spans="2:20" ht="40.049999999999997" customHeight="1" x14ac:dyDescent="0.3">
      <c r="B314" s="3"/>
      <c r="C314" s="3"/>
      <c r="D314" s="6"/>
      <c r="E314" s="8"/>
      <c r="P314" s="12"/>
      <c r="Q314" s="10"/>
      <c r="S314" s="16"/>
      <c r="T314" s="16"/>
    </row>
    <row r="315" spans="2:20" ht="40.049999999999997" customHeight="1" x14ac:dyDescent="0.3">
      <c r="B315" s="3"/>
      <c r="C315" s="3"/>
      <c r="D315" s="6"/>
      <c r="E315" s="8"/>
      <c r="P315" s="12"/>
      <c r="Q315" s="10"/>
      <c r="S315" s="16"/>
      <c r="T315" s="16"/>
    </row>
    <row r="316" spans="2:20" ht="40.049999999999997" customHeight="1" x14ac:dyDescent="0.3">
      <c r="B316" s="3"/>
      <c r="C316" s="3"/>
      <c r="D316" s="6"/>
      <c r="E316" s="8"/>
      <c r="P316" s="12"/>
      <c r="Q316" s="10"/>
      <c r="S316" s="16"/>
      <c r="T316" s="16"/>
    </row>
    <row r="317" spans="2:20" ht="40.049999999999997" customHeight="1" x14ac:dyDescent="0.3">
      <c r="B317" s="3"/>
      <c r="C317" s="3"/>
      <c r="D317" s="6"/>
      <c r="E317" s="8"/>
      <c r="P317" s="12"/>
      <c r="Q317" s="10"/>
      <c r="S317" s="16"/>
      <c r="T317" s="16"/>
    </row>
    <row r="318" spans="2:20" ht="40.049999999999997" customHeight="1" x14ac:dyDescent="0.3">
      <c r="B318" s="3"/>
      <c r="C318" s="3"/>
      <c r="D318" s="6"/>
      <c r="E318" s="8"/>
      <c r="P318" s="12"/>
      <c r="Q318" s="10"/>
      <c r="S318" s="16"/>
      <c r="T318" s="16"/>
    </row>
    <row r="319" spans="2:20" ht="40.049999999999997" customHeight="1" x14ac:dyDescent="0.3">
      <c r="B319" s="3"/>
      <c r="C319" s="3"/>
      <c r="D319" s="6"/>
      <c r="E319" s="8"/>
      <c r="P319" s="12"/>
      <c r="Q319" s="10"/>
      <c r="S319" s="16"/>
      <c r="T319" s="16"/>
    </row>
    <row r="320" spans="2:20" ht="40.049999999999997" customHeight="1" x14ac:dyDescent="0.3">
      <c r="B320" s="3"/>
      <c r="C320" s="3"/>
      <c r="D320" s="6"/>
      <c r="E320" s="8"/>
      <c r="P320" s="12"/>
      <c r="Q320" s="10"/>
      <c r="S320" s="16"/>
      <c r="T320" s="16"/>
    </row>
    <row r="321" spans="2:20" ht="40.049999999999997" customHeight="1" x14ac:dyDescent="0.3">
      <c r="B321" s="3"/>
      <c r="C321" s="3"/>
      <c r="D321" s="6"/>
      <c r="E321" s="8"/>
      <c r="P321" s="12"/>
      <c r="Q321" s="10"/>
      <c r="S321" s="16"/>
      <c r="T321" s="16"/>
    </row>
    <row r="322" spans="2:20" ht="40.049999999999997" customHeight="1" x14ac:dyDescent="0.3">
      <c r="B322" s="3"/>
      <c r="C322" s="3"/>
      <c r="D322" s="6"/>
      <c r="E322" s="8"/>
      <c r="P322" s="12"/>
      <c r="Q322" s="10"/>
      <c r="S322" s="16"/>
      <c r="T322" s="16"/>
    </row>
    <row r="323" spans="2:20" ht="40.049999999999997" customHeight="1" x14ac:dyDescent="0.3">
      <c r="B323" s="3"/>
      <c r="C323" s="3"/>
      <c r="D323" s="6"/>
      <c r="E323" s="8"/>
      <c r="P323" s="12"/>
      <c r="Q323" s="10"/>
      <c r="S323" s="16"/>
      <c r="T323" s="16"/>
    </row>
    <row r="324" spans="2:20" ht="40.049999999999997" customHeight="1" x14ac:dyDescent="0.3">
      <c r="B324" s="3"/>
      <c r="C324" s="3"/>
      <c r="D324" s="6"/>
      <c r="E324" s="8"/>
      <c r="P324" s="12"/>
      <c r="Q324" s="10"/>
      <c r="S324" s="16"/>
      <c r="T324" s="16"/>
    </row>
    <row r="325" spans="2:20" ht="40.049999999999997" customHeight="1" x14ac:dyDescent="0.3">
      <c r="B325" s="3"/>
      <c r="C325" s="3"/>
      <c r="D325" s="6"/>
      <c r="E325" s="8"/>
      <c r="P325" s="12"/>
      <c r="Q325" s="10"/>
      <c r="S325" s="16"/>
      <c r="T325" s="16"/>
    </row>
    <row r="326" spans="2:20" ht="40.049999999999997" customHeight="1" x14ac:dyDescent="0.3">
      <c r="B326" s="3"/>
      <c r="C326" s="3"/>
      <c r="D326" s="6"/>
      <c r="E326" s="8"/>
      <c r="P326" s="12"/>
      <c r="Q326" s="10"/>
      <c r="S326" s="16"/>
      <c r="T326" s="16"/>
    </row>
    <row r="327" spans="2:20" ht="40.049999999999997" customHeight="1" x14ac:dyDescent="0.3">
      <c r="B327" s="3"/>
      <c r="C327" s="3"/>
      <c r="D327" s="6"/>
      <c r="E327" s="8"/>
      <c r="P327" s="12"/>
      <c r="Q327" s="10"/>
      <c r="S327" s="16"/>
      <c r="T327" s="16"/>
    </row>
    <row r="328" spans="2:20" ht="40.049999999999997" customHeight="1" x14ac:dyDescent="0.3">
      <c r="B328" s="3"/>
      <c r="C328" s="3"/>
      <c r="D328" s="6"/>
      <c r="E328" s="8"/>
      <c r="P328" s="12"/>
      <c r="Q328" s="10"/>
      <c r="S328" s="16"/>
      <c r="T328" s="16"/>
    </row>
    <row r="329" spans="2:20" ht="40.049999999999997" customHeight="1" x14ac:dyDescent="0.3">
      <c r="B329" s="3"/>
      <c r="C329" s="3"/>
      <c r="D329" s="6"/>
      <c r="E329" s="8"/>
      <c r="P329" s="12"/>
      <c r="Q329" s="10"/>
      <c r="S329" s="16"/>
      <c r="T329" s="16"/>
    </row>
    <row r="330" spans="2:20" ht="40.049999999999997" customHeight="1" x14ac:dyDescent="0.3">
      <c r="B330" s="3"/>
      <c r="C330" s="3"/>
      <c r="D330" s="6"/>
      <c r="E330" s="8"/>
      <c r="P330" s="12"/>
      <c r="Q330" s="10"/>
      <c r="S330" s="16"/>
      <c r="T330" s="16"/>
    </row>
    <row r="331" spans="2:20" ht="40.049999999999997" customHeight="1" x14ac:dyDescent="0.3">
      <c r="B331" s="3"/>
      <c r="C331" s="3"/>
      <c r="D331" s="6"/>
      <c r="E331" s="8"/>
      <c r="P331" s="12"/>
      <c r="Q331" s="10"/>
      <c r="S331" s="16"/>
      <c r="T331" s="16"/>
    </row>
    <row r="332" spans="2:20" ht="40.049999999999997" customHeight="1" x14ac:dyDescent="0.3">
      <c r="B332" s="3"/>
      <c r="C332" s="3"/>
      <c r="D332" s="6"/>
      <c r="E332" s="8"/>
      <c r="P332" s="12"/>
      <c r="Q332" s="10"/>
      <c r="S332" s="16"/>
      <c r="T332" s="16"/>
    </row>
    <row r="333" spans="2:20" ht="40.049999999999997" customHeight="1" x14ac:dyDescent="0.3">
      <c r="B333" s="3"/>
      <c r="C333" s="3"/>
      <c r="D333" s="6"/>
      <c r="E333" s="8"/>
      <c r="P333" s="12"/>
      <c r="Q333" s="10"/>
      <c r="S333" s="16"/>
      <c r="T333" s="16"/>
    </row>
    <row r="334" spans="2:20" ht="40.049999999999997" customHeight="1" x14ac:dyDescent="0.3">
      <c r="B334" s="3"/>
      <c r="C334" s="3"/>
      <c r="D334" s="6"/>
      <c r="E334" s="8"/>
      <c r="P334" s="12"/>
      <c r="Q334" s="10"/>
      <c r="S334" s="16"/>
      <c r="T334" s="16"/>
    </row>
    <row r="335" spans="2:20" ht="40.049999999999997" customHeight="1" x14ac:dyDescent="0.3">
      <c r="B335" s="3"/>
      <c r="C335" s="3"/>
      <c r="D335" s="6"/>
      <c r="E335" s="8"/>
      <c r="P335" s="12"/>
      <c r="Q335" s="10"/>
      <c r="S335" s="16"/>
      <c r="T335" s="16"/>
    </row>
    <row r="336" spans="2:20" ht="40.049999999999997" customHeight="1" x14ac:dyDescent="0.3">
      <c r="B336" s="3"/>
      <c r="C336" s="3"/>
      <c r="D336" s="6"/>
      <c r="E336" s="8"/>
      <c r="P336" s="12"/>
      <c r="Q336" s="10"/>
      <c r="S336" s="16"/>
      <c r="T336" s="16"/>
    </row>
    <row r="337" spans="2:20" ht="40.049999999999997" customHeight="1" x14ac:dyDescent="0.3">
      <c r="B337" s="3"/>
      <c r="C337" s="3"/>
      <c r="D337" s="6"/>
      <c r="E337" s="8"/>
      <c r="P337" s="12"/>
      <c r="Q337" s="10"/>
      <c r="S337" s="16"/>
      <c r="T337" s="16"/>
    </row>
    <row r="338" spans="2:20" ht="40.049999999999997" customHeight="1" x14ac:dyDescent="0.3">
      <c r="B338" s="3"/>
      <c r="C338" s="3"/>
      <c r="D338" s="6"/>
      <c r="E338" s="8"/>
      <c r="P338" s="12"/>
      <c r="Q338" s="10"/>
      <c r="S338" s="16"/>
      <c r="T338" s="16"/>
    </row>
    <row r="339" spans="2:20" ht="40.049999999999997" customHeight="1" x14ac:dyDescent="0.3">
      <c r="B339" s="3"/>
      <c r="C339" s="3"/>
      <c r="D339" s="6"/>
      <c r="E339" s="8"/>
      <c r="P339" s="12"/>
      <c r="Q339" s="10"/>
      <c r="S339" s="16"/>
      <c r="T339" s="16"/>
    </row>
    <row r="340" spans="2:20" ht="40.049999999999997" customHeight="1" x14ac:dyDescent="0.3">
      <c r="B340" s="3"/>
      <c r="C340" s="3"/>
      <c r="D340" s="6"/>
      <c r="E340" s="8"/>
      <c r="P340" s="12"/>
      <c r="Q340" s="10"/>
      <c r="S340" s="16"/>
      <c r="T340" s="16"/>
    </row>
    <row r="341" spans="2:20" ht="40.049999999999997" customHeight="1" x14ac:dyDescent="0.3">
      <c r="B341" s="3"/>
      <c r="C341" s="3"/>
      <c r="D341" s="6"/>
      <c r="E341" s="8"/>
      <c r="P341" s="12"/>
      <c r="Q341" s="10"/>
      <c r="S341" s="16"/>
      <c r="T341" s="16"/>
    </row>
    <row r="342" spans="2:20" ht="40.049999999999997" customHeight="1" x14ac:dyDescent="0.3">
      <c r="B342" s="3"/>
      <c r="C342" s="3"/>
      <c r="D342" s="6"/>
      <c r="E342" s="8"/>
      <c r="P342" s="12"/>
      <c r="Q342" s="10"/>
      <c r="S342" s="16"/>
      <c r="T342" s="16"/>
    </row>
    <row r="343" spans="2:20" ht="40.049999999999997" customHeight="1" x14ac:dyDescent="0.3">
      <c r="B343" s="3"/>
      <c r="C343" s="3"/>
      <c r="D343" s="6"/>
      <c r="E343" s="8"/>
      <c r="P343" s="12"/>
      <c r="Q343" s="10"/>
      <c r="S343" s="16"/>
      <c r="T343" s="16"/>
    </row>
    <row r="344" spans="2:20" ht="40.049999999999997" customHeight="1" x14ac:dyDescent="0.3">
      <c r="B344" s="3"/>
      <c r="C344" s="3"/>
      <c r="D344" s="6"/>
      <c r="E344" s="8"/>
      <c r="P344" s="12"/>
      <c r="Q344" s="10"/>
      <c r="S344" s="16"/>
      <c r="T344" s="16"/>
    </row>
    <row r="345" spans="2:20" ht="40.049999999999997" customHeight="1" x14ac:dyDescent="0.3">
      <c r="B345" s="3"/>
      <c r="C345" s="3"/>
      <c r="D345" s="6"/>
      <c r="E345" s="8"/>
      <c r="P345" s="12"/>
      <c r="Q345" s="10"/>
      <c r="S345" s="16"/>
      <c r="T345" s="16"/>
    </row>
    <row r="346" spans="2:20" ht="40.049999999999997" customHeight="1" x14ac:dyDescent="0.3">
      <c r="B346" s="3"/>
      <c r="C346" s="3"/>
      <c r="D346" s="6"/>
      <c r="E346" s="8"/>
      <c r="P346" s="12"/>
      <c r="Q346" s="10"/>
      <c r="S346" s="16"/>
      <c r="T346" s="16"/>
    </row>
    <row r="347" spans="2:20" ht="40.049999999999997" customHeight="1" x14ac:dyDescent="0.3">
      <c r="B347" s="3"/>
      <c r="C347" s="3"/>
      <c r="D347" s="6"/>
      <c r="E347" s="8"/>
      <c r="P347" s="12"/>
      <c r="Q347" s="10"/>
      <c r="S347" s="16"/>
      <c r="T347" s="16"/>
    </row>
    <row r="348" spans="2:20" ht="40.049999999999997" customHeight="1" x14ac:dyDescent="0.3">
      <c r="B348" s="3"/>
      <c r="C348" s="3"/>
      <c r="D348" s="6"/>
      <c r="E348" s="8"/>
      <c r="P348" s="12"/>
      <c r="Q348" s="10"/>
      <c r="S348" s="16"/>
      <c r="T348" s="16"/>
    </row>
    <row r="349" spans="2:20" ht="40.049999999999997" customHeight="1" x14ac:dyDescent="0.3">
      <c r="B349" s="3"/>
      <c r="C349" s="3"/>
      <c r="D349" s="6"/>
      <c r="E349" s="8"/>
      <c r="P349" s="12"/>
      <c r="Q349" s="10"/>
      <c r="S349" s="16"/>
      <c r="T349" s="16"/>
    </row>
    <row r="350" spans="2:20" ht="40.049999999999997" customHeight="1" x14ac:dyDescent="0.3">
      <c r="B350" s="3"/>
      <c r="C350" s="3"/>
      <c r="D350" s="6"/>
      <c r="E350" s="8"/>
      <c r="P350" s="12"/>
      <c r="Q350" s="10"/>
      <c r="S350" s="16"/>
      <c r="T350" s="16"/>
    </row>
    <row r="351" spans="2:20" ht="40.049999999999997" customHeight="1" x14ac:dyDescent="0.3">
      <c r="B351" s="3"/>
      <c r="C351" s="3"/>
      <c r="D351" s="6"/>
      <c r="E351" s="8"/>
      <c r="P351" s="12"/>
      <c r="Q351" s="10"/>
      <c r="S351" s="16"/>
      <c r="T351" s="16"/>
    </row>
    <row r="352" spans="2:20" ht="40.049999999999997" customHeight="1" x14ac:dyDescent="0.3">
      <c r="B352" s="3"/>
      <c r="C352" s="3"/>
      <c r="D352" s="6"/>
      <c r="E352" s="8"/>
      <c r="P352" s="12"/>
      <c r="Q352" s="10"/>
      <c r="S352" s="16"/>
      <c r="T352" s="16"/>
    </row>
    <row r="353" spans="2:20" ht="40.049999999999997" customHeight="1" x14ac:dyDescent="0.3">
      <c r="B353" s="3"/>
      <c r="C353" s="3"/>
      <c r="D353" s="6"/>
      <c r="E353" s="8"/>
      <c r="P353" s="12"/>
      <c r="Q353" s="10"/>
      <c r="S353" s="16"/>
      <c r="T353" s="16"/>
    </row>
    <row r="354" spans="2:20" ht="40.049999999999997" customHeight="1" x14ac:dyDescent="0.3">
      <c r="B354" s="3"/>
      <c r="C354" s="3"/>
      <c r="D354" s="6"/>
      <c r="E354" s="8"/>
      <c r="P354" s="12"/>
      <c r="Q354" s="10"/>
      <c r="S354" s="16"/>
      <c r="T354" s="16"/>
    </row>
    <row r="355" spans="2:20" ht="40.049999999999997" customHeight="1" x14ac:dyDescent="0.3">
      <c r="B355" s="3"/>
      <c r="C355" s="3"/>
      <c r="D355" s="6"/>
      <c r="E355" s="8"/>
      <c r="P355" s="12"/>
      <c r="Q355" s="10"/>
      <c r="S355" s="16"/>
      <c r="T355" s="16"/>
    </row>
    <row r="356" spans="2:20" ht="40.049999999999997" customHeight="1" x14ac:dyDescent="0.3">
      <c r="B356" s="3"/>
      <c r="C356" s="3"/>
      <c r="D356" s="6"/>
      <c r="E356" s="8"/>
      <c r="P356" s="12"/>
      <c r="Q356" s="10"/>
      <c r="S356" s="16"/>
      <c r="T356" s="16"/>
    </row>
    <row r="357" spans="2:20" ht="40.049999999999997" customHeight="1" x14ac:dyDescent="0.3">
      <c r="B357" s="3"/>
      <c r="C357" s="3"/>
      <c r="D357" s="6"/>
      <c r="E357" s="8"/>
      <c r="P357" s="12"/>
      <c r="Q357" s="10"/>
      <c r="S357" s="16"/>
      <c r="T357" s="16"/>
    </row>
    <row r="358" spans="2:20" ht="40.049999999999997" customHeight="1" x14ac:dyDescent="0.3">
      <c r="B358" s="3"/>
      <c r="C358" s="3"/>
      <c r="D358" s="6"/>
      <c r="E358" s="8"/>
      <c r="P358" s="12"/>
      <c r="Q358" s="10"/>
      <c r="S358" s="16"/>
      <c r="T358" s="16"/>
    </row>
    <row r="359" spans="2:20" ht="40.049999999999997" customHeight="1" x14ac:dyDescent="0.3">
      <c r="B359" s="3"/>
      <c r="C359" s="3"/>
      <c r="D359" s="6"/>
      <c r="E359" s="8"/>
      <c r="P359" s="12"/>
      <c r="Q359" s="10"/>
      <c r="S359" s="16"/>
      <c r="T359" s="16"/>
    </row>
    <row r="360" spans="2:20" ht="40.049999999999997" customHeight="1" x14ac:dyDescent="0.3">
      <c r="B360" s="3"/>
      <c r="C360" s="3"/>
      <c r="D360" s="6"/>
      <c r="E360" s="8"/>
      <c r="P360" s="12"/>
      <c r="Q360" s="10"/>
      <c r="S360" s="16"/>
      <c r="T360" s="16"/>
    </row>
    <row r="361" spans="2:20" ht="40.049999999999997" customHeight="1" x14ac:dyDescent="0.3">
      <c r="B361" s="3"/>
      <c r="C361" s="3"/>
      <c r="D361" s="6"/>
      <c r="E361" s="8"/>
      <c r="P361" s="12"/>
      <c r="Q361" s="10"/>
      <c r="S361" s="16"/>
      <c r="T361" s="16"/>
    </row>
    <row r="362" spans="2:20" ht="40.049999999999997" customHeight="1" x14ac:dyDescent="0.3">
      <c r="B362" s="3"/>
      <c r="C362" s="3"/>
      <c r="D362" s="6"/>
      <c r="E362" s="8"/>
      <c r="P362" s="12"/>
      <c r="Q362" s="10"/>
      <c r="S362" s="16"/>
      <c r="T362" s="16"/>
    </row>
    <row r="363" spans="2:20" ht="40.049999999999997" customHeight="1" x14ac:dyDescent="0.3">
      <c r="B363" s="3"/>
      <c r="C363" s="3"/>
      <c r="D363" s="6"/>
      <c r="E363" s="8"/>
      <c r="P363" s="12"/>
      <c r="Q363" s="10"/>
      <c r="S363" s="16"/>
      <c r="T363" s="16"/>
    </row>
    <row r="364" spans="2:20" ht="40.049999999999997" customHeight="1" x14ac:dyDescent="0.3">
      <c r="B364" s="3"/>
      <c r="C364" s="3"/>
      <c r="D364" s="6"/>
      <c r="E364" s="8"/>
      <c r="P364" s="12"/>
      <c r="Q364" s="10"/>
      <c r="S364" s="16"/>
      <c r="T364" s="16"/>
    </row>
    <row r="365" spans="2:20" ht="40.049999999999997" customHeight="1" x14ac:dyDescent="0.3">
      <c r="B365" s="3"/>
      <c r="C365" s="3"/>
      <c r="D365" s="6"/>
      <c r="E365" s="8"/>
      <c r="P365" s="12"/>
      <c r="Q365" s="10"/>
      <c r="S365" s="16"/>
      <c r="T365" s="16"/>
    </row>
    <row r="366" spans="2:20" ht="40.049999999999997" customHeight="1" x14ac:dyDescent="0.3">
      <c r="B366" s="3"/>
      <c r="C366" s="3"/>
      <c r="D366" s="6"/>
      <c r="E366" s="8"/>
      <c r="P366" s="12"/>
      <c r="Q366" s="10"/>
      <c r="S366" s="16"/>
      <c r="T366" s="16"/>
    </row>
    <row r="367" spans="2:20" ht="40.049999999999997" customHeight="1" x14ac:dyDescent="0.3">
      <c r="B367" s="3"/>
      <c r="C367" s="3"/>
      <c r="D367" s="6"/>
      <c r="E367" s="8"/>
      <c r="P367" s="12"/>
      <c r="Q367" s="10"/>
      <c r="S367" s="16"/>
      <c r="T367" s="16"/>
    </row>
    <row r="368" spans="2:20" ht="40.049999999999997" customHeight="1" x14ac:dyDescent="0.3">
      <c r="B368" s="3"/>
      <c r="C368" s="3"/>
      <c r="D368" s="6"/>
      <c r="E368" s="8"/>
      <c r="P368" s="12"/>
      <c r="Q368" s="10"/>
      <c r="S368" s="16"/>
      <c r="T368" s="16"/>
    </row>
    <row r="369" spans="2:20" ht="40.049999999999997" customHeight="1" x14ac:dyDescent="0.3">
      <c r="B369" s="3"/>
      <c r="C369" s="3"/>
      <c r="D369" s="6"/>
      <c r="E369" s="8"/>
      <c r="P369" s="12"/>
      <c r="Q369" s="10"/>
      <c r="S369" s="16"/>
      <c r="T369" s="16"/>
    </row>
    <row r="370" spans="2:20" ht="40.049999999999997" customHeight="1" x14ac:dyDescent="0.3">
      <c r="B370" s="3"/>
      <c r="C370" s="3"/>
      <c r="D370" s="6"/>
      <c r="E370" s="8"/>
      <c r="P370" s="12"/>
      <c r="Q370" s="10"/>
      <c r="S370" s="16"/>
      <c r="T370" s="16"/>
    </row>
    <row r="371" spans="2:20" ht="40.049999999999997" customHeight="1" x14ac:dyDescent="0.3">
      <c r="B371" s="3"/>
      <c r="C371" s="3"/>
      <c r="D371" s="6"/>
      <c r="E371" s="8"/>
      <c r="P371" s="12"/>
      <c r="Q371" s="10"/>
      <c r="S371" s="16"/>
      <c r="T371" s="16"/>
    </row>
    <row r="372" spans="2:20" ht="40.049999999999997" customHeight="1" x14ac:dyDescent="0.3">
      <c r="B372" s="3"/>
      <c r="C372" s="3"/>
      <c r="D372" s="6"/>
      <c r="E372" s="8"/>
      <c r="P372" s="12"/>
      <c r="Q372" s="10"/>
      <c r="S372" s="16"/>
      <c r="T372" s="16"/>
    </row>
    <row r="373" spans="2:20" ht="40.049999999999997" customHeight="1" x14ac:dyDescent="0.3">
      <c r="B373" s="3"/>
      <c r="C373" s="3"/>
      <c r="D373" s="6"/>
      <c r="E373" s="8"/>
      <c r="P373" s="12"/>
      <c r="Q373" s="10"/>
      <c r="S373" s="16"/>
      <c r="T373" s="16"/>
    </row>
    <row r="374" spans="2:20" ht="40.049999999999997" customHeight="1" x14ac:dyDescent="0.3">
      <c r="B374" s="3"/>
      <c r="C374" s="3"/>
      <c r="D374" s="6"/>
      <c r="E374" s="8"/>
      <c r="P374" s="12"/>
      <c r="Q374" s="10"/>
      <c r="S374" s="16"/>
      <c r="T374" s="16"/>
    </row>
    <row r="375" spans="2:20" ht="40.049999999999997" customHeight="1" x14ac:dyDescent="0.3">
      <c r="B375" s="3"/>
      <c r="C375" s="3"/>
      <c r="D375" s="6"/>
      <c r="E375" s="8"/>
      <c r="P375" s="12"/>
      <c r="Q375" s="10"/>
      <c r="S375" s="16"/>
      <c r="T375" s="16"/>
    </row>
    <row r="376" spans="2:20" ht="40.049999999999997" customHeight="1" x14ac:dyDescent="0.3">
      <c r="B376" s="3"/>
      <c r="C376" s="3"/>
      <c r="D376" s="6"/>
      <c r="E376" s="8"/>
      <c r="P376" s="12"/>
      <c r="Q376" s="10"/>
      <c r="S376" s="16"/>
      <c r="T376" s="16"/>
    </row>
    <row r="377" spans="2:20" ht="40.049999999999997" customHeight="1" x14ac:dyDescent="0.3">
      <c r="B377" s="3"/>
      <c r="C377" s="3"/>
      <c r="D377" s="6"/>
      <c r="E377" s="8"/>
      <c r="P377" s="12"/>
      <c r="Q377" s="10"/>
      <c r="S377" s="16"/>
      <c r="T377" s="16"/>
    </row>
    <row r="378" spans="2:20" ht="40.049999999999997" customHeight="1" x14ac:dyDescent="0.3">
      <c r="B378" s="3"/>
      <c r="C378" s="3"/>
      <c r="D378" s="6"/>
      <c r="E378" s="8"/>
      <c r="P378" s="12"/>
      <c r="Q378" s="10"/>
      <c r="S378" s="16"/>
      <c r="T378" s="16"/>
    </row>
    <row r="379" spans="2:20" ht="40.049999999999997" customHeight="1" x14ac:dyDescent="0.3">
      <c r="B379" s="3"/>
      <c r="C379" s="3"/>
      <c r="D379" s="6"/>
      <c r="E379" s="8"/>
      <c r="P379" s="12"/>
      <c r="Q379" s="10"/>
      <c r="S379" s="16"/>
      <c r="T379" s="16"/>
    </row>
    <row r="380" spans="2:20" ht="40.049999999999997" customHeight="1" x14ac:dyDescent="0.3">
      <c r="B380" s="3"/>
      <c r="C380" s="3"/>
      <c r="D380" s="6"/>
      <c r="E380" s="8"/>
      <c r="P380" s="12"/>
      <c r="Q380" s="10"/>
      <c r="S380" s="16"/>
      <c r="T380" s="16"/>
    </row>
    <row r="381" spans="2:20" ht="40.049999999999997" customHeight="1" x14ac:dyDescent="0.3">
      <c r="B381" s="3"/>
      <c r="C381" s="3"/>
      <c r="D381" s="6"/>
      <c r="E381" s="8"/>
      <c r="P381" s="12"/>
      <c r="Q381" s="10"/>
      <c r="S381" s="16"/>
      <c r="T381" s="16"/>
    </row>
    <row r="382" spans="2:20" ht="40.049999999999997" customHeight="1" x14ac:dyDescent="0.3">
      <c r="B382" s="3"/>
      <c r="C382" s="3"/>
      <c r="D382" s="6"/>
      <c r="E382" s="8"/>
      <c r="P382" s="12"/>
      <c r="Q382" s="10"/>
      <c r="S382" s="16"/>
      <c r="T382" s="16"/>
    </row>
    <row r="383" spans="2:20" ht="40.049999999999997" customHeight="1" x14ac:dyDescent="0.3">
      <c r="B383" s="3"/>
      <c r="C383" s="3"/>
      <c r="D383" s="6"/>
      <c r="E383" s="8"/>
      <c r="P383" s="12"/>
      <c r="Q383" s="10"/>
      <c r="S383" s="16"/>
      <c r="T383" s="16"/>
    </row>
    <row r="384" spans="2:20" ht="40.049999999999997" customHeight="1" x14ac:dyDescent="0.3">
      <c r="B384" s="3"/>
      <c r="C384" s="3"/>
      <c r="D384" s="6"/>
      <c r="E384" s="8"/>
      <c r="P384" s="12"/>
      <c r="Q384" s="10"/>
      <c r="S384" s="16"/>
      <c r="T384" s="16"/>
    </row>
    <row r="385" spans="2:20" ht="40.049999999999997" customHeight="1" x14ac:dyDescent="0.3">
      <c r="B385" s="3"/>
      <c r="C385" s="3"/>
      <c r="D385" s="6"/>
      <c r="E385" s="8"/>
      <c r="P385" s="12"/>
      <c r="Q385" s="10"/>
      <c r="S385" s="16"/>
      <c r="T385" s="16"/>
    </row>
    <row r="386" spans="2:20" ht="40.049999999999997" customHeight="1" x14ac:dyDescent="0.3">
      <c r="B386" s="3"/>
      <c r="C386" s="3"/>
      <c r="D386" s="6"/>
      <c r="E386" s="8"/>
      <c r="P386" s="12"/>
      <c r="Q386" s="10"/>
      <c r="S386" s="16"/>
      <c r="T386" s="16"/>
    </row>
    <row r="387" spans="2:20" ht="40.049999999999997" customHeight="1" x14ac:dyDescent="0.3">
      <c r="B387" s="3"/>
      <c r="C387" s="3"/>
      <c r="D387" s="6"/>
      <c r="E387" s="8"/>
      <c r="P387" s="12"/>
      <c r="Q387" s="10"/>
      <c r="S387" s="16"/>
      <c r="T387" s="16"/>
    </row>
    <row r="388" spans="2:20" ht="40.049999999999997" customHeight="1" x14ac:dyDescent="0.3">
      <c r="B388" s="3"/>
      <c r="C388" s="3"/>
      <c r="D388" s="6"/>
      <c r="E388" s="8"/>
      <c r="P388" s="12"/>
      <c r="Q388" s="10"/>
      <c r="S388" s="16"/>
      <c r="T388" s="16"/>
    </row>
    <row r="389" spans="2:20" ht="40.049999999999997" customHeight="1" x14ac:dyDescent="0.3">
      <c r="B389" s="3"/>
      <c r="C389" s="3"/>
      <c r="D389" s="6"/>
      <c r="E389" s="8"/>
      <c r="P389" s="12"/>
      <c r="Q389" s="10"/>
      <c r="S389" s="16"/>
      <c r="T389" s="16"/>
    </row>
    <row r="390" spans="2:20" ht="40.049999999999997" customHeight="1" x14ac:dyDescent="0.3">
      <c r="B390" s="3"/>
      <c r="C390" s="3"/>
      <c r="D390" s="6"/>
      <c r="E390" s="8"/>
      <c r="P390" s="12"/>
      <c r="Q390" s="10"/>
      <c r="S390" s="16"/>
      <c r="T390" s="16"/>
    </row>
    <row r="391" spans="2:20" ht="40.049999999999997" customHeight="1" x14ac:dyDescent="0.3">
      <c r="B391" s="3"/>
      <c r="C391" s="3"/>
      <c r="D391" s="6"/>
      <c r="E391" s="8"/>
      <c r="P391" s="12"/>
      <c r="Q391" s="10"/>
      <c r="S391" s="16"/>
      <c r="T391" s="16"/>
    </row>
    <row r="392" spans="2:20" ht="40.049999999999997" customHeight="1" x14ac:dyDescent="0.3">
      <c r="B392" s="3"/>
      <c r="C392" s="3"/>
      <c r="D392" s="6"/>
      <c r="E392" s="8"/>
      <c r="P392" s="12"/>
      <c r="Q392" s="10"/>
      <c r="S392" s="16"/>
      <c r="T392" s="16"/>
    </row>
    <row r="393" spans="2:20" ht="40.049999999999997" customHeight="1" x14ac:dyDescent="0.3">
      <c r="B393" s="3"/>
      <c r="C393" s="3"/>
      <c r="D393" s="6"/>
      <c r="E393" s="8"/>
      <c r="P393" s="12"/>
      <c r="Q393" s="10"/>
      <c r="S393" s="16"/>
      <c r="T393" s="16"/>
    </row>
    <row r="394" spans="2:20" ht="40.049999999999997" customHeight="1" x14ac:dyDescent="0.3">
      <c r="B394" s="3"/>
      <c r="C394" s="3"/>
      <c r="D394" s="6"/>
      <c r="E394" s="8"/>
      <c r="P394" s="12"/>
      <c r="Q394" s="10"/>
      <c r="S394" s="16"/>
      <c r="T394" s="16"/>
    </row>
    <row r="395" spans="2:20" ht="40.049999999999997" customHeight="1" x14ac:dyDescent="0.3">
      <c r="B395" s="3"/>
      <c r="C395" s="3"/>
      <c r="D395" s="6"/>
      <c r="E395" s="8"/>
      <c r="P395" s="12"/>
      <c r="Q395" s="10"/>
      <c r="S395" s="16"/>
      <c r="T395" s="16"/>
    </row>
    <row r="396" spans="2:20" ht="40.049999999999997" customHeight="1" x14ac:dyDescent="0.3">
      <c r="B396" s="3"/>
      <c r="C396" s="3"/>
      <c r="D396" s="6"/>
      <c r="E396" s="8"/>
      <c r="P396" s="12"/>
      <c r="Q396" s="10"/>
      <c r="S396" s="16"/>
      <c r="T396" s="16"/>
    </row>
    <row r="397" spans="2:20" ht="40.049999999999997" customHeight="1" x14ac:dyDescent="0.3">
      <c r="B397" s="3"/>
      <c r="C397" s="3"/>
      <c r="D397" s="6"/>
      <c r="E397" s="8"/>
      <c r="P397" s="12"/>
      <c r="Q397" s="10"/>
      <c r="S397" s="16"/>
      <c r="T397" s="16"/>
    </row>
    <row r="398" spans="2:20" ht="40.049999999999997" customHeight="1" x14ac:dyDescent="0.3">
      <c r="B398" s="3"/>
      <c r="C398" s="3"/>
      <c r="D398" s="6"/>
      <c r="E398" s="8"/>
      <c r="P398" s="12"/>
      <c r="Q398" s="10"/>
      <c r="S398" s="16"/>
      <c r="T398" s="16"/>
    </row>
    <row r="399" spans="2:20" ht="40.049999999999997" customHeight="1" x14ac:dyDescent="0.3">
      <c r="B399" s="3"/>
      <c r="C399" s="3"/>
      <c r="D399" s="6"/>
      <c r="E399" s="8"/>
      <c r="P399" s="12"/>
      <c r="Q399" s="10"/>
      <c r="S399" s="16"/>
      <c r="T399" s="16"/>
    </row>
    <row r="400" spans="2:20" ht="40.049999999999997" customHeight="1" x14ac:dyDescent="0.3">
      <c r="B400" s="3"/>
      <c r="C400" s="3"/>
      <c r="D400" s="6"/>
      <c r="E400" s="8"/>
      <c r="P400" s="12"/>
      <c r="Q400" s="10"/>
      <c r="S400" s="16"/>
      <c r="T400" s="16"/>
    </row>
    <row r="401" spans="2:20" ht="40.049999999999997" customHeight="1" x14ac:dyDescent="0.3">
      <c r="B401" s="3"/>
      <c r="C401" s="3"/>
      <c r="D401" s="6"/>
      <c r="E401" s="8"/>
      <c r="P401" s="12"/>
      <c r="Q401" s="10"/>
      <c r="S401" s="16"/>
      <c r="T401" s="16"/>
    </row>
    <row r="402" spans="2:20" ht="40.049999999999997" customHeight="1" x14ac:dyDescent="0.3">
      <c r="B402" s="3"/>
      <c r="C402" s="3"/>
      <c r="D402" s="6"/>
      <c r="E402" s="8"/>
      <c r="P402" s="12"/>
      <c r="Q402" s="10"/>
      <c r="S402" s="16"/>
      <c r="T402" s="16"/>
    </row>
    <row r="403" spans="2:20" ht="40.049999999999997" customHeight="1" x14ac:dyDescent="0.3">
      <c r="B403" s="3"/>
      <c r="C403" s="3"/>
      <c r="D403" s="6"/>
      <c r="E403" s="8"/>
      <c r="P403" s="12"/>
      <c r="Q403" s="10"/>
      <c r="S403" s="16"/>
      <c r="T403" s="16"/>
    </row>
    <row r="404" spans="2:20" ht="40.049999999999997" customHeight="1" x14ac:dyDescent="0.3">
      <c r="B404" s="3"/>
      <c r="C404" s="3"/>
      <c r="D404" s="6"/>
      <c r="E404" s="8"/>
      <c r="P404" s="12"/>
      <c r="Q404" s="10"/>
      <c r="S404" s="16"/>
      <c r="T404" s="16"/>
    </row>
    <row r="405" spans="2:20" ht="40.049999999999997" customHeight="1" x14ac:dyDescent="0.3">
      <c r="B405" s="3"/>
      <c r="C405" s="3"/>
      <c r="D405" s="6"/>
      <c r="E405" s="8"/>
      <c r="P405" s="12"/>
      <c r="Q405" s="10"/>
      <c r="S405" s="16"/>
      <c r="T405" s="16"/>
    </row>
    <row r="406" spans="2:20" ht="40.049999999999997" customHeight="1" x14ac:dyDescent="0.3">
      <c r="B406" s="3"/>
      <c r="C406" s="3"/>
      <c r="D406" s="6"/>
      <c r="E406" s="8"/>
      <c r="P406" s="12"/>
      <c r="Q406" s="10"/>
      <c r="S406" s="16"/>
      <c r="T406" s="16"/>
    </row>
    <row r="407" spans="2:20" ht="40.049999999999997" customHeight="1" x14ac:dyDescent="0.3">
      <c r="B407" s="3"/>
      <c r="C407" s="3"/>
      <c r="D407" s="6"/>
      <c r="E407" s="8"/>
      <c r="P407" s="12"/>
      <c r="Q407" s="10"/>
      <c r="S407" s="16"/>
      <c r="T407" s="16"/>
    </row>
    <row r="408" spans="2:20" ht="40.049999999999997" customHeight="1" x14ac:dyDescent="0.3">
      <c r="B408" s="3"/>
      <c r="C408" s="3"/>
      <c r="D408" s="6"/>
      <c r="E408" s="8"/>
      <c r="P408" s="12"/>
      <c r="Q408" s="10"/>
      <c r="S408" s="16"/>
      <c r="T408" s="16"/>
    </row>
    <row r="409" spans="2:20" ht="40.049999999999997" customHeight="1" x14ac:dyDescent="0.3">
      <c r="B409" s="3"/>
      <c r="C409" s="3"/>
      <c r="D409" s="6"/>
      <c r="E409" s="8"/>
      <c r="P409" s="12"/>
      <c r="Q409" s="10"/>
      <c r="S409" s="16"/>
      <c r="T409" s="16"/>
    </row>
    <row r="410" spans="2:20" ht="40.049999999999997" customHeight="1" x14ac:dyDescent="0.3">
      <c r="B410" s="3"/>
      <c r="C410" s="3"/>
      <c r="D410" s="6"/>
      <c r="E410" s="8"/>
      <c r="P410" s="12"/>
      <c r="Q410" s="10"/>
      <c r="S410" s="16"/>
      <c r="T410" s="16"/>
    </row>
    <row r="411" spans="2:20" ht="40.049999999999997" customHeight="1" x14ac:dyDescent="0.3">
      <c r="B411" s="3"/>
      <c r="C411" s="3"/>
      <c r="D411" s="6"/>
      <c r="E411" s="8"/>
      <c r="P411" s="12"/>
      <c r="Q411" s="10"/>
      <c r="S411" s="16"/>
      <c r="T411" s="16"/>
    </row>
    <row r="412" spans="2:20" ht="40.049999999999997" customHeight="1" x14ac:dyDescent="0.3">
      <c r="B412" s="3"/>
      <c r="C412" s="3"/>
      <c r="D412" s="6"/>
      <c r="E412" s="8"/>
      <c r="P412" s="12"/>
      <c r="Q412" s="10"/>
      <c r="S412" s="16"/>
      <c r="T412" s="16"/>
    </row>
    <row r="413" spans="2:20" ht="40.049999999999997" customHeight="1" x14ac:dyDescent="0.3">
      <c r="B413" s="3"/>
      <c r="C413" s="3"/>
      <c r="D413" s="6"/>
      <c r="E413" s="8"/>
      <c r="P413" s="12"/>
      <c r="Q413" s="10"/>
      <c r="S413" s="16"/>
      <c r="T413" s="16"/>
    </row>
  </sheetData>
  <conditionalFormatting sqref="F1:F413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FF5050"/>
        <color theme="8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80F03-42A9-4272-A19E-EFCB3CE3B7CB}">
  <dimension ref="A1:U413"/>
  <sheetViews>
    <sheetView workbookViewId="0">
      <selection activeCell="B3" sqref="B3"/>
    </sheetView>
  </sheetViews>
  <sheetFormatPr defaultColWidth="5.33203125" defaultRowHeight="14.4" x14ac:dyDescent="0.3"/>
  <cols>
    <col min="1" max="1" width="5" bestFit="1" customWidth="1"/>
    <col min="2" max="2" width="40.109375" bestFit="1" customWidth="1"/>
    <col min="3" max="3" width="94" bestFit="1" customWidth="1"/>
    <col min="4" max="4" width="12.21875" bestFit="1" customWidth="1"/>
    <col min="5" max="5" width="11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8.5546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1" ht="40.049999999999997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1" t="s">
        <v>8307</v>
      </c>
      <c r="Q1" s="9" t="s">
        <v>8358</v>
      </c>
      <c r="R1" s="11" t="s">
        <v>8359</v>
      </c>
      <c r="S1" s="15" t="s">
        <v>8366</v>
      </c>
      <c r="T1" s="15" t="s">
        <v>8367</v>
      </c>
      <c r="U1" t="s">
        <v>8380</v>
      </c>
    </row>
    <row r="2" spans="1:21" ht="40.049999999999997" customHeight="1" x14ac:dyDescent="0.3">
      <c r="A2">
        <v>3188</v>
      </c>
      <c r="B2" s="3" t="s">
        <v>3188</v>
      </c>
      <c r="C2" s="3" t="s">
        <v>7298</v>
      </c>
      <c r="D2" s="6">
        <v>200</v>
      </c>
      <c r="E2" s="8">
        <v>130</v>
      </c>
      <c r="F2" t="s">
        <v>8220</v>
      </c>
      <c r="G2" t="s">
        <v>8224</v>
      </c>
      <c r="H2" t="s">
        <v>8246</v>
      </c>
      <c r="I2">
        <v>1433930302</v>
      </c>
      <c r="J2">
        <v>1432115902</v>
      </c>
      <c r="K2" t="b">
        <v>0</v>
      </c>
      <c r="L2">
        <v>9</v>
      </c>
      <c r="M2" t="b">
        <v>0</v>
      </c>
      <c r="N2" t="s">
        <v>8303</v>
      </c>
      <c r="O2">
        <v>65</v>
      </c>
      <c r="P2" s="12">
        <v>14.44</v>
      </c>
      <c r="Q2" s="10" t="s">
        <v>8315</v>
      </c>
      <c r="R2" t="s">
        <v>8357</v>
      </c>
      <c r="S2" s="16">
        <v>42144.415532407409</v>
      </c>
      <c r="T2" s="16">
        <v>42165.415532407409</v>
      </c>
      <c r="U2">
        <v>2015</v>
      </c>
    </row>
    <row r="3" spans="1:21" ht="40.049999999999997" customHeight="1" x14ac:dyDescent="0.3">
      <c r="A3">
        <v>3192</v>
      </c>
      <c r="B3" s="3" t="s">
        <v>3192</v>
      </c>
      <c r="C3" s="3" t="s">
        <v>7302</v>
      </c>
      <c r="D3" s="6">
        <v>10000</v>
      </c>
      <c r="E3" s="8">
        <v>102</v>
      </c>
      <c r="F3" t="s">
        <v>8220</v>
      </c>
      <c r="G3" t="s">
        <v>8224</v>
      </c>
      <c r="H3" t="s">
        <v>8246</v>
      </c>
      <c r="I3">
        <v>1425160800</v>
      </c>
      <c r="J3">
        <v>1421274859</v>
      </c>
      <c r="K3" t="b">
        <v>0</v>
      </c>
      <c r="L3">
        <v>8</v>
      </c>
      <c r="M3" t="b">
        <v>0</v>
      </c>
      <c r="N3" t="s">
        <v>8303</v>
      </c>
      <c r="O3">
        <v>1</v>
      </c>
      <c r="P3" s="12">
        <v>12.75</v>
      </c>
      <c r="Q3" s="10" t="s">
        <v>8315</v>
      </c>
      <c r="R3" t="s">
        <v>8357</v>
      </c>
      <c r="S3" s="16">
        <v>42018.94049768518</v>
      </c>
      <c r="T3" s="16">
        <v>42063.916666666672</v>
      </c>
      <c r="U3">
        <v>2015</v>
      </c>
    </row>
    <row r="4" spans="1:21" ht="40.049999999999997" customHeight="1" x14ac:dyDescent="0.3">
      <c r="A4">
        <v>3193</v>
      </c>
      <c r="B4" s="3" t="s">
        <v>3193</v>
      </c>
      <c r="C4" s="3" t="s">
        <v>7303</v>
      </c>
      <c r="D4" s="6">
        <v>5000</v>
      </c>
      <c r="E4" s="8">
        <v>587</v>
      </c>
      <c r="F4" t="s">
        <v>8220</v>
      </c>
      <c r="G4" t="s">
        <v>8224</v>
      </c>
      <c r="H4" t="s">
        <v>8246</v>
      </c>
      <c r="I4">
        <v>1424474056</v>
      </c>
      <c r="J4">
        <v>1420586056</v>
      </c>
      <c r="K4" t="b">
        <v>0</v>
      </c>
      <c r="L4">
        <v>24</v>
      </c>
      <c r="M4" t="b">
        <v>0</v>
      </c>
      <c r="N4" t="s">
        <v>8303</v>
      </c>
      <c r="O4">
        <v>12</v>
      </c>
      <c r="P4" s="12">
        <v>24.46</v>
      </c>
      <c r="Q4" s="10" t="s">
        <v>8315</v>
      </c>
      <c r="R4" t="s">
        <v>8357</v>
      </c>
      <c r="S4" s="16">
        <v>42010.968240740738</v>
      </c>
      <c r="T4" s="16">
        <v>42055.968240740738</v>
      </c>
      <c r="U4">
        <v>2015</v>
      </c>
    </row>
    <row r="5" spans="1:21" ht="40.049999999999997" customHeight="1" x14ac:dyDescent="0.3">
      <c r="A5">
        <v>3201</v>
      </c>
      <c r="B5" s="3" t="s">
        <v>3201</v>
      </c>
      <c r="C5" s="3" t="s">
        <v>7311</v>
      </c>
      <c r="D5" s="6">
        <v>2000</v>
      </c>
      <c r="E5" s="8">
        <v>25</v>
      </c>
      <c r="F5" t="s">
        <v>8220</v>
      </c>
      <c r="G5" t="s">
        <v>8224</v>
      </c>
      <c r="H5" t="s">
        <v>8246</v>
      </c>
      <c r="I5">
        <v>1409509477</v>
      </c>
      <c r="J5">
        <v>1407695077</v>
      </c>
      <c r="K5" t="b">
        <v>0</v>
      </c>
      <c r="L5">
        <v>2</v>
      </c>
      <c r="M5" t="b">
        <v>0</v>
      </c>
      <c r="N5" t="s">
        <v>8303</v>
      </c>
      <c r="O5">
        <v>1</v>
      </c>
      <c r="P5" s="12">
        <v>12.5</v>
      </c>
      <c r="Q5" s="10" t="s">
        <v>8315</v>
      </c>
      <c r="R5" t="s">
        <v>8357</v>
      </c>
      <c r="S5" s="16">
        <v>41861.767094907409</v>
      </c>
      <c r="T5" s="16">
        <v>41882.767094907409</v>
      </c>
      <c r="U5">
        <v>2014</v>
      </c>
    </row>
    <row r="6" spans="1:21" ht="40.049999999999997" customHeight="1" x14ac:dyDescent="0.3">
      <c r="A6">
        <v>3205</v>
      </c>
      <c r="B6" s="3" t="s">
        <v>3205</v>
      </c>
      <c r="C6" s="3" t="s">
        <v>7315</v>
      </c>
      <c r="D6" s="6">
        <v>8000</v>
      </c>
      <c r="E6" s="8">
        <v>273</v>
      </c>
      <c r="F6" t="s">
        <v>8220</v>
      </c>
      <c r="G6" t="s">
        <v>8224</v>
      </c>
      <c r="H6" t="s">
        <v>8246</v>
      </c>
      <c r="I6">
        <v>1430470772</v>
      </c>
      <c r="J6">
        <v>1427878772</v>
      </c>
      <c r="K6" t="b">
        <v>0</v>
      </c>
      <c r="L6">
        <v>12</v>
      </c>
      <c r="M6" t="b">
        <v>0</v>
      </c>
      <c r="N6" t="s">
        <v>8303</v>
      </c>
      <c r="O6">
        <v>3</v>
      </c>
      <c r="P6" s="12">
        <v>22.75</v>
      </c>
      <c r="Q6" s="10" t="s">
        <v>8315</v>
      </c>
      <c r="R6" t="s">
        <v>8357</v>
      </c>
      <c r="S6" s="16">
        <v>42095.374675925923</v>
      </c>
      <c r="T6" s="16">
        <v>42125.374675925923</v>
      </c>
      <c r="U6">
        <v>2015</v>
      </c>
    </row>
    <row r="7" spans="1:21" ht="40.049999999999997" customHeight="1" x14ac:dyDescent="0.3">
      <c r="A7">
        <v>3630</v>
      </c>
      <c r="B7" s="3" t="s">
        <v>3628</v>
      </c>
      <c r="C7" s="3" t="s">
        <v>7740</v>
      </c>
      <c r="D7" s="6">
        <v>3000</v>
      </c>
      <c r="E7" s="8">
        <v>1</v>
      </c>
      <c r="F7" t="s">
        <v>8220</v>
      </c>
      <c r="G7" t="s">
        <v>8224</v>
      </c>
      <c r="H7" t="s">
        <v>8246</v>
      </c>
      <c r="I7">
        <v>1417295990</v>
      </c>
      <c r="J7">
        <v>1414700390</v>
      </c>
      <c r="K7" t="b">
        <v>0</v>
      </c>
      <c r="L7">
        <v>1</v>
      </c>
      <c r="M7" t="b">
        <v>0</v>
      </c>
      <c r="N7" t="s">
        <v>8303</v>
      </c>
      <c r="O7">
        <v>0</v>
      </c>
      <c r="P7" s="12">
        <v>1</v>
      </c>
      <c r="Q7" s="10" t="s">
        <v>8315</v>
      </c>
      <c r="R7" t="s">
        <v>8357</v>
      </c>
      <c r="S7" s="16">
        <v>41942.84710648148</v>
      </c>
      <c r="T7" s="16">
        <v>41972.888773148152</v>
      </c>
      <c r="U7">
        <v>2014</v>
      </c>
    </row>
    <row r="8" spans="1:21" ht="40.049999999999997" customHeight="1" x14ac:dyDescent="0.3">
      <c r="A8">
        <v>3632</v>
      </c>
      <c r="B8" s="3" t="s">
        <v>3630</v>
      </c>
      <c r="C8" s="3" t="s">
        <v>7742</v>
      </c>
      <c r="D8" s="6">
        <v>500</v>
      </c>
      <c r="E8" s="8">
        <v>100</v>
      </c>
      <c r="F8" t="s">
        <v>8220</v>
      </c>
      <c r="G8" t="s">
        <v>8224</v>
      </c>
      <c r="H8" t="s">
        <v>8246</v>
      </c>
      <c r="I8">
        <v>1416781749</v>
      </c>
      <c r="J8">
        <v>1415053749</v>
      </c>
      <c r="K8" t="b">
        <v>0</v>
      </c>
      <c r="L8">
        <v>1</v>
      </c>
      <c r="M8" t="b">
        <v>0</v>
      </c>
      <c r="N8" t="s">
        <v>8303</v>
      </c>
      <c r="O8">
        <v>20</v>
      </c>
      <c r="P8" s="12">
        <v>100</v>
      </c>
      <c r="Q8" s="10" t="s">
        <v>8315</v>
      </c>
      <c r="R8" t="s">
        <v>8357</v>
      </c>
      <c r="S8" s="16">
        <v>41946.936909722222</v>
      </c>
      <c r="T8" s="16">
        <v>41966.936909722222</v>
      </c>
      <c r="U8">
        <v>2014</v>
      </c>
    </row>
    <row r="9" spans="1:21" ht="40.049999999999997" customHeight="1" x14ac:dyDescent="0.3">
      <c r="A9">
        <v>3647</v>
      </c>
      <c r="B9" s="3" t="s">
        <v>3645</v>
      </c>
      <c r="C9" s="3" t="s">
        <v>7757</v>
      </c>
      <c r="D9" s="6">
        <v>500</v>
      </c>
      <c r="E9" s="8">
        <v>30</v>
      </c>
      <c r="F9" t="s">
        <v>8220</v>
      </c>
      <c r="G9" t="s">
        <v>8224</v>
      </c>
      <c r="H9" t="s">
        <v>8246</v>
      </c>
      <c r="I9">
        <v>1475258327</v>
      </c>
      <c r="J9">
        <v>1471370327</v>
      </c>
      <c r="K9" t="b">
        <v>0</v>
      </c>
      <c r="L9">
        <v>2</v>
      </c>
      <c r="M9" t="b">
        <v>0</v>
      </c>
      <c r="N9" t="s">
        <v>8303</v>
      </c>
      <c r="O9">
        <v>6</v>
      </c>
      <c r="P9" s="12">
        <v>15</v>
      </c>
      <c r="Q9" s="10" t="s">
        <v>8315</v>
      </c>
      <c r="R9" t="s">
        <v>8357</v>
      </c>
      <c r="S9" s="16">
        <v>42598.749155092592</v>
      </c>
      <c r="T9" s="16">
        <v>42643.749155092592</v>
      </c>
      <c r="U9">
        <v>2016</v>
      </c>
    </row>
    <row r="10" spans="1:21" ht="40.049999999999997" customHeight="1" x14ac:dyDescent="0.3">
      <c r="A10">
        <v>3789</v>
      </c>
      <c r="B10" s="3" t="s">
        <v>3786</v>
      </c>
      <c r="C10" s="3" t="s">
        <v>7899</v>
      </c>
      <c r="D10" s="6">
        <v>3550</v>
      </c>
      <c r="E10" s="8">
        <v>116</v>
      </c>
      <c r="F10" t="s">
        <v>8220</v>
      </c>
      <c r="G10" t="s">
        <v>8224</v>
      </c>
      <c r="H10" t="s">
        <v>8246</v>
      </c>
      <c r="I10">
        <v>1434395418</v>
      </c>
      <c r="J10">
        <v>1431630618</v>
      </c>
      <c r="K10" t="b">
        <v>0</v>
      </c>
      <c r="L10">
        <v>4</v>
      </c>
      <c r="M10" t="b">
        <v>0</v>
      </c>
      <c r="N10" t="s">
        <v>8303</v>
      </c>
      <c r="O10">
        <v>3</v>
      </c>
      <c r="P10" s="12">
        <v>29</v>
      </c>
      <c r="Q10" s="10" t="s">
        <v>8315</v>
      </c>
      <c r="R10" t="s">
        <v>8357</v>
      </c>
      <c r="S10" s="16">
        <v>42138.798819444448</v>
      </c>
      <c r="T10" s="16">
        <v>42170.798819444448</v>
      </c>
      <c r="U10">
        <v>2015</v>
      </c>
    </row>
    <row r="11" spans="1:21" ht="40.049999999999997" customHeight="1" x14ac:dyDescent="0.3">
      <c r="A11">
        <v>3794</v>
      </c>
      <c r="B11" s="3" t="s">
        <v>3791</v>
      </c>
      <c r="C11" s="3" t="s">
        <v>7904</v>
      </c>
      <c r="D11" s="6">
        <v>5000</v>
      </c>
      <c r="E11" s="8">
        <v>50</v>
      </c>
      <c r="F11" t="s">
        <v>8220</v>
      </c>
      <c r="G11" t="s">
        <v>8224</v>
      </c>
      <c r="H11" t="s">
        <v>8246</v>
      </c>
      <c r="I11">
        <v>1433685354</v>
      </c>
      <c r="J11">
        <v>1431093354</v>
      </c>
      <c r="K11" t="b">
        <v>0</v>
      </c>
      <c r="L11">
        <v>1</v>
      </c>
      <c r="M11" t="b">
        <v>0</v>
      </c>
      <c r="N11" t="s">
        <v>8303</v>
      </c>
      <c r="O11">
        <v>1</v>
      </c>
      <c r="P11" s="12">
        <v>50</v>
      </c>
      <c r="Q11" s="10" t="s">
        <v>8315</v>
      </c>
      <c r="R11" t="s">
        <v>8357</v>
      </c>
      <c r="S11" s="16">
        <v>42132.58048611111</v>
      </c>
      <c r="T11" s="16">
        <v>42162.58048611111</v>
      </c>
      <c r="U11">
        <v>2015</v>
      </c>
    </row>
    <row r="12" spans="1:21" ht="40.049999999999997" customHeight="1" x14ac:dyDescent="0.3">
      <c r="A12">
        <v>3795</v>
      </c>
      <c r="B12" s="3" t="s">
        <v>3792</v>
      </c>
      <c r="C12" s="3" t="s">
        <v>7905</v>
      </c>
      <c r="D12" s="6">
        <v>600</v>
      </c>
      <c r="E12" s="8">
        <v>10</v>
      </c>
      <c r="F12" t="s">
        <v>8220</v>
      </c>
      <c r="G12" t="s">
        <v>8224</v>
      </c>
      <c r="H12" t="s">
        <v>8246</v>
      </c>
      <c r="I12">
        <v>1440801000</v>
      </c>
      <c r="J12">
        <v>1437042490</v>
      </c>
      <c r="K12" t="b">
        <v>0</v>
      </c>
      <c r="L12">
        <v>2</v>
      </c>
      <c r="M12" t="b">
        <v>0</v>
      </c>
      <c r="N12" t="s">
        <v>8303</v>
      </c>
      <c r="O12">
        <v>2</v>
      </c>
      <c r="P12" s="12">
        <v>5</v>
      </c>
      <c r="Q12" s="10" t="s">
        <v>8315</v>
      </c>
      <c r="R12" t="s">
        <v>8357</v>
      </c>
      <c r="S12" s="16">
        <v>42201.436226851853</v>
      </c>
      <c r="T12" s="16">
        <v>42244.9375</v>
      </c>
      <c r="U12">
        <v>2015</v>
      </c>
    </row>
    <row r="13" spans="1:21" ht="40.049999999999997" customHeight="1" x14ac:dyDescent="0.3">
      <c r="B13" s="3"/>
      <c r="C13" s="3"/>
      <c r="D13" s="6"/>
      <c r="E13" s="8"/>
      <c r="P13" s="12"/>
      <c r="Q13" s="10"/>
      <c r="S13" s="16"/>
      <c r="T13" s="16"/>
    </row>
    <row r="14" spans="1:21" ht="40.049999999999997" customHeight="1" x14ac:dyDescent="0.3">
      <c r="B14" s="3"/>
      <c r="C14" s="3"/>
      <c r="D14" s="6"/>
      <c r="E14" s="8"/>
      <c r="P14" s="12"/>
      <c r="Q14" s="10"/>
      <c r="S14" s="16"/>
      <c r="T14" s="16"/>
    </row>
    <row r="15" spans="1:21" ht="40.049999999999997" customHeight="1" x14ac:dyDescent="0.3">
      <c r="B15" s="3"/>
      <c r="C15" s="3"/>
      <c r="D15" s="6"/>
      <c r="E15" s="8"/>
      <c r="P15" s="12"/>
      <c r="Q15" s="10"/>
      <c r="S15" s="16"/>
      <c r="T15" s="16"/>
    </row>
    <row r="16" spans="1:21" ht="40.049999999999997" customHeight="1" x14ac:dyDescent="0.3">
      <c r="B16" s="3"/>
      <c r="C16" s="3"/>
      <c r="D16" s="6"/>
      <c r="E16" s="8"/>
      <c r="P16" s="12"/>
      <c r="Q16" s="10"/>
      <c r="S16" s="16"/>
      <c r="T16" s="16"/>
    </row>
    <row r="17" spans="2:20" ht="40.049999999999997" customHeight="1" x14ac:dyDescent="0.3">
      <c r="B17" s="3"/>
      <c r="C17" s="3"/>
      <c r="D17" s="6"/>
      <c r="E17" s="8"/>
      <c r="P17" s="12"/>
      <c r="Q17" s="10"/>
      <c r="S17" s="16"/>
      <c r="T17" s="16"/>
    </row>
    <row r="18" spans="2:20" ht="40.049999999999997" customHeight="1" x14ac:dyDescent="0.3">
      <c r="B18" s="3"/>
      <c r="C18" s="3"/>
      <c r="D18" s="6"/>
      <c r="E18" s="8"/>
      <c r="P18" s="12"/>
      <c r="Q18" s="10"/>
      <c r="S18" s="16"/>
      <c r="T18" s="16"/>
    </row>
    <row r="19" spans="2:20" ht="40.049999999999997" customHeight="1" x14ac:dyDescent="0.3">
      <c r="B19" s="3"/>
      <c r="C19" s="3"/>
      <c r="D19" s="6"/>
      <c r="E19" s="8"/>
      <c r="P19" s="12"/>
      <c r="Q19" s="10"/>
      <c r="S19" s="16"/>
      <c r="T19" s="16"/>
    </row>
    <row r="20" spans="2:20" ht="40.049999999999997" customHeight="1" x14ac:dyDescent="0.3">
      <c r="B20" s="3"/>
      <c r="C20" s="3"/>
      <c r="D20" s="6"/>
      <c r="E20" s="8"/>
      <c r="P20" s="12"/>
      <c r="Q20" s="10"/>
      <c r="S20" s="16"/>
      <c r="T20" s="16"/>
    </row>
    <row r="21" spans="2:20" ht="40.049999999999997" customHeight="1" x14ac:dyDescent="0.3">
      <c r="B21" s="3"/>
      <c r="C21" s="3"/>
      <c r="D21" s="6"/>
      <c r="E21" s="8"/>
      <c r="P21" s="12"/>
      <c r="Q21" s="10"/>
      <c r="S21" s="16"/>
      <c r="T21" s="16"/>
    </row>
    <row r="22" spans="2:20" ht="40.049999999999997" customHeight="1" x14ac:dyDescent="0.3">
      <c r="B22" s="3"/>
      <c r="C22" s="3"/>
      <c r="D22" s="6"/>
      <c r="E22" s="8"/>
      <c r="P22" s="12"/>
      <c r="Q22" s="10"/>
      <c r="S22" s="16"/>
      <c r="T22" s="16"/>
    </row>
    <row r="23" spans="2:20" ht="40.049999999999997" customHeight="1" x14ac:dyDescent="0.3">
      <c r="B23" s="3"/>
      <c r="C23" s="3"/>
      <c r="D23" s="6"/>
      <c r="E23" s="8"/>
      <c r="P23" s="12"/>
      <c r="Q23" s="10"/>
      <c r="S23" s="16"/>
      <c r="T23" s="16"/>
    </row>
    <row r="24" spans="2:20" ht="40.049999999999997" customHeight="1" x14ac:dyDescent="0.3">
      <c r="B24" s="3"/>
      <c r="C24" s="3"/>
      <c r="D24" s="6"/>
      <c r="E24" s="8"/>
      <c r="P24" s="12"/>
      <c r="Q24" s="10"/>
      <c r="S24" s="16"/>
      <c r="T24" s="16"/>
    </row>
    <row r="25" spans="2:20" ht="40.049999999999997" customHeight="1" x14ac:dyDescent="0.3">
      <c r="B25" s="3"/>
      <c r="C25" s="3"/>
      <c r="D25" s="6"/>
      <c r="E25" s="8"/>
      <c r="P25" s="12"/>
      <c r="Q25" s="10"/>
      <c r="S25" s="16"/>
      <c r="T25" s="16"/>
    </row>
    <row r="26" spans="2:20" ht="40.049999999999997" customHeight="1" x14ac:dyDescent="0.3">
      <c r="B26" s="3"/>
      <c r="C26" s="3"/>
      <c r="D26" s="6"/>
      <c r="E26" s="8"/>
      <c r="P26" s="12"/>
      <c r="Q26" s="10"/>
      <c r="S26" s="16"/>
      <c r="T26" s="16"/>
    </row>
    <row r="27" spans="2:20" ht="40.049999999999997" customHeight="1" x14ac:dyDescent="0.3">
      <c r="B27" s="3"/>
      <c r="C27" s="3"/>
      <c r="D27" s="6"/>
      <c r="E27" s="8"/>
      <c r="P27" s="12"/>
      <c r="Q27" s="10"/>
      <c r="S27" s="16"/>
      <c r="T27" s="16"/>
    </row>
    <row r="28" spans="2:20" ht="40.049999999999997" customHeight="1" x14ac:dyDescent="0.3">
      <c r="B28" s="3"/>
      <c r="C28" s="3"/>
      <c r="D28" s="6"/>
      <c r="E28" s="8"/>
      <c r="P28" s="12"/>
      <c r="Q28" s="10"/>
      <c r="S28" s="16"/>
      <c r="T28" s="16"/>
    </row>
    <row r="29" spans="2:20" ht="40.049999999999997" customHeight="1" x14ac:dyDescent="0.3">
      <c r="B29" s="3"/>
      <c r="C29" s="3"/>
      <c r="D29" s="6"/>
      <c r="E29" s="8"/>
      <c r="P29" s="12"/>
      <c r="Q29" s="10"/>
      <c r="S29" s="16"/>
      <c r="T29" s="16"/>
    </row>
    <row r="30" spans="2:20" ht="40.049999999999997" customHeight="1" x14ac:dyDescent="0.3">
      <c r="B30" s="3"/>
      <c r="C30" s="3"/>
      <c r="D30" s="6"/>
      <c r="E30" s="8"/>
      <c r="P30" s="12"/>
      <c r="Q30" s="10"/>
      <c r="S30" s="16"/>
      <c r="T30" s="16"/>
    </row>
    <row r="31" spans="2:20" ht="40.049999999999997" customHeight="1" x14ac:dyDescent="0.3">
      <c r="B31" s="3"/>
      <c r="C31" s="3"/>
      <c r="D31" s="6"/>
      <c r="E31" s="8"/>
      <c r="P31" s="12"/>
      <c r="Q31" s="10"/>
      <c r="S31" s="16"/>
      <c r="T31" s="16"/>
    </row>
    <row r="32" spans="2:20" ht="40.049999999999997" customHeight="1" x14ac:dyDescent="0.3">
      <c r="B32" s="3"/>
      <c r="C32" s="3"/>
      <c r="D32" s="6"/>
      <c r="E32" s="8"/>
      <c r="P32" s="12"/>
      <c r="Q32" s="10"/>
      <c r="S32" s="16"/>
      <c r="T32" s="16"/>
    </row>
    <row r="33" spans="2:20" ht="40.049999999999997" customHeight="1" x14ac:dyDescent="0.3">
      <c r="B33" s="3"/>
      <c r="C33" s="3"/>
      <c r="D33" s="6"/>
      <c r="E33" s="8"/>
      <c r="P33" s="12"/>
      <c r="Q33" s="10"/>
      <c r="S33" s="16"/>
      <c r="T33" s="16"/>
    </row>
    <row r="34" spans="2:20" ht="40.049999999999997" customHeight="1" x14ac:dyDescent="0.3">
      <c r="B34" s="3"/>
      <c r="C34" s="3"/>
      <c r="D34" s="6"/>
      <c r="E34" s="8"/>
      <c r="P34" s="12"/>
      <c r="Q34" s="10"/>
      <c r="S34" s="16"/>
      <c r="T34" s="16"/>
    </row>
    <row r="35" spans="2:20" ht="40.049999999999997" customHeight="1" x14ac:dyDescent="0.3">
      <c r="B35" s="3"/>
      <c r="C35" s="3"/>
      <c r="D35" s="6"/>
      <c r="E35" s="8"/>
      <c r="P35" s="12"/>
      <c r="Q35" s="10"/>
      <c r="S35" s="16"/>
      <c r="T35" s="16"/>
    </row>
    <row r="36" spans="2:20" ht="40.049999999999997" customHeight="1" x14ac:dyDescent="0.3">
      <c r="B36" s="3"/>
      <c r="C36" s="3"/>
      <c r="D36" s="6"/>
      <c r="E36" s="8"/>
      <c r="P36" s="12"/>
      <c r="Q36" s="10"/>
      <c r="S36" s="16"/>
      <c r="T36" s="16"/>
    </row>
    <row r="37" spans="2:20" ht="40.049999999999997" customHeight="1" x14ac:dyDescent="0.3">
      <c r="B37" s="3"/>
      <c r="C37" s="3"/>
      <c r="D37" s="6"/>
      <c r="E37" s="8"/>
      <c r="P37" s="12"/>
      <c r="Q37" s="10"/>
      <c r="S37" s="16"/>
      <c r="T37" s="16"/>
    </row>
    <row r="38" spans="2:20" ht="40.049999999999997" customHeight="1" x14ac:dyDescent="0.3">
      <c r="B38" s="3"/>
      <c r="C38" s="3"/>
      <c r="D38" s="6"/>
      <c r="E38" s="8"/>
      <c r="P38" s="12"/>
      <c r="Q38" s="10"/>
      <c r="S38" s="16"/>
      <c r="T38" s="16"/>
    </row>
    <row r="39" spans="2:20" ht="40.049999999999997" customHeight="1" x14ac:dyDescent="0.3">
      <c r="B39" s="3"/>
      <c r="C39" s="3"/>
      <c r="D39" s="6"/>
      <c r="E39" s="8"/>
      <c r="P39" s="12"/>
      <c r="Q39" s="10"/>
      <c r="S39" s="16"/>
      <c r="T39" s="16"/>
    </row>
    <row r="40" spans="2:20" ht="40.049999999999997" customHeight="1" x14ac:dyDescent="0.3">
      <c r="B40" s="3"/>
      <c r="C40" s="3"/>
      <c r="D40" s="6"/>
      <c r="E40" s="8"/>
      <c r="P40" s="12"/>
      <c r="Q40" s="10"/>
      <c r="S40" s="16"/>
      <c r="T40" s="16"/>
    </row>
    <row r="41" spans="2:20" ht="40.049999999999997" customHeight="1" x14ac:dyDescent="0.3">
      <c r="B41" s="3"/>
      <c r="C41" s="3"/>
      <c r="D41" s="6"/>
      <c r="E41" s="8"/>
      <c r="P41" s="12"/>
      <c r="Q41" s="10"/>
      <c r="S41" s="16"/>
      <c r="T41" s="16"/>
    </row>
    <row r="42" spans="2:20" ht="40.049999999999997" customHeight="1" x14ac:dyDescent="0.3">
      <c r="B42" s="3"/>
      <c r="C42" s="3"/>
      <c r="D42" s="6"/>
      <c r="E42" s="8"/>
      <c r="P42" s="12"/>
      <c r="Q42" s="10"/>
      <c r="S42" s="16"/>
      <c r="T42" s="16"/>
    </row>
    <row r="43" spans="2:20" ht="40.049999999999997" customHeight="1" x14ac:dyDescent="0.3">
      <c r="B43" s="3"/>
      <c r="C43" s="3"/>
      <c r="D43" s="6"/>
      <c r="E43" s="8"/>
      <c r="P43" s="12"/>
      <c r="Q43" s="10"/>
      <c r="S43" s="16"/>
      <c r="T43" s="16"/>
    </row>
    <row r="44" spans="2:20" ht="40.049999999999997" customHeight="1" x14ac:dyDescent="0.3">
      <c r="B44" s="3"/>
      <c r="C44" s="3"/>
      <c r="D44" s="6"/>
      <c r="E44" s="8"/>
      <c r="P44" s="12"/>
      <c r="Q44" s="10"/>
      <c r="S44" s="16"/>
      <c r="T44" s="16"/>
    </row>
    <row r="45" spans="2:20" ht="40.049999999999997" customHeight="1" x14ac:dyDescent="0.3">
      <c r="B45" s="3"/>
      <c r="C45" s="3"/>
      <c r="D45" s="6"/>
      <c r="E45" s="8"/>
      <c r="P45" s="12"/>
      <c r="Q45" s="10"/>
      <c r="S45" s="16"/>
      <c r="T45" s="16"/>
    </row>
    <row r="46" spans="2:20" ht="40.049999999999997" customHeight="1" x14ac:dyDescent="0.3">
      <c r="B46" s="3"/>
      <c r="C46" s="3"/>
      <c r="D46" s="6"/>
      <c r="E46" s="8"/>
      <c r="P46" s="12"/>
      <c r="Q46" s="10"/>
      <c r="S46" s="16"/>
      <c r="T46" s="16"/>
    </row>
    <row r="47" spans="2:20" ht="40.049999999999997" customHeight="1" x14ac:dyDescent="0.3">
      <c r="B47" s="3"/>
      <c r="C47" s="3"/>
      <c r="D47" s="6"/>
      <c r="E47" s="8"/>
      <c r="P47" s="12"/>
      <c r="Q47" s="10"/>
      <c r="S47" s="16"/>
      <c r="T47" s="16"/>
    </row>
    <row r="48" spans="2:20" ht="40.049999999999997" customHeight="1" x14ac:dyDescent="0.3">
      <c r="B48" s="3"/>
      <c r="C48" s="3"/>
      <c r="D48" s="6"/>
      <c r="E48" s="8"/>
      <c r="P48" s="12"/>
      <c r="Q48" s="10"/>
      <c r="S48" s="16"/>
      <c r="T48" s="16"/>
    </row>
    <row r="49" spans="2:20" ht="40.049999999999997" customHeight="1" x14ac:dyDescent="0.3">
      <c r="B49" s="3"/>
      <c r="C49" s="3"/>
      <c r="D49" s="6"/>
      <c r="E49" s="8"/>
      <c r="P49" s="12"/>
      <c r="Q49" s="10"/>
      <c r="S49" s="16"/>
      <c r="T49" s="16"/>
    </row>
    <row r="50" spans="2:20" ht="40.049999999999997" customHeight="1" x14ac:dyDescent="0.3">
      <c r="B50" s="3"/>
      <c r="C50" s="3"/>
      <c r="D50" s="6"/>
      <c r="E50" s="8"/>
      <c r="P50" s="12"/>
      <c r="Q50" s="10"/>
      <c r="S50" s="16"/>
      <c r="T50" s="16"/>
    </row>
    <row r="51" spans="2:20" ht="40.049999999999997" customHeight="1" x14ac:dyDescent="0.3">
      <c r="B51" s="3"/>
      <c r="C51" s="3"/>
      <c r="D51" s="6"/>
      <c r="E51" s="8"/>
      <c r="P51" s="12"/>
      <c r="Q51" s="10"/>
      <c r="S51" s="16"/>
      <c r="T51" s="16"/>
    </row>
    <row r="52" spans="2:20" ht="40.049999999999997" customHeight="1" x14ac:dyDescent="0.3">
      <c r="B52" s="3"/>
      <c r="C52" s="3"/>
      <c r="D52" s="6"/>
      <c r="E52" s="8"/>
      <c r="P52" s="12"/>
      <c r="Q52" s="10"/>
      <c r="S52" s="16"/>
      <c r="T52" s="16"/>
    </row>
    <row r="53" spans="2:20" ht="40.049999999999997" customHeight="1" x14ac:dyDescent="0.3">
      <c r="B53" s="3"/>
      <c r="C53" s="3"/>
      <c r="D53" s="6"/>
      <c r="E53" s="8"/>
      <c r="P53" s="12"/>
      <c r="Q53" s="10"/>
      <c r="S53" s="16"/>
      <c r="T53" s="16"/>
    </row>
    <row r="54" spans="2:20" ht="40.049999999999997" customHeight="1" x14ac:dyDescent="0.3">
      <c r="B54" s="3"/>
      <c r="C54" s="3"/>
      <c r="D54" s="6"/>
      <c r="E54" s="8"/>
      <c r="P54" s="12"/>
      <c r="Q54" s="10"/>
      <c r="S54" s="16"/>
      <c r="T54" s="16"/>
    </row>
    <row r="55" spans="2:20" ht="40.049999999999997" customHeight="1" x14ac:dyDescent="0.3">
      <c r="B55" s="3"/>
      <c r="C55" s="3"/>
      <c r="D55" s="6"/>
      <c r="E55" s="8"/>
      <c r="P55" s="12"/>
      <c r="Q55" s="10"/>
      <c r="S55" s="16"/>
      <c r="T55" s="16"/>
    </row>
    <row r="56" spans="2:20" ht="40.049999999999997" customHeight="1" x14ac:dyDescent="0.3">
      <c r="B56" s="3"/>
      <c r="C56" s="3"/>
      <c r="D56" s="6"/>
      <c r="E56" s="8"/>
      <c r="P56" s="12"/>
      <c r="Q56" s="10"/>
      <c r="S56" s="16"/>
      <c r="T56" s="16"/>
    </row>
    <row r="57" spans="2:20" ht="40.049999999999997" customHeight="1" x14ac:dyDescent="0.3">
      <c r="B57" s="3"/>
      <c r="C57" s="3"/>
      <c r="D57" s="6"/>
      <c r="E57" s="8"/>
      <c r="P57" s="12"/>
      <c r="Q57" s="10"/>
      <c r="S57" s="16"/>
      <c r="T57" s="16"/>
    </row>
    <row r="58" spans="2:20" ht="40.049999999999997" customHeight="1" x14ac:dyDescent="0.3">
      <c r="B58" s="3"/>
      <c r="C58" s="3"/>
      <c r="D58" s="6"/>
      <c r="E58" s="8"/>
      <c r="P58" s="12"/>
      <c r="Q58" s="10"/>
      <c r="S58" s="16"/>
      <c r="T58" s="16"/>
    </row>
    <row r="59" spans="2:20" ht="40.049999999999997" customHeight="1" x14ac:dyDescent="0.3">
      <c r="B59" s="3"/>
      <c r="C59" s="3"/>
      <c r="D59" s="6"/>
      <c r="E59" s="8"/>
      <c r="P59" s="12"/>
      <c r="Q59" s="10"/>
      <c r="S59" s="16"/>
      <c r="T59" s="16"/>
    </row>
    <row r="60" spans="2:20" ht="40.049999999999997" customHeight="1" x14ac:dyDescent="0.3">
      <c r="B60" s="3"/>
      <c r="C60" s="3"/>
      <c r="D60" s="6"/>
      <c r="E60" s="8"/>
      <c r="P60" s="12"/>
      <c r="Q60" s="10"/>
      <c r="S60" s="16"/>
      <c r="T60" s="16"/>
    </row>
    <row r="61" spans="2:20" ht="40.049999999999997" customHeight="1" x14ac:dyDescent="0.3">
      <c r="B61" s="3"/>
      <c r="C61" s="3"/>
      <c r="D61" s="6"/>
      <c r="E61" s="8"/>
      <c r="P61" s="12"/>
      <c r="Q61" s="10"/>
      <c r="S61" s="16"/>
      <c r="T61" s="16"/>
    </row>
    <row r="62" spans="2:20" ht="40.049999999999997" customHeight="1" x14ac:dyDescent="0.3">
      <c r="B62" s="3"/>
      <c r="C62" s="3"/>
      <c r="D62" s="6"/>
      <c r="E62" s="8"/>
      <c r="P62" s="12"/>
      <c r="Q62" s="10"/>
      <c r="S62" s="16"/>
      <c r="T62" s="16"/>
    </row>
    <row r="63" spans="2:20" ht="40.049999999999997" customHeight="1" x14ac:dyDescent="0.3">
      <c r="B63" s="3"/>
      <c r="C63" s="3"/>
      <c r="D63" s="6"/>
      <c r="E63" s="8"/>
      <c r="P63" s="12"/>
      <c r="Q63" s="10"/>
      <c r="S63" s="16"/>
      <c r="T63" s="16"/>
    </row>
    <row r="64" spans="2:20" ht="40.049999999999997" customHeight="1" x14ac:dyDescent="0.3">
      <c r="B64" s="3"/>
      <c r="C64" s="3"/>
      <c r="D64" s="6"/>
      <c r="E64" s="8"/>
      <c r="P64" s="12"/>
      <c r="Q64" s="10"/>
      <c r="S64" s="16"/>
      <c r="T64" s="16"/>
    </row>
    <row r="65" spans="2:20" ht="40.049999999999997" customHeight="1" x14ac:dyDescent="0.3">
      <c r="B65" s="3"/>
      <c r="C65" s="3"/>
      <c r="D65" s="6"/>
      <c r="E65" s="8"/>
      <c r="P65" s="12"/>
      <c r="Q65" s="10"/>
      <c r="S65" s="16"/>
      <c r="T65" s="16"/>
    </row>
    <row r="66" spans="2:20" ht="40.049999999999997" customHeight="1" x14ac:dyDescent="0.3">
      <c r="B66" s="3"/>
      <c r="C66" s="3"/>
      <c r="D66" s="6"/>
      <c r="E66" s="8"/>
      <c r="P66" s="12"/>
      <c r="Q66" s="10"/>
      <c r="S66" s="16"/>
      <c r="T66" s="16"/>
    </row>
    <row r="67" spans="2:20" ht="40.049999999999997" customHeight="1" x14ac:dyDescent="0.3">
      <c r="B67" s="3"/>
      <c r="C67" s="3"/>
      <c r="D67" s="6"/>
      <c r="E67" s="8"/>
      <c r="P67" s="12"/>
      <c r="Q67" s="10"/>
      <c r="S67" s="16"/>
      <c r="T67" s="16"/>
    </row>
    <row r="68" spans="2:20" ht="40.049999999999997" customHeight="1" x14ac:dyDescent="0.3">
      <c r="B68" s="3"/>
      <c r="C68" s="3"/>
      <c r="D68" s="6"/>
      <c r="E68" s="8"/>
      <c r="P68" s="12"/>
      <c r="Q68" s="10"/>
      <c r="S68" s="16"/>
      <c r="T68" s="16"/>
    </row>
    <row r="69" spans="2:20" ht="40.049999999999997" customHeight="1" x14ac:dyDescent="0.3">
      <c r="B69" s="3"/>
      <c r="C69" s="3"/>
      <c r="D69" s="6"/>
      <c r="E69" s="8"/>
      <c r="P69" s="12"/>
      <c r="Q69" s="10"/>
      <c r="S69" s="16"/>
      <c r="T69" s="16"/>
    </row>
    <row r="70" spans="2:20" ht="40.049999999999997" customHeight="1" x14ac:dyDescent="0.3">
      <c r="B70" s="3"/>
      <c r="C70" s="3"/>
      <c r="D70" s="6"/>
      <c r="E70" s="8"/>
      <c r="P70" s="12"/>
      <c r="Q70" s="10"/>
      <c r="S70" s="16"/>
      <c r="T70" s="16"/>
    </row>
    <row r="71" spans="2:20" ht="40.049999999999997" customHeight="1" x14ac:dyDescent="0.3">
      <c r="B71" s="3"/>
      <c r="C71" s="3"/>
      <c r="D71" s="6"/>
      <c r="E71" s="8"/>
      <c r="P71" s="12"/>
      <c r="Q71" s="10"/>
      <c r="S71" s="16"/>
      <c r="T71" s="16"/>
    </row>
    <row r="72" spans="2:20" ht="40.049999999999997" customHeight="1" x14ac:dyDescent="0.3">
      <c r="B72" s="3"/>
      <c r="C72" s="3"/>
      <c r="D72" s="6"/>
      <c r="E72" s="8"/>
      <c r="P72" s="12"/>
      <c r="Q72" s="10"/>
      <c r="S72" s="16"/>
      <c r="T72" s="16"/>
    </row>
    <row r="73" spans="2:20" ht="40.049999999999997" customHeight="1" x14ac:dyDescent="0.3">
      <c r="B73" s="3"/>
      <c r="C73" s="3"/>
      <c r="D73" s="6"/>
      <c r="E73" s="8"/>
      <c r="P73" s="12"/>
      <c r="Q73" s="10"/>
      <c r="S73" s="16"/>
      <c r="T73" s="16"/>
    </row>
    <row r="74" spans="2:20" ht="40.049999999999997" customHeight="1" x14ac:dyDescent="0.3">
      <c r="B74" s="3"/>
      <c r="C74" s="3"/>
      <c r="D74" s="6"/>
      <c r="E74" s="8"/>
      <c r="P74" s="12"/>
      <c r="Q74" s="10"/>
      <c r="S74" s="16"/>
      <c r="T74" s="16"/>
    </row>
    <row r="75" spans="2:20" ht="40.049999999999997" customHeight="1" x14ac:dyDescent="0.3">
      <c r="B75" s="3"/>
      <c r="C75" s="3"/>
      <c r="D75" s="6"/>
      <c r="E75" s="8"/>
      <c r="P75" s="12"/>
      <c r="Q75" s="10"/>
      <c r="S75" s="16"/>
      <c r="T75" s="16"/>
    </row>
    <row r="76" spans="2:20" ht="40.049999999999997" customHeight="1" x14ac:dyDescent="0.3">
      <c r="B76" s="3"/>
      <c r="C76" s="3"/>
      <c r="D76" s="6"/>
      <c r="E76" s="8"/>
      <c r="P76" s="12"/>
      <c r="Q76" s="10"/>
      <c r="S76" s="16"/>
      <c r="T76" s="16"/>
    </row>
    <row r="77" spans="2:20" ht="40.049999999999997" customHeight="1" x14ac:dyDescent="0.3">
      <c r="B77" s="3"/>
      <c r="C77" s="3"/>
      <c r="D77" s="6"/>
      <c r="E77" s="8"/>
      <c r="P77" s="12"/>
      <c r="Q77" s="10"/>
      <c r="S77" s="16"/>
      <c r="T77" s="16"/>
    </row>
    <row r="78" spans="2:20" ht="40.049999999999997" customHeight="1" x14ac:dyDescent="0.3">
      <c r="B78" s="3"/>
      <c r="C78" s="3"/>
      <c r="D78" s="6"/>
      <c r="E78" s="8"/>
      <c r="P78" s="12"/>
      <c r="Q78" s="10"/>
      <c r="S78" s="16"/>
      <c r="T78" s="16"/>
    </row>
    <row r="79" spans="2:20" ht="40.049999999999997" customHeight="1" x14ac:dyDescent="0.3">
      <c r="B79" s="3"/>
      <c r="C79" s="3"/>
      <c r="D79" s="6"/>
      <c r="E79" s="8"/>
      <c r="P79" s="12"/>
      <c r="Q79" s="10"/>
      <c r="S79" s="16"/>
      <c r="T79" s="16"/>
    </row>
    <row r="80" spans="2:20" ht="40.049999999999997" customHeight="1" x14ac:dyDescent="0.3">
      <c r="B80" s="3"/>
      <c r="C80" s="3"/>
      <c r="D80" s="6"/>
      <c r="E80" s="8"/>
      <c r="P80" s="12"/>
      <c r="Q80" s="10"/>
      <c r="S80" s="16"/>
      <c r="T80" s="16"/>
    </row>
    <row r="81" spans="2:20" ht="40.049999999999997" customHeight="1" x14ac:dyDescent="0.3">
      <c r="B81" s="3"/>
      <c r="C81" s="3"/>
      <c r="D81" s="6"/>
      <c r="E81" s="8"/>
      <c r="P81" s="12"/>
      <c r="Q81" s="10"/>
      <c r="S81" s="16"/>
      <c r="T81" s="16"/>
    </row>
    <row r="82" spans="2:20" ht="40.049999999999997" customHeight="1" x14ac:dyDescent="0.3">
      <c r="B82" s="3"/>
      <c r="C82" s="3"/>
      <c r="D82" s="6"/>
      <c r="E82" s="8"/>
      <c r="P82" s="12"/>
      <c r="Q82" s="10"/>
      <c r="S82" s="16"/>
      <c r="T82" s="16"/>
    </row>
    <row r="83" spans="2:20" ht="40.049999999999997" customHeight="1" x14ac:dyDescent="0.3">
      <c r="B83" s="3"/>
      <c r="C83" s="3"/>
      <c r="D83" s="6"/>
      <c r="E83" s="8"/>
      <c r="P83" s="12"/>
      <c r="Q83" s="10"/>
      <c r="S83" s="16"/>
      <c r="T83" s="16"/>
    </row>
    <row r="84" spans="2:20" ht="40.049999999999997" customHeight="1" x14ac:dyDescent="0.3">
      <c r="B84" s="3"/>
      <c r="C84" s="3"/>
      <c r="D84" s="6"/>
      <c r="E84" s="8"/>
      <c r="P84" s="12"/>
      <c r="Q84" s="10"/>
      <c r="S84" s="16"/>
      <c r="T84" s="16"/>
    </row>
    <row r="85" spans="2:20" ht="40.049999999999997" customHeight="1" x14ac:dyDescent="0.3">
      <c r="B85" s="3"/>
      <c r="C85" s="3"/>
      <c r="D85" s="6"/>
      <c r="E85" s="8"/>
      <c r="P85" s="12"/>
      <c r="Q85" s="10"/>
      <c r="S85" s="16"/>
      <c r="T85" s="16"/>
    </row>
    <row r="86" spans="2:20" ht="40.049999999999997" customHeight="1" x14ac:dyDescent="0.3">
      <c r="B86" s="3"/>
      <c r="C86" s="3"/>
      <c r="D86" s="6"/>
      <c r="E86" s="8"/>
      <c r="P86" s="12"/>
      <c r="Q86" s="10"/>
      <c r="S86" s="16"/>
      <c r="T86" s="16"/>
    </row>
    <row r="87" spans="2:20" ht="40.049999999999997" customHeight="1" x14ac:dyDescent="0.3">
      <c r="B87" s="3"/>
      <c r="C87" s="3"/>
      <c r="D87" s="6"/>
      <c r="E87" s="8"/>
      <c r="P87" s="12"/>
      <c r="Q87" s="10"/>
      <c r="S87" s="16"/>
      <c r="T87" s="16"/>
    </row>
    <row r="88" spans="2:20" ht="40.049999999999997" customHeight="1" x14ac:dyDescent="0.3">
      <c r="B88" s="3"/>
      <c r="C88" s="3"/>
      <c r="D88" s="6"/>
      <c r="E88" s="8"/>
      <c r="P88" s="12"/>
      <c r="Q88" s="10"/>
      <c r="S88" s="16"/>
      <c r="T88" s="16"/>
    </row>
    <row r="89" spans="2:20" ht="40.049999999999997" customHeight="1" x14ac:dyDescent="0.3">
      <c r="B89" s="3"/>
      <c r="C89" s="3"/>
      <c r="D89" s="6"/>
      <c r="E89" s="8"/>
      <c r="P89" s="12"/>
      <c r="Q89" s="10"/>
      <c r="S89" s="16"/>
      <c r="T89" s="16"/>
    </row>
    <row r="90" spans="2:20" ht="40.049999999999997" customHeight="1" x14ac:dyDescent="0.3">
      <c r="B90" s="3"/>
      <c r="C90" s="3"/>
      <c r="D90" s="6"/>
      <c r="E90" s="8"/>
      <c r="P90" s="12"/>
      <c r="Q90" s="10"/>
      <c r="S90" s="16"/>
      <c r="T90" s="16"/>
    </row>
    <row r="91" spans="2:20" ht="40.049999999999997" customHeight="1" x14ac:dyDescent="0.3">
      <c r="B91" s="3"/>
      <c r="C91" s="3"/>
      <c r="D91" s="6"/>
      <c r="E91" s="8"/>
      <c r="P91" s="12"/>
      <c r="Q91" s="10"/>
      <c r="S91" s="16"/>
      <c r="T91" s="16"/>
    </row>
    <row r="92" spans="2:20" ht="40.049999999999997" customHeight="1" x14ac:dyDescent="0.3">
      <c r="B92" s="3"/>
      <c r="C92" s="3"/>
      <c r="D92" s="6"/>
      <c r="E92" s="8"/>
      <c r="P92" s="12"/>
      <c r="Q92" s="10"/>
      <c r="S92" s="16"/>
      <c r="T92" s="16"/>
    </row>
    <row r="93" spans="2:20" ht="40.049999999999997" customHeight="1" x14ac:dyDescent="0.3">
      <c r="B93" s="3"/>
      <c r="C93" s="3"/>
      <c r="D93" s="6"/>
      <c r="E93" s="8"/>
      <c r="P93" s="12"/>
      <c r="Q93" s="10"/>
      <c r="S93" s="16"/>
      <c r="T93" s="16"/>
    </row>
    <row r="94" spans="2:20" ht="40.049999999999997" customHeight="1" x14ac:dyDescent="0.3">
      <c r="B94" s="3"/>
      <c r="C94" s="3"/>
      <c r="D94" s="6"/>
      <c r="E94" s="8"/>
      <c r="P94" s="12"/>
      <c r="Q94" s="10"/>
      <c r="S94" s="16"/>
      <c r="T94" s="16"/>
    </row>
    <row r="95" spans="2:20" ht="40.049999999999997" customHeight="1" x14ac:dyDescent="0.3">
      <c r="B95" s="3"/>
      <c r="C95" s="3"/>
      <c r="D95" s="6"/>
      <c r="E95" s="8"/>
      <c r="P95" s="12"/>
      <c r="Q95" s="10"/>
      <c r="S95" s="16"/>
      <c r="T95" s="16"/>
    </row>
    <row r="96" spans="2:20" ht="40.049999999999997" customHeight="1" x14ac:dyDescent="0.3">
      <c r="B96" s="3"/>
      <c r="C96" s="3"/>
      <c r="D96" s="6"/>
      <c r="E96" s="8"/>
      <c r="P96" s="12"/>
      <c r="Q96" s="10"/>
      <c r="S96" s="16"/>
      <c r="T96" s="16"/>
    </row>
    <row r="97" spans="2:20" ht="40.049999999999997" customHeight="1" x14ac:dyDescent="0.3">
      <c r="B97" s="3"/>
      <c r="C97" s="3"/>
      <c r="D97" s="6"/>
      <c r="E97" s="8"/>
      <c r="P97" s="12"/>
      <c r="Q97" s="10"/>
      <c r="S97" s="16"/>
      <c r="T97" s="16"/>
    </row>
    <row r="98" spans="2:20" ht="40.049999999999997" customHeight="1" x14ac:dyDescent="0.3">
      <c r="B98" s="3"/>
      <c r="C98" s="3"/>
      <c r="D98" s="6"/>
      <c r="E98" s="8"/>
      <c r="P98" s="12"/>
      <c r="Q98" s="10"/>
      <c r="S98" s="16"/>
      <c r="T98" s="16"/>
    </row>
    <row r="99" spans="2:20" ht="40.049999999999997" customHeight="1" x14ac:dyDescent="0.3">
      <c r="B99" s="3"/>
      <c r="C99" s="3"/>
      <c r="D99" s="6"/>
      <c r="E99" s="8"/>
      <c r="P99" s="12"/>
      <c r="Q99" s="10"/>
      <c r="S99" s="16"/>
      <c r="T99" s="16"/>
    </row>
    <row r="100" spans="2:20" ht="40.049999999999997" customHeight="1" x14ac:dyDescent="0.3">
      <c r="B100" s="3"/>
      <c r="C100" s="3"/>
      <c r="D100" s="6"/>
      <c r="E100" s="8"/>
      <c r="P100" s="12"/>
      <c r="Q100" s="10"/>
      <c r="S100" s="16"/>
      <c r="T100" s="16"/>
    </row>
    <row r="101" spans="2:20" ht="40.049999999999997" customHeight="1" x14ac:dyDescent="0.3">
      <c r="B101" s="3"/>
      <c r="C101" s="3"/>
      <c r="D101" s="6"/>
      <c r="E101" s="8"/>
      <c r="P101" s="12"/>
      <c r="Q101" s="10"/>
      <c r="S101" s="16"/>
      <c r="T101" s="16"/>
    </row>
    <row r="102" spans="2:20" ht="40.049999999999997" customHeight="1" x14ac:dyDescent="0.3">
      <c r="B102" s="3"/>
      <c r="C102" s="3"/>
      <c r="D102" s="6"/>
      <c r="E102" s="8"/>
      <c r="P102" s="12"/>
      <c r="Q102" s="10"/>
      <c r="S102" s="16"/>
      <c r="T102" s="16"/>
    </row>
    <row r="103" spans="2:20" ht="40.049999999999997" customHeight="1" x14ac:dyDescent="0.3">
      <c r="B103" s="3"/>
      <c r="C103" s="3"/>
      <c r="D103" s="6"/>
      <c r="E103" s="8"/>
      <c r="P103" s="12"/>
      <c r="Q103" s="10"/>
      <c r="S103" s="16"/>
      <c r="T103" s="16"/>
    </row>
    <row r="104" spans="2:20" ht="40.049999999999997" customHeight="1" x14ac:dyDescent="0.3">
      <c r="B104" s="3"/>
      <c r="C104" s="3"/>
      <c r="D104" s="6"/>
      <c r="E104" s="8"/>
      <c r="P104" s="12"/>
      <c r="Q104" s="10"/>
      <c r="S104" s="16"/>
      <c r="T104" s="16"/>
    </row>
    <row r="105" spans="2:20" ht="40.049999999999997" customHeight="1" x14ac:dyDescent="0.3">
      <c r="B105" s="3"/>
      <c r="C105" s="3"/>
      <c r="D105" s="6"/>
      <c r="E105" s="8"/>
      <c r="P105" s="12"/>
      <c r="Q105" s="10"/>
      <c r="S105" s="16"/>
      <c r="T105" s="16"/>
    </row>
    <row r="106" spans="2:20" ht="40.049999999999997" customHeight="1" x14ac:dyDescent="0.3">
      <c r="B106" s="3"/>
      <c r="C106" s="3"/>
      <c r="D106" s="6"/>
      <c r="E106" s="8"/>
      <c r="P106" s="12"/>
      <c r="Q106" s="10"/>
      <c r="S106" s="16"/>
      <c r="T106" s="16"/>
    </row>
    <row r="107" spans="2:20" ht="40.049999999999997" customHeight="1" x14ac:dyDescent="0.3">
      <c r="B107" s="3"/>
      <c r="C107" s="3"/>
      <c r="D107" s="6"/>
      <c r="E107" s="8"/>
      <c r="P107" s="12"/>
      <c r="Q107" s="10"/>
      <c r="S107" s="16"/>
      <c r="T107" s="16"/>
    </row>
    <row r="108" spans="2:20" ht="40.049999999999997" customHeight="1" x14ac:dyDescent="0.3">
      <c r="B108" s="3"/>
      <c r="C108" s="3"/>
      <c r="D108" s="6"/>
      <c r="E108" s="8"/>
      <c r="P108" s="12"/>
      <c r="Q108" s="10"/>
      <c r="S108" s="16"/>
      <c r="T108" s="16"/>
    </row>
    <row r="109" spans="2:20" ht="40.049999999999997" customHeight="1" x14ac:dyDescent="0.3">
      <c r="B109" s="3"/>
      <c r="C109" s="3"/>
      <c r="D109" s="6"/>
      <c r="E109" s="8"/>
      <c r="P109" s="12"/>
      <c r="Q109" s="10"/>
      <c r="S109" s="16"/>
      <c r="T109" s="16"/>
    </row>
    <row r="110" spans="2:20" ht="40.049999999999997" customHeight="1" x14ac:dyDescent="0.3">
      <c r="B110" s="3"/>
      <c r="C110" s="3"/>
      <c r="D110" s="6"/>
      <c r="E110" s="8"/>
      <c r="P110" s="12"/>
      <c r="Q110" s="10"/>
      <c r="S110" s="16"/>
      <c r="T110" s="16"/>
    </row>
    <row r="111" spans="2:20" ht="40.049999999999997" customHeight="1" x14ac:dyDescent="0.3">
      <c r="B111" s="3"/>
      <c r="C111" s="3"/>
      <c r="D111" s="6"/>
      <c r="E111" s="8"/>
      <c r="P111" s="12"/>
      <c r="Q111" s="10"/>
      <c r="S111" s="16"/>
      <c r="T111" s="16"/>
    </row>
    <row r="112" spans="2:20" ht="40.049999999999997" customHeight="1" x14ac:dyDescent="0.3">
      <c r="B112" s="3"/>
      <c r="C112" s="3"/>
      <c r="D112" s="6"/>
      <c r="E112" s="8"/>
      <c r="P112" s="12"/>
      <c r="Q112" s="10"/>
      <c r="S112" s="16"/>
      <c r="T112" s="16"/>
    </row>
    <row r="113" spans="2:20" ht="40.049999999999997" customHeight="1" x14ac:dyDescent="0.3">
      <c r="B113" s="3"/>
      <c r="C113" s="3"/>
      <c r="D113" s="6"/>
      <c r="E113" s="8"/>
      <c r="P113" s="12"/>
      <c r="Q113" s="10"/>
      <c r="S113" s="16"/>
      <c r="T113" s="16"/>
    </row>
    <row r="114" spans="2:20" ht="40.049999999999997" customHeight="1" x14ac:dyDescent="0.3">
      <c r="B114" s="3"/>
      <c r="C114" s="3"/>
      <c r="D114" s="6"/>
      <c r="E114" s="8"/>
      <c r="P114" s="12"/>
      <c r="Q114" s="10"/>
      <c r="S114" s="16"/>
      <c r="T114" s="16"/>
    </row>
    <row r="115" spans="2:20" ht="40.049999999999997" customHeight="1" x14ac:dyDescent="0.3">
      <c r="B115" s="3"/>
      <c r="C115" s="3"/>
      <c r="D115" s="6"/>
      <c r="E115" s="8"/>
      <c r="P115" s="12"/>
      <c r="Q115" s="10"/>
      <c r="S115" s="16"/>
      <c r="T115" s="16"/>
    </row>
    <row r="116" spans="2:20" ht="40.049999999999997" customHeight="1" x14ac:dyDescent="0.3">
      <c r="B116" s="3"/>
      <c r="C116" s="3"/>
      <c r="D116" s="6"/>
      <c r="E116" s="8"/>
      <c r="P116" s="12"/>
      <c r="Q116" s="10"/>
      <c r="S116" s="16"/>
      <c r="T116" s="16"/>
    </row>
    <row r="117" spans="2:20" ht="40.049999999999997" customHeight="1" x14ac:dyDescent="0.3">
      <c r="B117" s="3"/>
      <c r="C117" s="3"/>
      <c r="D117" s="6"/>
      <c r="E117" s="8"/>
      <c r="P117" s="12"/>
      <c r="Q117" s="10"/>
      <c r="S117" s="16"/>
      <c r="T117" s="16"/>
    </row>
    <row r="118" spans="2:20" ht="40.049999999999997" customHeight="1" x14ac:dyDescent="0.3">
      <c r="B118" s="3"/>
      <c r="C118" s="3"/>
      <c r="D118" s="6"/>
      <c r="E118" s="8"/>
      <c r="P118" s="12"/>
      <c r="Q118" s="10"/>
      <c r="S118" s="16"/>
      <c r="T118" s="16"/>
    </row>
    <row r="119" spans="2:20" ht="40.049999999999997" customHeight="1" x14ac:dyDescent="0.3">
      <c r="B119" s="3"/>
      <c r="C119" s="3"/>
      <c r="D119" s="6"/>
      <c r="E119" s="8"/>
      <c r="P119" s="12"/>
      <c r="Q119" s="10"/>
      <c r="S119" s="16"/>
      <c r="T119" s="16"/>
    </row>
    <row r="120" spans="2:20" ht="40.049999999999997" customHeight="1" x14ac:dyDescent="0.3">
      <c r="B120" s="3"/>
      <c r="C120" s="3"/>
      <c r="D120" s="6"/>
      <c r="E120" s="8"/>
      <c r="P120" s="12"/>
      <c r="Q120" s="10"/>
      <c r="S120" s="16"/>
      <c r="T120" s="16"/>
    </row>
    <row r="121" spans="2:20" ht="40.049999999999997" customHeight="1" x14ac:dyDescent="0.3">
      <c r="B121" s="3"/>
      <c r="C121" s="3"/>
      <c r="D121" s="6"/>
      <c r="E121" s="8"/>
      <c r="P121" s="12"/>
      <c r="Q121" s="10"/>
      <c r="S121" s="16"/>
      <c r="T121" s="16"/>
    </row>
    <row r="122" spans="2:20" ht="40.049999999999997" customHeight="1" x14ac:dyDescent="0.3">
      <c r="B122" s="3"/>
      <c r="C122" s="3"/>
      <c r="D122" s="6"/>
      <c r="E122" s="8"/>
      <c r="P122" s="12"/>
      <c r="Q122" s="10"/>
      <c r="S122" s="16"/>
      <c r="T122" s="16"/>
    </row>
    <row r="123" spans="2:20" ht="40.049999999999997" customHeight="1" x14ac:dyDescent="0.3">
      <c r="B123" s="3"/>
      <c r="C123" s="3"/>
      <c r="D123" s="6"/>
      <c r="E123" s="8"/>
      <c r="P123" s="12"/>
      <c r="Q123" s="10"/>
      <c r="S123" s="16"/>
      <c r="T123" s="16"/>
    </row>
    <row r="124" spans="2:20" ht="40.049999999999997" customHeight="1" x14ac:dyDescent="0.3">
      <c r="B124" s="3"/>
      <c r="C124" s="3"/>
      <c r="D124" s="6"/>
      <c r="E124" s="8"/>
      <c r="P124" s="12"/>
      <c r="Q124" s="10"/>
      <c r="S124" s="16"/>
      <c r="T124" s="16"/>
    </row>
    <row r="125" spans="2:20" ht="40.049999999999997" customHeight="1" x14ac:dyDescent="0.3">
      <c r="B125" s="3"/>
      <c r="C125" s="3"/>
      <c r="D125" s="6"/>
      <c r="E125" s="8"/>
      <c r="P125" s="12"/>
      <c r="Q125" s="10"/>
      <c r="S125" s="16"/>
      <c r="T125" s="16"/>
    </row>
    <row r="126" spans="2:20" ht="40.049999999999997" customHeight="1" x14ac:dyDescent="0.3">
      <c r="B126" s="3"/>
      <c r="C126" s="3"/>
      <c r="D126" s="6"/>
      <c r="E126" s="8"/>
      <c r="P126" s="12"/>
      <c r="Q126" s="10"/>
      <c r="S126" s="16"/>
      <c r="T126" s="16"/>
    </row>
    <row r="127" spans="2:20" ht="40.049999999999997" customHeight="1" x14ac:dyDescent="0.3">
      <c r="B127" s="3"/>
      <c r="C127" s="3"/>
      <c r="D127" s="6"/>
      <c r="E127" s="8"/>
      <c r="P127" s="12"/>
      <c r="Q127" s="10"/>
      <c r="S127" s="16"/>
      <c r="T127" s="16"/>
    </row>
    <row r="128" spans="2:20" ht="40.049999999999997" customHeight="1" x14ac:dyDescent="0.3">
      <c r="B128" s="3"/>
      <c r="C128" s="3"/>
      <c r="D128" s="6"/>
      <c r="E128" s="8"/>
      <c r="P128" s="12"/>
      <c r="Q128" s="10"/>
      <c r="S128" s="16"/>
      <c r="T128" s="16"/>
    </row>
    <row r="129" spans="2:20" ht="40.049999999999997" customHeight="1" x14ac:dyDescent="0.3">
      <c r="B129" s="3"/>
      <c r="C129" s="3"/>
      <c r="D129" s="6"/>
      <c r="E129" s="8"/>
      <c r="P129" s="12"/>
      <c r="Q129" s="10"/>
      <c r="S129" s="16"/>
      <c r="T129" s="16"/>
    </row>
    <row r="130" spans="2:20" ht="40.049999999999997" customHeight="1" x14ac:dyDescent="0.3">
      <c r="B130" s="3"/>
      <c r="C130" s="3"/>
      <c r="D130" s="6"/>
      <c r="E130" s="8"/>
      <c r="P130" s="12"/>
      <c r="Q130" s="10"/>
      <c r="S130" s="16"/>
      <c r="T130" s="16"/>
    </row>
    <row r="131" spans="2:20" ht="40.049999999999997" customHeight="1" x14ac:dyDescent="0.3">
      <c r="B131" s="3"/>
      <c r="C131" s="3"/>
      <c r="D131" s="6"/>
      <c r="E131" s="8"/>
      <c r="P131" s="12"/>
      <c r="Q131" s="10"/>
      <c r="S131" s="16"/>
      <c r="T131" s="16"/>
    </row>
    <row r="132" spans="2:20" ht="40.049999999999997" customHeight="1" x14ac:dyDescent="0.3">
      <c r="B132" s="3"/>
      <c r="C132" s="3"/>
      <c r="D132" s="6"/>
      <c r="E132" s="8"/>
      <c r="P132" s="12"/>
      <c r="Q132" s="10"/>
      <c r="S132" s="16"/>
      <c r="T132" s="16"/>
    </row>
    <row r="133" spans="2:20" ht="40.049999999999997" customHeight="1" x14ac:dyDescent="0.3">
      <c r="B133" s="3"/>
      <c r="C133" s="3"/>
      <c r="D133" s="6"/>
      <c r="E133" s="8"/>
      <c r="P133" s="12"/>
      <c r="Q133" s="10"/>
      <c r="S133" s="16"/>
      <c r="T133" s="16"/>
    </row>
    <row r="134" spans="2:20" ht="40.049999999999997" customHeight="1" x14ac:dyDescent="0.3">
      <c r="B134" s="3"/>
      <c r="C134" s="3"/>
      <c r="D134" s="6"/>
      <c r="E134" s="8"/>
      <c r="P134" s="12"/>
      <c r="Q134" s="10"/>
      <c r="S134" s="16"/>
      <c r="T134" s="16"/>
    </row>
    <row r="135" spans="2:20" ht="40.049999999999997" customHeight="1" x14ac:dyDescent="0.3">
      <c r="B135" s="3"/>
      <c r="C135" s="3"/>
      <c r="D135" s="6"/>
      <c r="E135" s="8"/>
      <c r="P135" s="12"/>
      <c r="Q135" s="10"/>
      <c r="S135" s="16"/>
      <c r="T135" s="16"/>
    </row>
    <row r="136" spans="2:20" ht="40.049999999999997" customHeight="1" x14ac:dyDescent="0.3">
      <c r="B136" s="3"/>
      <c r="C136" s="3"/>
      <c r="D136" s="6"/>
      <c r="E136" s="8"/>
      <c r="P136" s="12"/>
      <c r="Q136" s="10"/>
      <c r="S136" s="16"/>
      <c r="T136" s="16"/>
    </row>
    <row r="137" spans="2:20" ht="40.049999999999997" customHeight="1" x14ac:dyDescent="0.3">
      <c r="B137" s="3"/>
      <c r="C137" s="3"/>
      <c r="D137" s="6"/>
      <c r="E137" s="8"/>
      <c r="P137" s="12"/>
      <c r="Q137" s="10"/>
      <c r="S137" s="16"/>
      <c r="T137" s="16"/>
    </row>
    <row r="138" spans="2:20" ht="40.049999999999997" customHeight="1" x14ac:dyDescent="0.3">
      <c r="B138" s="3"/>
      <c r="C138" s="3"/>
      <c r="D138" s="6"/>
      <c r="E138" s="8"/>
      <c r="P138" s="12"/>
      <c r="Q138" s="10"/>
      <c r="S138" s="16"/>
      <c r="T138" s="16"/>
    </row>
    <row r="139" spans="2:20" ht="40.049999999999997" customHeight="1" x14ac:dyDescent="0.3">
      <c r="B139" s="3"/>
      <c r="C139" s="3"/>
      <c r="D139" s="6"/>
      <c r="E139" s="8"/>
      <c r="P139" s="12"/>
      <c r="Q139" s="10"/>
      <c r="S139" s="16"/>
      <c r="T139" s="16"/>
    </row>
    <row r="140" spans="2:20" ht="40.049999999999997" customHeight="1" x14ac:dyDescent="0.3">
      <c r="B140" s="3"/>
      <c r="C140" s="3"/>
      <c r="D140" s="6"/>
      <c r="E140" s="8"/>
      <c r="P140" s="12"/>
      <c r="Q140" s="10"/>
      <c r="S140" s="16"/>
      <c r="T140" s="16"/>
    </row>
    <row r="141" spans="2:20" ht="40.049999999999997" customHeight="1" x14ac:dyDescent="0.3">
      <c r="B141" s="3"/>
      <c r="C141" s="3"/>
      <c r="D141" s="6"/>
      <c r="E141" s="8"/>
      <c r="P141" s="12"/>
      <c r="Q141" s="10"/>
      <c r="S141" s="16"/>
      <c r="T141" s="16"/>
    </row>
    <row r="142" spans="2:20" ht="40.049999999999997" customHeight="1" x14ac:dyDescent="0.3">
      <c r="B142" s="3"/>
      <c r="C142" s="3"/>
      <c r="D142" s="6"/>
      <c r="E142" s="8"/>
      <c r="P142" s="12"/>
      <c r="Q142" s="10"/>
      <c r="S142" s="16"/>
      <c r="T142" s="16"/>
    </row>
    <row r="143" spans="2:20" ht="40.049999999999997" customHeight="1" x14ac:dyDescent="0.3">
      <c r="B143" s="3"/>
      <c r="C143" s="3"/>
      <c r="D143" s="6"/>
      <c r="E143" s="8"/>
      <c r="P143" s="12"/>
      <c r="Q143" s="10"/>
      <c r="S143" s="16"/>
      <c r="T143" s="16"/>
    </row>
    <row r="144" spans="2:20" ht="40.049999999999997" customHeight="1" x14ac:dyDescent="0.3">
      <c r="B144" s="3"/>
      <c r="C144" s="3"/>
      <c r="D144" s="6"/>
      <c r="E144" s="8"/>
      <c r="P144" s="12"/>
      <c r="Q144" s="10"/>
      <c r="S144" s="16"/>
      <c r="T144" s="16"/>
    </row>
    <row r="145" spans="2:20" ht="40.049999999999997" customHeight="1" x14ac:dyDescent="0.3">
      <c r="B145" s="3"/>
      <c r="C145" s="3"/>
      <c r="D145" s="6"/>
      <c r="E145" s="8"/>
      <c r="P145" s="12"/>
      <c r="Q145" s="10"/>
      <c r="S145" s="16"/>
      <c r="T145" s="16"/>
    </row>
    <row r="146" spans="2:20" ht="40.049999999999997" customHeight="1" x14ac:dyDescent="0.3">
      <c r="B146" s="3"/>
      <c r="C146" s="3"/>
      <c r="D146" s="6"/>
      <c r="E146" s="8"/>
      <c r="P146" s="12"/>
      <c r="Q146" s="10"/>
      <c r="S146" s="16"/>
      <c r="T146" s="16"/>
    </row>
    <row r="147" spans="2:20" ht="40.049999999999997" customHeight="1" x14ac:dyDescent="0.3">
      <c r="B147" s="3"/>
      <c r="C147" s="3"/>
      <c r="D147" s="6"/>
      <c r="E147" s="8"/>
      <c r="P147" s="12"/>
      <c r="Q147" s="10"/>
      <c r="S147" s="16"/>
      <c r="T147" s="16"/>
    </row>
    <row r="148" spans="2:20" ht="40.049999999999997" customHeight="1" x14ac:dyDescent="0.3">
      <c r="B148" s="3"/>
      <c r="C148" s="3"/>
      <c r="D148" s="6"/>
      <c r="E148" s="8"/>
      <c r="P148" s="12"/>
      <c r="Q148" s="10"/>
      <c r="S148" s="16"/>
      <c r="T148" s="16"/>
    </row>
    <row r="149" spans="2:20" ht="40.049999999999997" customHeight="1" x14ac:dyDescent="0.3">
      <c r="B149" s="3"/>
      <c r="C149" s="3"/>
      <c r="D149" s="6"/>
      <c r="E149" s="8"/>
      <c r="P149" s="12"/>
      <c r="Q149" s="10"/>
      <c r="S149" s="16"/>
      <c r="T149" s="16"/>
    </row>
    <row r="150" spans="2:20" ht="40.049999999999997" customHeight="1" x14ac:dyDescent="0.3">
      <c r="B150" s="3"/>
      <c r="C150" s="3"/>
      <c r="D150" s="6"/>
      <c r="E150" s="8"/>
      <c r="P150" s="12"/>
      <c r="Q150" s="10"/>
      <c r="S150" s="16"/>
      <c r="T150" s="16"/>
    </row>
    <row r="151" spans="2:20" ht="40.049999999999997" customHeight="1" x14ac:dyDescent="0.3">
      <c r="B151" s="3"/>
      <c r="C151" s="3"/>
      <c r="D151" s="6"/>
      <c r="E151" s="8"/>
      <c r="P151" s="12"/>
      <c r="Q151" s="10"/>
      <c r="S151" s="16"/>
      <c r="T151" s="16"/>
    </row>
    <row r="152" spans="2:20" ht="40.049999999999997" customHeight="1" x14ac:dyDescent="0.3">
      <c r="B152" s="3"/>
      <c r="C152" s="3"/>
      <c r="D152" s="6"/>
      <c r="E152" s="8"/>
      <c r="P152" s="12"/>
      <c r="Q152" s="10"/>
      <c r="S152" s="16"/>
      <c r="T152" s="16"/>
    </row>
    <row r="153" spans="2:20" ht="40.049999999999997" customHeight="1" x14ac:dyDescent="0.3">
      <c r="B153" s="3"/>
      <c r="C153" s="3"/>
      <c r="D153" s="6"/>
      <c r="E153" s="8"/>
      <c r="P153" s="12"/>
      <c r="Q153" s="10"/>
      <c r="S153" s="16"/>
      <c r="T153" s="16"/>
    </row>
    <row r="154" spans="2:20" ht="40.049999999999997" customHeight="1" x14ac:dyDescent="0.3">
      <c r="B154" s="3"/>
      <c r="C154" s="3"/>
      <c r="D154" s="6"/>
      <c r="E154" s="8"/>
      <c r="P154" s="12"/>
      <c r="Q154" s="10"/>
      <c r="S154" s="16"/>
      <c r="T154" s="16"/>
    </row>
    <row r="155" spans="2:20" ht="40.049999999999997" customHeight="1" x14ac:dyDescent="0.3">
      <c r="B155" s="3"/>
      <c r="C155" s="3"/>
      <c r="D155" s="6"/>
      <c r="E155" s="8"/>
      <c r="P155" s="12"/>
      <c r="Q155" s="10"/>
      <c r="S155" s="16"/>
      <c r="T155" s="16"/>
    </row>
    <row r="156" spans="2:20" ht="40.049999999999997" customHeight="1" x14ac:dyDescent="0.3">
      <c r="B156" s="3"/>
      <c r="C156" s="3"/>
      <c r="D156" s="6"/>
      <c r="E156" s="8"/>
      <c r="P156" s="12"/>
      <c r="Q156" s="10"/>
      <c r="S156" s="16"/>
      <c r="T156" s="16"/>
    </row>
    <row r="157" spans="2:20" ht="40.049999999999997" customHeight="1" x14ac:dyDescent="0.3">
      <c r="B157" s="3"/>
      <c r="C157" s="3"/>
      <c r="D157" s="6"/>
      <c r="E157" s="8"/>
      <c r="P157" s="12"/>
      <c r="Q157" s="10"/>
      <c r="S157" s="16"/>
      <c r="T157" s="16"/>
    </row>
    <row r="158" spans="2:20" ht="40.049999999999997" customHeight="1" x14ac:dyDescent="0.3">
      <c r="B158" s="3"/>
      <c r="C158" s="3"/>
      <c r="D158" s="6"/>
      <c r="E158" s="8"/>
      <c r="P158" s="12"/>
      <c r="Q158" s="10"/>
      <c r="S158" s="16"/>
      <c r="T158" s="16"/>
    </row>
    <row r="159" spans="2:20" ht="40.049999999999997" customHeight="1" x14ac:dyDescent="0.3">
      <c r="B159" s="3"/>
      <c r="C159" s="3"/>
      <c r="D159" s="6"/>
      <c r="E159" s="8"/>
      <c r="P159" s="12"/>
      <c r="Q159" s="10"/>
      <c r="S159" s="16"/>
      <c r="T159" s="16"/>
    </row>
    <row r="160" spans="2:20" ht="40.049999999999997" customHeight="1" x14ac:dyDescent="0.3">
      <c r="B160" s="3"/>
      <c r="C160" s="3"/>
      <c r="D160" s="6"/>
      <c r="E160" s="8"/>
      <c r="P160" s="12"/>
      <c r="Q160" s="10"/>
      <c r="S160" s="16"/>
      <c r="T160" s="16"/>
    </row>
    <row r="161" spans="2:20" ht="40.049999999999997" customHeight="1" x14ac:dyDescent="0.3">
      <c r="B161" s="3"/>
      <c r="C161" s="3"/>
      <c r="D161" s="6"/>
      <c r="E161" s="8"/>
      <c r="P161" s="12"/>
      <c r="Q161" s="10"/>
      <c r="S161" s="16"/>
      <c r="T161" s="16"/>
    </row>
    <row r="162" spans="2:20" ht="40.049999999999997" customHeight="1" x14ac:dyDescent="0.3">
      <c r="B162" s="3"/>
      <c r="C162" s="3"/>
      <c r="D162" s="6"/>
      <c r="E162" s="8"/>
      <c r="P162" s="12"/>
      <c r="Q162" s="10"/>
      <c r="S162" s="16"/>
      <c r="T162" s="16"/>
    </row>
    <row r="163" spans="2:20" ht="40.049999999999997" customHeight="1" x14ac:dyDescent="0.3">
      <c r="B163" s="3"/>
      <c r="C163" s="3"/>
      <c r="D163" s="6"/>
      <c r="E163" s="8"/>
      <c r="P163" s="12"/>
      <c r="Q163" s="10"/>
      <c r="S163" s="16"/>
      <c r="T163" s="16"/>
    </row>
    <row r="164" spans="2:20" ht="40.049999999999997" customHeight="1" x14ac:dyDescent="0.3">
      <c r="B164" s="3"/>
      <c r="C164" s="3"/>
      <c r="D164" s="6"/>
      <c r="E164" s="8"/>
      <c r="P164" s="12"/>
      <c r="Q164" s="10"/>
      <c r="S164" s="16"/>
      <c r="T164" s="16"/>
    </row>
    <row r="165" spans="2:20" ht="40.049999999999997" customHeight="1" x14ac:dyDescent="0.3">
      <c r="B165" s="3"/>
      <c r="C165" s="3"/>
      <c r="D165" s="6"/>
      <c r="E165" s="8"/>
      <c r="P165" s="12"/>
      <c r="Q165" s="10"/>
      <c r="S165" s="16"/>
      <c r="T165" s="16"/>
    </row>
    <row r="166" spans="2:20" ht="40.049999999999997" customHeight="1" x14ac:dyDescent="0.3">
      <c r="B166" s="3"/>
      <c r="C166" s="3"/>
      <c r="D166" s="6"/>
      <c r="E166" s="8"/>
      <c r="P166" s="12"/>
      <c r="Q166" s="10"/>
      <c r="S166" s="16"/>
      <c r="T166" s="16"/>
    </row>
    <row r="167" spans="2:20" ht="40.049999999999997" customHeight="1" x14ac:dyDescent="0.3">
      <c r="B167" s="3"/>
      <c r="C167" s="3"/>
      <c r="D167" s="6"/>
      <c r="E167" s="8"/>
      <c r="P167" s="12"/>
      <c r="Q167" s="10"/>
      <c r="S167" s="16"/>
      <c r="T167" s="16"/>
    </row>
    <row r="168" spans="2:20" ht="40.049999999999997" customHeight="1" x14ac:dyDescent="0.3">
      <c r="B168" s="3"/>
      <c r="C168" s="3"/>
      <c r="D168" s="6"/>
      <c r="E168" s="8"/>
      <c r="P168" s="12"/>
      <c r="Q168" s="10"/>
      <c r="S168" s="16"/>
      <c r="T168" s="16"/>
    </row>
    <row r="169" spans="2:20" ht="40.049999999999997" customHeight="1" x14ac:dyDescent="0.3">
      <c r="B169" s="3"/>
      <c r="C169" s="3"/>
      <c r="D169" s="6"/>
      <c r="E169" s="8"/>
      <c r="P169" s="12"/>
      <c r="Q169" s="10"/>
      <c r="S169" s="16"/>
      <c r="T169" s="16"/>
    </row>
    <row r="170" spans="2:20" ht="40.049999999999997" customHeight="1" x14ac:dyDescent="0.3">
      <c r="B170" s="3"/>
      <c r="C170" s="3"/>
      <c r="D170" s="6"/>
      <c r="E170" s="8"/>
      <c r="P170" s="12"/>
      <c r="Q170" s="10"/>
      <c r="S170" s="16"/>
      <c r="T170" s="16"/>
    </row>
    <row r="171" spans="2:20" ht="40.049999999999997" customHeight="1" x14ac:dyDescent="0.3">
      <c r="B171" s="3"/>
      <c r="C171" s="3"/>
      <c r="D171" s="6"/>
      <c r="E171" s="8"/>
      <c r="P171" s="12"/>
      <c r="Q171" s="10"/>
      <c r="S171" s="16"/>
      <c r="T171" s="16"/>
    </row>
    <row r="172" spans="2:20" ht="40.049999999999997" customHeight="1" x14ac:dyDescent="0.3">
      <c r="B172" s="3"/>
      <c r="C172" s="3"/>
      <c r="D172" s="6"/>
      <c r="E172" s="8"/>
      <c r="P172" s="12"/>
      <c r="Q172" s="10"/>
      <c r="S172" s="16"/>
      <c r="T172" s="16"/>
    </row>
    <row r="173" spans="2:20" ht="40.049999999999997" customHeight="1" x14ac:dyDescent="0.3">
      <c r="B173" s="3"/>
      <c r="C173" s="3"/>
      <c r="D173" s="6"/>
      <c r="E173" s="8"/>
      <c r="P173" s="12"/>
      <c r="Q173" s="10"/>
      <c r="S173" s="16"/>
      <c r="T173" s="16"/>
    </row>
    <row r="174" spans="2:20" ht="40.049999999999997" customHeight="1" x14ac:dyDescent="0.3">
      <c r="B174" s="3"/>
      <c r="C174" s="3"/>
      <c r="D174" s="6"/>
      <c r="E174" s="8"/>
      <c r="P174" s="12"/>
      <c r="Q174" s="10"/>
      <c r="S174" s="16"/>
      <c r="T174" s="16"/>
    </row>
    <row r="175" spans="2:20" ht="40.049999999999997" customHeight="1" x14ac:dyDescent="0.3">
      <c r="B175" s="3"/>
      <c r="C175" s="3"/>
      <c r="D175" s="6"/>
      <c r="E175" s="8"/>
      <c r="P175" s="12"/>
      <c r="Q175" s="10"/>
      <c r="S175" s="16"/>
      <c r="T175" s="16"/>
    </row>
    <row r="176" spans="2:20" ht="40.049999999999997" customHeight="1" x14ac:dyDescent="0.3">
      <c r="B176" s="3"/>
      <c r="C176" s="3"/>
      <c r="D176" s="6"/>
      <c r="E176" s="8"/>
      <c r="P176" s="12"/>
      <c r="Q176" s="10"/>
      <c r="S176" s="16"/>
      <c r="T176" s="16"/>
    </row>
    <row r="177" spans="2:20" ht="40.049999999999997" customHeight="1" x14ac:dyDescent="0.3">
      <c r="B177" s="3"/>
      <c r="C177" s="3"/>
      <c r="D177" s="6"/>
      <c r="E177" s="8"/>
      <c r="P177" s="12"/>
      <c r="Q177" s="10"/>
      <c r="S177" s="16"/>
      <c r="T177" s="16"/>
    </row>
    <row r="178" spans="2:20" ht="40.049999999999997" customHeight="1" x14ac:dyDescent="0.3">
      <c r="B178" s="3"/>
      <c r="C178" s="3"/>
      <c r="D178" s="6"/>
      <c r="E178" s="8"/>
      <c r="P178" s="12"/>
      <c r="Q178" s="10"/>
      <c r="S178" s="16"/>
      <c r="T178" s="16"/>
    </row>
    <row r="179" spans="2:20" ht="40.049999999999997" customHeight="1" x14ac:dyDescent="0.3">
      <c r="B179" s="3"/>
      <c r="C179" s="3"/>
      <c r="D179" s="6"/>
      <c r="E179" s="8"/>
      <c r="P179" s="12"/>
      <c r="Q179" s="10"/>
      <c r="S179" s="16"/>
      <c r="T179" s="16"/>
    </row>
    <row r="180" spans="2:20" ht="40.049999999999997" customHeight="1" x14ac:dyDescent="0.3">
      <c r="B180" s="3"/>
      <c r="C180" s="3"/>
      <c r="D180" s="6"/>
      <c r="E180" s="8"/>
      <c r="P180" s="12"/>
      <c r="Q180" s="10"/>
      <c r="S180" s="16"/>
      <c r="T180" s="16"/>
    </row>
    <row r="181" spans="2:20" ht="40.049999999999997" customHeight="1" x14ac:dyDescent="0.3">
      <c r="B181" s="3"/>
      <c r="C181" s="3"/>
      <c r="D181" s="6"/>
      <c r="E181" s="8"/>
      <c r="P181" s="12"/>
      <c r="Q181" s="10"/>
      <c r="S181" s="16"/>
      <c r="T181" s="16"/>
    </row>
    <row r="182" spans="2:20" ht="40.049999999999997" customHeight="1" x14ac:dyDescent="0.3">
      <c r="B182" s="3"/>
      <c r="C182" s="3"/>
      <c r="D182" s="6"/>
      <c r="E182" s="8"/>
      <c r="P182" s="12"/>
      <c r="Q182" s="10"/>
      <c r="S182" s="16"/>
      <c r="T182" s="16"/>
    </row>
    <row r="183" spans="2:20" ht="40.049999999999997" customHeight="1" x14ac:dyDescent="0.3">
      <c r="B183" s="3"/>
      <c r="C183" s="3"/>
      <c r="D183" s="6"/>
      <c r="E183" s="8"/>
      <c r="P183" s="12"/>
      <c r="Q183" s="10"/>
      <c r="S183" s="16"/>
      <c r="T183" s="16"/>
    </row>
    <row r="184" spans="2:20" ht="40.049999999999997" customHeight="1" x14ac:dyDescent="0.3">
      <c r="B184" s="3"/>
      <c r="C184" s="3"/>
      <c r="D184" s="6"/>
      <c r="E184" s="8"/>
      <c r="P184" s="12"/>
      <c r="Q184" s="10"/>
      <c r="S184" s="16"/>
      <c r="T184" s="16"/>
    </row>
    <row r="185" spans="2:20" ht="40.049999999999997" customHeight="1" x14ac:dyDescent="0.3">
      <c r="B185" s="3"/>
      <c r="C185" s="3"/>
      <c r="D185" s="6"/>
      <c r="E185" s="8"/>
      <c r="P185" s="12"/>
      <c r="Q185" s="10"/>
      <c r="S185" s="16"/>
      <c r="T185" s="16"/>
    </row>
    <row r="186" spans="2:20" ht="40.049999999999997" customHeight="1" x14ac:dyDescent="0.3">
      <c r="B186" s="3"/>
      <c r="C186" s="3"/>
      <c r="D186" s="6"/>
      <c r="E186" s="8"/>
      <c r="P186" s="12"/>
      <c r="Q186" s="10"/>
      <c r="S186" s="16"/>
      <c r="T186" s="16"/>
    </row>
    <row r="187" spans="2:20" ht="40.049999999999997" customHeight="1" x14ac:dyDescent="0.3">
      <c r="B187" s="3"/>
      <c r="C187" s="3"/>
      <c r="D187" s="6"/>
      <c r="E187" s="8"/>
      <c r="P187" s="12"/>
      <c r="Q187" s="10"/>
      <c r="S187" s="16"/>
      <c r="T187" s="16"/>
    </row>
    <row r="188" spans="2:20" ht="40.049999999999997" customHeight="1" x14ac:dyDescent="0.3">
      <c r="B188" s="3"/>
      <c r="C188" s="3"/>
      <c r="D188" s="6"/>
      <c r="E188" s="8"/>
      <c r="P188" s="12"/>
      <c r="Q188" s="10"/>
      <c r="S188" s="16"/>
      <c r="T188" s="16"/>
    </row>
    <row r="189" spans="2:20" ht="40.049999999999997" customHeight="1" x14ac:dyDescent="0.3">
      <c r="B189" s="3"/>
      <c r="C189" s="3"/>
      <c r="D189" s="6"/>
      <c r="E189" s="8"/>
      <c r="P189" s="12"/>
      <c r="Q189" s="10"/>
      <c r="S189" s="16"/>
      <c r="T189" s="16"/>
    </row>
    <row r="190" spans="2:20" ht="40.049999999999997" customHeight="1" x14ac:dyDescent="0.3">
      <c r="B190" s="3"/>
      <c r="C190" s="3"/>
      <c r="D190" s="6"/>
      <c r="E190" s="8"/>
      <c r="P190" s="12"/>
      <c r="Q190" s="10"/>
      <c r="S190" s="16"/>
      <c r="T190" s="16"/>
    </row>
    <row r="191" spans="2:20" ht="40.049999999999997" customHeight="1" x14ac:dyDescent="0.3">
      <c r="B191" s="3"/>
      <c r="C191" s="3"/>
      <c r="D191" s="6"/>
      <c r="E191" s="8"/>
      <c r="P191" s="12"/>
      <c r="Q191" s="10"/>
      <c r="S191" s="16"/>
      <c r="T191" s="16"/>
    </row>
    <row r="192" spans="2:20" ht="40.049999999999997" customHeight="1" x14ac:dyDescent="0.3">
      <c r="B192" s="3"/>
      <c r="C192" s="3"/>
      <c r="D192" s="6"/>
      <c r="E192" s="8"/>
      <c r="P192" s="12"/>
      <c r="Q192" s="10"/>
      <c r="S192" s="16"/>
      <c r="T192" s="16"/>
    </row>
    <row r="193" spans="2:20" ht="40.049999999999997" customHeight="1" x14ac:dyDescent="0.3">
      <c r="B193" s="3"/>
      <c r="C193" s="3"/>
      <c r="D193" s="6"/>
      <c r="E193" s="8"/>
      <c r="P193" s="12"/>
      <c r="Q193" s="10"/>
      <c r="S193" s="16"/>
      <c r="T193" s="16"/>
    </row>
    <row r="194" spans="2:20" ht="40.049999999999997" customHeight="1" x14ac:dyDescent="0.3">
      <c r="B194" s="3"/>
      <c r="C194" s="3"/>
      <c r="D194" s="6"/>
      <c r="E194" s="8"/>
      <c r="P194" s="12"/>
      <c r="Q194" s="10"/>
      <c r="S194" s="16"/>
      <c r="T194" s="16"/>
    </row>
    <row r="195" spans="2:20" ht="40.049999999999997" customHeight="1" x14ac:dyDescent="0.3">
      <c r="B195" s="3"/>
      <c r="C195" s="3"/>
      <c r="D195" s="6"/>
      <c r="E195" s="8"/>
      <c r="P195" s="12"/>
      <c r="Q195" s="10"/>
      <c r="S195" s="16"/>
      <c r="T195" s="16"/>
    </row>
    <row r="196" spans="2:20" ht="40.049999999999997" customHeight="1" x14ac:dyDescent="0.3">
      <c r="B196" s="3"/>
      <c r="C196" s="3"/>
      <c r="D196" s="6"/>
      <c r="E196" s="8"/>
      <c r="P196" s="12"/>
      <c r="Q196" s="10"/>
      <c r="S196" s="16"/>
      <c r="T196" s="16"/>
    </row>
    <row r="197" spans="2:20" ht="40.049999999999997" customHeight="1" x14ac:dyDescent="0.3">
      <c r="B197" s="3"/>
      <c r="C197" s="3"/>
      <c r="D197" s="6"/>
      <c r="E197" s="8"/>
      <c r="P197" s="12"/>
      <c r="Q197" s="10"/>
      <c r="S197" s="16"/>
      <c r="T197" s="16"/>
    </row>
    <row r="198" spans="2:20" ht="40.049999999999997" customHeight="1" x14ac:dyDescent="0.3">
      <c r="B198" s="3"/>
      <c r="C198" s="3"/>
      <c r="D198" s="6"/>
      <c r="E198" s="8"/>
      <c r="P198" s="12"/>
      <c r="Q198" s="10"/>
      <c r="S198" s="16"/>
      <c r="T198" s="16"/>
    </row>
    <row r="199" spans="2:20" ht="40.049999999999997" customHeight="1" x14ac:dyDescent="0.3">
      <c r="B199" s="3"/>
      <c r="C199" s="3"/>
      <c r="D199" s="6"/>
      <c r="E199" s="8"/>
      <c r="P199" s="12"/>
      <c r="Q199" s="10"/>
      <c r="S199" s="16"/>
      <c r="T199" s="16"/>
    </row>
    <row r="200" spans="2:20" ht="40.049999999999997" customHeight="1" x14ac:dyDescent="0.3">
      <c r="B200" s="3"/>
      <c r="C200" s="3"/>
      <c r="D200" s="6"/>
      <c r="E200" s="8"/>
      <c r="P200" s="12"/>
      <c r="Q200" s="10"/>
      <c r="S200" s="16"/>
      <c r="T200" s="16"/>
    </row>
    <row r="201" spans="2:20" ht="40.049999999999997" customHeight="1" x14ac:dyDescent="0.3">
      <c r="B201" s="3"/>
      <c r="C201" s="3"/>
      <c r="D201" s="6"/>
      <c r="E201" s="8"/>
      <c r="P201" s="12"/>
      <c r="Q201" s="10"/>
      <c r="S201" s="16"/>
      <c r="T201" s="16"/>
    </row>
    <row r="202" spans="2:20" ht="40.049999999999997" customHeight="1" x14ac:dyDescent="0.3">
      <c r="B202" s="3"/>
      <c r="C202" s="3"/>
      <c r="D202" s="6"/>
      <c r="E202" s="8"/>
      <c r="P202" s="12"/>
      <c r="Q202" s="10"/>
      <c r="S202" s="16"/>
      <c r="T202" s="16"/>
    </row>
    <row r="203" spans="2:20" ht="40.049999999999997" customHeight="1" x14ac:dyDescent="0.3">
      <c r="B203" s="3"/>
      <c r="C203" s="3"/>
      <c r="D203" s="6"/>
      <c r="E203" s="8"/>
      <c r="P203" s="12"/>
      <c r="Q203" s="10"/>
      <c r="S203" s="16"/>
      <c r="T203" s="16"/>
    </row>
    <row r="204" spans="2:20" ht="40.049999999999997" customHeight="1" x14ac:dyDescent="0.3">
      <c r="B204" s="3"/>
      <c r="C204" s="3"/>
      <c r="D204" s="6"/>
      <c r="E204" s="8"/>
      <c r="P204" s="12"/>
      <c r="Q204" s="10"/>
      <c r="S204" s="16"/>
      <c r="T204" s="16"/>
    </row>
    <row r="205" spans="2:20" ht="40.049999999999997" customHeight="1" x14ac:dyDescent="0.3">
      <c r="B205" s="3"/>
      <c r="C205" s="3"/>
      <c r="D205" s="6"/>
      <c r="E205" s="8"/>
      <c r="P205" s="12"/>
      <c r="Q205" s="10"/>
      <c r="S205" s="16"/>
      <c r="T205" s="16"/>
    </row>
    <row r="206" spans="2:20" ht="40.049999999999997" customHeight="1" x14ac:dyDescent="0.3">
      <c r="B206" s="3"/>
      <c r="C206" s="3"/>
      <c r="D206" s="6"/>
      <c r="E206" s="8"/>
      <c r="P206" s="12"/>
      <c r="Q206" s="10"/>
      <c r="S206" s="16"/>
      <c r="T206" s="16"/>
    </row>
    <row r="207" spans="2:20" ht="40.049999999999997" customHeight="1" x14ac:dyDescent="0.3">
      <c r="B207" s="3"/>
      <c r="C207" s="3"/>
      <c r="D207" s="6"/>
      <c r="E207" s="8"/>
      <c r="P207" s="12"/>
      <c r="Q207" s="10"/>
      <c r="S207" s="16"/>
      <c r="T207" s="16"/>
    </row>
    <row r="208" spans="2:20" ht="40.049999999999997" customHeight="1" x14ac:dyDescent="0.3">
      <c r="B208" s="3"/>
      <c r="C208" s="3"/>
      <c r="D208" s="6"/>
      <c r="E208" s="8"/>
      <c r="P208" s="12"/>
      <c r="Q208" s="10"/>
      <c r="S208" s="16"/>
      <c r="T208" s="16"/>
    </row>
    <row r="209" spans="2:20" ht="40.049999999999997" customHeight="1" x14ac:dyDescent="0.3">
      <c r="B209" s="3"/>
      <c r="C209" s="3"/>
      <c r="D209" s="6"/>
      <c r="E209" s="8"/>
      <c r="P209" s="12"/>
      <c r="Q209" s="10"/>
      <c r="S209" s="16"/>
      <c r="T209" s="16"/>
    </row>
    <row r="210" spans="2:20" ht="40.049999999999997" customHeight="1" x14ac:dyDescent="0.3">
      <c r="B210" s="3"/>
      <c r="C210" s="3"/>
      <c r="D210" s="6"/>
      <c r="E210" s="8"/>
      <c r="P210" s="12"/>
      <c r="Q210" s="10"/>
      <c r="S210" s="16"/>
      <c r="T210" s="16"/>
    </row>
    <row r="211" spans="2:20" ht="40.049999999999997" customHeight="1" x14ac:dyDescent="0.3">
      <c r="B211" s="3"/>
      <c r="C211" s="3"/>
      <c r="D211" s="6"/>
      <c r="E211" s="8"/>
      <c r="P211" s="12"/>
      <c r="Q211" s="10"/>
      <c r="S211" s="16"/>
      <c r="T211" s="16"/>
    </row>
    <row r="212" spans="2:20" ht="40.049999999999997" customHeight="1" x14ac:dyDescent="0.3">
      <c r="B212" s="3"/>
      <c r="C212" s="3"/>
      <c r="D212" s="6"/>
      <c r="E212" s="8"/>
      <c r="P212" s="12"/>
      <c r="Q212" s="10"/>
      <c r="S212" s="16"/>
      <c r="T212" s="16"/>
    </row>
    <row r="213" spans="2:20" ht="40.049999999999997" customHeight="1" x14ac:dyDescent="0.3">
      <c r="B213" s="3"/>
      <c r="C213" s="3"/>
      <c r="D213" s="6"/>
      <c r="E213" s="8"/>
      <c r="P213" s="12"/>
      <c r="Q213" s="10"/>
      <c r="S213" s="16"/>
      <c r="T213" s="16"/>
    </row>
    <row r="214" spans="2:20" ht="40.049999999999997" customHeight="1" x14ac:dyDescent="0.3">
      <c r="B214" s="3"/>
      <c r="C214" s="3"/>
      <c r="D214" s="6"/>
      <c r="E214" s="8"/>
      <c r="P214" s="12"/>
      <c r="Q214" s="10"/>
      <c r="S214" s="16"/>
      <c r="T214" s="16"/>
    </row>
    <row r="215" spans="2:20" ht="40.049999999999997" customHeight="1" x14ac:dyDescent="0.3">
      <c r="B215" s="3"/>
      <c r="C215" s="3"/>
      <c r="D215" s="6"/>
      <c r="E215" s="8"/>
      <c r="P215" s="12"/>
      <c r="Q215" s="10"/>
      <c r="S215" s="16"/>
      <c r="T215" s="16"/>
    </row>
    <row r="216" spans="2:20" ht="40.049999999999997" customHeight="1" x14ac:dyDescent="0.3">
      <c r="B216" s="3"/>
      <c r="C216" s="3"/>
      <c r="D216" s="6"/>
      <c r="E216" s="8"/>
      <c r="P216" s="12"/>
      <c r="Q216" s="10"/>
      <c r="S216" s="16"/>
      <c r="T216" s="16"/>
    </row>
    <row r="217" spans="2:20" ht="40.049999999999997" customHeight="1" x14ac:dyDescent="0.3">
      <c r="B217" s="3"/>
      <c r="C217" s="3"/>
      <c r="D217" s="6"/>
      <c r="E217" s="8"/>
      <c r="P217" s="12"/>
      <c r="Q217" s="10"/>
      <c r="S217" s="16"/>
      <c r="T217" s="16"/>
    </row>
    <row r="218" spans="2:20" ht="40.049999999999997" customHeight="1" x14ac:dyDescent="0.3">
      <c r="B218" s="3"/>
      <c r="C218" s="3"/>
      <c r="D218" s="6"/>
      <c r="E218" s="8"/>
      <c r="P218" s="12"/>
      <c r="Q218" s="10"/>
      <c r="S218" s="16"/>
      <c r="T218" s="16"/>
    </row>
    <row r="219" spans="2:20" ht="40.049999999999997" customHeight="1" x14ac:dyDescent="0.3">
      <c r="B219" s="3"/>
      <c r="C219" s="3"/>
      <c r="D219" s="6"/>
      <c r="E219" s="8"/>
      <c r="P219" s="12"/>
      <c r="Q219" s="10"/>
      <c r="S219" s="16"/>
      <c r="T219" s="16"/>
    </row>
    <row r="220" spans="2:20" ht="40.049999999999997" customHeight="1" x14ac:dyDescent="0.3">
      <c r="B220" s="3"/>
      <c r="C220" s="3"/>
      <c r="D220" s="6"/>
      <c r="E220" s="8"/>
      <c r="P220" s="12"/>
      <c r="Q220" s="10"/>
      <c r="S220" s="16"/>
      <c r="T220" s="16"/>
    </row>
    <row r="221" spans="2:20" ht="40.049999999999997" customHeight="1" x14ac:dyDescent="0.3">
      <c r="B221" s="3"/>
      <c r="C221" s="3"/>
      <c r="D221" s="6"/>
      <c r="E221" s="8"/>
      <c r="P221" s="12"/>
      <c r="Q221" s="10"/>
      <c r="S221" s="16"/>
      <c r="T221" s="16"/>
    </row>
    <row r="222" spans="2:20" ht="40.049999999999997" customHeight="1" x14ac:dyDescent="0.3">
      <c r="B222" s="3"/>
      <c r="C222" s="3"/>
      <c r="D222" s="6"/>
      <c r="E222" s="8"/>
      <c r="P222" s="12"/>
      <c r="Q222" s="10"/>
      <c r="S222" s="16"/>
      <c r="T222" s="16"/>
    </row>
    <row r="223" spans="2:20" ht="40.049999999999997" customHeight="1" x14ac:dyDescent="0.3">
      <c r="B223" s="3"/>
      <c r="C223" s="3"/>
      <c r="D223" s="6"/>
      <c r="E223" s="8"/>
      <c r="P223" s="12"/>
      <c r="Q223" s="10"/>
      <c r="S223" s="16"/>
      <c r="T223" s="16"/>
    </row>
    <row r="224" spans="2:20" ht="40.049999999999997" customHeight="1" x14ac:dyDescent="0.3">
      <c r="B224" s="3"/>
      <c r="C224" s="3"/>
      <c r="D224" s="6"/>
      <c r="E224" s="8"/>
      <c r="P224" s="12"/>
      <c r="Q224" s="10"/>
      <c r="S224" s="16"/>
      <c r="T224" s="16"/>
    </row>
    <row r="225" spans="2:20" ht="40.049999999999997" customHeight="1" x14ac:dyDescent="0.3">
      <c r="B225" s="3"/>
      <c r="C225" s="3"/>
      <c r="D225" s="6"/>
      <c r="E225" s="8"/>
      <c r="P225" s="12"/>
      <c r="Q225" s="10"/>
      <c r="S225" s="16"/>
      <c r="T225" s="16"/>
    </row>
    <row r="226" spans="2:20" ht="40.049999999999997" customHeight="1" x14ac:dyDescent="0.3">
      <c r="B226" s="3"/>
      <c r="C226" s="3"/>
      <c r="D226" s="6"/>
      <c r="E226" s="8"/>
      <c r="P226" s="12"/>
      <c r="Q226" s="10"/>
      <c r="S226" s="16"/>
      <c r="T226" s="16"/>
    </row>
    <row r="227" spans="2:20" ht="40.049999999999997" customHeight="1" x14ac:dyDescent="0.3">
      <c r="B227" s="3"/>
      <c r="C227" s="3"/>
      <c r="D227" s="6"/>
      <c r="E227" s="8"/>
      <c r="P227" s="12"/>
      <c r="Q227" s="10"/>
      <c r="S227" s="16"/>
      <c r="T227" s="16"/>
    </row>
    <row r="228" spans="2:20" ht="40.049999999999997" customHeight="1" x14ac:dyDescent="0.3">
      <c r="B228" s="3"/>
      <c r="C228" s="3"/>
      <c r="D228" s="6"/>
      <c r="E228" s="8"/>
      <c r="P228" s="12"/>
      <c r="Q228" s="10"/>
      <c r="S228" s="16"/>
      <c r="T228" s="16"/>
    </row>
    <row r="229" spans="2:20" ht="40.049999999999997" customHeight="1" x14ac:dyDescent="0.3">
      <c r="B229" s="3"/>
      <c r="C229" s="3"/>
      <c r="D229" s="6"/>
      <c r="E229" s="8"/>
      <c r="P229" s="12"/>
      <c r="Q229" s="10"/>
      <c r="S229" s="16"/>
      <c r="T229" s="16"/>
    </row>
    <row r="230" spans="2:20" ht="40.049999999999997" customHeight="1" x14ac:dyDescent="0.3">
      <c r="B230" s="3"/>
      <c r="C230" s="3"/>
      <c r="D230" s="6"/>
      <c r="E230" s="8"/>
      <c r="P230" s="12"/>
      <c r="Q230" s="10"/>
      <c r="S230" s="16"/>
      <c r="T230" s="16"/>
    </row>
    <row r="231" spans="2:20" ht="40.049999999999997" customHeight="1" x14ac:dyDescent="0.3">
      <c r="B231" s="3"/>
      <c r="C231" s="3"/>
      <c r="D231" s="6"/>
      <c r="E231" s="8"/>
      <c r="P231" s="12"/>
      <c r="Q231" s="10"/>
      <c r="S231" s="16"/>
      <c r="T231" s="16"/>
    </row>
    <row r="232" spans="2:20" ht="40.049999999999997" customHeight="1" x14ac:dyDescent="0.3">
      <c r="B232" s="3"/>
      <c r="C232" s="3"/>
      <c r="D232" s="6"/>
      <c r="E232" s="8"/>
      <c r="P232" s="12"/>
      <c r="Q232" s="10"/>
      <c r="S232" s="16"/>
      <c r="T232" s="16"/>
    </row>
    <row r="233" spans="2:20" ht="40.049999999999997" customHeight="1" x14ac:dyDescent="0.3">
      <c r="B233" s="3"/>
      <c r="C233" s="3"/>
      <c r="D233" s="6"/>
      <c r="E233" s="8"/>
      <c r="P233" s="12"/>
      <c r="Q233" s="10"/>
      <c r="S233" s="16"/>
      <c r="T233" s="16"/>
    </row>
    <row r="234" spans="2:20" ht="40.049999999999997" customHeight="1" x14ac:dyDescent="0.3">
      <c r="B234" s="3"/>
      <c r="C234" s="3"/>
      <c r="D234" s="6"/>
      <c r="E234" s="8"/>
      <c r="P234" s="12"/>
      <c r="Q234" s="10"/>
      <c r="S234" s="16"/>
      <c r="T234" s="16"/>
    </row>
    <row r="235" spans="2:20" ht="40.049999999999997" customHeight="1" x14ac:dyDescent="0.3">
      <c r="B235" s="3"/>
      <c r="C235" s="3"/>
      <c r="D235" s="6"/>
      <c r="E235" s="8"/>
      <c r="P235" s="12"/>
      <c r="Q235" s="10"/>
      <c r="S235" s="16"/>
      <c r="T235" s="16"/>
    </row>
    <row r="236" spans="2:20" ht="40.049999999999997" customHeight="1" x14ac:dyDescent="0.3">
      <c r="B236" s="3"/>
      <c r="C236" s="3"/>
      <c r="D236" s="6"/>
      <c r="E236" s="8"/>
      <c r="P236" s="12"/>
      <c r="Q236" s="10"/>
      <c r="S236" s="16"/>
      <c r="T236" s="16"/>
    </row>
    <row r="237" spans="2:20" ht="40.049999999999997" customHeight="1" x14ac:dyDescent="0.3">
      <c r="B237" s="3"/>
      <c r="C237" s="3"/>
      <c r="D237" s="6"/>
      <c r="E237" s="8"/>
      <c r="P237" s="12"/>
      <c r="Q237" s="10"/>
      <c r="S237" s="16"/>
      <c r="T237" s="16"/>
    </row>
    <row r="238" spans="2:20" ht="40.049999999999997" customHeight="1" x14ac:dyDescent="0.3">
      <c r="B238" s="3"/>
      <c r="C238" s="3"/>
      <c r="D238" s="6"/>
      <c r="E238" s="8"/>
      <c r="P238" s="12"/>
      <c r="Q238" s="10"/>
      <c r="S238" s="16"/>
      <c r="T238" s="16"/>
    </row>
    <row r="239" spans="2:20" ht="40.049999999999997" customHeight="1" x14ac:dyDescent="0.3">
      <c r="B239" s="3"/>
      <c r="C239" s="3"/>
      <c r="D239" s="6"/>
      <c r="E239" s="8"/>
      <c r="P239" s="12"/>
      <c r="Q239" s="10"/>
      <c r="S239" s="16"/>
      <c r="T239" s="16"/>
    </row>
    <row r="240" spans="2:20" ht="40.049999999999997" customHeight="1" x14ac:dyDescent="0.3">
      <c r="B240" s="3"/>
      <c r="C240" s="3"/>
      <c r="D240" s="6"/>
      <c r="E240" s="8"/>
      <c r="P240" s="12"/>
      <c r="Q240" s="10"/>
      <c r="S240" s="16"/>
      <c r="T240" s="16"/>
    </row>
    <row r="241" spans="2:20" ht="40.049999999999997" customHeight="1" x14ac:dyDescent="0.3">
      <c r="B241" s="3"/>
      <c r="C241" s="3"/>
      <c r="D241" s="6"/>
      <c r="E241" s="8"/>
      <c r="P241" s="12"/>
      <c r="Q241" s="10"/>
      <c r="S241" s="16"/>
      <c r="T241" s="16"/>
    </row>
    <row r="242" spans="2:20" ht="40.049999999999997" customHeight="1" x14ac:dyDescent="0.3">
      <c r="B242" s="3"/>
      <c r="C242" s="3"/>
      <c r="D242" s="6"/>
      <c r="E242" s="8"/>
      <c r="P242" s="12"/>
      <c r="Q242" s="10"/>
      <c r="S242" s="16"/>
      <c r="T242" s="16"/>
    </row>
    <row r="243" spans="2:20" ht="40.049999999999997" customHeight="1" x14ac:dyDescent="0.3">
      <c r="B243" s="3"/>
      <c r="C243" s="3"/>
      <c r="D243" s="6"/>
      <c r="E243" s="8"/>
      <c r="P243" s="12"/>
      <c r="Q243" s="10"/>
      <c r="S243" s="16"/>
      <c r="T243" s="16"/>
    </row>
    <row r="244" spans="2:20" ht="40.049999999999997" customHeight="1" x14ac:dyDescent="0.3">
      <c r="B244" s="3"/>
      <c r="C244" s="3"/>
      <c r="D244" s="6"/>
      <c r="E244" s="8"/>
      <c r="P244" s="12"/>
      <c r="Q244" s="10"/>
      <c r="S244" s="16"/>
      <c r="T244" s="16"/>
    </row>
    <row r="245" spans="2:20" ht="40.049999999999997" customHeight="1" x14ac:dyDescent="0.3">
      <c r="B245" s="3"/>
      <c r="C245" s="3"/>
      <c r="D245" s="6"/>
      <c r="E245" s="8"/>
      <c r="P245" s="12"/>
      <c r="Q245" s="10"/>
      <c r="S245" s="16"/>
      <c r="T245" s="16"/>
    </row>
    <row r="246" spans="2:20" ht="40.049999999999997" customHeight="1" x14ac:dyDescent="0.3">
      <c r="B246" s="3"/>
      <c r="C246" s="3"/>
      <c r="D246" s="6"/>
      <c r="E246" s="8"/>
      <c r="P246" s="12"/>
      <c r="Q246" s="10"/>
      <c r="S246" s="16"/>
      <c r="T246" s="16"/>
    </row>
    <row r="247" spans="2:20" ht="40.049999999999997" customHeight="1" x14ac:dyDescent="0.3">
      <c r="B247" s="3"/>
      <c r="C247" s="3"/>
      <c r="D247" s="6"/>
      <c r="E247" s="8"/>
      <c r="P247" s="12"/>
      <c r="Q247" s="10"/>
      <c r="S247" s="16"/>
      <c r="T247" s="16"/>
    </row>
    <row r="248" spans="2:20" ht="40.049999999999997" customHeight="1" x14ac:dyDescent="0.3">
      <c r="B248" s="3"/>
      <c r="C248" s="3"/>
      <c r="D248" s="6"/>
      <c r="E248" s="8"/>
      <c r="P248" s="12"/>
      <c r="Q248" s="10"/>
      <c r="S248" s="16"/>
      <c r="T248" s="16"/>
    </row>
    <row r="249" spans="2:20" ht="40.049999999999997" customHeight="1" x14ac:dyDescent="0.3">
      <c r="B249" s="3"/>
      <c r="C249" s="3"/>
      <c r="D249" s="6"/>
      <c r="E249" s="8"/>
      <c r="P249" s="12"/>
      <c r="Q249" s="10"/>
      <c r="S249" s="16"/>
      <c r="T249" s="16"/>
    </row>
    <row r="250" spans="2:20" ht="40.049999999999997" customHeight="1" x14ac:dyDescent="0.3">
      <c r="B250" s="3"/>
      <c r="C250" s="3"/>
      <c r="D250" s="6"/>
      <c r="E250" s="8"/>
      <c r="P250" s="12"/>
      <c r="Q250" s="10"/>
      <c r="S250" s="16"/>
      <c r="T250" s="16"/>
    </row>
    <row r="251" spans="2:20" ht="40.049999999999997" customHeight="1" x14ac:dyDescent="0.3">
      <c r="B251" s="3"/>
      <c r="C251" s="3"/>
      <c r="D251" s="6"/>
      <c r="E251" s="8"/>
      <c r="P251" s="12"/>
      <c r="Q251" s="10"/>
      <c r="S251" s="16"/>
      <c r="T251" s="16"/>
    </row>
    <row r="252" spans="2:20" ht="40.049999999999997" customHeight="1" x14ac:dyDescent="0.3">
      <c r="B252" s="3"/>
      <c r="C252" s="3"/>
      <c r="D252" s="6"/>
      <c r="E252" s="8"/>
      <c r="P252" s="12"/>
      <c r="Q252" s="10"/>
      <c r="S252" s="16"/>
      <c r="T252" s="16"/>
    </row>
    <row r="253" spans="2:20" ht="40.049999999999997" customHeight="1" x14ac:dyDescent="0.3">
      <c r="B253" s="3"/>
      <c r="C253" s="3"/>
      <c r="D253" s="6"/>
      <c r="E253" s="8"/>
      <c r="P253" s="12"/>
      <c r="Q253" s="10"/>
      <c r="S253" s="16"/>
      <c r="T253" s="16"/>
    </row>
    <row r="254" spans="2:20" ht="40.049999999999997" customHeight="1" x14ac:dyDescent="0.3">
      <c r="B254" s="3"/>
      <c r="C254" s="3"/>
      <c r="D254" s="6"/>
      <c r="E254" s="8"/>
      <c r="P254" s="12"/>
      <c r="Q254" s="10"/>
      <c r="S254" s="16"/>
      <c r="T254" s="16"/>
    </row>
    <row r="255" spans="2:20" ht="40.049999999999997" customHeight="1" x14ac:dyDescent="0.3">
      <c r="B255" s="3"/>
      <c r="C255" s="3"/>
      <c r="D255" s="6"/>
      <c r="E255" s="8"/>
      <c r="P255" s="12"/>
      <c r="Q255" s="10"/>
      <c r="S255" s="16"/>
      <c r="T255" s="16"/>
    </row>
    <row r="256" spans="2:20" ht="40.049999999999997" customHeight="1" x14ac:dyDescent="0.3">
      <c r="B256" s="3"/>
      <c r="C256" s="3"/>
      <c r="D256" s="6"/>
      <c r="E256" s="8"/>
      <c r="P256" s="12"/>
      <c r="Q256" s="10"/>
      <c r="S256" s="16"/>
      <c r="T256" s="16"/>
    </row>
    <row r="257" spans="2:20" ht="40.049999999999997" customHeight="1" x14ac:dyDescent="0.3">
      <c r="B257" s="3"/>
      <c r="C257" s="3"/>
      <c r="D257" s="6"/>
      <c r="E257" s="8"/>
      <c r="P257" s="12"/>
      <c r="Q257" s="10"/>
      <c r="S257" s="16"/>
      <c r="T257" s="16"/>
    </row>
    <row r="258" spans="2:20" ht="40.049999999999997" customHeight="1" x14ac:dyDescent="0.3">
      <c r="B258" s="3"/>
      <c r="C258" s="3"/>
      <c r="D258" s="6"/>
      <c r="E258" s="8"/>
      <c r="P258" s="12"/>
      <c r="Q258" s="10"/>
      <c r="S258" s="16"/>
      <c r="T258" s="16"/>
    </row>
    <row r="259" spans="2:20" ht="40.049999999999997" customHeight="1" x14ac:dyDescent="0.3">
      <c r="B259" s="3"/>
      <c r="C259" s="3"/>
      <c r="D259" s="6"/>
      <c r="E259" s="8"/>
      <c r="P259" s="12"/>
      <c r="Q259" s="10"/>
      <c r="S259" s="16"/>
      <c r="T259" s="16"/>
    </row>
    <row r="260" spans="2:20" ht="40.049999999999997" customHeight="1" x14ac:dyDescent="0.3">
      <c r="B260" s="3"/>
      <c r="C260" s="3"/>
      <c r="D260" s="6"/>
      <c r="E260" s="8"/>
      <c r="P260" s="12"/>
      <c r="Q260" s="10"/>
      <c r="S260" s="16"/>
      <c r="T260" s="16"/>
    </row>
    <row r="261" spans="2:20" ht="40.049999999999997" customHeight="1" x14ac:dyDescent="0.3">
      <c r="B261" s="3"/>
      <c r="C261" s="3"/>
      <c r="D261" s="6"/>
      <c r="E261" s="8"/>
      <c r="P261" s="12"/>
      <c r="Q261" s="10"/>
      <c r="S261" s="16"/>
      <c r="T261" s="16"/>
    </row>
    <row r="262" spans="2:20" ht="40.049999999999997" customHeight="1" x14ac:dyDescent="0.3">
      <c r="B262" s="3"/>
      <c r="C262" s="3"/>
      <c r="D262" s="6"/>
      <c r="E262" s="8"/>
      <c r="P262" s="12"/>
      <c r="Q262" s="10"/>
      <c r="S262" s="16"/>
      <c r="T262" s="16"/>
    </row>
    <row r="263" spans="2:20" ht="40.049999999999997" customHeight="1" x14ac:dyDescent="0.3">
      <c r="B263" s="3"/>
      <c r="C263" s="3"/>
      <c r="D263" s="6"/>
      <c r="E263" s="8"/>
      <c r="P263" s="12"/>
      <c r="Q263" s="10"/>
      <c r="S263" s="16"/>
      <c r="T263" s="16"/>
    </row>
    <row r="264" spans="2:20" ht="40.049999999999997" customHeight="1" x14ac:dyDescent="0.3">
      <c r="B264" s="3"/>
      <c r="C264" s="3"/>
      <c r="D264" s="6"/>
      <c r="E264" s="8"/>
      <c r="P264" s="12"/>
      <c r="Q264" s="10"/>
      <c r="S264" s="16"/>
      <c r="T264" s="16"/>
    </row>
    <row r="265" spans="2:20" ht="40.049999999999997" customHeight="1" x14ac:dyDescent="0.3">
      <c r="B265" s="3"/>
      <c r="C265" s="3"/>
      <c r="D265" s="6"/>
      <c r="E265" s="8"/>
      <c r="P265" s="12"/>
      <c r="Q265" s="10"/>
      <c r="S265" s="16"/>
      <c r="T265" s="16"/>
    </row>
    <row r="266" spans="2:20" ht="40.049999999999997" customHeight="1" x14ac:dyDescent="0.3">
      <c r="B266" s="3"/>
      <c r="C266" s="3"/>
      <c r="D266" s="6"/>
      <c r="E266" s="8"/>
      <c r="P266" s="12"/>
      <c r="Q266" s="10"/>
      <c r="S266" s="16"/>
      <c r="T266" s="16"/>
    </row>
    <row r="267" spans="2:20" ht="40.049999999999997" customHeight="1" x14ac:dyDescent="0.3">
      <c r="B267" s="3"/>
      <c r="C267" s="3"/>
      <c r="D267" s="6"/>
      <c r="E267" s="8"/>
      <c r="P267" s="12"/>
      <c r="Q267" s="10"/>
      <c r="S267" s="16"/>
      <c r="T267" s="16"/>
    </row>
    <row r="268" spans="2:20" ht="40.049999999999997" customHeight="1" x14ac:dyDescent="0.3">
      <c r="B268" s="3"/>
      <c r="C268" s="3"/>
      <c r="D268" s="6"/>
      <c r="E268" s="8"/>
      <c r="P268" s="12"/>
      <c r="Q268" s="10"/>
      <c r="S268" s="16"/>
      <c r="T268" s="16"/>
    </row>
    <row r="269" spans="2:20" ht="40.049999999999997" customHeight="1" x14ac:dyDescent="0.3">
      <c r="B269" s="3"/>
      <c r="C269" s="3"/>
      <c r="D269" s="6"/>
      <c r="E269" s="8"/>
      <c r="P269" s="12"/>
      <c r="Q269" s="10"/>
      <c r="S269" s="16"/>
      <c r="T269" s="16"/>
    </row>
    <row r="270" spans="2:20" ht="40.049999999999997" customHeight="1" x14ac:dyDescent="0.3">
      <c r="B270" s="3"/>
      <c r="C270" s="3"/>
      <c r="D270" s="6"/>
      <c r="E270" s="8"/>
      <c r="P270" s="12"/>
      <c r="Q270" s="10"/>
      <c r="S270" s="16"/>
      <c r="T270" s="16"/>
    </row>
    <row r="271" spans="2:20" ht="40.049999999999997" customHeight="1" x14ac:dyDescent="0.3">
      <c r="B271" s="3"/>
      <c r="C271" s="3"/>
      <c r="D271" s="6"/>
      <c r="E271" s="8"/>
      <c r="P271" s="12"/>
      <c r="Q271" s="10"/>
      <c r="S271" s="16"/>
      <c r="T271" s="16"/>
    </row>
    <row r="272" spans="2:20" ht="40.049999999999997" customHeight="1" x14ac:dyDescent="0.3">
      <c r="B272" s="3"/>
      <c r="C272" s="3"/>
      <c r="D272" s="6"/>
      <c r="E272" s="8"/>
      <c r="P272" s="12"/>
      <c r="Q272" s="10"/>
      <c r="S272" s="16"/>
      <c r="T272" s="16"/>
    </row>
    <row r="273" spans="2:20" ht="40.049999999999997" customHeight="1" x14ac:dyDescent="0.3">
      <c r="B273" s="3"/>
      <c r="C273" s="3"/>
      <c r="D273" s="6"/>
      <c r="E273" s="8"/>
      <c r="P273" s="12"/>
      <c r="Q273" s="10"/>
      <c r="S273" s="16"/>
      <c r="T273" s="16"/>
    </row>
    <row r="274" spans="2:20" ht="40.049999999999997" customHeight="1" x14ac:dyDescent="0.3">
      <c r="B274" s="3"/>
      <c r="C274" s="3"/>
      <c r="D274" s="6"/>
      <c r="E274" s="8"/>
      <c r="P274" s="12"/>
      <c r="Q274" s="10"/>
      <c r="S274" s="16"/>
      <c r="T274" s="16"/>
    </row>
    <row r="275" spans="2:20" ht="40.049999999999997" customHeight="1" x14ac:dyDescent="0.3">
      <c r="B275" s="3"/>
      <c r="C275" s="3"/>
      <c r="D275" s="6"/>
      <c r="E275" s="8"/>
      <c r="P275" s="12"/>
      <c r="Q275" s="10"/>
      <c r="S275" s="16"/>
      <c r="T275" s="16"/>
    </row>
    <row r="276" spans="2:20" ht="40.049999999999997" customHeight="1" x14ac:dyDescent="0.3">
      <c r="B276" s="3"/>
      <c r="C276" s="3"/>
      <c r="D276" s="6"/>
      <c r="E276" s="8"/>
      <c r="P276" s="12"/>
      <c r="Q276" s="10"/>
      <c r="S276" s="16"/>
      <c r="T276" s="16"/>
    </row>
    <row r="277" spans="2:20" ht="40.049999999999997" customHeight="1" x14ac:dyDescent="0.3">
      <c r="B277" s="3"/>
      <c r="C277" s="3"/>
      <c r="D277" s="6"/>
      <c r="E277" s="8"/>
      <c r="P277" s="12"/>
      <c r="Q277" s="10"/>
      <c r="S277" s="16"/>
      <c r="T277" s="16"/>
    </row>
    <row r="278" spans="2:20" ht="40.049999999999997" customHeight="1" x14ac:dyDescent="0.3">
      <c r="B278" s="3"/>
      <c r="C278" s="3"/>
      <c r="D278" s="6"/>
      <c r="E278" s="8"/>
      <c r="P278" s="12"/>
      <c r="Q278" s="10"/>
      <c r="S278" s="16"/>
      <c r="T278" s="16"/>
    </row>
    <row r="279" spans="2:20" ht="40.049999999999997" customHeight="1" x14ac:dyDescent="0.3">
      <c r="B279" s="3"/>
      <c r="C279" s="3"/>
      <c r="D279" s="6"/>
      <c r="E279" s="8"/>
      <c r="P279" s="12"/>
      <c r="Q279" s="10"/>
      <c r="S279" s="16"/>
      <c r="T279" s="16"/>
    </row>
    <row r="280" spans="2:20" ht="40.049999999999997" customHeight="1" x14ac:dyDescent="0.3">
      <c r="B280" s="3"/>
      <c r="C280" s="3"/>
      <c r="D280" s="6"/>
      <c r="E280" s="8"/>
      <c r="P280" s="12"/>
      <c r="Q280" s="10"/>
      <c r="S280" s="16"/>
      <c r="T280" s="16"/>
    </row>
    <row r="281" spans="2:20" ht="40.049999999999997" customHeight="1" x14ac:dyDescent="0.3">
      <c r="B281" s="3"/>
      <c r="C281" s="3"/>
      <c r="D281" s="6"/>
      <c r="E281" s="8"/>
      <c r="P281" s="12"/>
      <c r="Q281" s="10"/>
      <c r="S281" s="16"/>
      <c r="T281" s="16"/>
    </row>
    <row r="282" spans="2:20" ht="40.049999999999997" customHeight="1" x14ac:dyDescent="0.3">
      <c r="B282" s="3"/>
      <c r="C282" s="3"/>
      <c r="D282" s="6"/>
      <c r="E282" s="8"/>
      <c r="P282" s="12"/>
      <c r="Q282" s="10"/>
      <c r="S282" s="16"/>
      <c r="T282" s="16"/>
    </row>
    <row r="283" spans="2:20" ht="40.049999999999997" customHeight="1" x14ac:dyDescent="0.3">
      <c r="B283" s="3"/>
      <c r="C283" s="3"/>
      <c r="D283" s="6"/>
      <c r="E283" s="8"/>
      <c r="P283" s="12"/>
      <c r="Q283" s="10"/>
      <c r="S283" s="16"/>
      <c r="T283" s="16"/>
    </row>
    <row r="284" spans="2:20" ht="40.049999999999997" customHeight="1" x14ac:dyDescent="0.3">
      <c r="B284" s="3"/>
      <c r="C284" s="3"/>
      <c r="D284" s="6"/>
      <c r="E284" s="8"/>
      <c r="P284" s="12"/>
      <c r="Q284" s="10"/>
      <c r="S284" s="16"/>
      <c r="T284" s="16"/>
    </row>
    <row r="285" spans="2:20" ht="40.049999999999997" customHeight="1" x14ac:dyDescent="0.3">
      <c r="B285" s="3"/>
      <c r="C285" s="3"/>
      <c r="D285" s="6"/>
      <c r="E285" s="8"/>
      <c r="P285" s="12"/>
      <c r="Q285" s="10"/>
      <c r="S285" s="16"/>
      <c r="T285" s="16"/>
    </row>
    <row r="286" spans="2:20" ht="40.049999999999997" customHeight="1" x14ac:dyDescent="0.3">
      <c r="B286" s="3"/>
      <c r="C286" s="3"/>
      <c r="D286" s="6"/>
      <c r="E286" s="8"/>
      <c r="P286" s="12"/>
      <c r="Q286" s="10"/>
      <c r="S286" s="16"/>
      <c r="T286" s="16"/>
    </row>
    <row r="287" spans="2:20" ht="40.049999999999997" customHeight="1" x14ac:dyDescent="0.3">
      <c r="B287" s="3"/>
      <c r="C287" s="3"/>
      <c r="D287" s="6"/>
      <c r="E287" s="8"/>
      <c r="P287" s="12"/>
      <c r="Q287" s="10"/>
      <c r="S287" s="16"/>
      <c r="T287" s="16"/>
    </row>
    <row r="288" spans="2:20" ht="40.049999999999997" customHeight="1" x14ac:dyDescent="0.3">
      <c r="B288" s="3"/>
      <c r="C288" s="3"/>
      <c r="D288" s="6"/>
      <c r="E288" s="8"/>
      <c r="P288" s="12"/>
      <c r="Q288" s="10"/>
      <c r="S288" s="16"/>
      <c r="T288" s="16"/>
    </row>
    <row r="289" spans="2:20" ht="40.049999999999997" customHeight="1" x14ac:dyDescent="0.3">
      <c r="B289" s="3"/>
      <c r="C289" s="3"/>
      <c r="D289" s="6"/>
      <c r="E289" s="8"/>
      <c r="P289" s="12"/>
      <c r="Q289" s="10"/>
      <c r="S289" s="16"/>
      <c r="T289" s="16"/>
    </row>
    <row r="290" spans="2:20" ht="40.049999999999997" customHeight="1" x14ac:dyDescent="0.3">
      <c r="B290" s="3"/>
      <c r="C290" s="3"/>
      <c r="D290" s="6"/>
      <c r="E290" s="8"/>
      <c r="P290" s="12"/>
      <c r="Q290" s="10"/>
      <c r="S290" s="16"/>
      <c r="T290" s="16"/>
    </row>
    <row r="291" spans="2:20" ht="40.049999999999997" customHeight="1" x14ac:dyDescent="0.3">
      <c r="B291" s="3"/>
      <c r="C291" s="3"/>
      <c r="D291" s="6"/>
      <c r="E291" s="8"/>
      <c r="P291" s="12"/>
      <c r="Q291" s="10"/>
      <c r="S291" s="16"/>
      <c r="T291" s="16"/>
    </row>
    <row r="292" spans="2:20" ht="40.049999999999997" customHeight="1" x14ac:dyDescent="0.3">
      <c r="B292" s="3"/>
      <c r="C292" s="3"/>
      <c r="D292" s="6"/>
      <c r="E292" s="8"/>
      <c r="P292" s="12"/>
      <c r="Q292" s="10"/>
      <c r="S292" s="16"/>
      <c r="T292" s="16"/>
    </row>
    <row r="293" spans="2:20" ht="40.049999999999997" customHeight="1" x14ac:dyDescent="0.3">
      <c r="B293" s="3"/>
      <c r="C293" s="3"/>
      <c r="D293" s="6"/>
      <c r="E293" s="8"/>
      <c r="P293" s="12"/>
      <c r="Q293" s="10"/>
      <c r="S293" s="16"/>
      <c r="T293" s="16"/>
    </row>
    <row r="294" spans="2:20" ht="40.049999999999997" customHeight="1" x14ac:dyDescent="0.3">
      <c r="B294" s="3"/>
      <c r="C294" s="3"/>
      <c r="D294" s="6"/>
      <c r="E294" s="8"/>
      <c r="P294" s="12"/>
      <c r="Q294" s="10"/>
      <c r="S294" s="16"/>
      <c r="T294" s="16"/>
    </row>
    <row r="295" spans="2:20" ht="40.049999999999997" customHeight="1" x14ac:dyDescent="0.3">
      <c r="B295" s="3"/>
      <c r="C295" s="3"/>
      <c r="D295" s="6"/>
      <c r="E295" s="8"/>
      <c r="P295" s="12"/>
      <c r="Q295" s="10"/>
      <c r="S295" s="16"/>
      <c r="T295" s="16"/>
    </row>
    <row r="296" spans="2:20" ht="40.049999999999997" customHeight="1" x14ac:dyDescent="0.3">
      <c r="B296" s="3"/>
      <c r="C296" s="3"/>
      <c r="D296" s="6"/>
      <c r="E296" s="8"/>
      <c r="P296" s="12"/>
      <c r="Q296" s="10"/>
      <c r="S296" s="16"/>
      <c r="T296" s="16"/>
    </row>
    <row r="297" spans="2:20" ht="40.049999999999997" customHeight="1" x14ac:dyDescent="0.3">
      <c r="B297" s="3"/>
      <c r="C297" s="3"/>
      <c r="D297" s="6"/>
      <c r="E297" s="8"/>
      <c r="P297" s="12"/>
      <c r="Q297" s="10"/>
      <c r="S297" s="16"/>
      <c r="T297" s="16"/>
    </row>
    <row r="298" spans="2:20" ht="40.049999999999997" customHeight="1" x14ac:dyDescent="0.3">
      <c r="B298" s="3"/>
      <c r="C298" s="3"/>
      <c r="D298" s="6"/>
      <c r="E298" s="8"/>
      <c r="P298" s="12"/>
      <c r="Q298" s="10"/>
      <c r="S298" s="16"/>
      <c r="T298" s="16"/>
    </row>
    <row r="299" spans="2:20" ht="40.049999999999997" customHeight="1" x14ac:dyDescent="0.3">
      <c r="B299" s="3"/>
      <c r="C299" s="3"/>
      <c r="D299" s="6"/>
      <c r="E299" s="8"/>
      <c r="P299" s="12"/>
      <c r="Q299" s="10"/>
      <c r="S299" s="16"/>
      <c r="T299" s="16"/>
    </row>
    <row r="300" spans="2:20" ht="40.049999999999997" customHeight="1" x14ac:dyDescent="0.3">
      <c r="B300" s="3"/>
      <c r="C300" s="3"/>
      <c r="D300" s="6"/>
      <c r="E300" s="8"/>
      <c r="P300" s="12"/>
      <c r="Q300" s="10"/>
      <c r="S300" s="16"/>
      <c r="T300" s="16"/>
    </row>
    <row r="301" spans="2:20" ht="40.049999999999997" customHeight="1" x14ac:dyDescent="0.3">
      <c r="B301" s="3"/>
      <c r="C301" s="3"/>
      <c r="D301" s="6"/>
      <c r="E301" s="8"/>
      <c r="P301" s="12"/>
      <c r="Q301" s="10"/>
      <c r="S301" s="16"/>
      <c r="T301" s="16"/>
    </row>
    <row r="302" spans="2:20" ht="40.049999999999997" customHeight="1" x14ac:dyDescent="0.3">
      <c r="B302" s="3"/>
      <c r="C302" s="3"/>
      <c r="D302" s="6"/>
      <c r="E302" s="8"/>
      <c r="P302" s="12"/>
      <c r="Q302" s="10"/>
      <c r="S302" s="16"/>
      <c r="T302" s="16"/>
    </row>
    <row r="303" spans="2:20" ht="40.049999999999997" customHeight="1" x14ac:dyDescent="0.3">
      <c r="B303" s="3"/>
      <c r="C303" s="3"/>
      <c r="D303" s="6"/>
      <c r="E303" s="8"/>
      <c r="P303" s="12"/>
      <c r="Q303" s="10"/>
      <c r="S303" s="16"/>
      <c r="T303" s="16"/>
    </row>
    <row r="304" spans="2:20" ht="40.049999999999997" customHeight="1" x14ac:dyDescent="0.3">
      <c r="B304" s="3"/>
      <c r="C304" s="3"/>
      <c r="D304" s="6"/>
      <c r="E304" s="8"/>
      <c r="P304" s="12"/>
      <c r="Q304" s="10"/>
      <c r="S304" s="16"/>
      <c r="T304" s="16"/>
    </row>
    <row r="305" spans="2:20" ht="40.049999999999997" customHeight="1" x14ac:dyDescent="0.3">
      <c r="B305" s="3"/>
      <c r="C305" s="3"/>
      <c r="D305" s="6"/>
      <c r="E305" s="8"/>
      <c r="P305" s="12"/>
      <c r="Q305" s="10"/>
      <c r="S305" s="16"/>
      <c r="T305" s="16"/>
    </row>
    <row r="306" spans="2:20" ht="40.049999999999997" customHeight="1" x14ac:dyDescent="0.3">
      <c r="B306" s="3"/>
      <c r="C306" s="3"/>
      <c r="D306" s="6"/>
      <c r="E306" s="8"/>
      <c r="P306" s="12"/>
      <c r="Q306" s="10"/>
      <c r="S306" s="16"/>
      <c r="T306" s="16"/>
    </row>
    <row r="307" spans="2:20" ht="40.049999999999997" customHeight="1" x14ac:dyDescent="0.3">
      <c r="B307" s="3"/>
      <c r="C307" s="3"/>
      <c r="D307" s="6"/>
      <c r="E307" s="8"/>
      <c r="P307" s="12"/>
      <c r="Q307" s="10"/>
      <c r="S307" s="16"/>
      <c r="T307" s="16"/>
    </row>
    <row r="308" spans="2:20" ht="40.049999999999997" customHeight="1" x14ac:dyDescent="0.3">
      <c r="B308" s="3"/>
      <c r="C308" s="3"/>
      <c r="D308" s="6"/>
      <c r="E308" s="8"/>
      <c r="P308" s="12"/>
      <c r="Q308" s="10"/>
      <c r="S308" s="16"/>
      <c r="T308" s="16"/>
    </row>
    <row r="309" spans="2:20" ht="40.049999999999997" customHeight="1" x14ac:dyDescent="0.3">
      <c r="B309" s="3"/>
      <c r="C309" s="3"/>
      <c r="D309" s="6"/>
      <c r="E309" s="8"/>
      <c r="P309" s="12"/>
      <c r="Q309" s="10"/>
      <c r="S309" s="16"/>
      <c r="T309" s="16"/>
    </row>
    <row r="310" spans="2:20" ht="40.049999999999997" customHeight="1" x14ac:dyDescent="0.3">
      <c r="B310" s="3"/>
      <c r="C310" s="3"/>
      <c r="D310" s="6"/>
      <c r="E310" s="8"/>
      <c r="P310" s="12"/>
      <c r="Q310" s="10"/>
      <c r="S310" s="16"/>
      <c r="T310" s="16"/>
    </row>
    <row r="311" spans="2:20" ht="40.049999999999997" customHeight="1" x14ac:dyDescent="0.3">
      <c r="B311" s="3"/>
      <c r="C311" s="3"/>
      <c r="D311" s="6"/>
      <c r="E311" s="8"/>
      <c r="P311" s="12"/>
      <c r="Q311" s="10"/>
      <c r="S311" s="16"/>
      <c r="T311" s="16"/>
    </row>
    <row r="312" spans="2:20" ht="40.049999999999997" customHeight="1" x14ac:dyDescent="0.3">
      <c r="B312" s="3"/>
      <c r="C312" s="3"/>
      <c r="D312" s="6"/>
      <c r="E312" s="8"/>
      <c r="P312" s="12"/>
      <c r="Q312" s="10"/>
      <c r="S312" s="16"/>
      <c r="T312" s="16"/>
    </row>
    <row r="313" spans="2:20" ht="40.049999999999997" customHeight="1" x14ac:dyDescent="0.3">
      <c r="B313" s="3"/>
      <c r="C313" s="3"/>
      <c r="D313" s="6"/>
      <c r="E313" s="8"/>
      <c r="P313" s="12"/>
      <c r="Q313" s="10"/>
      <c r="S313" s="16"/>
      <c r="T313" s="16"/>
    </row>
    <row r="314" spans="2:20" ht="40.049999999999997" customHeight="1" x14ac:dyDescent="0.3">
      <c r="B314" s="3"/>
      <c r="C314" s="3"/>
      <c r="D314" s="6"/>
      <c r="E314" s="8"/>
      <c r="P314" s="12"/>
      <c r="Q314" s="10"/>
      <c r="S314" s="16"/>
      <c r="T314" s="16"/>
    </row>
    <row r="315" spans="2:20" ht="40.049999999999997" customHeight="1" x14ac:dyDescent="0.3">
      <c r="B315" s="3"/>
      <c r="C315" s="3"/>
      <c r="D315" s="6"/>
      <c r="E315" s="8"/>
      <c r="P315" s="12"/>
      <c r="Q315" s="10"/>
      <c r="S315" s="16"/>
      <c r="T315" s="16"/>
    </row>
    <row r="316" spans="2:20" ht="40.049999999999997" customHeight="1" x14ac:dyDescent="0.3">
      <c r="B316" s="3"/>
      <c r="C316" s="3"/>
      <c r="D316" s="6"/>
      <c r="E316" s="8"/>
      <c r="P316" s="12"/>
      <c r="Q316" s="10"/>
      <c r="S316" s="16"/>
      <c r="T316" s="16"/>
    </row>
    <row r="317" spans="2:20" ht="40.049999999999997" customHeight="1" x14ac:dyDescent="0.3">
      <c r="B317" s="3"/>
      <c r="C317" s="3"/>
      <c r="D317" s="6"/>
      <c r="E317" s="8"/>
      <c r="P317" s="12"/>
      <c r="Q317" s="10"/>
      <c r="S317" s="16"/>
      <c r="T317" s="16"/>
    </row>
    <row r="318" spans="2:20" ht="40.049999999999997" customHeight="1" x14ac:dyDescent="0.3">
      <c r="B318" s="3"/>
      <c r="C318" s="3"/>
      <c r="D318" s="6"/>
      <c r="E318" s="8"/>
      <c r="P318" s="12"/>
      <c r="Q318" s="10"/>
      <c r="S318" s="16"/>
      <c r="T318" s="16"/>
    </row>
    <row r="319" spans="2:20" ht="40.049999999999997" customHeight="1" x14ac:dyDescent="0.3">
      <c r="B319" s="3"/>
      <c r="C319" s="3"/>
      <c r="D319" s="6"/>
      <c r="E319" s="8"/>
      <c r="P319" s="12"/>
      <c r="Q319" s="10"/>
      <c r="S319" s="16"/>
      <c r="T319" s="16"/>
    </row>
    <row r="320" spans="2:20" ht="40.049999999999997" customHeight="1" x14ac:dyDescent="0.3">
      <c r="B320" s="3"/>
      <c r="C320" s="3"/>
      <c r="D320" s="6"/>
      <c r="E320" s="8"/>
      <c r="P320" s="12"/>
      <c r="Q320" s="10"/>
      <c r="S320" s="16"/>
      <c r="T320" s="16"/>
    </row>
    <row r="321" spans="2:20" ht="40.049999999999997" customHeight="1" x14ac:dyDescent="0.3">
      <c r="B321" s="3"/>
      <c r="C321" s="3"/>
      <c r="D321" s="6"/>
      <c r="E321" s="8"/>
      <c r="P321" s="12"/>
      <c r="Q321" s="10"/>
      <c r="S321" s="16"/>
      <c r="T321" s="16"/>
    </row>
    <row r="322" spans="2:20" ht="40.049999999999997" customHeight="1" x14ac:dyDescent="0.3">
      <c r="B322" s="3"/>
      <c r="C322" s="3"/>
      <c r="D322" s="6"/>
      <c r="E322" s="8"/>
      <c r="P322" s="12"/>
      <c r="Q322" s="10"/>
      <c r="S322" s="16"/>
      <c r="T322" s="16"/>
    </row>
    <row r="323" spans="2:20" ht="40.049999999999997" customHeight="1" x14ac:dyDescent="0.3">
      <c r="B323" s="3"/>
      <c r="C323" s="3"/>
      <c r="D323" s="6"/>
      <c r="E323" s="8"/>
      <c r="P323" s="12"/>
      <c r="Q323" s="10"/>
      <c r="S323" s="16"/>
      <c r="T323" s="16"/>
    </row>
    <row r="324" spans="2:20" ht="40.049999999999997" customHeight="1" x14ac:dyDescent="0.3">
      <c r="B324" s="3"/>
      <c r="C324" s="3"/>
      <c r="D324" s="6"/>
      <c r="E324" s="8"/>
      <c r="P324" s="12"/>
      <c r="Q324" s="10"/>
      <c r="S324" s="16"/>
      <c r="T324" s="16"/>
    </row>
    <row r="325" spans="2:20" ht="40.049999999999997" customHeight="1" x14ac:dyDescent="0.3">
      <c r="B325" s="3"/>
      <c r="C325" s="3"/>
      <c r="D325" s="6"/>
      <c r="E325" s="8"/>
      <c r="P325" s="12"/>
      <c r="Q325" s="10"/>
      <c r="S325" s="16"/>
      <c r="T325" s="16"/>
    </row>
    <row r="326" spans="2:20" ht="40.049999999999997" customHeight="1" x14ac:dyDescent="0.3">
      <c r="B326" s="3"/>
      <c r="C326" s="3"/>
      <c r="D326" s="6"/>
      <c r="E326" s="8"/>
      <c r="P326" s="12"/>
      <c r="Q326" s="10"/>
      <c r="S326" s="16"/>
      <c r="T326" s="16"/>
    </row>
    <row r="327" spans="2:20" ht="40.049999999999997" customHeight="1" x14ac:dyDescent="0.3">
      <c r="B327" s="3"/>
      <c r="C327" s="3"/>
      <c r="D327" s="6"/>
      <c r="E327" s="8"/>
      <c r="P327" s="12"/>
      <c r="Q327" s="10"/>
      <c r="S327" s="16"/>
      <c r="T327" s="16"/>
    </row>
    <row r="328" spans="2:20" ht="40.049999999999997" customHeight="1" x14ac:dyDescent="0.3">
      <c r="B328" s="3"/>
      <c r="C328" s="3"/>
      <c r="D328" s="6"/>
      <c r="E328" s="8"/>
      <c r="P328" s="12"/>
      <c r="Q328" s="10"/>
      <c r="S328" s="16"/>
      <c r="T328" s="16"/>
    </row>
    <row r="329" spans="2:20" ht="40.049999999999997" customHeight="1" x14ac:dyDescent="0.3">
      <c r="B329" s="3"/>
      <c r="C329" s="3"/>
      <c r="D329" s="6"/>
      <c r="E329" s="8"/>
      <c r="P329" s="12"/>
      <c r="Q329" s="10"/>
      <c r="S329" s="16"/>
      <c r="T329" s="16"/>
    </row>
    <row r="330" spans="2:20" ht="40.049999999999997" customHeight="1" x14ac:dyDescent="0.3">
      <c r="B330" s="3"/>
      <c r="C330" s="3"/>
      <c r="D330" s="6"/>
      <c r="E330" s="8"/>
      <c r="P330" s="12"/>
      <c r="Q330" s="10"/>
      <c r="S330" s="16"/>
      <c r="T330" s="16"/>
    </row>
    <row r="331" spans="2:20" ht="40.049999999999997" customHeight="1" x14ac:dyDescent="0.3">
      <c r="B331" s="3"/>
      <c r="C331" s="3"/>
      <c r="D331" s="6"/>
      <c r="E331" s="8"/>
      <c r="P331" s="12"/>
      <c r="Q331" s="10"/>
      <c r="S331" s="16"/>
      <c r="T331" s="16"/>
    </row>
    <row r="332" spans="2:20" ht="40.049999999999997" customHeight="1" x14ac:dyDescent="0.3">
      <c r="B332" s="3"/>
      <c r="C332" s="3"/>
      <c r="D332" s="6"/>
      <c r="E332" s="8"/>
      <c r="P332" s="12"/>
      <c r="Q332" s="10"/>
      <c r="S332" s="16"/>
      <c r="T332" s="16"/>
    </row>
    <row r="333" spans="2:20" ht="40.049999999999997" customHeight="1" x14ac:dyDescent="0.3">
      <c r="B333" s="3"/>
      <c r="C333" s="3"/>
      <c r="D333" s="6"/>
      <c r="E333" s="8"/>
      <c r="P333" s="12"/>
      <c r="Q333" s="10"/>
      <c r="S333" s="16"/>
      <c r="T333" s="16"/>
    </row>
    <row r="334" spans="2:20" ht="40.049999999999997" customHeight="1" x14ac:dyDescent="0.3">
      <c r="B334" s="3"/>
      <c r="C334" s="3"/>
      <c r="D334" s="6"/>
      <c r="E334" s="8"/>
      <c r="P334" s="12"/>
      <c r="Q334" s="10"/>
      <c r="S334" s="16"/>
      <c r="T334" s="16"/>
    </row>
    <row r="335" spans="2:20" ht="40.049999999999997" customHeight="1" x14ac:dyDescent="0.3">
      <c r="B335" s="3"/>
      <c r="C335" s="3"/>
      <c r="D335" s="6"/>
      <c r="E335" s="8"/>
      <c r="P335" s="12"/>
      <c r="Q335" s="10"/>
      <c r="S335" s="16"/>
      <c r="T335" s="16"/>
    </row>
    <row r="336" spans="2:20" ht="40.049999999999997" customHeight="1" x14ac:dyDescent="0.3">
      <c r="B336" s="3"/>
      <c r="C336" s="3"/>
      <c r="D336" s="6"/>
      <c r="E336" s="8"/>
      <c r="P336" s="12"/>
      <c r="Q336" s="10"/>
      <c r="S336" s="16"/>
      <c r="T336" s="16"/>
    </row>
    <row r="337" spans="2:20" ht="40.049999999999997" customHeight="1" x14ac:dyDescent="0.3">
      <c r="B337" s="3"/>
      <c r="C337" s="3"/>
      <c r="D337" s="6"/>
      <c r="E337" s="8"/>
      <c r="P337" s="12"/>
      <c r="Q337" s="10"/>
      <c r="S337" s="16"/>
      <c r="T337" s="16"/>
    </row>
    <row r="338" spans="2:20" ht="40.049999999999997" customHeight="1" x14ac:dyDescent="0.3">
      <c r="B338" s="3"/>
      <c r="C338" s="3"/>
      <c r="D338" s="6"/>
      <c r="E338" s="8"/>
      <c r="P338" s="12"/>
      <c r="Q338" s="10"/>
      <c r="S338" s="16"/>
      <c r="T338" s="16"/>
    </row>
    <row r="339" spans="2:20" ht="40.049999999999997" customHeight="1" x14ac:dyDescent="0.3">
      <c r="B339" s="3"/>
      <c r="C339" s="3"/>
      <c r="D339" s="6"/>
      <c r="E339" s="8"/>
      <c r="P339" s="12"/>
      <c r="Q339" s="10"/>
      <c r="S339" s="16"/>
      <c r="T339" s="16"/>
    </row>
    <row r="340" spans="2:20" ht="40.049999999999997" customHeight="1" x14ac:dyDescent="0.3">
      <c r="B340" s="3"/>
      <c r="C340" s="3"/>
      <c r="D340" s="6"/>
      <c r="E340" s="8"/>
      <c r="P340" s="12"/>
      <c r="Q340" s="10"/>
      <c r="S340" s="16"/>
      <c r="T340" s="16"/>
    </row>
    <row r="341" spans="2:20" ht="40.049999999999997" customHeight="1" x14ac:dyDescent="0.3">
      <c r="B341" s="3"/>
      <c r="C341" s="3"/>
      <c r="D341" s="6"/>
      <c r="E341" s="8"/>
      <c r="P341" s="12"/>
      <c r="Q341" s="10"/>
      <c r="S341" s="16"/>
      <c r="T341" s="16"/>
    </row>
    <row r="342" spans="2:20" ht="40.049999999999997" customHeight="1" x14ac:dyDescent="0.3">
      <c r="B342" s="3"/>
      <c r="C342" s="3"/>
      <c r="D342" s="6"/>
      <c r="E342" s="8"/>
      <c r="P342" s="12"/>
      <c r="Q342" s="10"/>
      <c r="S342" s="16"/>
      <c r="T342" s="16"/>
    </row>
    <row r="343" spans="2:20" ht="40.049999999999997" customHeight="1" x14ac:dyDescent="0.3">
      <c r="B343" s="3"/>
      <c r="C343" s="3"/>
      <c r="D343" s="6"/>
      <c r="E343" s="8"/>
      <c r="P343" s="12"/>
      <c r="Q343" s="10"/>
      <c r="S343" s="16"/>
      <c r="T343" s="16"/>
    </row>
    <row r="344" spans="2:20" ht="40.049999999999997" customHeight="1" x14ac:dyDescent="0.3">
      <c r="B344" s="3"/>
      <c r="C344" s="3"/>
      <c r="D344" s="6"/>
      <c r="E344" s="8"/>
      <c r="P344" s="12"/>
      <c r="Q344" s="10"/>
      <c r="S344" s="16"/>
      <c r="T344" s="16"/>
    </row>
    <row r="345" spans="2:20" ht="40.049999999999997" customHeight="1" x14ac:dyDescent="0.3">
      <c r="B345" s="3"/>
      <c r="C345" s="3"/>
      <c r="D345" s="6"/>
      <c r="E345" s="8"/>
      <c r="P345" s="12"/>
      <c r="Q345" s="10"/>
      <c r="S345" s="16"/>
      <c r="T345" s="16"/>
    </row>
    <row r="346" spans="2:20" ht="40.049999999999997" customHeight="1" x14ac:dyDescent="0.3">
      <c r="B346" s="3"/>
      <c r="C346" s="3"/>
      <c r="D346" s="6"/>
      <c r="E346" s="8"/>
      <c r="P346" s="12"/>
      <c r="Q346" s="10"/>
      <c r="S346" s="16"/>
      <c r="T346" s="16"/>
    </row>
    <row r="347" spans="2:20" ht="40.049999999999997" customHeight="1" x14ac:dyDescent="0.3">
      <c r="B347" s="3"/>
      <c r="C347" s="3"/>
      <c r="D347" s="6"/>
      <c r="E347" s="8"/>
      <c r="P347" s="12"/>
      <c r="Q347" s="10"/>
      <c r="S347" s="16"/>
      <c r="T347" s="16"/>
    </row>
    <row r="348" spans="2:20" ht="40.049999999999997" customHeight="1" x14ac:dyDescent="0.3">
      <c r="B348" s="3"/>
      <c r="C348" s="3"/>
      <c r="D348" s="6"/>
      <c r="E348" s="8"/>
      <c r="P348" s="12"/>
      <c r="Q348" s="10"/>
      <c r="S348" s="16"/>
      <c r="T348" s="16"/>
    </row>
    <row r="349" spans="2:20" ht="40.049999999999997" customHeight="1" x14ac:dyDescent="0.3">
      <c r="B349" s="3"/>
      <c r="C349" s="3"/>
      <c r="D349" s="6"/>
      <c r="E349" s="8"/>
      <c r="P349" s="12"/>
      <c r="Q349" s="10"/>
      <c r="S349" s="16"/>
      <c r="T349" s="16"/>
    </row>
    <row r="350" spans="2:20" ht="40.049999999999997" customHeight="1" x14ac:dyDescent="0.3">
      <c r="B350" s="3"/>
      <c r="C350" s="3"/>
      <c r="D350" s="6"/>
      <c r="E350" s="8"/>
      <c r="P350" s="12"/>
      <c r="Q350" s="10"/>
      <c r="S350" s="16"/>
      <c r="T350" s="16"/>
    </row>
    <row r="351" spans="2:20" ht="40.049999999999997" customHeight="1" x14ac:dyDescent="0.3">
      <c r="B351" s="3"/>
      <c r="C351" s="3"/>
      <c r="D351" s="6"/>
      <c r="E351" s="8"/>
      <c r="P351" s="12"/>
      <c r="Q351" s="10"/>
      <c r="S351" s="16"/>
      <c r="T351" s="16"/>
    </row>
    <row r="352" spans="2:20" ht="40.049999999999997" customHeight="1" x14ac:dyDescent="0.3">
      <c r="B352" s="3"/>
      <c r="C352" s="3"/>
      <c r="D352" s="6"/>
      <c r="E352" s="8"/>
      <c r="P352" s="12"/>
      <c r="Q352" s="10"/>
      <c r="S352" s="16"/>
      <c r="T352" s="16"/>
    </row>
    <row r="353" spans="2:20" ht="40.049999999999997" customHeight="1" x14ac:dyDescent="0.3">
      <c r="B353" s="3"/>
      <c r="C353" s="3"/>
      <c r="D353" s="6"/>
      <c r="E353" s="8"/>
      <c r="P353" s="12"/>
      <c r="Q353" s="10"/>
      <c r="S353" s="16"/>
      <c r="T353" s="16"/>
    </row>
    <row r="354" spans="2:20" ht="40.049999999999997" customHeight="1" x14ac:dyDescent="0.3">
      <c r="B354" s="3"/>
      <c r="C354" s="3"/>
      <c r="D354" s="6"/>
      <c r="E354" s="8"/>
      <c r="P354" s="12"/>
      <c r="Q354" s="10"/>
      <c r="S354" s="16"/>
      <c r="T354" s="16"/>
    </row>
    <row r="355" spans="2:20" ht="40.049999999999997" customHeight="1" x14ac:dyDescent="0.3">
      <c r="B355" s="3"/>
      <c r="C355" s="3"/>
      <c r="D355" s="6"/>
      <c r="E355" s="8"/>
      <c r="P355" s="12"/>
      <c r="Q355" s="10"/>
      <c r="S355" s="16"/>
      <c r="T355" s="16"/>
    </row>
    <row r="356" spans="2:20" ht="40.049999999999997" customHeight="1" x14ac:dyDescent="0.3">
      <c r="B356" s="3"/>
      <c r="C356" s="3"/>
      <c r="D356" s="6"/>
      <c r="E356" s="8"/>
      <c r="P356" s="12"/>
      <c r="Q356" s="10"/>
      <c r="S356" s="16"/>
      <c r="T356" s="16"/>
    </row>
    <row r="357" spans="2:20" ht="40.049999999999997" customHeight="1" x14ac:dyDescent="0.3">
      <c r="B357" s="3"/>
      <c r="C357" s="3"/>
      <c r="D357" s="6"/>
      <c r="E357" s="8"/>
      <c r="P357" s="12"/>
      <c r="Q357" s="10"/>
      <c r="S357" s="16"/>
      <c r="T357" s="16"/>
    </row>
    <row r="358" spans="2:20" ht="40.049999999999997" customHeight="1" x14ac:dyDescent="0.3">
      <c r="B358" s="3"/>
      <c r="C358" s="3"/>
      <c r="D358" s="6"/>
      <c r="E358" s="8"/>
      <c r="P358" s="12"/>
      <c r="Q358" s="10"/>
      <c r="S358" s="16"/>
      <c r="T358" s="16"/>
    </row>
    <row r="359" spans="2:20" ht="40.049999999999997" customHeight="1" x14ac:dyDescent="0.3">
      <c r="B359" s="3"/>
      <c r="C359" s="3"/>
      <c r="D359" s="6"/>
      <c r="E359" s="8"/>
      <c r="P359" s="12"/>
      <c r="Q359" s="10"/>
      <c r="S359" s="16"/>
      <c r="T359" s="16"/>
    </row>
    <row r="360" spans="2:20" ht="40.049999999999997" customHeight="1" x14ac:dyDescent="0.3">
      <c r="B360" s="3"/>
      <c r="C360" s="3"/>
      <c r="D360" s="6"/>
      <c r="E360" s="8"/>
      <c r="P360" s="12"/>
      <c r="Q360" s="10"/>
      <c r="S360" s="16"/>
      <c r="T360" s="16"/>
    </row>
    <row r="361" spans="2:20" ht="40.049999999999997" customHeight="1" x14ac:dyDescent="0.3">
      <c r="B361" s="3"/>
      <c r="C361" s="3"/>
      <c r="D361" s="6"/>
      <c r="E361" s="8"/>
      <c r="P361" s="12"/>
      <c r="Q361" s="10"/>
      <c r="S361" s="16"/>
      <c r="T361" s="16"/>
    </row>
    <row r="362" spans="2:20" ht="40.049999999999997" customHeight="1" x14ac:dyDescent="0.3">
      <c r="B362" s="3"/>
      <c r="C362" s="3"/>
      <c r="D362" s="6"/>
      <c r="E362" s="8"/>
      <c r="P362" s="12"/>
      <c r="Q362" s="10"/>
      <c r="S362" s="16"/>
      <c r="T362" s="16"/>
    </row>
    <row r="363" spans="2:20" ht="40.049999999999997" customHeight="1" x14ac:dyDescent="0.3">
      <c r="B363" s="3"/>
      <c r="C363" s="3"/>
      <c r="D363" s="6"/>
      <c r="E363" s="8"/>
      <c r="P363" s="12"/>
      <c r="Q363" s="10"/>
      <c r="S363" s="16"/>
      <c r="T363" s="16"/>
    </row>
    <row r="364" spans="2:20" ht="40.049999999999997" customHeight="1" x14ac:dyDescent="0.3">
      <c r="B364" s="3"/>
      <c r="C364" s="3"/>
      <c r="D364" s="6"/>
      <c r="E364" s="8"/>
      <c r="P364" s="12"/>
      <c r="Q364" s="10"/>
      <c r="S364" s="16"/>
      <c r="T364" s="16"/>
    </row>
    <row r="365" spans="2:20" ht="40.049999999999997" customHeight="1" x14ac:dyDescent="0.3">
      <c r="B365" s="3"/>
      <c r="C365" s="3"/>
      <c r="D365" s="6"/>
      <c r="E365" s="8"/>
      <c r="P365" s="12"/>
      <c r="Q365" s="10"/>
      <c r="S365" s="16"/>
      <c r="T365" s="16"/>
    </row>
    <row r="366" spans="2:20" ht="40.049999999999997" customHeight="1" x14ac:dyDescent="0.3">
      <c r="B366" s="3"/>
      <c r="C366" s="3"/>
      <c r="D366" s="6"/>
      <c r="E366" s="8"/>
      <c r="P366" s="12"/>
      <c r="Q366" s="10"/>
      <c r="S366" s="16"/>
      <c r="T366" s="16"/>
    </row>
    <row r="367" spans="2:20" ht="40.049999999999997" customHeight="1" x14ac:dyDescent="0.3">
      <c r="B367" s="3"/>
      <c r="C367" s="3"/>
      <c r="D367" s="6"/>
      <c r="E367" s="8"/>
      <c r="P367" s="12"/>
      <c r="Q367" s="10"/>
      <c r="S367" s="16"/>
      <c r="T367" s="16"/>
    </row>
    <row r="368" spans="2:20" ht="40.049999999999997" customHeight="1" x14ac:dyDescent="0.3">
      <c r="B368" s="3"/>
      <c r="C368" s="3"/>
      <c r="D368" s="6"/>
      <c r="E368" s="8"/>
      <c r="P368" s="12"/>
      <c r="Q368" s="10"/>
      <c r="S368" s="16"/>
      <c r="T368" s="16"/>
    </row>
    <row r="369" spans="2:20" ht="40.049999999999997" customHeight="1" x14ac:dyDescent="0.3">
      <c r="B369" s="3"/>
      <c r="C369" s="3"/>
      <c r="D369" s="6"/>
      <c r="E369" s="8"/>
      <c r="P369" s="12"/>
      <c r="Q369" s="10"/>
      <c r="S369" s="16"/>
      <c r="T369" s="16"/>
    </row>
    <row r="370" spans="2:20" ht="40.049999999999997" customHeight="1" x14ac:dyDescent="0.3">
      <c r="B370" s="3"/>
      <c r="C370" s="3"/>
      <c r="D370" s="6"/>
      <c r="E370" s="8"/>
      <c r="P370" s="12"/>
      <c r="Q370" s="10"/>
      <c r="S370" s="16"/>
      <c r="T370" s="16"/>
    </row>
    <row r="371" spans="2:20" ht="40.049999999999997" customHeight="1" x14ac:dyDescent="0.3">
      <c r="B371" s="3"/>
      <c r="C371" s="3"/>
      <c r="D371" s="6"/>
      <c r="E371" s="8"/>
      <c r="P371" s="12"/>
      <c r="Q371" s="10"/>
      <c r="S371" s="16"/>
      <c r="T371" s="16"/>
    </row>
    <row r="372" spans="2:20" ht="40.049999999999997" customHeight="1" x14ac:dyDescent="0.3">
      <c r="B372" s="3"/>
      <c r="C372" s="3"/>
      <c r="D372" s="6"/>
      <c r="E372" s="8"/>
      <c r="P372" s="12"/>
      <c r="Q372" s="10"/>
      <c r="S372" s="16"/>
      <c r="T372" s="16"/>
    </row>
    <row r="373" spans="2:20" ht="40.049999999999997" customHeight="1" x14ac:dyDescent="0.3">
      <c r="B373" s="3"/>
      <c r="C373" s="3"/>
      <c r="D373" s="6"/>
      <c r="E373" s="8"/>
      <c r="P373" s="12"/>
      <c r="Q373" s="10"/>
      <c r="S373" s="16"/>
      <c r="T373" s="16"/>
    </row>
    <row r="374" spans="2:20" ht="40.049999999999997" customHeight="1" x14ac:dyDescent="0.3">
      <c r="B374" s="3"/>
      <c r="C374" s="3"/>
      <c r="D374" s="6"/>
      <c r="E374" s="8"/>
      <c r="P374" s="12"/>
      <c r="Q374" s="10"/>
      <c r="S374" s="16"/>
      <c r="T374" s="16"/>
    </row>
    <row r="375" spans="2:20" ht="40.049999999999997" customHeight="1" x14ac:dyDescent="0.3">
      <c r="B375" s="3"/>
      <c r="C375" s="3"/>
      <c r="D375" s="6"/>
      <c r="E375" s="8"/>
      <c r="P375" s="12"/>
      <c r="Q375" s="10"/>
      <c r="S375" s="16"/>
      <c r="T375" s="16"/>
    </row>
    <row r="376" spans="2:20" ht="40.049999999999997" customHeight="1" x14ac:dyDescent="0.3">
      <c r="B376" s="3"/>
      <c r="C376" s="3"/>
      <c r="D376" s="6"/>
      <c r="E376" s="8"/>
      <c r="P376" s="12"/>
      <c r="Q376" s="10"/>
      <c r="S376" s="16"/>
      <c r="T376" s="16"/>
    </row>
    <row r="377" spans="2:20" ht="40.049999999999997" customHeight="1" x14ac:dyDescent="0.3">
      <c r="B377" s="3"/>
      <c r="C377" s="3"/>
      <c r="D377" s="6"/>
      <c r="E377" s="8"/>
      <c r="P377" s="12"/>
      <c r="Q377" s="10"/>
      <c r="S377" s="16"/>
      <c r="T377" s="16"/>
    </row>
    <row r="378" spans="2:20" ht="40.049999999999997" customHeight="1" x14ac:dyDescent="0.3">
      <c r="B378" s="3"/>
      <c r="C378" s="3"/>
      <c r="D378" s="6"/>
      <c r="E378" s="8"/>
      <c r="P378" s="12"/>
      <c r="Q378" s="10"/>
      <c r="S378" s="16"/>
      <c r="T378" s="16"/>
    </row>
    <row r="379" spans="2:20" ht="40.049999999999997" customHeight="1" x14ac:dyDescent="0.3">
      <c r="B379" s="3"/>
      <c r="C379" s="3"/>
      <c r="D379" s="6"/>
      <c r="E379" s="8"/>
      <c r="P379" s="12"/>
      <c r="Q379" s="10"/>
      <c r="S379" s="16"/>
      <c r="T379" s="16"/>
    </row>
    <row r="380" spans="2:20" ht="40.049999999999997" customHeight="1" x14ac:dyDescent="0.3">
      <c r="B380" s="3"/>
      <c r="C380" s="3"/>
      <c r="D380" s="6"/>
      <c r="E380" s="8"/>
      <c r="P380" s="12"/>
      <c r="Q380" s="10"/>
      <c r="S380" s="16"/>
      <c r="T380" s="16"/>
    </row>
    <row r="381" spans="2:20" ht="40.049999999999997" customHeight="1" x14ac:dyDescent="0.3">
      <c r="B381" s="3"/>
      <c r="C381" s="3"/>
      <c r="D381" s="6"/>
      <c r="E381" s="8"/>
      <c r="P381" s="12"/>
      <c r="Q381" s="10"/>
      <c r="S381" s="16"/>
      <c r="T381" s="16"/>
    </row>
    <row r="382" spans="2:20" ht="40.049999999999997" customHeight="1" x14ac:dyDescent="0.3">
      <c r="B382" s="3"/>
      <c r="C382" s="3"/>
      <c r="D382" s="6"/>
      <c r="E382" s="8"/>
      <c r="P382" s="12"/>
      <c r="Q382" s="10"/>
      <c r="S382" s="16"/>
      <c r="T382" s="16"/>
    </row>
    <row r="383" spans="2:20" ht="40.049999999999997" customHeight="1" x14ac:dyDescent="0.3">
      <c r="B383" s="3"/>
      <c r="C383" s="3"/>
      <c r="D383" s="6"/>
      <c r="E383" s="8"/>
      <c r="P383" s="12"/>
      <c r="Q383" s="10"/>
      <c r="S383" s="16"/>
      <c r="T383" s="16"/>
    </row>
    <row r="384" spans="2:20" ht="40.049999999999997" customHeight="1" x14ac:dyDescent="0.3">
      <c r="B384" s="3"/>
      <c r="C384" s="3"/>
      <c r="D384" s="6"/>
      <c r="E384" s="8"/>
      <c r="P384" s="12"/>
      <c r="Q384" s="10"/>
      <c r="S384" s="16"/>
      <c r="T384" s="16"/>
    </row>
    <row r="385" spans="2:20" ht="40.049999999999997" customHeight="1" x14ac:dyDescent="0.3">
      <c r="B385" s="3"/>
      <c r="C385" s="3"/>
      <c r="D385" s="6"/>
      <c r="E385" s="8"/>
      <c r="P385" s="12"/>
      <c r="Q385" s="10"/>
      <c r="S385" s="16"/>
      <c r="T385" s="16"/>
    </row>
    <row r="386" spans="2:20" ht="40.049999999999997" customHeight="1" x14ac:dyDescent="0.3">
      <c r="B386" s="3"/>
      <c r="C386" s="3"/>
      <c r="D386" s="6"/>
      <c r="E386" s="8"/>
      <c r="P386" s="12"/>
      <c r="Q386" s="10"/>
      <c r="S386" s="16"/>
      <c r="T386" s="16"/>
    </row>
    <row r="387" spans="2:20" ht="40.049999999999997" customHeight="1" x14ac:dyDescent="0.3">
      <c r="B387" s="3"/>
      <c r="C387" s="3"/>
      <c r="D387" s="6"/>
      <c r="E387" s="8"/>
      <c r="P387" s="12"/>
      <c r="Q387" s="10"/>
      <c r="S387" s="16"/>
      <c r="T387" s="16"/>
    </row>
    <row r="388" spans="2:20" ht="40.049999999999997" customHeight="1" x14ac:dyDescent="0.3">
      <c r="B388" s="3"/>
      <c r="C388" s="3"/>
      <c r="D388" s="6"/>
      <c r="E388" s="8"/>
      <c r="P388" s="12"/>
      <c r="Q388" s="10"/>
      <c r="S388" s="16"/>
      <c r="T388" s="16"/>
    </row>
    <row r="389" spans="2:20" ht="40.049999999999997" customHeight="1" x14ac:dyDescent="0.3">
      <c r="B389" s="3"/>
      <c r="C389" s="3"/>
      <c r="D389" s="6"/>
      <c r="E389" s="8"/>
      <c r="P389" s="12"/>
      <c r="Q389" s="10"/>
      <c r="S389" s="16"/>
      <c r="T389" s="16"/>
    </row>
    <row r="390" spans="2:20" ht="40.049999999999997" customHeight="1" x14ac:dyDescent="0.3">
      <c r="B390" s="3"/>
      <c r="C390" s="3"/>
      <c r="D390" s="6"/>
      <c r="E390" s="8"/>
      <c r="P390" s="12"/>
      <c r="Q390" s="10"/>
      <c r="S390" s="16"/>
      <c r="T390" s="16"/>
    </row>
    <row r="391" spans="2:20" ht="40.049999999999997" customHeight="1" x14ac:dyDescent="0.3">
      <c r="B391" s="3"/>
      <c r="C391" s="3"/>
      <c r="D391" s="6"/>
      <c r="E391" s="8"/>
      <c r="P391" s="12"/>
      <c r="Q391" s="10"/>
      <c r="S391" s="16"/>
      <c r="T391" s="16"/>
    </row>
    <row r="392" spans="2:20" ht="40.049999999999997" customHeight="1" x14ac:dyDescent="0.3">
      <c r="B392" s="3"/>
      <c r="C392" s="3"/>
      <c r="D392" s="6"/>
      <c r="E392" s="8"/>
      <c r="P392" s="12"/>
      <c r="Q392" s="10"/>
      <c r="S392" s="16"/>
      <c r="T392" s="16"/>
    </row>
    <row r="393" spans="2:20" ht="40.049999999999997" customHeight="1" x14ac:dyDescent="0.3">
      <c r="B393" s="3"/>
      <c r="C393" s="3"/>
      <c r="D393" s="6"/>
      <c r="E393" s="8"/>
      <c r="P393" s="12"/>
      <c r="Q393" s="10"/>
      <c r="S393" s="16"/>
      <c r="T393" s="16"/>
    </row>
    <row r="394" spans="2:20" ht="40.049999999999997" customHeight="1" x14ac:dyDescent="0.3">
      <c r="B394" s="3"/>
      <c r="C394" s="3"/>
      <c r="D394" s="6"/>
      <c r="E394" s="8"/>
      <c r="P394" s="12"/>
      <c r="Q394" s="10"/>
      <c r="S394" s="16"/>
      <c r="T394" s="16"/>
    </row>
    <row r="395" spans="2:20" ht="40.049999999999997" customHeight="1" x14ac:dyDescent="0.3">
      <c r="B395" s="3"/>
      <c r="C395" s="3"/>
      <c r="D395" s="6"/>
      <c r="E395" s="8"/>
      <c r="P395" s="12"/>
      <c r="Q395" s="10"/>
      <c r="S395" s="16"/>
      <c r="T395" s="16"/>
    </row>
    <row r="396" spans="2:20" ht="40.049999999999997" customHeight="1" x14ac:dyDescent="0.3">
      <c r="B396" s="3"/>
      <c r="C396" s="3"/>
      <c r="D396" s="6"/>
      <c r="E396" s="8"/>
      <c r="P396" s="12"/>
      <c r="Q396" s="10"/>
      <c r="S396" s="16"/>
      <c r="T396" s="16"/>
    </row>
    <row r="397" spans="2:20" ht="40.049999999999997" customHeight="1" x14ac:dyDescent="0.3">
      <c r="B397" s="3"/>
      <c r="C397" s="3"/>
      <c r="D397" s="6"/>
      <c r="E397" s="8"/>
      <c r="P397" s="12"/>
      <c r="Q397" s="10"/>
      <c r="S397" s="16"/>
      <c r="T397" s="16"/>
    </row>
    <row r="398" spans="2:20" ht="40.049999999999997" customHeight="1" x14ac:dyDescent="0.3">
      <c r="B398" s="3"/>
      <c r="C398" s="3"/>
      <c r="D398" s="6"/>
      <c r="E398" s="8"/>
      <c r="P398" s="12"/>
      <c r="Q398" s="10"/>
      <c r="S398" s="16"/>
      <c r="T398" s="16"/>
    </row>
    <row r="399" spans="2:20" ht="40.049999999999997" customHeight="1" x14ac:dyDescent="0.3">
      <c r="B399" s="3"/>
      <c r="C399" s="3"/>
      <c r="D399" s="6"/>
      <c r="E399" s="8"/>
      <c r="P399" s="12"/>
      <c r="Q399" s="10"/>
      <c r="S399" s="16"/>
      <c r="T399" s="16"/>
    </row>
    <row r="400" spans="2:20" ht="40.049999999999997" customHeight="1" x14ac:dyDescent="0.3">
      <c r="B400" s="3"/>
      <c r="C400" s="3"/>
      <c r="D400" s="6"/>
      <c r="E400" s="8"/>
      <c r="P400" s="12"/>
      <c r="Q400" s="10"/>
      <c r="S400" s="16"/>
      <c r="T400" s="16"/>
    </row>
    <row r="401" spans="2:20" ht="40.049999999999997" customHeight="1" x14ac:dyDescent="0.3">
      <c r="B401" s="3"/>
      <c r="C401" s="3"/>
      <c r="D401" s="6"/>
      <c r="E401" s="8"/>
      <c r="P401" s="12"/>
      <c r="Q401" s="10"/>
      <c r="S401" s="16"/>
      <c r="T401" s="16"/>
    </row>
    <row r="402" spans="2:20" ht="40.049999999999997" customHeight="1" x14ac:dyDescent="0.3">
      <c r="B402" s="3"/>
      <c r="C402" s="3"/>
      <c r="D402" s="6"/>
      <c r="E402" s="8"/>
      <c r="P402" s="12"/>
      <c r="Q402" s="10"/>
      <c r="S402" s="16"/>
      <c r="T402" s="16"/>
    </row>
    <row r="403" spans="2:20" ht="40.049999999999997" customHeight="1" x14ac:dyDescent="0.3">
      <c r="B403" s="3"/>
      <c r="C403" s="3"/>
      <c r="D403" s="6"/>
      <c r="E403" s="8"/>
      <c r="P403" s="12"/>
      <c r="Q403" s="10"/>
      <c r="S403" s="16"/>
      <c r="T403" s="16"/>
    </row>
    <row r="404" spans="2:20" ht="40.049999999999997" customHeight="1" x14ac:dyDescent="0.3">
      <c r="B404" s="3"/>
      <c r="C404" s="3"/>
      <c r="D404" s="6"/>
      <c r="E404" s="8"/>
      <c r="P404" s="12"/>
      <c r="Q404" s="10"/>
      <c r="S404" s="16"/>
      <c r="T404" s="16"/>
    </row>
    <row r="405" spans="2:20" ht="40.049999999999997" customHeight="1" x14ac:dyDescent="0.3">
      <c r="B405" s="3"/>
      <c r="C405" s="3"/>
      <c r="D405" s="6"/>
      <c r="E405" s="8"/>
      <c r="P405" s="12"/>
      <c r="Q405" s="10"/>
      <c r="S405" s="16"/>
      <c r="T405" s="16"/>
    </row>
    <row r="406" spans="2:20" ht="40.049999999999997" customHeight="1" x14ac:dyDescent="0.3">
      <c r="B406" s="3"/>
      <c r="C406" s="3"/>
      <c r="D406" s="6"/>
      <c r="E406" s="8"/>
      <c r="P406" s="12"/>
      <c r="Q406" s="10"/>
      <c r="S406" s="16"/>
      <c r="T406" s="16"/>
    </row>
    <row r="407" spans="2:20" ht="40.049999999999997" customHeight="1" x14ac:dyDescent="0.3">
      <c r="B407" s="3"/>
      <c r="C407" s="3"/>
      <c r="D407" s="6"/>
      <c r="E407" s="8"/>
      <c r="P407" s="12"/>
      <c r="Q407" s="10"/>
      <c r="S407" s="16"/>
      <c r="T407" s="16"/>
    </row>
    <row r="408" spans="2:20" ht="40.049999999999997" customHeight="1" x14ac:dyDescent="0.3">
      <c r="B408" s="3"/>
      <c r="C408" s="3"/>
      <c r="D408" s="6"/>
      <c r="E408" s="8"/>
      <c r="P408" s="12"/>
      <c r="Q408" s="10"/>
      <c r="S408" s="16"/>
      <c r="T408" s="16"/>
    </row>
    <row r="409" spans="2:20" ht="40.049999999999997" customHeight="1" x14ac:dyDescent="0.3">
      <c r="B409" s="3"/>
      <c r="C409" s="3"/>
      <c r="D409" s="6"/>
      <c r="E409" s="8"/>
      <c r="P409" s="12"/>
      <c r="Q409" s="10"/>
      <c r="S409" s="16"/>
      <c r="T409" s="16"/>
    </row>
    <row r="410" spans="2:20" ht="40.049999999999997" customHeight="1" x14ac:dyDescent="0.3">
      <c r="B410" s="3"/>
      <c r="C410" s="3"/>
      <c r="D410" s="6"/>
      <c r="E410" s="8"/>
      <c r="P410" s="12"/>
      <c r="Q410" s="10"/>
      <c r="S410" s="16"/>
      <c r="T410" s="16"/>
    </row>
    <row r="411" spans="2:20" ht="40.049999999999997" customHeight="1" x14ac:dyDescent="0.3">
      <c r="B411" s="3"/>
      <c r="C411" s="3"/>
      <c r="D411" s="6"/>
      <c r="E411" s="8"/>
      <c r="P411" s="12"/>
      <c r="Q411" s="10"/>
      <c r="S411" s="16"/>
      <c r="T411" s="16"/>
    </row>
    <row r="412" spans="2:20" ht="40.049999999999997" customHeight="1" x14ac:dyDescent="0.3">
      <c r="B412" s="3"/>
      <c r="C412" s="3"/>
      <c r="D412" s="6"/>
      <c r="E412" s="8"/>
      <c r="P412" s="12"/>
      <c r="Q412" s="10"/>
      <c r="S412" s="16"/>
      <c r="T412" s="16"/>
    </row>
    <row r="413" spans="2:20" ht="40.049999999999997" customHeight="1" x14ac:dyDescent="0.3">
      <c r="B413" s="3"/>
      <c r="C413" s="3"/>
      <c r="D413" s="6"/>
      <c r="E413" s="8"/>
      <c r="P413" s="12"/>
      <c r="Q413" s="10"/>
      <c r="S413" s="16"/>
      <c r="T413" s="16"/>
    </row>
  </sheetData>
  <conditionalFormatting sqref="F1:F413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FF5050"/>
        <color theme="8" tint="0.39997558519241921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BA0C1-A2BE-479E-AEC8-AF3C2D2195CB}">
  <dimension ref="A1:L18"/>
  <sheetViews>
    <sheetView workbookViewId="0">
      <selection activeCell="H2" sqref="H2"/>
    </sheetView>
  </sheetViews>
  <sheetFormatPr defaultRowHeight="14.4" x14ac:dyDescent="0.3"/>
  <cols>
    <col min="1" max="1" width="27.6640625" bestFit="1" customWidth="1"/>
    <col min="2" max="2" width="11.5546875" bestFit="1" customWidth="1"/>
    <col min="3" max="3" width="9.44140625" customWidth="1"/>
    <col min="7" max="7" width="27.6640625" bestFit="1" customWidth="1"/>
    <col min="8" max="9" width="15.109375" bestFit="1" customWidth="1"/>
  </cols>
  <sheetData>
    <row r="1" spans="1:12" x14ac:dyDescent="0.3">
      <c r="A1" s="21"/>
      <c r="B1" s="18" t="s">
        <v>8386</v>
      </c>
      <c r="C1" s="18" t="s">
        <v>8387</v>
      </c>
      <c r="G1" s="21"/>
      <c r="H1" s="18" t="s">
        <v>8386</v>
      </c>
      <c r="I1" s="18" t="s">
        <v>8387</v>
      </c>
      <c r="J1" s="22"/>
      <c r="K1" s="22"/>
      <c r="L1" s="22"/>
    </row>
    <row r="2" spans="1:12" x14ac:dyDescent="0.3">
      <c r="A2" t="s">
        <v>8388</v>
      </c>
      <c r="B2" s="23">
        <f>AVERAGE('Successful US Kickstarters'!D:D)</f>
        <v>5048.8786407766993</v>
      </c>
      <c r="C2" s="23">
        <f>AVERAGE('Failed US Kickstarters'!D:D)</f>
        <v>10554.212</v>
      </c>
      <c r="G2" t="s">
        <v>8388</v>
      </c>
      <c r="H2" s="23">
        <f>AVERAGE('Successful GB Kickstarters'!D:D)</f>
        <v>2080</v>
      </c>
      <c r="I2" s="23">
        <f>AVERAGE('Failed GB Kickstarters'!D:D)</f>
        <v>3486.3636363636365</v>
      </c>
      <c r="J2" s="22"/>
      <c r="K2" s="22"/>
      <c r="L2" s="22"/>
    </row>
    <row r="3" spans="1:12" x14ac:dyDescent="0.3">
      <c r="A3" t="s">
        <v>8389</v>
      </c>
      <c r="B3" s="23">
        <f>MEDIAN('Successful US Kickstarters'!D:D)</f>
        <v>3000</v>
      </c>
      <c r="C3" s="23">
        <f>MEDIAN('Failed US Kickstarters'!D:D)</f>
        <v>5000</v>
      </c>
      <c r="G3" t="s">
        <v>8389</v>
      </c>
      <c r="H3" s="23">
        <f>MEDIAN('Successful GB Kickstarters'!D:D)</f>
        <v>1375</v>
      </c>
      <c r="I3" s="23">
        <f>MEDIAN('Failed GB Kickstarters'!D:D)</f>
        <v>3000</v>
      </c>
      <c r="J3" s="22"/>
      <c r="K3" s="22"/>
      <c r="L3" s="22"/>
    </row>
    <row r="4" spans="1:12" x14ac:dyDescent="0.3">
      <c r="A4" t="s">
        <v>8392</v>
      </c>
      <c r="B4" s="23">
        <f>_xlfn.STDEV.P('Successful US Kickstarters'!D:D)</f>
        <v>7748.7537726373303</v>
      </c>
      <c r="C4" s="23">
        <f>_xlfn.STDEV.P('Failed US Kickstarters'!D:D)</f>
        <v>21967.731061515115</v>
      </c>
      <c r="G4" t="s">
        <v>8392</v>
      </c>
      <c r="H4" s="23">
        <f>_xlfn.STDEV.P('Successful GB Kickstarters'!D:D)</f>
        <v>2712.9504234320243</v>
      </c>
      <c r="I4" s="23">
        <f>_xlfn.STDEV.P('Failed GB Kickstarters'!D:D)</f>
        <v>3115.948046968203</v>
      </c>
      <c r="J4" s="22"/>
      <c r="K4" s="22"/>
      <c r="L4" s="22"/>
    </row>
    <row r="5" spans="1:12" x14ac:dyDescent="0.3">
      <c r="A5" t="s">
        <v>8393</v>
      </c>
      <c r="B5" s="23">
        <f>_xlfn.QUARTILE.EXC('Successful US Kickstarters'!D:D,3)</f>
        <v>5000</v>
      </c>
      <c r="C5" s="23">
        <f>_xlfn.QUARTILE.EXC('Failed US Kickstarters'!D:D,3)</f>
        <v>10000</v>
      </c>
      <c r="G5" t="s">
        <v>8393</v>
      </c>
      <c r="H5" s="23">
        <f>_xlfn.QUARTILE.EXC('Successful GB Kickstarters'!D:D,3)</f>
        <v>2000</v>
      </c>
      <c r="I5" s="23">
        <f>_xlfn.QUARTILE.EXC('Failed GB Kickstarters'!D:D,3)</f>
        <v>5000</v>
      </c>
      <c r="J5" s="22"/>
      <c r="K5" s="22"/>
      <c r="L5" s="22"/>
    </row>
    <row r="6" spans="1:12" x14ac:dyDescent="0.3">
      <c r="A6" t="s">
        <v>8394</v>
      </c>
      <c r="B6" s="23">
        <f>_xlfn.QUARTILE.EXC('Successful US Kickstarters'!D:D,1)</f>
        <v>1500</v>
      </c>
      <c r="C6" s="23">
        <f>_xlfn.QUARTILE.EXC('Failed US Kickstarters'!D:D,1)</f>
        <v>2000</v>
      </c>
      <c r="G6" t="s">
        <v>8394</v>
      </c>
      <c r="H6" s="23">
        <f>_xlfn.QUARTILE.EXC('Successful GB Kickstarters'!D:D,1)</f>
        <v>500</v>
      </c>
      <c r="I6" s="23">
        <f>_xlfn.QUARTILE.EXC('Failed GB Kickstarters'!D:D,1)</f>
        <v>500</v>
      </c>
      <c r="J6" s="22"/>
      <c r="K6" s="22"/>
      <c r="L6" s="22"/>
    </row>
    <row r="7" spans="1:12" x14ac:dyDescent="0.3">
      <c r="A7" t="s">
        <v>8395</v>
      </c>
      <c r="B7" s="23">
        <f>B5-B6</f>
        <v>3500</v>
      </c>
      <c r="C7" s="23">
        <f>C5-C6</f>
        <v>8000</v>
      </c>
      <c r="G7" t="s">
        <v>8395</v>
      </c>
      <c r="H7" s="23">
        <f>H5-H6</f>
        <v>1500</v>
      </c>
      <c r="I7" s="23">
        <f>I5-I6</f>
        <v>4500</v>
      </c>
      <c r="J7" s="22"/>
      <c r="K7" s="22"/>
      <c r="L7" s="22"/>
    </row>
    <row r="8" spans="1:12" x14ac:dyDescent="0.3">
      <c r="B8" s="23"/>
      <c r="C8" s="23"/>
      <c r="H8" s="23"/>
      <c r="I8" s="23"/>
      <c r="J8" s="22"/>
      <c r="K8" s="22"/>
      <c r="L8" s="22"/>
    </row>
    <row r="9" spans="1:12" x14ac:dyDescent="0.3">
      <c r="A9" t="s">
        <v>8390</v>
      </c>
      <c r="B9" s="23">
        <f>AVERAGE('Successful US Kickstarters'!E:E)</f>
        <v>5601.5458009708727</v>
      </c>
      <c r="C9" s="23">
        <f>AVERAGE('Failed US Kickstarters'!E:E)</f>
        <v>558.65484000000004</v>
      </c>
      <c r="G9" t="s">
        <v>8390</v>
      </c>
      <c r="H9" s="23">
        <f>AVERAGE('Successful GB Kickstarters'!E:E)</f>
        <v>2274.8000000000002</v>
      </c>
      <c r="I9" s="23">
        <f>AVERAGE('Failed GB Kickstarters'!E:E)</f>
        <v>129.45454545454547</v>
      </c>
      <c r="J9" s="22"/>
      <c r="K9" s="22"/>
      <c r="L9" s="22"/>
    </row>
    <row r="10" spans="1:12" x14ac:dyDescent="0.3">
      <c r="A10" t="s">
        <v>8391</v>
      </c>
      <c r="B10" s="23">
        <f>MEDIAN('Successful US Kickstarters'!E:E)</f>
        <v>3167.5</v>
      </c>
      <c r="C10" s="23">
        <f>MEDIAN('Failed US Kickstarters'!E:E)</f>
        <v>103</v>
      </c>
      <c r="G10" t="s">
        <v>8391</v>
      </c>
      <c r="H10" s="23">
        <f>MEDIAN('Successful GB Kickstarters'!E:E)</f>
        <v>1664</v>
      </c>
      <c r="I10" s="23">
        <f>MEDIAN('Failed GB Kickstarters'!E:E)</f>
        <v>100</v>
      </c>
      <c r="J10" s="22"/>
      <c r="K10" s="22"/>
      <c r="L10" s="22"/>
    </row>
    <row r="11" spans="1:12" x14ac:dyDescent="0.3">
      <c r="A11" t="s">
        <v>8396</v>
      </c>
      <c r="B11" s="23">
        <f>_xlfn.STDEV.P('Successful US Kickstarters'!E:E)</f>
        <v>8334.5731699164608</v>
      </c>
      <c r="C11" s="23">
        <f>_xlfn.STDEV.P('Failed US Kickstarters'!E:E)</f>
        <v>1330.5230280400915</v>
      </c>
      <c r="G11" t="s">
        <v>8396</v>
      </c>
      <c r="H11" s="23">
        <f>_xlfn.STDEV.P('Successful GB Kickstarters'!E:E)</f>
        <v>2728.0751749172896</v>
      </c>
      <c r="I11" s="23">
        <f>_xlfn.STDEV.P('Failed GB Kickstarters'!E:E)</f>
        <v>162.26821995268071</v>
      </c>
      <c r="J11" s="22"/>
      <c r="K11" s="22"/>
      <c r="L11" s="22"/>
    </row>
    <row r="12" spans="1:12" x14ac:dyDescent="0.3">
      <c r="A12" t="s">
        <v>8397</v>
      </c>
      <c r="B12" s="23">
        <f>_xlfn.QUARTILE.EXC('Successful US Kickstarters'!E:E,3)</f>
        <v>5699</v>
      </c>
      <c r="C12" s="23">
        <f>_xlfn.QUARTILE.EXC('Failed US Kickstarters'!E:E,3)</f>
        <v>501</v>
      </c>
      <c r="G12" t="s">
        <v>8397</v>
      </c>
      <c r="H12" s="23">
        <f>_xlfn.QUARTILE.EXC('Successful GB Kickstarters'!E:E,3)</f>
        <v>2280</v>
      </c>
      <c r="I12" s="23">
        <f>_xlfn.QUARTILE.EXC('Failed GB Kickstarters'!E:E,3)</f>
        <v>130</v>
      </c>
      <c r="J12" s="22"/>
      <c r="K12" s="22"/>
      <c r="L12" s="22"/>
    </row>
    <row r="13" spans="1:12" x14ac:dyDescent="0.3">
      <c r="A13" t="s">
        <v>8398</v>
      </c>
      <c r="B13" s="23">
        <f>_xlfn.QUARTILE.EXC('Successful US Kickstarters'!E:E,1)</f>
        <v>1716.5074999999999</v>
      </c>
      <c r="C13" s="23">
        <f>_xlfn.QUARTILE.EXC('Failed US Kickstarters'!E:E,1)</f>
        <v>9.25</v>
      </c>
      <c r="G13" t="s">
        <v>8398</v>
      </c>
      <c r="H13" s="23">
        <f>_xlfn.QUARTILE.EXC('Successful GB Kickstarters'!E:E,1)</f>
        <v>548.75</v>
      </c>
      <c r="I13" s="23">
        <f>_xlfn.QUARTILE.EXC('Failed GB Kickstarters'!E:E,1)</f>
        <v>25</v>
      </c>
      <c r="J13" s="22"/>
      <c r="K13" s="22"/>
      <c r="L13" s="22"/>
    </row>
    <row r="14" spans="1:12" x14ac:dyDescent="0.3">
      <c r="A14" t="s">
        <v>8399</v>
      </c>
      <c r="B14" s="23">
        <f>B12-B13</f>
        <v>3982.4925000000003</v>
      </c>
      <c r="C14" s="23">
        <f>C12-C13</f>
        <v>491.75</v>
      </c>
      <c r="G14" t="s">
        <v>8399</v>
      </c>
      <c r="H14" s="23">
        <f>H12-H13</f>
        <v>1731.25</v>
      </c>
      <c r="I14" s="23">
        <f>I12-I13</f>
        <v>105</v>
      </c>
      <c r="J14" s="22"/>
      <c r="K14" s="22"/>
      <c r="L14" s="22"/>
    </row>
    <row r="15" spans="1:12" x14ac:dyDescent="0.3">
      <c r="G15" s="22"/>
      <c r="H15" s="22"/>
      <c r="I15" s="22"/>
      <c r="J15" s="22"/>
      <c r="K15" s="22"/>
      <c r="L15" s="22"/>
    </row>
    <row r="16" spans="1:12" x14ac:dyDescent="0.3">
      <c r="G16" s="22"/>
      <c r="H16" s="22"/>
      <c r="I16" s="22"/>
      <c r="J16" s="22"/>
      <c r="K16" s="22"/>
      <c r="L16" s="22"/>
    </row>
    <row r="17" spans="7:12" x14ac:dyDescent="0.3">
      <c r="G17" s="22"/>
      <c r="H17" s="22"/>
      <c r="I17" s="22"/>
      <c r="J17" s="22"/>
      <c r="K17" s="22"/>
      <c r="L17" s="22"/>
    </row>
    <row r="18" spans="7:12" x14ac:dyDescent="0.3">
      <c r="G18" s="22"/>
      <c r="H18" s="22"/>
      <c r="I18" s="22"/>
      <c r="J18" s="22"/>
      <c r="K18" s="22"/>
      <c r="L18" s="2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FE11E-B677-4458-AA44-EF5DCB9565C9}">
  <dimension ref="A1:T413"/>
  <sheetViews>
    <sheetView workbookViewId="0">
      <selection activeCell="I15" sqref="I15"/>
    </sheetView>
  </sheetViews>
  <sheetFormatPr defaultColWidth="5.33203125" defaultRowHeight="40.049999999999997" customHeight="1" x14ac:dyDescent="0.3"/>
  <cols>
    <col min="1" max="1" width="5" bestFit="1" customWidth="1"/>
    <col min="2" max="2" width="40.109375" bestFit="1" customWidth="1"/>
    <col min="3" max="3" width="94" bestFit="1" customWidth="1"/>
    <col min="4" max="4" width="12.21875" bestFit="1" customWidth="1"/>
    <col min="5" max="5" width="11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8.5546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ht="40.049999999999997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1" t="s">
        <v>8307</v>
      </c>
      <c r="Q1" s="9" t="s">
        <v>8365</v>
      </c>
      <c r="R1" s="11" t="s">
        <v>8359</v>
      </c>
      <c r="S1" s="15" t="s">
        <v>8366</v>
      </c>
      <c r="T1" s="15" t="s">
        <v>8367</v>
      </c>
    </row>
    <row r="2" spans="1:20" ht="40.049999999999997" customHeight="1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12">
        <v>93.43</v>
      </c>
      <c r="Q2" s="10" t="s">
        <v>8315</v>
      </c>
      <c r="R2" t="s">
        <v>8316</v>
      </c>
      <c r="S2" s="16">
        <v>42646.092812499999</v>
      </c>
      <c r="T2" s="16">
        <v>42675.207638888889</v>
      </c>
    </row>
    <row r="3" spans="1:20" ht="40.049999999999997" customHeight="1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12">
        <v>110.97</v>
      </c>
      <c r="Q3" s="10" t="s">
        <v>8315</v>
      </c>
      <c r="R3" t="s">
        <v>8316</v>
      </c>
      <c r="S3" s="16">
        <v>42430.040798611109</v>
      </c>
      <c r="T3" s="16">
        <v>42449.999131944445</v>
      </c>
    </row>
    <row r="4" spans="1:20" ht="40.049999999999997" customHeight="1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12">
        <v>71.790000000000006</v>
      </c>
      <c r="Q4" s="10" t="s">
        <v>8315</v>
      </c>
      <c r="R4" t="s">
        <v>8316</v>
      </c>
      <c r="S4" s="16">
        <v>42238.13282407407</v>
      </c>
      <c r="T4" s="16">
        <v>42268.13282407407</v>
      </c>
    </row>
    <row r="5" spans="1:20" ht="40.049999999999997" customHeight="1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12">
        <v>1000</v>
      </c>
      <c r="Q5" s="10" t="s">
        <v>8315</v>
      </c>
      <c r="R5" t="s">
        <v>8316</v>
      </c>
      <c r="S5" s="16">
        <v>41850.400937500002</v>
      </c>
      <c r="T5" s="16">
        <v>41895.400937500002</v>
      </c>
    </row>
    <row r="6" spans="1:20" ht="40.049999999999997" customHeight="1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12">
        <v>63.83</v>
      </c>
      <c r="Q6" s="10" t="s">
        <v>8315</v>
      </c>
      <c r="R6" t="s">
        <v>8316</v>
      </c>
      <c r="S6" s="16">
        <v>42753.205625000002</v>
      </c>
      <c r="T6" s="16">
        <v>42783.670138888891</v>
      </c>
    </row>
    <row r="7" spans="1:20" ht="40.049999999999997" customHeight="1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12">
        <v>44.33</v>
      </c>
      <c r="Q7" s="10" t="s">
        <v>8315</v>
      </c>
      <c r="R7" t="s">
        <v>8316</v>
      </c>
      <c r="S7" s="16">
        <v>42155.920219907406</v>
      </c>
      <c r="T7" s="16">
        <v>42176.888888888891</v>
      </c>
    </row>
    <row r="8" spans="1:20" ht="40.049999999999997" customHeight="1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12">
        <v>126.55</v>
      </c>
      <c r="Q8" s="10" t="s">
        <v>8315</v>
      </c>
      <c r="R8" t="s">
        <v>8316</v>
      </c>
      <c r="S8" s="16">
        <v>42157.591064814813</v>
      </c>
      <c r="T8" s="16">
        <v>42179.083333333328</v>
      </c>
    </row>
    <row r="9" spans="1:20" ht="40.049999999999997" customHeight="1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12">
        <v>129.03</v>
      </c>
      <c r="Q9" s="10" t="s">
        <v>8315</v>
      </c>
      <c r="R9" t="s">
        <v>8316</v>
      </c>
      <c r="S9" s="16">
        <v>42676.065150462964</v>
      </c>
      <c r="T9" s="16">
        <v>42721.290972222225</v>
      </c>
    </row>
    <row r="10" spans="1:20" ht="40.049999999999997" customHeight="1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12">
        <v>71.239999999999995</v>
      </c>
      <c r="Q10" s="10" t="s">
        <v>8315</v>
      </c>
      <c r="R10" t="s">
        <v>8316</v>
      </c>
      <c r="S10" s="16">
        <v>42473.007037037038</v>
      </c>
      <c r="T10" s="16">
        <v>42503.007037037038</v>
      </c>
    </row>
    <row r="11" spans="1:20" ht="40.049999999999997" customHeight="1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12">
        <v>40.85</v>
      </c>
      <c r="Q11" s="10" t="s">
        <v>8315</v>
      </c>
      <c r="R11" t="s">
        <v>8316</v>
      </c>
      <c r="S11" s="16">
        <v>42282.768414351856</v>
      </c>
      <c r="T11" s="16">
        <v>42312.810081018513</v>
      </c>
    </row>
    <row r="12" spans="1:20" ht="40.049999999999997" customHeight="1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12">
        <v>252.02</v>
      </c>
      <c r="Q12" s="10" t="s">
        <v>8315</v>
      </c>
      <c r="R12" t="s">
        <v>8316</v>
      </c>
      <c r="S12" s="16">
        <v>42473.794710648144</v>
      </c>
      <c r="T12" s="16">
        <v>42503.794710648144</v>
      </c>
    </row>
    <row r="13" spans="1:20" ht="40.049999999999997" customHeight="1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12">
        <v>65.16</v>
      </c>
      <c r="Q13" s="10" t="s">
        <v>8315</v>
      </c>
      <c r="R13" t="s">
        <v>8316</v>
      </c>
      <c r="S13" s="16">
        <v>42712.23474537037</v>
      </c>
      <c r="T13" s="16">
        <v>42735.707638888889</v>
      </c>
    </row>
    <row r="14" spans="1:20" ht="40.049999999999997" customHeight="1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12">
        <v>65.87</v>
      </c>
      <c r="Q14" s="10" t="s">
        <v>8315</v>
      </c>
      <c r="R14" t="s">
        <v>8316</v>
      </c>
      <c r="S14" s="16">
        <v>42561.154664351852</v>
      </c>
      <c r="T14" s="16">
        <v>42592.166666666672</v>
      </c>
    </row>
    <row r="15" spans="1:20" ht="40.049999999999997" customHeight="1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12">
        <v>36.08</v>
      </c>
      <c r="Q15" s="10" t="s">
        <v>8315</v>
      </c>
      <c r="R15" t="s">
        <v>8316</v>
      </c>
      <c r="S15" s="16">
        <v>42709.134780092587</v>
      </c>
      <c r="T15" s="16">
        <v>42739.134780092587</v>
      </c>
    </row>
    <row r="16" spans="1:20" ht="40.049999999999997" customHeight="1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12">
        <v>44.19</v>
      </c>
      <c r="Q16" s="10" t="s">
        <v>8315</v>
      </c>
      <c r="R16" t="s">
        <v>8316</v>
      </c>
      <c r="S16" s="16">
        <v>42086.614942129629</v>
      </c>
      <c r="T16" s="16">
        <v>42117.290972222225</v>
      </c>
    </row>
    <row r="17" spans="1:20" ht="40.049999999999997" customHeight="1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12">
        <v>104.07</v>
      </c>
      <c r="Q17" s="10" t="s">
        <v>8315</v>
      </c>
      <c r="R17" t="s">
        <v>8316</v>
      </c>
      <c r="S17" s="16">
        <v>42064.652673611112</v>
      </c>
      <c r="T17" s="16">
        <v>42101.291666666672</v>
      </c>
    </row>
    <row r="18" spans="1:20" ht="40.049999999999997" customHeight="1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12">
        <v>127.79</v>
      </c>
      <c r="Q18" s="10" t="s">
        <v>8315</v>
      </c>
      <c r="R18" t="s">
        <v>8316</v>
      </c>
      <c r="S18" s="16">
        <v>42292.701053240744</v>
      </c>
      <c r="T18" s="16">
        <v>42322.742719907401</v>
      </c>
    </row>
    <row r="19" spans="1:20" ht="40.049999999999997" customHeight="1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12">
        <v>92.04</v>
      </c>
      <c r="Q19" s="10" t="s">
        <v>8315</v>
      </c>
      <c r="R19" t="s">
        <v>8316</v>
      </c>
      <c r="S19" s="16">
        <v>42461.747199074074</v>
      </c>
      <c r="T19" s="16">
        <v>42491.747199074074</v>
      </c>
    </row>
    <row r="20" spans="1:20" ht="40.049999999999997" customHeight="1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12">
        <v>135.63</v>
      </c>
      <c r="Q20" s="10" t="s">
        <v>8315</v>
      </c>
      <c r="R20" t="s">
        <v>8316</v>
      </c>
      <c r="S20" s="16">
        <v>42169.814340277779</v>
      </c>
      <c r="T20" s="16">
        <v>42199.814340277779</v>
      </c>
    </row>
    <row r="21" spans="1:20" ht="40.049999999999997" customHeight="1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12">
        <v>168.75</v>
      </c>
      <c r="Q21" s="10" t="s">
        <v>8315</v>
      </c>
      <c r="R21" t="s">
        <v>8316</v>
      </c>
      <c r="S21" s="16">
        <v>42483.675208333334</v>
      </c>
      <c r="T21" s="16">
        <v>42522.789583333331</v>
      </c>
    </row>
    <row r="22" spans="1:20" ht="40.049999999999997" customHeight="1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12">
        <v>70.86</v>
      </c>
      <c r="Q22" s="10" t="s">
        <v>8315</v>
      </c>
      <c r="R22" t="s">
        <v>8316</v>
      </c>
      <c r="S22" s="16">
        <v>42195.749745370369</v>
      </c>
      <c r="T22" s="16">
        <v>42206.125</v>
      </c>
    </row>
    <row r="23" spans="1:20" ht="40.049999999999997" customHeight="1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12">
        <v>50</v>
      </c>
      <c r="Q23" s="10" t="s">
        <v>8315</v>
      </c>
      <c r="R23" t="s">
        <v>8316</v>
      </c>
      <c r="S23" s="16">
        <v>42675.057997685188</v>
      </c>
      <c r="T23" s="16">
        <v>42705.099664351852</v>
      </c>
    </row>
    <row r="24" spans="1:20" ht="40.049999999999997" customHeight="1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12">
        <v>47</v>
      </c>
      <c r="Q24" s="10" t="s">
        <v>8315</v>
      </c>
      <c r="R24" t="s">
        <v>8316</v>
      </c>
      <c r="S24" s="16">
        <v>42018.94159722222</v>
      </c>
      <c r="T24" s="16">
        <v>42047.291666666672</v>
      </c>
    </row>
    <row r="25" spans="1:20" ht="40.049999999999997" customHeight="1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12">
        <v>66.67</v>
      </c>
      <c r="Q25" s="10" t="s">
        <v>8315</v>
      </c>
      <c r="R25" t="s">
        <v>8316</v>
      </c>
      <c r="S25" s="16">
        <v>42026.924976851849</v>
      </c>
      <c r="T25" s="16">
        <v>42052.207638888889</v>
      </c>
    </row>
    <row r="26" spans="1:20" ht="40.049999999999997" customHeight="1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12">
        <v>66.11</v>
      </c>
      <c r="Q26" s="10" t="s">
        <v>8315</v>
      </c>
      <c r="R26" t="s">
        <v>8316</v>
      </c>
      <c r="S26" s="16">
        <v>41920.787534722222</v>
      </c>
      <c r="T26" s="16">
        <v>41941.787534722222</v>
      </c>
    </row>
    <row r="27" spans="1:20" ht="40.049999999999997" customHeight="1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12">
        <v>36.86</v>
      </c>
      <c r="Q27" s="10" t="s">
        <v>8315</v>
      </c>
      <c r="R27" t="s">
        <v>8316</v>
      </c>
      <c r="S27" s="16">
        <v>42558.189432870371</v>
      </c>
      <c r="T27" s="16">
        <v>42587.875</v>
      </c>
    </row>
    <row r="28" spans="1:20" ht="40.049999999999997" customHeight="1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12">
        <v>31.5</v>
      </c>
      <c r="Q28" s="10" t="s">
        <v>8315</v>
      </c>
      <c r="R28" t="s">
        <v>8316</v>
      </c>
      <c r="S28" s="16">
        <v>41808.198518518519</v>
      </c>
      <c r="T28" s="16">
        <v>41838.198518518519</v>
      </c>
    </row>
    <row r="29" spans="1:20" ht="40.049999999999997" customHeight="1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12">
        <v>102.5</v>
      </c>
      <c r="Q29" s="10" t="s">
        <v>8315</v>
      </c>
      <c r="R29" t="s">
        <v>8316</v>
      </c>
      <c r="S29" s="16">
        <v>42550.701886574068</v>
      </c>
      <c r="T29" s="16">
        <v>42580.701886574068</v>
      </c>
    </row>
    <row r="30" spans="1:20" ht="40.049999999999997" customHeight="1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12">
        <v>126.46</v>
      </c>
      <c r="Q30" s="10" t="s">
        <v>8315</v>
      </c>
      <c r="R30" t="s">
        <v>8316</v>
      </c>
      <c r="S30" s="16">
        <v>42056.013124999998</v>
      </c>
      <c r="T30" s="16">
        <v>42075.166666666672</v>
      </c>
    </row>
    <row r="31" spans="1:20" ht="40.049999999999997" customHeight="1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12">
        <v>47.88</v>
      </c>
      <c r="Q31" s="10" t="s">
        <v>8315</v>
      </c>
      <c r="R31" t="s">
        <v>8316</v>
      </c>
      <c r="S31" s="16">
        <v>42016.938692129625</v>
      </c>
      <c r="T31" s="16">
        <v>42046.938692129625</v>
      </c>
    </row>
    <row r="32" spans="1:20" ht="40.049999999999997" customHeight="1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12">
        <v>73.209999999999994</v>
      </c>
      <c r="Q32" s="10" t="s">
        <v>8315</v>
      </c>
      <c r="R32" t="s">
        <v>8316</v>
      </c>
      <c r="S32" s="16">
        <v>42591.899988425925</v>
      </c>
      <c r="T32" s="16">
        <v>42622.166666666672</v>
      </c>
    </row>
    <row r="33" spans="1:20" ht="40.049999999999997" customHeight="1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12">
        <v>89.67</v>
      </c>
      <c r="Q33" s="10" t="s">
        <v>8315</v>
      </c>
      <c r="R33" t="s">
        <v>8316</v>
      </c>
      <c r="S33" s="16">
        <v>42183.231006944443</v>
      </c>
      <c r="T33" s="16">
        <v>42228.231006944443</v>
      </c>
    </row>
    <row r="34" spans="1:20" ht="40.049999999999997" customHeight="1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12">
        <v>36.5</v>
      </c>
      <c r="Q34" s="10" t="s">
        <v>8315</v>
      </c>
      <c r="R34" t="s">
        <v>8316</v>
      </c>
      <c r="S34" s="16">
        <v>41780.525937500002</v>
      </c>
      <c r="T34" s="16">
        <v>41796.958333333336</v>
      </c>
    </row>
    <row r="35" spans="1:20" ht="40.049999999999997" customHeight="1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12">
        <v>90.74</v>
      </c>
      <c r="Q35" s="10" t="s">
        <v>8315</v>
      </c>
      <c r="R35" t="s">
        <v>8316</v>
      </c>
      <c r="S35" s="16">
        <v>42158.065694444449</v>
      </c>
      <c r="T35" s="16">
        <v>42201</v>
      </c>
    </row>
    <row r="36" spans="1:20" ht="40.049999999999997" customHeight="1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12">
        <v>67.739999999999995</v>
      </c>
      <c r="Q36" s="10" t="s">
        <v>8315</v>
      </c>
      <c r="R36" t="s">
        <v>8316</v>
      </c>
      <c r="S36" s="16">
        <v>42154.873124999998</v>
      </c>
      <c r="T36" s="16">
        <v>42184.873124999998</v>
      </c>
    </row>
    <row r="37" spans="1:20" ht="40.049999999999997" customHeight="1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12">
        <v>65.38</v>
      </c>
      <c r="Q37" s="10" t="s">
        <v>8315</v>
      </c>
      <c r="R37" t="s">
        <v>8316</v>
      </c>
      <c r="S37" s="16">
        <v>42208.84646990741</v>
      </c>
      <c r="T37" s="16">
        <v>42238.84646990741</v>
      </c>
    </row>
    <row r="38" spans="1:20" ht="40.049999999999997" customHeight="1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12">
        <v>121.9</v>
      </c>
      <c r="Q38" s="10" t="s">
        <v>8315</v>
      </c>
      <c r="R38" t="s">
        <v>8316</v>
      </c>
      <c r="S38" s="16">
        <v>42451.496817129635</v>
      </c>
      <c r="T38" s="16">
        <v>42459.610416666663</v>
      </c>
    </row>
    <row r="39" spans="1:20" ht="40.049999999999997" customHeight="1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12">
        <v>47.46</v>
      </c>
      <c r="Q39" s="10" t="s">
        <v>8315</v>
      </c>
      <c r="R39" t="s">
        <v>8316</v>
      </c>
      <c r="S39" s="16">
        <v>41759.13962962963</v>
      </c>
      <c r="T39" s="16">
        <v>41791.165972222225</v>
      </c>
    </row>
    <row r="40" spans="1:20" ht="40.049999999999997" customHeight="1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12">
        <v>37.21</v>
      </c>
      <c r="Q40" s="10" t="s">
        <v>8315</v>
      </c>
      <c r="R40" t="s">
        <v>8316</v>
      </c>
      <c r="S40" s="16">
        <v>42693.742604166662</v>
      </c>
      <c r="T40" s="16">
        <v>42718.742604166662</v>
      </c>
    </row>
    <row r="41" spans="1:20" ht="40.049999999999997" customHeight="1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12">
        <v>103.95</v>
      </c>
      <c r="Q41" s="10" t="s">
        <v>8315</v>
      </c>
      <c r="R41" t="s">
        <v>8316</v>
      </c>
      <c r="S41" s="16">
        <v>42250.598217592589</v>
      </c>
      <c r="T41" s="16">
        <v>42270.598217592589</v>
      </c>
    </row>
    <row r="42" spans="1:20" ht="40.049999999999997" customHeight="1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12">
        <v>63.83</v>
      </c>
      <c r="Q42" s="10" t="s">
        <v>8315</v>
      </c>
      <c r="R42" t="s">
        <v>8316</v>
      </c>
      <c r="S42" s="16">
        <v>42060.683935185181</v>
      </c>
      <c r="T42" s="16">
        <v>42090.642268518524</v>
      </c>
    </row>
    <row r="43" spans="1:20" ht="40.049999999999997" customHeight="1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12">
        <v>50.67</v>
      </c>
      <c r="Q43" s="10" t="s">
        <v>8315</v>
      </c>
      <c r="R43" t="s">
        <v>8316</v>
      </c>
      <c r="S43" s="16">
        <v>42136.270787037036</v>
      </c>
      <c r="T43" s="16">
        <v>42168.071527777778</v>
      </c>
    </row>
    <row r="44" spans="1:20" ht="40.049999999999997" customHeight="1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12">
        <v>113.42</v>
      </c>
      <c r="Q44" s="10" t="s">
        <v>8315</v>
      </c>
      <c r="R44" t="s">
        <v>8316</v>
      </c>
      <c r="S44" s="16">
        <v>42171.034861111111</v>
      </c>
      <c r="T44" s="16">
        <v>42195.291666666672</v>
      </c>
    </row>
    <row r="45" spans="1:20" ht="40.049999999999997" customHeight="1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12">
        <v>104.57</v>
      </c>
      <c r="Q45" s="10" t="s">
        <v>8315</v>
      </c>
      <c r="R45" t="s">
        <v>8316</v>
      </c>
      <c r="S45" s="16">
        <v>42494.683634259258</v>
      </c>
      <c r="T45" s="16">
        <v>42524.6875</v>
      </c>
    </row>
    <row r="46" spans="1:20" ht="40.049999999999997" customHeight="1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12">
        <v>272.73</v>
      </c>
      <c r="Q46" s="10" t="s">
        <v>8315</v>
      </c>
      <c r="R46" t="s">
        <v>8316</v>
      </c>
      <c r="S46" s="16">
        <v>41758.839675925927</v>
      </c>
      <c r="T46" s="16">
        <v>41771.165972222225</v>
      </c>
    </row>
    <row r="47" spans="1:20" ht="40.049999999999997" customHeight="1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12">
        <v>63.85</v>
      </c>
      <c r="Q47" s="10" t="s">
        <v>8315</v>
      </c>
      <c r="R47" t="s">
        <v>8316</v>
      </c>
      <c r="S47" s="16">
        <v>42171.824884259258</v>
      </c>
      <c r="T47" s="16">
        <v>42201.824884259258</v>
      </c>
    </row>
    <row r="48" spans="1:20" ht="40.049999999999997" customHeight="1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12">
        <v>83.51</v>
      </c>
      <c r="Q48" s="10" t="s">
        <v>8315</v>
      </c>
      <c r="R48" t="s">
        <v>8316</v>
      </c>
      <c r="S48" s="16">
        <v>42268.127696759257</v>
      </c>
      <c r="T48" s="16">
        <v>42288.083333333328</v>
      </c>
    </row>
    <row r="49" spans="1:20" ht="40.049999999999997" customHeight="1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12">
        <v>44.09</v>
      </c>
      <c r="Q49" s="10" t="s">
        <v>8315</v>
      </c>
      <c r="R49" t="s">
        <v>8316</v>
      </c>
      <c r="S49" s="16">
        <v>42746.261782407411</v>
      </c>
      <c r="T49" s="16">
        <v>42784.207638888889</v>
      </c>
    </row>
    <row r="50" spans="1:20" ht="40.049999999999997" customHeight="1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12">
        <v>44.54</v>
      </c>
      <c r="Q50" s="10" t="s">
        <v>8315</v>
      </c>
      <c r="R50" t="s">
        <v>8316</v>
      </c>
      <c r="S50" s="16">
        <v>41842.607592592591</v>
      </c>
      <c r="T50" s="16">
        <v>41864.916666666664</v>
      </c>
    </row>
    <row r="51" spans="1:20" ht="40.049999999999997" customHeight="1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12">
        <v>125.81</v>
      </c>
      <c r="Q51" s="10" t="s">
        <v>8315</v>
      </c>
      <c r="R51" t="s">
        <v>8316</v>
      </c>
      <c r="S51" s="16">
        <v>41853.240208333329</v>
      </c>
      <c r="T51" s="16">
        <v>41876.207638888889</v>
      </c>
    </row>
    <row r="52" spans="1:20" ht="40.049999999999997" customHeight="1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12">
        <v>50.75</v>
      </c>
      <c r="Q52" s="10" t="s">
        <v>8315</v>
      </c>
      <c r="R52" t="s">
        <v>8316</v>
      </c>
      <c r="S52" s="16">
        <v>42061.212488425925</v>
      </c>
      <c r="T52" s="16">
        <v>42089.166666666672</v>
      </c>
    </row>
    <row r="53" spans="1:20" ht="40.049999999999997" customHeight="1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12">
        <v>60.9</v>
      </c>
      <c r="Q53" s="10" t="s">
        <v>8315</v>
      </c>
      <c r="R53" t="s">
        <v>8316</v>
      </c>
      <c r="S53" s="16">
        <v>42036.24428240741</v>
      </c>
      <c r="T53" s="16">
        <v>42064.290972222225</v>
      </c>
    </row>
    <row r="54" spans="1:20" ht="40.049999999999997" customHeight="1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12">
        <v>109.03</v>
      </c>
      <c r="Q54" s="10" t="s">
        <v>8315</v>
      </c>
      <c r="R54" t="s">
        <v>8316</v>
      </c>
      <c r="S54" s="16">
        <v>42157.470185185186</v>
      </c>
      <c r="T54" s="16">
        <v>42187.470185185186</v>
      </c>
    </row>
    <row r="55" spans="1:20" ht="40.049999999999997" customHeight="1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12">
        <v>25.69</v>
      </c>
      <c r="Q55" s="10" t="s">
        <v>8315</v>
      </c>
      <c r="R55" t="s">
        <v>8316</v>
      </c>
      <c r="S55" s="16">
        <v>41827.909942129627</v>
      </c>
      <c r="T55" s="16">
        <v>41857.897222222222</v>
      </c>
    </row>
    <row r="56" spans="1:20" ht="40.049999999999997" customHeight="1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12">
        <v>41.92</v>
      </c>
      <c r="Q56" s="10" t="s">
        <v>8315</v>
      </c>
      <c r="R56" t="s">
        <v>8316</v>
      </c>
      <c r="S56" s="16">
        <v>42162.729548611111</v>
      </c>
      <c r="T56" s="16">
        <v>42192.729548611111</v>
      </c>
    </row>
    <row r="57" spans="1:20" ht="40.049999999999997" customHeight="1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12">
        <v>88.77</v>
      </c>
      <c r="Q57" s="10" t="s">
        <v>8315</v>
      </c>
      <c r="R57" t="s">
        <v>8316</v>
      </c>
      <c r="S57" s="16">
        <v>42233.738564814819</v>
      </c>
      <c r="T57" s="16">
        <v>42263.738564814819</v>
      </c>
    </row>
    <row r="58" spans="1:20" ht="40.049999999999997" customHeight="1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12">
        <v>80.23</v>
      </c>
      <c r="Q58" s="10" t="s">
        <v>8315</v>
      </c>
      <c r="R58" t="s">
        <v>8316</v>
      </c>
      <c r="S58" s="16">
        <v>42042.197824074072</v>
      </c>
      <c r="T58" s="16">
        <v>42072.156157407408</v>
      </c>
    </row>
    <row r="59" spans="1:20" ht="40.049999999999997" customHeight="1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12">
        <v>78.94</v>
      </c>
      <c r="Q59" s="10" t="s">
        <v>8315</v>
      </c>
      <c r="R59" t="s">
        <v>8316</v>
      </c>
      <c r="S59" s="16">
        <v>42585.523842592593</v>
      </c>
      <c r="T59" s="16">
        <v>42599.165972222225</v>
      </c>
    </row>
    <row r="60" spans="1:20" ht="40.049999999999997" customHeight="1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12">
        <v>69.89</v>
      </c>
      <c r="Q60" s="10" t="s">
        <v>8315</v>
      </c>
      <c r="R60" t="s">
        <v>8316</v>
      </c>
      <c r="S60" s="16">
        <v>41808.669571759259</v>
      </c>
      <c r="T60" s="16">
        <v>41838.669571759259</v>
      </c>
    </row>
    <row r="61" spans="1:20" ht="40.049999999999997" customHeight="1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12">
        <v>74.53</v>
      </c>
      <c r="Q61" s="10" t="s">
        <v>8315</v>
      </c>
      <c r="R61" t="s">
        <v>8316</v>
      </c>
      <c r="S61" s="16">
        <v>41852.658310185187</v>
      </c>
      <c r="T61" s="16">
        <v>41882.658310185187</v>
      </c>
    </row>
    <row r="62" spans="1:20" ht="40.049999999999997" customHeight="1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12">
        <v>123.94</v>
      </c>
      <c r="Q62" s="10" t="s">
        <v>8315</v>
      </c>
      <c r="R62" t="s">
        <v>8316</v>
      </c>
      <c r="S62" s="16">
        <v>42694.110185185185</v>
      </c>
      <c r="T62" s="16">
        <v>42709.041666666672</v>
      </c>
    </row>
    <row r="63" spans="1:20" ht="40.049999999999997" customHeight="1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12">
        <v>264.85000000000002</v>
      </c>
      <c r="Q63" s="10" t="s">
        <v>8315</v>
      </c>
      <c r="R63" t="s">
        <v>8316</v>
      </c>
      <c r="S63" s="16">
        <v>42341.818379629629</v>
      </c>
      <c r="T63" s="16">
        <v>42370.166666666672</v>
      </c>
    </row>
    <row r="64" spans="1:20" ht="40.049999999999997" customHeight="1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12">
        <v>58.62</v>
      </c>
      <c r="Q64" s="10" t="s">
        <v>8315</v>
      </c>
      <c r="R64" t="s">
        <v>8316</v>
      </c>
      <c r="S64" s="16">
        <v>41880.061006944445</v>
      </c>
      <c r="T64" s="16">
        <v>41908.065972222219</v>
      </c>
    </row>
    <row r="65" spans="1:20" ht="40.049999999999997" customHeight="1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12">
        <v>70.88</v>
      </c>
      <c r="Q65" s="10" t="s">
        <v>8315</v>
      </c>
      <c r="R65" t="s">
        <v>8316</v>
      </c>
      <c r="S65" s="16">
        <v>41941.683865740742</v>
      </c>
      <c r="T65" s="16">
        <v>41970.125</v>
      </c>
    </row>
    <row r="66" spans="1:20" ht="40.049999999999997" customHeight="1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12">
        <v>113.57</v>
      </c>
      <c r="Q66" s="10" t="s">
        <v>8315</v>
      </c>
      <c r="R66" t="s">
        <v>8316</v>
      </c>
      <c r="S66" s="16">
        <v>42026.88118055556</v>
      </c>
      <c r="T66" s="16">
        <v>42086.093055555553</v>
      </c>
    </row>
    <row r="67" spans="1:20" ht="40.049999999999997" customHeight="1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12">
        <v>60.69</v>
      </c>
      <c r="Q67" s="10" t="s">
        <v>8315</v>
      </c>
      <c r="R67" t="s">
        <v>8316</v>
      </c>
      <c r="S67" s="16">
        <v>41922.640590277777</v>
      </c>
      <c r="T67" s="16">
        <v>41932.249305555553</v>
      </c>
    </row>
    <row r="68" spans="1:20" ht="40.049999999999997" customHeight="1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12">
        <v>110.22</v>
      </c>
      <c r="Q68" s="10" t="s">
        <v>8315</v>
      </c>
      <c r="R68" t="s">
        <v>8316</v>
      </c>
      <c r="S68" s="16">
        <v>41993.824340277773</v>
      </c>
      <c r="T68" s="16">
        <v>42010.25</v>
      </c>
    </row>
    <row r="69" spans="1:20" ht="40.049999999999997" customHeight="1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12">
        <v>136.46</v>
      </c>
      <c r="Q69" s="10" t="s">
        <v>8315</v>
      </c>
      <c r="R69" t="s">
        <v>8316</v>
      </c>
      <c r="S69" s="16">
        <v>42219.915856481486</v>
      </c>
      <c r="T69" s="16">
        <v>42240.083333333328</v>
      </c>
    </row>
    <row r="70" spans="1:20" ht="40.049999999999997" customHeight="1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12">
        <v>110.35</v>
      </c>
      <c r="Q70" s="10" t="s">
        <v>8315</v>
      </c>
      <c r="R70" t="s">
        <v>8316</v>
      </c>
      <c r="S70" s="16">
        <v>41909.969386574077</v>
      </c>
      <c r="T70" s="16">
        <v>41950.011053240742</v>
      </c>
    </row>
    <row r="71" spans="1:20" ht="40.049999999999997" customHeight="1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12">
        <v>41.42</v>
      </c>
      <c r="Q71" s="10" t="s">
        <v>8315</v>
      </c>
      <c r="R71" t="s">
        <v>8316</v>
      </c>
      <c r="S71" s="16">
        <v>41891.665324074071</v>
      </c>
      <c r="T71" s="16">
        <v>41913.166666666664</v>
      </c>
    </row>
    <row r="72" spans="1:20" ht="40.049999999999997" customHeight="1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12">
        <v>52</v>
      </c>
      <c r="Q72" s="10" t="s">
        <v>8315</v>
      </c>
      <c r="R72" t="s">
        <v>8316</v>
      </c>
      <c r="S72" s="16">
        <v>41226.017361111109</v>
      </c>
      <c r="T72" s="16">
        <v>41250.083333333336</v>
      </c>
    </row>
    <row r="73" spans="1:20" ht="40.049999999999997" customHeight="1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12">
        <v>33.99</v>
      </c>
      <c r="Q73" s="10" t="s">
        <v>8315</v>
      </c>
      <c r="R73" t="s">
        <v>8316</v>
      </c>
      <c r="S73" s="16">
        <v>40478.263923611114</v>
      </c>
      <c r="T73" s="16">
        <v>40568.166666666664</v>
      </c>
    </row>
    <row r="74" spans="1:20" ht="40.049999999999997" customHeight="1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12">
        <v>103.35</v>
      </c>
      <c r="Q74" s="10" t="s">
        <v>8315</v>
      </c>
      <c r="R74" t="s">
        <v>8316</v>
      </c>
      <c r="S74" s="16">
        <v>41862.83997685185</v>
      </c>
      <c r="T74" s="16">
        <v>41892.83997685185</v>
      </c>
    </row>
    <row r="75" spans="1:20" ht="40.049999999999997" customHeight="1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12">
        <v>41.77</v>
      </c>
      <c r="Q75" s="10" t="s">
        <v>8315</v>
      </c>
      <c r="R75" t="s">
        <v>8316</v>
      </c>
      <c r="S75" s="16">
        <v>40633.154363425929</v>
      </c>
      <c r="T75" s="16">
        <v>40664.207638888889</v>
      </c>
    </row>
    <row r="76" spans="1:20" ht="40.049999999999997" customHeight="1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12">
        <v>64.27</v>
      </c>
      <c r="Q76" s="10" t="s">
        <v>8315</v>
      </c>
      <c r="R76" t="s">
        <v>8316</v>
      </c>
      <c r="S76" s="16">
        <v>40970.875671296293</v>
      </c>
      <c r="T76" s="16">
        <v>41000.834004629629</v>
      </c>
    </row>
    <row r="77" spans="1:20" ht="40.049999999999997" customHeight="1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12">
        <v>62.92</v>
      </c>
      <c r="Q77" s="10" t="s">
        <v>8315</v>
      </c>
      <c r="R77" t="s">
        <v>8316</v>
      </c>
      <c r="S77" s="16">
        <v>41026.953055555554</v>
      </c>
      <c r="T77" s="16">
        <v>41061.953055555554</v>
      </c>
    </row>
    <row r="78" spans="1:20" ht="40.049999999999997" customHeight="1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12">
        <v>98.54</v>
      </c>
      <c r="Q78" s="10" t="s">
        <v>8315</v>
      </c>
      <c r="R78" t="s">
        <v>8316</v>
      </c>
      <c r="S78" s="16">
        <v>41829.788252314815</v>
      </c>
      <c r="T78" s="16">
        <v>41839.208333333336</v>
      </c>
    </row>
    <row r="79" spans="1:20" ht="40.049999999999997" customHeight="1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12">
        <v>82.61</v>
      </c>
      <c r="Q79" s="10" t="s">
        <v>8315</v>
      </c>
      <c r="R79" t="s">
        <v>8316</v>
      </c>
      <c r="S79" s="16">
        <v>41447.839722222219</v>
      </c>
      <c r="T79" s="16">
        <v>41477.839722222219</v>
      </c>
    </row>
    <row r="80" spans="1:20" ht="40.049999999999997" customHeight="1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12">
        <v>38.5</v>
      </c>
      <c r="Q80" s="10" t="s">
        <v>8315</v>
      </c>
      <c r="R80" t="s">
        <v>8316</v>
      </c>
      <c r="S80" s="16">
        <v>40884.066678240742</v>
      </c>
      <c r="T80" s="16">
        <v>40926.958333333336</v>
      </c>
    </row>
    <row r="81" spans="1:20" ht="40.049999999999997" customHeight="1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12">
        <v>80.16</v>
      </c>
      <c r="Q81" s="10" t="s">
        <v>8315</v>
      </c>
      <c r="R81" t="s">
        <v>8316</v>
      </c>
      <c r="S81" s="16">
        <v>41841.26489583333</v>
      </c>
      <c r="T81" s="16">
        <v>41864.207638888889</v>
      </c>
    </row>
    <row r="82" spans="1:20" ht="40.049999999999997" customHeight="1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12">
        <v>80.73</v>
      </c>
      <c r="Q82" s="10" t="s">
        <v>8315</v>
      </c>
      <c r="R82" t="s">
        <v>8316</v>
      </c>
      <c r="S82" s="16">
        <v>41799.685902777775</v>
      </c>
      <c r="T82" s="16">
        <v>41827.083333333336</v>
      </c>
    </row>
    <row r="83" spans="1:20" ht="40.049999999999997" customHeight="1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12">
        <v>200.69</v>
      </c>
      <c r="Q83" s="10" t="s">
        <v>8315</v>
      </c>
      <c r="R83" t="s">
        <v>8316</v>
      </c>
      <c r="S83" s="16">
        <v>41775.753761574073</v>
      </c>
      <c r="T83" s="16">
        <v>41805.753761574073</v>
      </c>
    </row>
    <row r="84" spans="1:20" ht="40.049999999999997" customHeight="1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12">
        <v>37.590000000000003</v>
      </c>
      <c r="Q84" s="10" t="s">
        <v>8315</v>
      </c>
      <c r="R84" t="s">
        <v>8316</v>
      </c>
      <c r="S84" s="16">
        <v>41766.80572916667</v>
      </c>
      <c r="T84" s="16">
        <v>41799.80572916667</v>
      </c>
    </row>
    <row r="85" spans="1:20" ht="40.049999999999997" customHeight="1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12">
        <v>58.1</v>
      </c>
      <c r="Q85" s="10" t="s">
        <v>8315</v>
      </c>
      <c r="R85" t="s">
        <v>8316</v>
      </c>
      <c r="S85" s="16">
        <v>40644.159259259257</v>
      </c>
      <c r="T85" s="16">
        <v>40666.165972222225</v>
      </c>
    </row>
    <row r="86" spans="1:20" ht="40.049999999999997" customHeight="1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12">
        <v>60.3</v>
      </c>
      <c r="Q86" s="10" t="s">
        <v>8315</v>
      </c>
      <c r="R86" t="s">
        <v>8316</v>
      </c>
      <c r="S86" s="16">
        <v>41940.69158564815</v>
      </c>
      <c r="T86" s="16">
        <v>41969.332638888889</v>
      </c>
    </row>
    <row r="87" spans="1:20" ht="40.049999999999997" customHeight="1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12">
        <v>63.36</v>
      </c>
      <c r="Q87" s="10" t="s">
        <v>8315</v>
      </c>
      <c r="R87" t="s">
        <v>8316</v>
      </c>
      <c r="S87" s="16">
        <v>41839.175706018519</v>
      </c>
      <c r="T87" s="16">
        <v>41853.175706018519</v>
      </c>
    </row>
    <row r="88" spans="1:20" ht="40.049999999999997" customHeight="1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12">
        <v>50.9</v>
      </c>
      <c r="Q88" s="10" t="s">
        <v>8315</v>
      </c>
      <c r="R88" t="s">
        <v>8316</v>
      </c>
      <c r="S88" s="16">
        <v>41772.105937500004</v>
      </c>
      <c r="T88" s="16">
        <v>41803.916666666664</v>
      </c>
    </row>
    <row r="89" spans="1:20" ht="40.049999999999997" customHeight="1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12">
        <v>100.5</v>
      </c>
      <c r="Q89" s="10" t="s">
        <v>8315</v>
      </c>
      <c r="R89" t="s">
        <v>8316</v>
      </c>
      <c r="S89" s="16">
        <v>41591.737974537034</v>
      </c>
      <c r="T89" s="16">
        <v>41621.207638888889</v>
      </c>
    </row>
    <row r="90" spans="1:20" ht="40.049999999999997" customHeight="1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12">
        <v>31.62</v>
      </c>
      <c r="Q90" s="10" t="s">
        <v>8315</v>
      </c>
      <c r="R90" t="s">
        <v>8316</v>
      </c>
      <c r="S90" s="16">
        <v>41789.080370370371</v>
      </c>
      <c r="T90" s="16">
        <v>41822.166666666664</v>
      </c>
    </row>
    <row r="91" spans="1:20" ht="40.049999999999997" customHeight="1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12">
        <v>79.31</v>
      </c>
      <c r="Q91" s="10" t="s">
        <v>8315</v>
      </c>
      <c r="R91" t="s">
        <v>8316</v>
      </c>
      <c r="S91" s="16">
        <v>40923.729953703703</v>
      </c>
      <c r="T91" s="16">
        <v>40953.729953703703</v>
      </c>
    </row>
    <row r="92" spans="1:20" ht="40.049999999999997" customHeight="1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12">
        <v>139.19</v>
      </c>
      <c r="Q92" s="10" t="s">
        <v>8315</v>
      </c>
      <c r="R92" t="s">
        <v>8316</v>
      </c>
      <c r="S92" s="16">
        <v>41878.878379629627</v>
      </c>
      <c r="T92" s="16">
        <v>41908.878379629627</v>
      </c>
    </row>
    <row r="93" spans="1:20" ht="40.049999999999997" customHeight="1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12">
        <v>131.91</v>
      </c>
      <c r="Q93" s="10" t="s">
        <v>8315</v>
      </c>
      <c r="R93" t="s">
        <v>8316</v>
      </c>
      <c r="S93" s="16">
        <v>41862.864675925928</v>
      </c>
      <c r="T93" s="16">
        <v>41876.864675925928</v>
      </c>
    </row>
    <row r="94" spans="1:20" ht="40.049999999999997" customHeight="1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12">
        <v>91.3</v>
      </c>
      <c r="Q94" s="10" t="s">
        <v>8315</v>
      </c>
      <c r="R94" t="s">
        <v>8316</v>
      </c>
      <c r="S94" s="16">
        <v>40531.886886574073</v>
      </c>
      <c r="T94" s="16">
        <v>40591.886886574073</v>
      </c>
    </row>
    <row r="95" spans="1:20" ht="40.049999999999997" customHeight="1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12">
        <v>39.67</v>
      </c>
      <c r="Q95" s="10" t="s">
        <v>8315</v>
      </c>
      <c r="R95" t="s">
        <v>8316</v>
      </c>
      <c r="S95" s="16">
        <v>41477.930914351848</v>
      </c>
      <c r="T95" s="16">
        <v>41504.625</v>
      </c>
    </row>
    <row r="96" spans="1:20" ht="40.049999999999997" customHeight="1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12">
        <v>57.55</v>
      </c>
      <c r="Q96" s="10" t="s">
        <v>8315</v>
      </c>
      <c r="R96" t="s">
        <v>8316</v>
      </c>
      <c r="S96" s="16">
        <v>41781.666770833333</v>
      </c>
      <c r="T96" s="16">
        <v>41811.666770833333</v>
      </c>
    </row>
    <row r="97" spans="1:20" ht="40.049999999999997" customHeight="1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12">
        <v>77.34</v>
      </c>
      <c r="Q97" s="10" t="s">
        <v>8315</v>
      </c>
      <c r="R97" t="s">
        <v>8316</v>
      </c>
      <c r="S97" s="16">
        <v>41375.702210648145</v>
      </c>
      <c r="T97" s="16">
        <v>41400.702210648145</v>
      </c>
    </row>
    <row r="98" spans="1:20" ht="40.049999999999997" customHeight="1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12">
        <v>46.77</v>
      </c>
      <c r="Q98" s="10" t="s">
        <v>8315</v>
      </c>
      <c r="R98" t="s">
        <v>8316</v>
      </c>
      <c r="S98" s="16">
        <v>40883.949317129627</v>
      </c>
      <c r="T98" s="16">
        <v>40939.708333333336</v>
      </c>
    </row>
    <row r="99" spans="1:20" ht="40.049999999999997" customHeight="1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12">
        <v>40.07</v>
      </c>
      <c r="Q99" s="10" t="s">
        <v>8315</v>
      </c>
      <c r="R99" t="s">
        <v>8316</v>
      </c>
      <c r="S99" s="16">
        <v>41491.79478009259</v>
      </c>
      <c r="T99" s="16">
        <v>41509.79478009259</v>
      </c>
    </row>
    <row r="100" spans="1:20" ht="40.049999999999997" customHeight="1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12">
        <v>100.22</v>
      </c>
      <c r="Q100" s="10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40.049999999999997" customHeight="1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12">
        <v>71.489999999999995</v>
      </c>
      <c r="Q101" s="10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40.049999999999997" customHeight="1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12">
        <v>63.11</v>
      </c>
      <c r="Q102" s="10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40.049999999999997" customHeight="1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12">
        <v>50.16</v>
      </c>
      <c r="Q103" s="10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40.049999999999997" customHeight="1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12">
        <v>62.88</v>
      </c>
      <c r="Q104" s="10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40.049999999999997" customHeight="1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12">
        <v>85.53</v>
      </c>
      <c r="Q105" s="10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40.049999999999997" customHeight="1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12">
        <v>53.72</v>
      </c>
      <c r="Q106" s="10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40.049999999999997" customHeight="1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12">
        <v>262.11</v>
      </c>
      <c r="Q107" s="10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40.049999999999997" customHeight="1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12">
        <v>50.2</v>
      </c>
      <c r="Q108" s="10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40.049999999999997" customHeight="1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12">
        <v>168.25</v>
      </c>
      <c r="Q109" s="10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40.049999999999997" customHeight="1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12">
        <v>256.37</v>
      </c>
      <c r="Q110" s="10" t="s">
        <v>8315</v>
      </c>
      <c r="R110" t="s">
        <v>8316</v>
      </c>
      <c r="S110" s="16">
        <v>42772.833379629628</v>
      </c>
      <c r="T110" s="16">
        <v>42806.875</v>
      </c>
    </row>
    <row r="111" spans="1:20" ht="40.049999999999997" customHeight="1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12">
        <v>37.14</v>
      </c>
      <c r="Q111" s="10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40.049999999999997" customHeight="1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12">
        <v>45.88</v>
      </c>
      <c r="Q112" s="10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40.049999999999997" customHeight="1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12">
        <v>141.71</v>
      </c>
      <c r="Q113" s="10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40.049999999999997" customHeight="1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12">
        <v>52.49</v>
      </c>
      <c r="Q114" s="10" t="s">
        <v>8315</v>
      </c>
      <c r="R114" t="s">
        <v>8316</v>
      </c>
      <c r="S114" s="16">
        <v>42503.559467592597</v>
      </c>
      <c r="T114" s="16">
        <v>42524.875</v>
      </c>
    </row>
    <row r="115" spans="1:20" ht="40.049999999999997" customHeight="1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12">
        <v>193.62</v>
      </c>
      <c r="Q115" s="10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40.049999999999997" customHeight="1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12">
        <v>106.8</v>
      </c>
      <c r="Q116" s="10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40.049999999999997" customHeight="1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12">
        <v>77.22</v>
      </c>
      <c r="Q117" s="10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40.049999999999997" customHeight="1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12">
        <v>57.5</v>
      </c>
      <c r="Q118" s="10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40.049999999999997" customHeight="1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12">
        <v>50.46</v>
      </c>
      <c r="Q119" s="10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40.049999999999997" customHeight="1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12">
        <v>97.38</v>
      </c>
      <c r="Q120" s="10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40.049999999999997" customHeight="1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12">
        <v>85.53</v>
      </c>
      <c r="Q121" s="10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40.049999999999997" customHeight="1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12">
        <v>182.91</v>
      </c>
      <c r="Q122" s="10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40.049999999999997" customHeight="1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12">
        <v>131.13999999999999</v>
      </c>
      <c r="Q123" s="10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40.049999999999997" customHeight="1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12">
        <v>58.69</v>
      </c>
      <c r="Q124" s="10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40.049999999999997" customHeight="1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12">
        <v>69.569999999999993</v>
      </c>
      <c r="Q125" s="10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40.049999999999997" customHeight="1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12">
        <v>115.87</v>
      </c>
      <c r="Q126" s="10" t="s">
        <v>8315</v>
      </c>
      <c r="R126" t="s">
        <v>8316</v>
      </c>
      <c r="S126" s="16">
        <v>42262.096782407403</v>
      </c>
      <c r="T126" s="16">
        <v>42286</v>
      </c>
    </row>
    <row r="127" spans="1:20" ht="40.049999999999997" customHeight="1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12">
        <v>81.13</v>
      </c>
      <c r="Q127" s="10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40.049999999999997" customHeight="1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12">
        <v>57.63</v>
      </c>
      <c r="Q128" s="10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40.049999999999997" customHeight="1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12">
        <v>60.48</v>
      </c>
      <c r="Q129" s="10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40.049999999999997" customHeight="1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12">
        <v>65.58</v>
      </c>
      <c r="Q130" s="10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40.049999999999997" customHeight="1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12">
        <v>119.19</v>
      </c>
      <c r="Q131" s="10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40.049999999999997" customHeight="1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12">
        <v>83.05</v>
      </c>
      <c r="Q132" s="10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40.049999999999997" customHeight="1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12">
        <v>177.09</v>
      </c>
      <c r="Q133" s="10" t="s">
        <v>8315</v>
      </c>
      <c r="R133" t="s">
        <v>8316</v>
      </c>
      <c r="S133" s="16">
        <v>42602.576712962968</v>
      </c>
      <c r="T133" s="16">
        <v>42621.15625</v>
      </c>
    </row>
    <row r="134" spans="1:20" ht="40.049999999999997" customHeight="1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12">
        <v>72.760000000000005</v>
      </c>
      <c r="Q134" s="10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40.049999999999997" customHeight="1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12">
        <v>98.2</v>
      </c>
      <c r="Q135" s="10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40.049999999999997" customHeight="1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12">
        <v>251.74</v>
      </c>
      <c r="Q136" s="10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40.049999999999997" customHeight="1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12">
        <v>74.819999999999993</v>
      </c>
      <c r="Q137" s="10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40.049999999999997" customHeight="1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12">
        <v>67.650000000000006</v>
      </c>
      <c r="Q138" s="10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40.049999999999997" customHeight="1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12">
        <v>93.81</v>
      </c>
      <c r="Q139" s="10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40.049999999999997" customHeight="1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12">
        <v>41.24</v>
      </c>
      <c r="Q140" s="10" t="s">
        <v>8315</v>
      </c>
      <c r="R140" t="s">
        <v>8316</v>
      </c>
      <c r="S140" s="16">
        <v>42284.516064814816</v>
      </c>
      <c r="T140" s="16">
        <v>42307.875</v>
      </c>
    </row>
    <row r="141" spans="1:20" ht="40.049999999999997" customHeight="1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12">
        <v>52.55</v>
      </c>
      <c r="Q141" s="10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40.049999999999997" customHeight="1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12">
        <v>48.33</v>
      </c>
      <c r="Q142" s="10" t="s">
        <v>8315</v>
      </c>
      <c r="R142" t="s">
        <v>8316</v>
      </c>
      <c r="S142" s="16">
        <v>42136.536134259266</v>
      </c>
      <c r="T142" s="16">
        <v>42167.875</v>
      </c>
    </row>
    <row r="143" spans="1:20" ht="40.049999999999997" customHeight="1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12">
        <v>53.18</v>
      </c>
      <c r="Q143" s="10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40.049999999999997" customHeight="1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12">
        <v>60.95</v>
      </c>
      <c r="Q144" s="10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40.049999999999997" customHeight="1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12">
        <v>106.5</v>
      </c>
      <c r="Q145" s="10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40.049999999999997" customHeight="1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12">
        <v>204.57</v>
      </c>
      <c r="Q146" s="10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40.049999999999997" customHeight="1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12">
        <v>54.91</v>
      </c>
      <c r="Q147" s="10" t="s">
        <v>8315</v>
      </c>
      <c r="R147" t="s">
        <v>8316</v>
      </c>
      <c r="S147" s="16">
        <v>42400.704537037032</v>
      </c>
      <c r="T147" s="16">
        <v>42444.875</v>
      </c>
    </row>
    <row r="148" spans="1:20" ht="40.049999999999997" customHeight="1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12">
        <v>150.41999999999999</v>
      </c>
      <c r="Q148" s="10" t="s">
        <v>8315</v>
      </c>
      <c r="R148" t="s">
        <v>8316</v>
      </c>
      <c r="S148" s="16">
        <v>42017.88045138889</v>
      </c>
      <c r="T148" s="16">
        <v>42044.1875</v>
      </c>
    </row>
    <row r="149" spans="1:20" ht="40.049999999999997" customHeight="1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12">
        <v>105.21</v>
      </c>
      <c r="Q149" s="10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40.049999999999997" customHeight="1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12">
        <v>68.67</v>
      </c>
      <c r="Q150" s="10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40.049999999999997" customHeight="1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12">
        <v>129.36000000000001</v>
      </c>
      <c r="Q151" s="10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40.049999999999997" customHeight="1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12">
        <v>134.26</v>
      </c>
      <c r="Q152" s="10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40.049999999999997" customHeight="1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12">
        <v>203.2</v>
      </c>
      <c r="Q153" s="10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40.049999999999997" customHeight="1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12">
        <v>69.19</v>
      </c>
      <c r="Q154" s="10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40.049999999999997" customHeight="1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12">
        <v>125.12</v>
      </c>
      <c r="Q155" s="10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40.049999999999997" customHeight="1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12">
        <v>40.71</v>
      </c>
      <c r="Q156" s="10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40.049999999999997" customHeight="1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12">
        <v>141.29</v>
      </c>
      <c r="Q157" s="10" t="s">
        <v>8315</v>
      </c>
      <c r="R157" t="s">
        <v>8316</v>
      </c>
      <c r="S157" s="16">
        <v>42239.957962962959</v>
      </c>
      <c r="T157" s="16">
        <v>42260</v>
      </c>
    </row>
    <row r="158" spans="1:20" ht="40.049999999999997" customHeight="1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12">
        <v>55.33</v>
      </c>
      <c r="Q158" s="10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40.049999999999997" customHeight="1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12">
        <v>46.42</v>
      </c>
      <c r="Q159" s="10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40.049999999999997" customHeight="1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12">
        <v>57.2</v>
      </c>
      <c r="Q160" s="10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40.049999999999997" customHeight="1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12">
        <v>59.6</v>
      </c>
      <c r="Q161" s="10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40.049999999999997" customHeight="1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12">
        <v>89.59</v>
      </c>
      <c r="Q162" s="10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40.049999999999997" customHeight="1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12">
        <v>204.05</v>
      </c>
      <c r="Q163" s="10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40.049999999999997" customHeight="1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12">
        <v>48.7</v>
      </c>
      <c r="Q164" s="10" t="s">
        <v>8315</v>
      </c>
      <c r="R164" t="s">
        <v>8316</v>
      </c>
      <c r="S164" s="16">
        <v>42493.219236111108</v>
      </c>
      <c r="T164" s="16">
        <v>42531.125</v>
      </c>
    </row>
    <row r="165" spans="1:20" ht="40.049999999999997" customHeight="1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12">
        <v>53.34</v>
      </c>
      <c r="Q165" s="10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40.049999999999997" customHeight="1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12">
        <v>75.09</v>
      </c>
      <c r="Q166" s="10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40.049999999999997" customHeight="1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12">
        <v>209.84</v>
      </c>
      <c r="Q167" s="10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40.049999999999997" customHeight="1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12">
        <v>61.02</v>
      </c>
      <c r="Q168" s="10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40.049999999999997" customHeight="1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12">
        <v>61</v>
      </c>
      <c r="Q169" s="10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40.049999999999997" customHeight="1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12">
        <v>80.03</v>
      </c>
      <c r="Q170" s="10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40.049999999999997" customHeight="1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12">
        <v>93.98</v>
      </c>
      <c r="Q171" s="10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40.049999999999997" customHeight="1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12">
        <v>61.94</v>
      </c>
      <c r="Q172" s="10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40.049999999999997" customHeight="1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12">
        <v>66.45</v>
      </c>
      <c r="Q173" s="10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40.049999999999997" customHeight="1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12">
        <v>35.799999999999997</v>
      </c>
      <c r="Q174" s="10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40.049999999999997" customHeight="1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12">
        <v>145.65</v>
      </c>
      <c r="Q175" s="10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40.049999999999997" customHeight="1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12">
        <v>142.28</v>
      </c>
      <c r="Q176" s="10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40.049999999999997" customHeight="1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12">
        <v>292.77999999999997</v>
      </c>
      <c r="Q177" s="10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40.049999999999997" customHeight="1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12">
        <v>80.400000000000006</v>
      </c>
      <c r="Q178" s="10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40.049999999999997" customHeight="1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12">
        <v>72.290000000000006</v>
      </c>
      <c r="Q179" s="10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40.049999999999997" customHeight="1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12">
        <v>32.97</v>
      </c>
      <c r="Q180" s="10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40.049999999999997" customHeight="1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12">
        <v>116.65</v>
      </c>
      <c r="Q181" s="10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40.049999999999997" customHeight="1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12">
        <v>136.85</v>
      </c>
      <c r="Q182" s="10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40.049999999999997" customHeight="1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12">
        <v>177.62</v>
      </c>
      <c r="Q183" s="10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40.049999999999997" customHeight="1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12">
        <v>109.08</v>
      </c>
      <c r="Q184" s="10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40.049999999999997" customHeight="1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12">
        <v>78.209999999999994</v>
      </c>
      <c r="Q185" s="10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40.049999999999997" customHeight="1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12">
        <v>114.13</v>
      </c>
      <c r="Q186" s="10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40.049999999999997" customHeight="1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12">
        <v>50</v>
      </c>
      <c r="Q187" s="10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40.049999999999997" customHeight="1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12">
        <v>91.67</v>
      </c>
      <c r="Q188" s="10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40.049999999999997" customHeight="1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12">
        <v>69.819999999999993</v>
      </c>
      <c r="Q189" s="10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40.049999999999997" customHeight="1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12">
        <v>109.57</v>
      </c>
      <c r="Q190" s="10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40.049999999999997" customHeight="1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12">
        <v>55.6</v>
      </c>
      <c r="Q191" s="10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40.049999999999997" customHeight="1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12">
        <v>63.57</v>
      </c>
      <c r="Q192" s="10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40.049999999999997" customHeight="1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12">
        <v>184.78</v>
      </c>
      <c r="Q193" s="10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40.049999999999997" customHeight="1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12">
        <v>83.43</v>
      </c>
      <c r="Q194" s="10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40.049999999999997" customHeight="1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12">
        <v>54.5</v>
      </c>
      <c r="Q195" s="10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40.049999999999997" customHeight="1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12">
        <v>302.31</v>
      </c>
      <c r="Q196" s="10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40.049999999999997" customHeight="1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12">
        <v>866.67</v>
      </c>
      <c r="Q197" s="10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40.049999999999997" customHeight="1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12">
        <v>61.39</v>
      </c>
      <c r="Q198" s="10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40.049999999999997" customHeight="1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12">
        <v>45.48</v>
      </c>
      <c r="Q199" s="10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40.049999999999997" customHeight="1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12">
        <v>67.92</v>
      </c>
      <c r="Q200" s="10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40.049999999999997" customHeight="1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12">
        <v>30.78</v>
      </c>
      <c r="Q201" s="10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40.049999999999997" customHeight="1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12">
        <v>38.33</v>
      </c>
      <c r="Q202" s="10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40.049999999999997" customHeight="1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12">
        <v>421.11</v>
      </c>
      <c r="Q203" s="10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40.049999999999997" customHeight="1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12">
        <v>111.89</v>
      </c>
      <c r="Q204" s="10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40.049999999999997" customHeight="1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12">
        <v>85.21</v>
      </c>
      <c r="Q205" s="10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40.049999999999997" customHeight="1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12">
        <v>65.17</v>
      </c>
      <c r="Q206" s="10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40.049999999999997" customHeight="1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12">
        <v>93.76</v>
      </c>
      <c r="Q207" s="10" t="s">
        <v>8315</v>
      </c>
      <c r="R207" t="s">
        <v>8316</v>
      </c>
      <c r="S207" s="16">
        <v>42292.087592592594</v>
      </c>
      <c r="T207" s="16">
        <v>42329.125</v>
      </c>
    </row>
    <row r="208" spans="1:20" ht="40.049999999999997" customHeight="1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12">
        <v>133.33000000000001</v>
      </c>
      <c r="Q208" s="10" t="s">
        <v>8315</v>
      </c>
      <c r="R208" t="s">
        <v>8316</v>
      </c>
      <c r="S208" s="16">
        <v>41953.8675</v>
      </c>
      <c r="T208" s="16">
        <v>41983.8675</v>
      </c>
    </row>
    <row r="209" spans="1:20" ht="40.049999999999997" customHeight="1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12">
        <v>51.22</v>
      </c>
      <c r="Q209" s="10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40.049999999999997" customHeight="1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12">
        <v>100.17</v>
      </c>
      <c r="Q210" s="10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40.049999999999997" customHeight="1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12">
        <v>184.68</v>
      </c>
      <c r="Q211" s="10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40.049999999999997" customHeight="1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12">
        <v>69.819999999999993</v>
      </c>
      <c r="Q212" s="10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40.049999999999997" customHeight="1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12">
        <v>61.94</v>
      </c>
      <c r="Q213" s="10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40.049999999999997" customHeight="1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12">
        <v>36.07</v>
      </c>
      <c r="Q214" s="10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40.049999999999997" customHeight="1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12">
        <v>55.89</v>
      </c>
      <c r="Q215" s="10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40.049999999999997" customHeight="1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12">
        <v>68.349999999999994</v>
      </c>
      <c r="Q216" s="10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40.049999999999997" customHeight="1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12">
        <v>118.13</v>
      </c>
      <c r="Q217" s="10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40.049999999999997" customHeight="1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12">
        <v>99.79</v>
      </c>
      <c r="Q218" s="10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40.049999999999997" customHeight="1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12">
        <v>203.33</v>
      </c>
      <c r="Q219" s="10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40.049999999999997" customHeight="1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12">
        <v>110.23</v>
      </c>
      <c r="Q220" s="10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40.049999999999997" customHeight="1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12">
        <v>58.61</v>
      </c>
      <c r="Q221" s="10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40.049999999999997" customHeight="1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12">
        <v>81.38</v>
      </c>
      <c r="Q222" s="10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40.049999999999997" customHeight="1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12">
        <v>199.17</v>
      </c>
      <c r="Q223" s="10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40.049999999999997" customHeight="1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12">
        <v>46.43</v>
      </c>
      <c r="Q224" s="10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40.049999999999997" customHeight="1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12">
        <v>70.569999999999993</v>
      </c>
      <c r="Q225" s="10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40.049999999999997" customHeight="1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12">
        <v>22.22</v>
      </c>
      <c r="Q226" s="10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40.049999999999997" customHeight="1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12">
        <v>37.78</v>
      </c>
      <c r="Q227" s="10" t="s">
        <v>8315</v>
      </c>
      <c r="R227" t="s">
        <v>8316</v>
      </c>
      <c r="S227" s="16">
        <v>41894.91375</v>
      </c>
      <c r="T227" s="16">
        <v>41938.029861111114</v>
      </c>
    </row>
    <row r="228" spans="1:20" ht="40.049999999999997" customHeight="1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12">
        <v>72.05</v>
      </c>
      <c r="Q228" s="10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40.049999999999997" customHeight="1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12">
        <v>103.21</v>
      </c>
      <c r="Q229" s="10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40.049999999999997" customHeight="1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12">
        <v>35</v>
      </c>
      <c r="Q230" s="10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40.049999999999997" customHeight="1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12">
        <v>81.78</v>
      </c>
      <c r="Q231" s="10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40.049999999999997" customHeight="1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12">
        <v>297.02999999999997</v>
      </c>
      <c r="Q232" s="10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40.049999999999997" customHeight="1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12">
        <v>46.61</v>
      </c>
      <c r="Q233" s="10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40.049999999999997" customHeight="1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12">
        <v>95.24</v>
      </c>
      <c r="Q234" s="10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40.049999999999997" customHeight="1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12">
        <v>52.21</v>
      </c>
      <c r="Q235" s="10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40.049999999999997" customHeight="1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12">
        <v>134.15</v>
      </c>
      <c r="Q236" s="10" t="s">
        <v>8315</v>
      </c>
      <c r="R236" t="s">
        <v>8316</v>
      </c>
      <c r="S236" s="16">
        <v>41776.063136574077</v>
      </c>
      <c r="T236" s="16">
        <v>41807.125</v>
      </c>
    </row>
    <row r="237" spans="1:20" ht="40.049999999999997" customHeight="1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12">
        <v>62.83</v>
      </c>
      <c r="Q237" s="10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40.049999999999997" customHeight="1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12">
        <v>58.95</v>
      </c>
      <c r="Q238" s="10" t="s">
        <v>8315</v>
      </c>
      <c r="R238" t="s">
        <v>8316</v>
      </c>
      <c r="S238" s="16">
        <v>42572.61681712963</v>
      </c>
      <c r="T238" s="16">
        <v>42589.125</v>
      </c>
    </row>
    <row r="239" spans="1:20" ht="40.049999999999997" customHeight="1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12">
        <v>143.11000000000001</v>
      </c>
      <c r="Q239" s="10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40.049999999999997" customHeight="1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12">
        <v>84.17</v>
      </c>
      <c r="Q240" s="10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40.049999999999997" customHeight="1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12">
        <v>89.79</v>
      </c>
      <c r="Q241" s="10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40.049999999999997" customHeight="1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12">
        <v>64.16</v>
      </c>
      <c r="Q242" s="10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40.049999999999997" customHeight="1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12">
        <v>59.65</v>
      </c>
      <c r="Q243" s="10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40.049999999999997" customHeight="1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12">
        <v>31.25</v>
      </c>
      <c r="Q244" s="10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40.049999999999997" customHeight="1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12">
        <v>41.22</v>
      </c>
      <c r="Q245" s="10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40.049999999999997" customHeight="1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12">
        <v>77</v>
      </c>
      <c r="Q246" s="10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40.049999999999997" customHeight="1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12">
        <v>51.22</v>
      </c>
      <c r="Q247" s="10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40.049999999999997" customHeight="1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12">
        <v>68.25</v>
      </c>
      <c r="Q248" s="10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40.049999999999997" customHeight="1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12">
        <v>41.13</v>
      </c>
      <c r="Q249" s="10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40.049999999999997" customHeight="1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12">
        <v>41.41</v>
      </c>
      <c r="Q250" s="10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40.049999999999997" customHeight="1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12">
        <v>145.87</v>
      </c>
      <c r="Q251" s="10" t="s">
        <v>8315</v>
      </c>
      <c r="R251" t="s">
        <v>8316</v>
      </c>
      <c r="S251" s="16">
        <v>42626.7503125</v>
      </c>
      <c r="T251" s="16">
        <v>42656.7503125</v>
      </c>
    </row>
    <row r="252" spans="1:20" ht="40.049999999999997" customHeight="1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12">
        <v>358.69</v>
      </c>
      <c r="Q252" s="10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40.049999999999997" customHeight="1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12">
        <v>50.98</v>
      </c>
      <c r="Q253" s="10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40.049999999999997" customHeight="1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12">
        <v>45.04</v>
      </c>
      <c r="Q254" s="10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40.049999999999997" customHeight="1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12">
        <v>57.92</v>
      </c>
      <c r="Q255" s="10" t="s">
        <v>8315</v>
      </c>
      <c r="R255" t="s">
        <v>8316</v>
      </c>
      <c r="S255" s="16">
        <v>42643.632858796293</v>
      </c>
      <c r="T255" s="16">
        <v>42672.125</v>
      </c>
    </row>
    <row r="256" spans="1:20" ht="40.049999999999997" customHeight="1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12">
        <v>29.71</v>
      </c>
      <c r="Q256" s="10" t="s">
        <v>8315</v>
      </c>
      <c r="R256" t="s">
        <v>8316</v>
      </c>
      <c r="S256" s="16">
        <v>42179.898472222223</v>
      </c>
      <c r="T256" s="16">
        <v>42195.75</v>
      </c>
    </row>
    <row r="257" spans="1:20" ht="40.049999999999997" customHeight="1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12">
        <v>55.01</v>
      </c>
      <c r="Q257" s="10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40.049999999999997" customHeight="1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12">
        <v>72.95</v>
      </c>
      <c r="Q258" s="10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40.049999999999997" customHeight="1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12">
        <v>64.47</v>
      </c>
      <c r="Q259" s="10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40.049999999999997" customHeight="1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12">
        <v>716.35</v>
      </c>
      <c r="Q260" s="10" t="s">
        <v>8315</v>
      </c>
      <c r="R260" t="s">
        <v>8316</v>
      </c>
      <c r="S260" s="16">
        <v>42605.765381944439</v>
      </c>
      <c r="T260" s="16">
        <v>42634.125</v>
      </c>
    </row>
    <row r="261" spans="1:20" ht="40.049999999999997" customHeight="1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12">
        <v>50.4</v>
      </c>
      <c r="Q261" s="10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40.049999999999997" customHeight="1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12">
        <v>41.67</v>
      </c>
      <c r="Q262" s="10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40.049999999999997" customHeight="1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12">
        <v>88.74</v>
      </c>
      <c r="Q263" s="10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40.049999999999997" customHeight="1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12">
        <v>148.47999999999999</v>
      </c>
      <c r="Q264" s="10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40.049999999999997" customHeight="1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12">
        <v>52</v>
      </c>
      <c r="Q265" s="10" t="s">
        <v>8315</v>
      </c>
      <c r="R265" t="s">
        <v>8316</v>
      </c>
      <c r="S265" s="16">
        <v>41921.279976851853</v>
      </c>
      <c r="T265" s="16">
        <v>41939.125</v>
      </c>
    </row>
    <row r="266" spans="1:20" ht="40.049999999999997" customHeight="1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12">
        <v>53.23</v>
      </c>
      <c r="Q266" s="10" t="s">
        <v>8315</v>
      </c>
      <c r="R266" t="s">
        <v>8316</v>
      </c>
      <c r="S266" s="16">
        <v>42128.736608796295</v>
      </c>
      <c r="T266" s="16">
        <v>42141.125</v>
      </c>
    </row>
    <row r="267" spans="1:20" ht="40.049999999999997" customHeight="1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12">
        <v>39.6</v>
      </c>
      <c r="Q267" s="10" t="s">
        <v>8315</v>
      </c>
      <c r="R267" t="s">
        <v>8316</v>
      </c>
      <c r="S267" s="16">
        <v>42053.916921296302</v>
      </c>
      <c r="T267" s="16">
        <v>42079.875</v>
      </c>
    </row>
    <row r="268" spans="1:20" ht="40.049999999999997" customHeight="1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12">
        <v>164.62</v>
      </c>
      <c r="Q268" s="10" t="s">
        <v>8315</v>
      </c>
      <c r="R268" t="s">
        <v>8316</v>
      </c>
      <c r="S268" s="16">
        <v>42171.317442129628</v>
      </c>
      <c r="T268" s="16">
        <v>42195.875</v>
      </c>
    </row>
    <row r="269" spans="1:20" ht="40.049999999999997" customHeight="1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12">
        <v>40.29</v>
      </c>
      <c r="Q269" s="10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40.049999999999997" customHeight="1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12">
        <v>64.91</v>
      </c>
      <c r="Q270" s="10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40.049999999999997" customHeight="1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12">
        <v>55.33</v>
      </c>
      <c r="Q271" s="10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40.049999999999997" customHeight="1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12">
        <v>83.14</v>
      </c>
      <c r="Q272" s="10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40.049999999999997" customHeight="1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12">
        <v>125.38</v>
      </c>
      <c r="Q273" s="10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40.049999999999997" customHeight="1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12">
        <v>47.22</v>
      </c>
      <c r="Q274" s="10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40.049999999999997" customHeight="1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12">
        <v>79.099999999999994</v>
      </c>
      <c r="Q275" s="10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40.049999999999997" customHeight="1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12">
        <v>114.29</v>
      </c>
      <c r="Q276" s="10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40.049999999999997" customHeight="1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12">
        <v>51.72</v>
      </c>
      <c r="Q277" s="10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40.049999999999997" customHeight="1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12">
        <v>30.77</v>
      </c>
      <c r="Q278" s="10" t="s">
        <v>8315</v>
      </c>
      <c r="R278" t="s">
        <v>8316</v>
      </c>
      <c r="S278" s="16">
        <v>42689.214988425927</v>
      </c>
      <c r="T278" s="16">
        <v>42700.25</v>
      </c>
    </row>
    <row r="279" spans="1:20" ht="40.049999999999997" customHeight="1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12">
        <v>47.85</v>
      </c>
      <c r="Q279" s="10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40.049999999999997" customHeight="1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12">
        <v>34.409999999999997</v>
      </c>
      <c r="Q280" s="10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40.049999999999997" customHeight="1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12">
        <v>60.29</v>
      </c>
      <c r="Q281" s="10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40.049999999999997" customHeight="1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12">
        <v>25.31</v>
      </c>
      <c r="Q282" s="10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40.049999999999997" customHeight="1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12">
        <v>136</v>
      </c>
      <c r="Q283" s="10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40.049999999999997" customHeight="1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12">
        <v>125</v>
      </c>
      <c r="Q284" s="10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40.049999999999997" customHeight="1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12">
        <v>66.510000000000005</v>
      </c>
      <c r="Q285" s="10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40.049999999999997" customHeight="1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12">
        <v>105</v>
      </c>
      <c r="Q286" s="10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40.049999999999997" customHeight="1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12">
        <v>145</v>
      </c>
      <c r="Q287" s="10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40.049999999999997" customHeight="1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12">
        <v>96.67</v>
      </c>
      <c r="Q288" s="10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40.049999999999997" customHeight="1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12">
        <v>60.33</v>
      </c>
      <c r="Q289" s="10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40.049999999999997" customHeight="1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12">
        <v>75.34</v>
      </c>
      <c r="Q290" s="10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40.049999999999997" customHeight="1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12">
        <v>55</v>
      </c>
      <c r="Q291" s="10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40.049999999999997" customHeight="1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12">
        <v>66.959999999999994</v>
      </c>
      <c r="Q292" s="10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40.049999999999997" customHeight="1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12">
        <v>227.27</v>
      </c>
      <c r="Q293" s="10" t="s">
        <v>8315</v>
      </c>
      <c r="R293" t="s">
        <v>8316</v>
      </c>
      <c r="S293" s="16">
        <v>41856.010069444441</v>
      </c>
      <c r="T293" s="16">
        <v>41890.125</v>
      </c>
    </row>
    <row r="294" spans="1:20" ht="40.049999999999997" customHeight="1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12">
        <v>50.02</v>
      </c>
      <c r="Q294" s="10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40.049999999999997" customHeight="1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12">
        <v>45.62</v>
      </c>
      <c r="Q295" s="10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40.049999999999997" customHeight="1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12">
        <v>137.24</v>
      </c>
      <c r="Q296" s="10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40.049999999999997" customHeight="1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12">
        <v>75.709999999999994</v>
      </c>
      <c r="Q297" s="10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40.049999999999997" customHeight="1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12">
        <v>99</v>
      </c>
      <c r="Q298" s="10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40.049999999999997" customHeight="1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12">
        <v>81.569999999999993</v>
      </c>
      <c r="Q299" s="10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40.049999999999997" customHeight="1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12">
        <v>36.67</v>
      </c>
      <c r="Q300" s="10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40.049999999999997" customHeight="1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12">
        <v>49.23</v>
      </c>
      <c r="Q301" s="10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40.049999999999997" customHeight="1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12">
        <v>42.3</v>
      </c>
      <c r="Q302" s="10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40.049999999999997" customHeight="1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12">
        <v>78.88</v>
      </c>
      <c r="Q303" s="10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40.049999999999997" customHeight="1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12">
        <v>38.28</v>
      </c>
      <c r="Q304" s="10" t="s">
        <v>8315</v>
      </c>
      <c r="R304" t="s">
        <v>8316</v>
      </c>
      <c r="S304" s="16">
        <v>42243.6252662037</v>
      </c>
      <c r="T304" s="16">
        <v>42278.6252662037</v>
      </c>
    </row>
    <row r="305" spans="1:20" ht="40.049999999999997" customHeight="1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12">
        <v>55.23</v>
      </c>
      <c r="Q305" s="10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40.049999999999997" customHeight="1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12">
        <v>66.150000000000006</v>
      </c>
      <c r="Q306" s="10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40.049999999999997" customHeight="1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12">
        <v>104.17</v>
      </c>
      <c r="Q307" s="10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40.049999999999997" customHeight="1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12">
        <v>31.38</v>
      </c>
      <c r="Q308" s="10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40.049999999999997" customHeight="1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12">
        <v>59.21</v>
      </c>
      <c r="Q309" s="10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40.049999999999997" customHeight="1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12">
        <v>119.18</v>
      </c>
      <c r="Q310" s="10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40.049999999999997" customHeight="1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12">
        <v>164.62</v>
      </c>
      <c r="Q311" s="10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40.049999999999997" customHeight="1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12">
        <v>61.1</v>
      </c>
      <c r="Q312" s="10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40.049999999999997" customHeight="1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12">
        <v>56.2</v>
      </c>
      <c r="Q313" s="10" t="s">
        <v>8315</v>
      </c>
      <c r="R313" t="s">
        <v>8316</v>
      </c>
      <c r="S313" s="16">
        <v>42196.028703703705</v>
      </c>
      <c r="T313" s="16">
        <v>42228</v>
      </c>
    </row>
    <row r="314" spans="1:20" ht="40.049999999999997" customHeight="1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12">
        <v>107</v>
      </c>
      <c r="Q314" s="10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40.049999999999997" customHeight="1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12">
        <v>179.28</v>
      </c>
      <c r="Q315" s="10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40.049999999999997" customHeight="1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12">
        <v>47.41</v>
      </c>
      <c r="Q316" s="10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40.049999999999997" customHeight="1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12">
        <v>97.92</v>
      </c>
      <c r="Q317" s="10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40.049999999999997" customHeight="1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12">
        <v>58.42</v>
      </c>
      <c r="Q318" s="10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40.049999999999997" customHeight="1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12">
        <v>122.54</v>
      </c>
      <c r="Q319" s="10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40.049999999999997" customHeight="1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12">
        <v>87.96</v>
      </c>
      <c r="Q320" s="10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40.049999999999997" customHeight="1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12">
        <v>136.78</v>
      </c>
      <c r="Q321" s="10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40.049999999999997" customHeight="1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12">
        <v>99.34</v>
      </c>
      <c r="Q322" s="10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40.049999999999997" customHeight="1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12">
        <v>20</v>
      </c>
      <c r="Q323" s="10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40.049999999999997" customHeight="1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12">
        <v>28.89</v>
      </c>
      <c r="Q324" s="10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40.049999999999997" customHeight="1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12">
        <v>37.96</v>
      </c>
      <c r="Q325" s="10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40.049999999999997" customHeight="1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12">
        <v>58.57</v>
      </c>
      <c r="Q326" s="10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40.049999999999997" customHeight="1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12">
        <v>135.63</v>
      </c>
      <c r="Q327" s="10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40.049999999999997" customHeight="1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12">
        <v>176.09</v>
      </c>
      <c r="Q328" s="10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40.049999999999997" customHeight="1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12">
        <v>151.97999999999999</v>
      </c>
      <c r="Q329" s="10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40.049999999999997" customHeight="1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12">
        <v>82.26</v>
      </c>
      <c r="Q330" s="10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40.049999999999997" customHeight="1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12">
        <v>68.06</v>
      </c>
      <c r="Q331" s="10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40.049999999999997" customHeight="1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12">
        <v>72.709999999999994</v>
      </c>
      <c r="Q332" s="10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40.049999999999997" customHeight="1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12">
        <v>77.19</v>
      </c>
      <c r="Q333" s="10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40.049999999999997" customHeight="1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12">
        <v>55.97</v>
      </c>
      <c r="Q334" s="10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40.049999999999997" customHeight="1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12">
        <v>49.69</v>
      </c>
      <c r="Q335" s="10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40.049999999999997" customHeight="1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12">
        <v>77.73</v>
      </c>
      <c r="Q336" s="10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40.049999999999997" customHeight="1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12">
        <v>40.78</v>
      </c>
      <c r="Q337" s="10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40.049999999999997" customHeight="1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12">
        <v>59.41</v>
      </c>
      <c r="Q338" s="10" t="s">
        <v>8315</v>
      </c>
      <c r="R338" t="s">
        <v>8316</v>
      </c>
      <c r="S338" s="16">
        <v>42220.79487268519</v>
      </c>
      <c r="T338" s="16">
        <v>42246</v>
      </c>
    </row>
    <row r="339" spans="1:20" ht="40.049999999999997" customHeight="1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12">
        <v>3.25</v>
      </c>
      <c r="Q339" s="10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40.049999999999997" customHeight="1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12">
        <v>81.67</v>
      </c>
      <c r="Q340" s="10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40.049999999999997" customHeight="1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12">
        <v>44.91</v>
      </c>
      <c r="Q341" s="10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40.049999999999997" customHeight="1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12">
        <v>49.06</v>
      </c>
      <c r="Q342" s="10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40.049999999999997" customHeight="1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12">
        <v>62.5</v>
      </c>
      <c r="Q343" s="10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40.049999999999997" customHeight="1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12">
        <v>35.49</v>
      </c>
      <c r="Q344" s="10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40.049999999999997" customHeight="1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12">
        <v>66.47</v>
      </c>
      <c r="Q345" s="10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40.049999999999997" customHeight="1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12">
        <v>56.07</v>
      </c>
      <c r="Q346" s="10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40.049999999999997" customHeight="1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12">
        <v>47.03</v>
      </c>
      <c r="Q347" s="10" t="s">
        <v>8315</v>
      </c>
      <c r="R347" t="s">
        <v>8316</v>
      </c>
      <c r="S347" s="16">
        <v>42619.935694444444</v>
      </c>
      <c r="T347" s="16">
        <v>42643.875</v>
      </c>
    </row>
    <row r="348" spans="1:20" ht="40.049999999999997" customHeight="1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12">
        <v>47.67</v>
      </c>
      <c r="Q348" s="10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40.049999999999997" customHeight="1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12">
        <v>88.24</v>
      </c>
      <c r="Q349" s="10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40.049999999999997" customHeight="1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12">
        <v>80.72</v>
      </c>
      <c r="Q350" s="10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40.049999999999997" customHeight="1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12">
        <v>68.97</v>
      </c>
      <c r="Q351" s="10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40.049999999999997" customHeight="1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12">
        <v>550.04</v>
      </c>
      <c r="Q352" s="10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40.049999999999997" customHeight="1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12">
        <v>57.78</v>
      </c>
      <c r="Q353" s="10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40.049999999999997" customHeight="1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12">
        <v>73.58</v>
      </c>
      <c r="Q354" s="10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40.049999999999997" customHeight="1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12">
        <v>75.5</v>
      </c>
      <c r="Q355" s="10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40.049999999999997" customHeight="1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12">
        <v>235.46</v>
      </c>
      <c r="Q356" s="10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40.049999999999997" customHeight="1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12">
        <v>92.5</v>
      </c>
      <c r="Q357" s="10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40.049999999999997" customHeight="1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12">
        <v>46.05</v>
      </c>
      <c r="Q358" s="10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40.049999999999997" customHeight="1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12">
        <v>31.58</v>
      </c>
      <c r="Q359" s="10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40.049999999999997" customHeight="1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12">
        <v>36.96</v>
      </c>
      <c r="Q360" s="10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40.049999999999997" customHeight="1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12">
        <v>88.25</v>
      </c>
      <c r="Q361" s="10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40.049999999999997" customHeight="1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12">
        <v>64.38</v>
      </c>
      <c r="Q362" s="10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40.049999999999997" customHeight="1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12">
        <v>62.05</v>
      </c>
      <c r="Q363" s="10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40.049999999999997" customHeight="1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12">
        <v>73.400000000000006</v>
      </c>
      <c r="Q364" s="10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40.049999999999997" customHeight="1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12">
        <v>99.5</v>
      </c>
      <c r="Q365" s="10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40.049999999999997" customHeight="1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12">
        <v>62.17</v>
      </c>
      <c r="Q366" s="10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40.049999999999997" customHeight="1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12">
        <v>62.33</v>
      </c>
      <c r="Q367" s="10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40.049999999999997" customHeight="1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12">
        <v>58.79</v>
      </c>
      <c r="Q368" s="10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40.049999999999997" customHeight="1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12">
        <v>45.35</v>
      </c>
      <c r="Q369" s="10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40.049999999999997" customHeight="1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12">
        <v>41.94</v>
      </c>
      <c r="Q370" s="10" t="s">
        <v>8315</v>
      </c>
      <c r="R370" t="s">
        <v>8316</v>
      </c>
      <c r="S370" s="16">
        <v>41753.593275462961</v>
      </c>
      <c r="T370" s="16">
        <v>41778.875</v>
      </c>
    </row>
    <row r="371" spans="1:20" ht="40.049999999999997" customHeight="1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12">
        <v>59.17</v>
      </c>
      <c r="Q371" s="10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40.049999999999997" customHeight="1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12">
        <v>200.49</v>
      </c>
      <c r="Q372" s="10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40.049999999999997" customHeight="1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12">
        <v>57.26</v>
      </c>
      <c r="Q373" s="10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40.049999999999997" customHeight="1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12">
        <v>58.06</v>
      </c>
      <c r="Q374" s="10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40.049999999999997" customHeight="1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12">
        <v>186.8</v>
      </c>
      <c r="Q375" s="10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40.049999999999997" customHeight="1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12">
        <v>74.12</v>
      </c>
      <c r="Q376" s="10" t="s">
        <v>8315</v>
      </c>
      <c r="R376" t="s">
        <v>8316</v>
      </c>
      <c r="S376" s="16">
        <v>41891.96503472222</v>
      </c>
      <c r="T376" s="16">
        <v>41901</v>
      </c>
    </row>
    <row r="377" spans="1:20" ht="40.049999999999997" customHeight="1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12">
        <v>62.67</v>
      </c>
      <c r="Q377" s="10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40.049999999999997" customHeight="1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12">
        <v>121.36</v>
      </c>
      <c r="Q378" s="10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40.049999999999997" customHeight="1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12">
        <v>40.630000000000003</v>
      </c>
      <c r="Q379" s="10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40.049999999999997" customHeight="1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12">
        <v>63</v>
      </c>
      <c r="Q380" s="10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40.049999999999997" customHeight="1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12">
        <v>33.67</v>
      </c>
      <c r="Q381" s="10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40.049999999999997" customHeight="1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12">
        <v>43.2</v>
      </c>
      <c r="Q382" s="10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40.049999999999997" customHeight="1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12">
        <v>83.57</v>
      </c>
      <c r="Q383" s="10" t="s">
        <v>8315</v>
      </c>
      <c r="R383" t="s">
        <v>8316</v>
      </c>
      <c r="S383" s="16">
        <v>41792.542986111112</v>
      </c>
      <c r="T383" s="16">
        <v>41813.75</v>
      </c>
    </row>
    <row r="384" spans="1:20" ht="40.049999999999997" customHeight="1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12">
        <v>140</v>
      </c>
      <c r="Q384" s="10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40.049999999999997" customHeight="1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12">
        <v>80.87</v>
      </c>
      <c r="Q385" s="10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40.049999999999997" customHeight="1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12">
        <v>53.85</v>
      </c>
      <c r="Q386" s="10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40.049999999999997" customHeight="1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12">
        <v>67.959999999999994</v>
      </c>
      <c r="Q387" s="10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40.049999999999997" customHeight="1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12">
        <v>27.14</v>
      </c>
      <c r="Q388" s="10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40.049999999999997" customHeight="1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12">
        <v>110.87</v>
      </c>
      <c r="Q389" s="10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40.049999999999997" customHeight="1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12">
        <v>106.84</v>
      </c>
      <c r="Q390" s="10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40.049999999999997" customHeight="1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12">
        <v>105.52</v>
      </c>
      <c r="Q391" s="10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40.049999999999997" customHeight="1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12">
        <v>51.92</v>
      </c>
      <c r="Q392" s="10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40.049999999999997" customHeight="1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12">
        <v>86.23</v>
      </c>
      <c r="Q393" s="10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40.049999999999997" customHeight="1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12">
        <v>114.55</v>
      </c>
      <c r="Q394" s="10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40.049999999999997" customHeight="1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12">
        <v>62.59</v>
      </c>
      <c r="Q395" s="10" t="s">
        <v>8315</v>
      </c>
      <c r="R395" t="s">
        <v>8316</v>
      </c>
      <c r="S395" s="16">
        <v>42462.140868055561</v>
      </c>
      <c r="T395" s="16">
        <v>42489.875</v>
      </c>
    </row>
    <row r="396" spans="1:20" ht="40.049999999999997" customHeight="1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12">
        <v>61.06</v>
      </c>
      <c r="Q396" s="10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40.049999999999997" customHeight="1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12">
        <v>70.23</v>
      </c>
      <c r="Q397" s="10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40.049999999999997" customHeight="1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12">
        <v>78.52</v>
      </c>
      <c r="Q398" s="10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40.049999999999997" customHeight="1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12">
        <v>61.82</v>
      </c>
      <c r="Q399" s="10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40.049999999999997" customHeight="1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12">
        <v>48.34</v>
      </c>
      <c r="Q400" s="10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40.049999999999997" customHeight="1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12">
        <v>107.25</v>
      </c>
      <c r="Q401" s="10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40.049999999999997" customHeight="1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12">
        <v>57</v>
      </c>
      <c r="Q402" s="10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40.049999999999997" customHeight="1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12">
        <v>40.92</v>
      </c>
      <c r="Q403" s="10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40.049999999999997" customHeight="1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12">
        <v>79.540000000000006</v>
      </c>
      <c r="Q404" s="10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40.049999999999997" customHeight="1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12">
        <v>64.63</v>
      </c>
      <c r="Q405" s="10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40.049999999999997" customHeight="1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12">
        <v>107.57</v>
      </c>
      <c r="Q406" s="10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40.049999999999997" customHeight="1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12">
        <v>178.57</v>
      </c>
      <c r="Q407" s="10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40.049999999999997" customHeight="1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12">
        <v>62.63</v>
      </c>
      <c r="Q408" s="10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40.049999999999997" customHeight="1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12">
        <v>75</v>
      </c>
      <c r="Q409" s="10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40.049999999999997" customHeight="1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12">
        <v>58.9</v>
      </c>
      <c r="Q410" s="10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40.049999999999997" customHeight="1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12">
        <v>139.56</v>
      </c>
      <c r="Q411" s="10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40.049999999999997" customHeight="1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12">
        <v>64.290000000000006</v>
      </c>
      <c r="Q412" s="10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40.049999999999997" customHeight="1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12">
        <v>63.28</v>
      </c>
      <c r="Q413" s="10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FF5050"/>
        <color theme="8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89953-C38F-4A71-8F15-7FD55882DC2D}">
  <dimension ref="A1:T413"/>
  <sheetViews>
    <sheetView workbookViewId="0">
      <selection activeCell="B3" sqref="B3"/>
    </sheetView>
  </sheetViews>
  <sheetFormatPr defaultColWidth="5.33203125" defaultRowHeight="14.4" x14ac:dyDescent="0.3"/>
  <cols>
    <col min="1" max="1" width="5" bestFit="1" customWidth="1"/>
    <col min="2" max="2" width="40.109375" bestFit="1" customWidth="1"/>
    <col min="3" max="3" width="94" bestFit="1" customWidth="1"/>
    <col min="4" max="4" width="12.21875" bestFit="1" customWidth="1"/>
    <col min="5" max="5" width="11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8.5546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ht="40.049999999999997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1" t="s">
        <v>8307</v>
      </c>
      <c r="Q1" s="9" t="s">
        <v>8365</v>
      </c>
      <c r="R1" s="11" t="s">
        <v>8359</v>
      </c>
      <c r="S1" s="15" t="s">
        <v>8366</v>
      </c>
      <c r="T1" s="15" t="s">
        <v>8367</v>
      </c>
    </row>
    <row r="2" spans="1:20" ht="40.049999999999997" customHeight="1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12">
        <v>0</v>
      </c>
      <c r="Q2" s="10" t="s">
        <v>8315</v>
      </c>
      <c r="R2" t="s">
        <v>8316</v>
      </c>
      <c r="S2" s="16">
        <v>42492.737847222219</v>
      </c>
      <c r="T2" s="16">
        <v>42534.166666666672</v>
      </c>
    </row>
    <row r="3" spans="1:20" ht="40.049999999999997" customHeight="1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12">
        <v>60.67</v>
      </c>
      <c r="Q3" s="10" t="s">
        <v>8315</v>
      </c>
      <c r="R3" t="s">
        <v>8316</v>
      </c>
      <c r="S3" s="16">
        <v>42103.016585648147</v>
      </c>
      <c r="T3" s="16">
        <v>42163.016585648147</v>
      </c>
    </row>
    <row r="4" spans="1:20" ht="40.049999999999997" customHeight="1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12">
        <v>0</v>
      </c>
      <c r="Q4" s="10" t="s">
        <v>8315</v>
      </c>
      <c r="R4" t="s">
        <v>8316</v>
      </c>
      <c r="S4" s="16">
        <v>42108.692060185189</v>
      </c>
      <c r="T4" s="16">
        <v>42153.692060185189</v>
      </c>
    </row>
    <row r="5" spans="1:20" ht="40.049999999999997" customHeight="1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12">
        <v>0</v>
      </c>
      <c r="Q5" s="10" t="s">
        <v>8315</v>
      </c>
      <c r="R5" t="s">
        <v>8316</v>
      </c>
      <c r="S5" s="16">
        <v>42453.806307870371</v>
      </c>
      <c r="T5" s="16">
        <v>42513.806307870371</v>
      </c>
    </row>
    <row r="6" spans="1:20" ht="40.049999999999997" customHeight="1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12">
        <v>23.33</v>
      </c>
      <c r="Q6" s="10" t="s">
        <v>8315</v>
      </c>
      <c r="R6" t="s">
        <v>8316</v>
      </c>
      <c r="S6" s="16">
        <v>42123.648831018523</v>
      </c>
      <c r="T6" s="16">
        <v>42153.648831018523</v>
      </c>
    </row>
    <row r="7" spans="1:20" ht="40.049999999999997" customHeight="1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12">
        <v>23.92</v>
      </c>
      <c r="Q7" s="10" t="s">
        <v>8315</v>
      </c>
      <c r="R7" t="s">
        <v>8316</v>
      </c>
      <c r="S7" s="16">
        <v>41858.007071759261</v>
      </c>
      <c r="T7" s="16">
        <v>41888.007071759261</v>
      </c>
    </row>
    <row r="8" spans="1:20" ht="40.049999999999997" customHeight="1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12">
        <v>15.83</v>
      </c>
      <c r="Q8" s="10" t="s">
        <v>8315</v>
      </c>
      <c r="R8" t="s">
        <v>8316</v>
      </c>
      <c r="S8" s="16">
        <v>41781.045173611114</v>
      </c>
      <c r="T8" s="16">
        <v>41811.045173611114</v>
      </c>
    </row>
    <row r="9" spans="1:20" ht="40.049999999999997" customHeight="1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12">
        <v>60</v>
      </c>
      <c r="Q9" s="10" t="s">
        <v>8315</v>
      </c>
      <c r="R9" t="s">
        <v>8316</v>
      </c>
      <c r="S9" s="16">
        <v>42370.007766203707</v>
      </c>
      <c r="T9" s="16">
        <v>42398.981944444444</v>
      </c>
    </row>
    <row r="10" spans="1:20" ht="40.049999999999997" customHeight="1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12">
        <v>24.33</v>
      </c>
      <c r="Q10" s="10" t="s">
        <v>8315</v>
      </c>
      <c r="R10" t="s">
        <v>8316</v>
      </c>
      <c r="S10" s="16">
        <v>42165.037581018521</v>
      </c>
      <c r="T10" s="16">
        <v>42224.898611111115</v>
      </c>
    </row>
    <row r="11" spans="1:20" ht="40.049999999999997" customHeight="1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12">
        <v>29.56</v>
      </c>
      <c r="Q11" s="10" t="s">
        <v>8315</v>
      </c>
      <c r="R11" t="s">
        <v>8316</v>
      </c>
      <c r="S11" s="16">
        <v>42480.800648148142</v>
      </c>
      <c r="T11" s="16">
        <v>42540.800648148142</v>
      </c>
    </row>
    <row r="12" spans="1:20" ht="40.049999999999997" customHeight="1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12">
        <v>18.329999999999998</v>
      </c>
      <c r="Q12" s="10" t="s">
        <v>8315</v>
      </c>
      <c r="R12" t="s">
        <v>8316</v>
      </c>
      <c r="S12" s="16">
        <v>41784.789687500001</v>
      </c>
      <c r="T12" s="16">
        <v>41814.789687500001</v>
      </c>
    </row>
    <row r="13" spans="1:20" ht="40.049999999999997" customHeight="1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12">
        <v>20</v>
      </c>
      <c r="Q13" s="10" t="s">
        <v>8315</v>
      </c>
      <c r="R13" t="s">
        <v>8316</v>
      </c>
      <c r="S13" s="16">
        <v>41831.675034722226</v>
      </c>
      <c r="T13" s="16">
        <v>41891.675034722226</v>
      </c>
    </row>
    <row r="14" spans="1:20" ht="40.049999999999997" customHeight="1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12">
        <v>0</v>
      </c>
      <c r="Q14" s="10" t="s">
        <v>8315</v>
      </c>
      <c r="R14" t="s">
        <v>8316</v>
      </c>
      <c r="S14" s="16">
        <v>41950.114108796297</v>
      </c>
      <c r="T14" s="16">
        <v>42010.114108796297</v>
      </c>
    </row>
    <row r="15" spans="1:20" ht="40.049999999999997" customHeight="1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12">
        <v>22.5</v>
      </c>
      <c r="Q15" s="10" t="s">
        <v>8315</v>
      </c>
      <c r="R15" t="s">
        <v>8316</v>
      </c>
      <c r="S15" s="16">
        <v>42627.955104166671</v>
      </c>
      <c r="T15" s="16">
        <v>42657.916666666672</v>
      </c>
    </row>
    <row r="16" spans="1:20" ht="40.049999999999997" customHeight="1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12">
        <v>50.4</v>
      </c>
      <c r="Q16" s="10" t="s">
        <v>8315</v>
      </c>
      <c r="R16" t="s">
        <v>8316</v>
      </c>
      <c r="S16" s="16">
        <v>42531.195277777777</v>
      </c>
      <c r="T16" s="16">
        <v>42555.166666666672</v>
      </c>
    </row>
    <row r="17" spans="1:20" ht="40.049999999999997" customHeight="1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12">
        <v>105.03</v>
      </c>
      <c r="Q17" s="10" t="s">
        <v>8315</v>
      </c>
      <c r="R17" t="s">
        <v>8316</v>
      </c>
      <c r="S17" s="16">
        <v>42618.827013888891</v>
      </c>
      <c r="T17" s="16">
        <v>42648.827013888891</v>
      </c>
    </row>
    <row r="18" spans="1:20" ht="40.049999999999997" customHeight="1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12">
        <v>35.4</v>
      </c>
      <c r="Q18" s="10" t="s">
        <v>8315</v>
      </c>
      <c r="R18" t="s">
        <v>8316</v>
      </c>
      <c r="S18" s="16">
        <v>42540.593530092592</v>
      </c>
      <c r="T18" s="16">
        <v>42570.593530092592</v>
      </c>
    </row>
    <row r="19" spans="1:20" ht="40.049999999999997" customHeight="1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12">
        <v>83.33</v>
      </c>
      <c r="Q19" s="10" t="s">
        <v>8315</v>
      </c>
      <c r="R19" t="s">
        <v>8316</v>
      </c>
      <c r="S19" s="16">
        <v>41746.189409722225</v>
      </c>
      <c r="T19" s="16">
        <v>41776.189409722225</v>
      </c>
    </row>
    <row r="20" spans="1:20" ht="40.049999999999997" customHeight="1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12">
        <v>35.92</v>
      </c>
      <c r="Q20" s="10" t="s">
        <v>8315</v>
      </c>
      <c r="R20" t="s">
        <v>8316</v>
      </c>
      <c r="S20" s="16">
        <v>41974.738576388889</v>
      </c>
      <c r="T20" s="16">
        <v>41994.738576388889</v>
      </c>
    </row>
    <row r="21" spans="1:20" ht="40.049999999999997" customHeight="1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12">
        <v>0</v>
      </c>
      <c r="Q21" s="10" t="s">
        <v>8315</v>
      </c>
      <c r="R21" t="s">
        <v>8316</v>
      </c>
      <c r="S21" s="16">
        <v>42115.11618055556</v>
      </c>
      <c r="T21" s="16">
        <v>42175.11618055556</v>
      </c>
    </row>
    <row r="22" spans="1:20" ht="40.049999999999997" customHeight="1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12">
        <v>119.13</v>
      </c>
      <c r="Q22" s="10" t="s">
        <v>8315</v>
      </c>
      <c r="R22" t="s">
        <v>8316</v>
      </c>
      <c r="S22" s="16">
        <v>42002.817488425921</v>
      </c>
      <c r="T22" s="16">
        <v>42032.817488425921</v>
      </c>
    </row>
    <row r="23" spans="1:20" ht="40.049999999999997" customHeight="1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12">
        <v>90.33</v>
      </c>
      <c r="Q23" s="10" t="s">
        <v>8315</v>
      </c>
      <c r="R23" t="s">
        <v>8316</v>
      </c>
      <c r="S23" s="16">
        <v>42722.84474537037</v>
      </c>
      <c r="T23" s="16">
        <v>42752.84474537037</v>
      </c>
    </row>
    <row r="24" spans="1:20" ht="40.049999999999997" customHeight="1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12">
        <v>2.33</v>
      </c>
      <c r="Q24" s="10" t="s">
        <v>8315</v>
      </c>
      <c r="R24" t="s">
        <v>8316</v>
      </c>
      <c r="S24" s="16">
        <v>42465.128391203703</v>
      </c>
      <c r="T24" s="16">
        <v>42495.128391203703</v>
      </c>
    </row>
    <row r="25" spans="1:20" ht="40.049999999999997" customHeight="1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12">
        <v>0</v>
      </c>
      <c r="Q25" s="10" t="s">
        <v>8315</v>
      </c>
      <c r="R25" t="s">
        <v>8316</v>
      </c>
      <c r="S25" s="16">
        <v>42171.743969907402</v>
      </c>
      <c r="T25" s="16">
        <v>42201.743969907402</v>
      </c>
    </row>
    <row r="26" spans="1:20" ht="40.049999999999997" customHeight="1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12">
        <v>108.33</v>
      </c>
      <c r="Q26" s="10" t="s">
        <v>8315</v>
      </c>
      <c r="R26" t="s">
        <v>8316</v>
      </c>
      <c r="S26" s="16">
        <v>42672.955138888887</v>
      </c>
      <c r="T26" s="16">
        <v>42704.708333333328</v>
      </c>
    </row>
    <row r="27" spans="1:20" ht="40.049999999999997" customHeight="1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12">
        <v>29</v>
      </c>
      <c r="Q27" s="10" t="s">
        <v>8315</v>
      </c>
      <c r="R27" t="s">
        <v>8316</v>
      </c>
      <c r="S27" s="16">
        <v>42359.725243055553</v>
      </c>
      <c r="T27" s="16">
        <v>42389.725243055553</v>
      </c>
    </row>
    <row r="28" spans="1:20" ht="40.049999999999997" customHeight="1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12">
        <v>96.55</v>
      </c>
      <c r="Q28" s="10" t="s">
        <v>8315</v>
      </c>
      <c r="R28" t="s">
        <v>8316</v>
      </c>
      <c r="S28" s="16">
        <v>42192.905694444446</v>
      </c>
      <c r="T28" s="16">
        <v>42236.711805555555</v>
      </c>
    </row>
    <row r="29" spans="1:20" ht="40.049999999999997" customHeight="1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12">
        <v>0</v>
      </c>
      <c r="Q29" s="10" t="s">
        <v>8315</v>
      </c>
      <c r="R29" t="s">
        <v>8316</v>
      </c>
      <c r="S29" s="16">
        <v>41916.597638888888</v>
      </c>
      <c r="T29" s="16">
        <v>41976.639305555553</v>
      </c>
    </row>
    <row r="30" spans="1:20" ht="40.049999999999997" customHeight="1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12">
        <v>63</v>
      </c>
      <c r="Q30" s="10" t="s">
        <v>8315</v>
      </c>
      <c r="R30" t="s">
        <v>8316</v>
      </c>
      <c r="S30" s="16">
        <v>42461.596273148149</v>
      </c>
      <c r="T30" s="16">
        <v>42491.596273148149</v>
      </c>
    </row>
    <row r="31" spans="1:20" ht="40.049999999999997" customHeight="1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12">
        <v>381.6</v>
      </c>
      <c r="Q31" s="10" t="s">
        <v>8315</v>
      </c>
      <c r="R31" t="s">
        <v>8316</v>
      </c>
      <c r="S31" s="16">
        <v>42370.90320601852</v>
      </c>
      <c r="T31" s="16">
        <v>42406.207638888889</v>
      </c>
    </row>
    <row r="32" spans="1:20" ht="40.049999999999997" customHeight="1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12">
        <v>46.25</v>
      </c>
      <c r="Q32" s="10" t="s">
        <v>8315</v>
      </c>
      <c r="R32" t="s">
        <v>8316</v>
      </c>
      <c r="S32" s="16">
        <v>41948.727256944447</v>
      </c>
      <c r="T32" s="16">
        <v>41978.727256944447</v>
      </c>
    </row>
    <row r="33" spans="1:20" ht="40.049999999999997" customHeight="1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12">
        <v>26</v>
      </c>
      <c r="Q33" s="10" t="s">
        <v>8315</v>
      </c>
      <c r="R33" t="s">
        <v>8316</v>
      </c>
      <c r="S33" s="16">
        <v>42047.07640046296</v>
      </c>
      <c r="T33" s="16">
        <v>42077.034733796296</v>
      </c>
    </row>
    <row r="34" spans="1:20" ht="40.049999999999997" customHeight="1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12">
        <v>10</v>
      </c>
      <c r="Q34" s="10" t="s">
        <v>8315</v>
      </c>
      <c r="R34" t="s">
        <v>8316</v>
      </c>
      <c r="S34" s="16">
        <v>42261.632916666669</v>
      </c>
      <c r="T34" s="16">
        <v>42266.165972222225</v>
      </c>
    </row>
    <row r="35" spans="1:20" ht="40.049999999999997" customHeight="1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12">
        <v>5</v>
      </c>
      <c r="Q35" s="10" t="s">
        <v>8315</v>
      </c>
      <c r="R35" t="s">
        <v>8316</v>
      </c>
      <c r="S35" s="16">
        <v>41985.427361111113</v>
      </c>
      <c r="T35" s="16">
        <v>42015.427361111113</v>
      </c>
    </row>
    <row r="36" spans="1:20" ht="40.049999999999997" customHeight="1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12">
        <v>0</v>
      </c>
      <c r="Q36" s="10" t="s">
        <v>8315</v>
      </c>
      <c r="R36" t="s">
        <v>8316</v>
      </c>
      <c r="S36" s="16">
        <v>41922.535185185188</v>
      </c>
      <c r="T36" s="16">
        <v>41930.207638888889</v>
      </c>
    </row>
    <row r="37" spans="1:20" ht="40.049999999999997" customHeight="1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12">
        <v>81.569999999999993</v>
      </c>
      <c r="Q37" s="10" t="s">
        <v>8315</v>
      </c>
      <c r="R37" t="s">
        <v>8316</v>
      </c>
      <c r="S37" s="16">
        <v>41850.863252314812</v>
      </c>
      <c r="T37" s="16">
        <v>41880.863252314812</v>
      </c>
    </row>
    <row r="38" spans="1:20" ht="40.049999999999997" customHeight="1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12">
        <v>7</v>
      </c>
      <c r="Q38" s="10" t="s">
        <v>8315</v>
      </c>
      <c r="R38" t="s">
        <v>8316</v>
      </c>
      <c r="S38" s="16">
        <v>41831.742962962962</v>
      </c>
      <c r="T38" s="16">
        <v>41860.125</v>
      </c>
    </row>
    <row r="39" spans="1:20" ht="40.049999999999997" customHeight="1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12">
        <v>27.3</v>
      </c>
      <c r="Q39" s="10" t="s">
        <v>8315</v>
      </c>
      <c r="R39" t="s">
        <v>8316</v>
      </c>
      <c r="S39" s="16">
        <v>42415.883425925931</v>
      </c>
      <c r="T39" s="16">
        <v>42475.84175925926</v>
      </c>
    </row>
    <row r="40" spans="1:20" ht="40.049999999999997" customHeight="1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12">
        <v>29.41</v>
      </c>
      <c r="Q40" s="10" t="s">
        <v>8315</v>
      </c>
      <c r="R40" t="s">
        <v>8316</v>
      </c>
      <c r="S40" s="16">
        <v>41869.714166666665</v>
      </c>
      <c r="T40" s="16">
        <v>41876.875</v>
      </c>
    </row>
    <row r="41" spans="1:20" ht="40.049999999999997" customHeight="1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12">
        <v>12.5</v>
      </c>
      <c r="Q41" s="10" t="s">
        <v>8315</v>
      </c>
      <c r="R41" t="s">
        <v>8316</v>
      </c>
      <c r="S41" s="16">
        <v>41953.773090277777</v>
      </c>
      <c r="T41" s="16">
        <v>42013.083333333328</v>
      </c>
    </row>
    <row r="42" spans="1:20" ht="40.049999999999997" customHeight="1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12">
        <v>0</v>
      </c>
      <c r="Q42" s="10" t="s">
        <v>8315</v>
      </c>
      <c r="R42" t="s">
        <v>8316</v>
      </c>
      <c r="S42" s="16">
        <v>42037.986284722225</v>
      </c>
      <c r="T42" s="16">
        <v>42097.944618055553</v>
      </c>
    </row>
    <row r="43" spans="1:20" ht="40.049999999999997" customHeight="1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12">
        <v>5.75</v>
      </c>
      <c r="Q43" s="10" t="s">
        <v>8315</v>
      </c>
      <c r="R43" t="s">
        <v>8316</v>
      </c>
      <c r="S43" s="16">
        <v>41811.555462962962</v>
      </c>
      <c r="T43" s="16">
        <v>41812.875</v>
      </c>
    </row>
    <row r="44" spans="1:20" ht="40.049999999999997" customHeight="1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12">
        <v>52.08</v>
      </c>
      <c r="Q44" s="10" t="s">
        <v>8315</v>
      </c>
      <c r="R44" t="s">
        <v>8316</v>
      </c>
      <c r="S44" s="16">
        <v>42701.908807870372</v>
      </c>
      <c r="T44" s="16">
        <v>42716.25</v>
      </c>
    </row>
    <row r="45" spans="1:20" ht="40.049999999999997" customHeight="1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12">
        <v>183.33</v>
      </c>
      <c r="Q45" s="10" t="s">
        <v>8315</v>
      </c>
      <c r="R45" t="s">
        <v>8316</v>
      </c>
      <c r="S45" s="16">
        <v>42258.646504629629</v>
      </c>
      <c r="T45" s="16">
        <v>42288.645196759258</v>
      </c>
    </row>
    <row r="46" spans="1:20" ht="40.049999999999997" customHeight="1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12">
        <v>26.33</v>
      </c>
      <c r="Q46" s="10" t="s">
        <v>8315</v>
      </c>
      <c r="R46" t="s">
        <v>8316</v>
      </c>
      <c r="S46" s="16">
        <v>42278.664965277778</v>
      </c>
      <c r="T46" s="16">
        <v>42308.664965277778</v>
      </c>
    </row>
    <row r="47" spans="1:20" ht="40.049999999999997" customHeight="1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12">
        <v>0</v>
      </c>
      <c r="Q47" s="10" t="s">
        <v>8315</v>
      </c>
      <c r="R47" t="s">
        <v>8316</v>
      </c>
      <c r="S47" s="16">
        <v>42515.078217592592</v>
      </c>
      <c r="T47" s="16">
        <v>42575.078217592592</v>
      </c>
    </row>
    <row r="48" spans="1:20" ht="40.049999999999997" customHeight="1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12">
        <v>486.43</v>
      </c>
      <c r="Q48" s="10" t="s">
        <v>8315</v>
      </c>
      <c r="R48" t="s">
        <v>8316</v>
      </c>
      <c r="S48" s="16">
        <v>41830.234166666669</v>
      </c>
      <c r="T48" s="16">
        <v>41860.234166666669</v>
      </c>
    </row>
    <row r="49" spans="1:20" ht="40.049999999999997" customHeight="1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12">
        <v>3</v>
      </c>
      <c r="Q49" s="10" t="s">
        <v>8315</v>
      </c>
      <c r="R49" t="s">
        <v>8316</v>
      </c>
      <c r="S49" s="16">
        <v>41982.904386574075</v>
      </c>
      <c r="T49" s="16">
        <v>42042.904386574075</v>
      </c>
    </row>
    <row r="50" spans="1:20" ht="40.049999999999997" customHeight="1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12">
        <v>25</v>
      </c>
      <c r="Q50" s="10" t="s">
        <v>8315</v>
      </c>
      <c r="R50" t="s">
        <v>8316</v>
      </c>
      <c r="S50" s="16">
        <v>42210.439768518518</v>
      </c>
      <c r="T50" s="16">
        <v>42240.439768518518</v>
      </c>
    </row>
    <row r="51" spans="1:20" ht="40.049999999999997" customHeight="1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12">
        <v>9.75</v>
      </c>
      <c r="Q51" s="10" t="s">
        <v>8315</v>
      </c>
      <c r="R51" t="s">
        <v>8316</v>
      </c>
      <c r="S51" s="16">
        <v>42196.166874999995</v>
      </c>
      <c r="T51" s="16">
        <v>42256.166874999995</v>
      </c>
    </row>
    <row r="52" spans="1:20" ht="40.049999999999997" customHeight="1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12">
        <v>36.590000000000003</v>
      </c>
      <c r="Q52" s="10" t="s">
        <v>8315</v>
      </c>
      <c r="R52" t="s">
        <v>8316</v>
      </c>
      <c r="S52" s="16">
        <v>42606.056863425925</v>
      </c>
      <c r="T52" s="16">
        <v>42620.056863425925</v>
      </c>
    </row>
    <row r="53" spans="1:20" ht="40.049999999999997" customHeight="1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12">
        <v>80.709999999999994</v>
      </c>
      <c r="Q53" s="10" t="s">
        <v>8315</v>
      </c>
      <c r="R53" t="s">
        <v>8316</v>
      </c>
      <c r="S53" s="16">
        <v>42199.648912037039</v>
      </c>
      <c r="T53" s="16">
        <v>42217.041666666672</v>
      </c>
    </row>
    <row r="54" spans="1:20" ht="40.049999999999997" customHeight="1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12">
        <v>1</v>
      </c>
      <c r="Q54" s="10" t="s">
        <v>8315</v>
      </c>
      <c r="R54" t="s">
        <v>8316</v>
      </c>
      <c r="S54" s="16">
        <v>42444.877743055549</v>
      </c>
      <c r="T54" s="16">
        <v>42504.877743055549</v>
      </c>
    </row>
    <row r="55" spans="1:20" ht="40.049999999999997" customHeight="1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12">
        <v>52.8</v>
      </c>
      <c r="Q55" s="10" t="s">
        <v>8315</v>
      </c>
      <c r="R55" t="s">
        <v>8316</v>
      </c>
      <c r="S55" s="16">
        <v>42499.731701388882</v>
      </c>
      <c r="T55" s="16">
        <v>42529.731701388882</v>
      </c>
    </row>
    <row r="56" spans="1:20" ht="40.049999999999997" customHeight="1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12">
        <v>20</v>
      </c>
      <c r="Q56" s="10" t="s">
        <v>8315</v>
      </c>
      <c r="R56" t="s">
        <v>8316</v>
      </c>
      <c r="S56" s="16">
        <v>41929.266215277778</v>
      </c>
      <c r="T56" s="16">
        <v>41968.823611111111</v>
      </c>
    </row>
    <row r="57" spans="1:20" ht="40.049999999999997" customHeight="1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12">
        <v>46.93</v>
      </c>
      <c r="Q57" s="10" t="s">
        <v>8315</v>
      </c>
      <c r="R57" t="s">
        <v>8316</v>
      </c>
      <c r="S57" s="16">
        <v>42142.768819444449</v>
      </c>
      <c r="T57" s="16">
        <v>42182.768819444449</v>
      </c>
    </row>
    <row r="58" spans="1:20" ht="40.049999999999997" customHeight="1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12">
        <v>78.08</v>
      </c>
      <c r="Q58" s="10" t="s">
        <v>8315</v>
      </c>
      <c r="R58" t="s">
        <v>8316</v>
      </c>
      <c r="S58" s="16">
        <v>42354.131643518514</v>
      </c>
      <c r="T58" s="16">
        <v>42384.131643518514</v>
      </c>
    </row>
    <row r="59" spans="1:20" ht="40.049999999999997" customHeight="1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12">
        <v>1</v>
      </c>
      <c r="Q59" s="10" t="s">
        <v>8315</v>
      </c>
      <c r="R59" t="s">
        <v>8316</v>
      </c>
      <c r="S59" s="16">
        <v>41828.922905092593</v>
      </c>
      <c r="T59" s="16">
        <v>41888.922905092593</v>
      </c>
    </row>
    <row r="60" spans="1:20" ht="40.049999999999997" customHeight="1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12">
        <v>48.56</v>
      </c>
      <c r="Q60" s="10" t="s">
        <v>8315</v>
      </c>
      <c r="R60" t="s">
        <v>8316</v>
      </c>
      <c r="S60" s="16">
        <v>42245.234340277777</v>
      </c>
      <c r="T60" s="16">
        <v>42263.234340277777</v>
      </c>
    </row>
    <row r="61" spans="1:20" ht="40.049999999999997" customHeight="1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12">
        <v>68.099999999999994</v>
      </c>
      <c r="Q61" s="10" t="s">
        <v>8315</v>
      </c>
      <c r="R61" t="s">
        <v>8316</v>
      </c>
      <c r="S61" s="16">
        <v>42278.629710648151</v>
      </c>
      <c r="T61" s="16">
        <v>42306.629710648151</v>
      </c>
    </row>
    <row r="62" spans="1:20" ht="40.049999999999997" customHeight="1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12">
        <v>8.5</v>
      </c>
      <c r="Q62" s="10" t="s">
        <v>8315</v>
      </c>
      <c r="R62" t="s">
        <v>8316</v>
      </c>
      <c r="S62" s="16">
        <v>41826.61954861111</v>
      </c>
      <c r="T62" s="16">
        <v>41856.61954861111</v>
      </c>
    </row>
    <row r="63" spans="1:20" ht="40.049999999999997" customHeight="1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12">
        <v>60.06</v>
      </c>
      <c r="Q63" s="10" t="s">
        <v>8315</v>
      </c>
      <c r="R63" t="s">
        <v>8316</v>
      </c>
      <c r="S63" s="16">
        <v>42205.171018518522</v>
      </c>
      <c r="T63" s="16">
        <v>42235.171018518522</v>
      </c>
    </row>
    <row r="64" spans="1:20" ht="40.049999999999997" customHeight="1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12">
        <v>72.400000000000006</v>
      </c>
      <c r="Q64" s="10" t="s">
        <v>8315</v>
      </c>
      <c r="R64" t="s">
        <v>8316</v>
      </c>
      <c r="S64" s="16">
        <v>42041.205000000002</v>
      </c>
      <c r="T64" s="16">
        <v>42086.16333333333</v>
      </c>
    </row>
    <row r="65" spans="1:20" ht="40.049999999999997" customHeight="1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12">
        <v>100</v>
      </c>
      <c r="Q65" s="10" t="s">
        <v>8315</v>
      </c>
      <c r="R65" t="s">
        <v>8316</v>
      </c>
      <c r="S65" s="16">
        <v>42203.677766203706</v>
      </c>
      <c r="T65" s="16">
        <v>42233.677766203706</v>
      </c>
    </row>
    <row r="66" spans="1:20" ht="40.049999999999997" customHeight="1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12">
        <v>51.67</v>
      </c>
      <c r="Q66" s="10" t="s">
        <v>8315</v>
      </c>
      <c r="R66" t="s">
        <v>8316</v>
      </c>
      <c r="S66" s="16">
        <v>41983.752847222218</v>
      </c>
      <c r="T66" s="16">
        <v>42014.140972222223</v>
      </c>
    </row>
    <row r="67" spans="1:20" ht="40.049999999999997" customHeight="1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12">
        <v>0</v>
      </c>
      <c r="Q67" s="10" t="s">
        <v>8315</v>
      </c>
      <c r="R67" t="s">
        <v>8316</v>
      </c>
      <c r="S67" s="16">
        <v>42103.024398148147</v>
      </c>
      <c r="T67" s="16">
        <v>42112.9375</v>
      </c>
    </row>
    <row r="68" spans="1:20" ht="40.049999999999997" customHeight="1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12">
        <v>61</v>
      </c>
      <c r="Q68" s="10" t="s">
        <v>8315</v>
      </c>
      <c r="R68" t="s">
        <v>8316</v>
      </c>
      <c r="S68" s="16">
        <v>42089.901574074072</v>
      </c>
      <c r="T68" s="16">
        <v>42149.901574074072</v>
      </c>
    </row>
    <row r="69" spans="1:20" ht="40.049999999999997" customHeight="1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12">
        <v>37.5</v>
      </c>
      <c r="Q69" s="10" t="s">
        <v>8315</v>
      </c>
      <c r="R69" t="s">
        <v>8316</v>
      </c>
      <c r="S69" s="16">
        <v>42297.691006944442</v>
      </c>
      <c r="T69" s="16">
        <v>42320.290972222225</v>
      </c>
    </row>
    <row r="70" spans="1:20" ht="40.049999999999997" customHeight="1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12">
        <v>25.57</v>
      </c>
      <c r="Q70" s="10" t="s">
        <v>8315</v>
      </c>
      <c r="R70" t="s">
        <v>8316</v>
      </c>
      <c r="S70" s="16">
        <v>41833.089756944442</v>
      </c>
      <c r="T70" s="16">
        <v>41863.079143518517</v>
      </c>
    </row>
    <row r="71" spans="1:20" ht="40.049999999999997" customHeight="1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12">
        <v>0</v>
      </c>
      <c r="Q71" s="10" t="s">
        <v>8315</v>
      </c>
      <c r="R71" t="s">
        <v>8316</v>
      </c>
      <c r="S71" s="16">
        <v>42325.920717592591</v>
      </c>
      <c r="T71" s="16">
        <v>42355.920717592591</v>
      </c>
    </row>
    <row r="72" spans="1:20" ht="40.049999999999997" customHeight="1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12">
        <v>25</v>
      </c>
      <c r="Q72" s="10" t="s">
        <v>8315</v>
      </c>
      <c r="R72" t="s">
        <v>8316</v>
      </c>
      <c r="S72" s="16">
        <v>41858.214629629627</v>
      </c>
      <c r="T72" s="16">
        <v>41888.214629629627</v>
      </c>
    </row>
    <row r="73" spans="1:20" ht="40.049999999999997" customHeight="1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12">
        <v>0</v>
      </c>
      <c r="Q73" s="10" t="s">
        <v>8315</v>
      </c>
      <c r="R73" t="s">
        <v>8316</v>
      </c>
      <c r="S73" s="16">
        <v>41793.710231481484</v>
      </c>
      <c r="T73" s="16">
        <v>41823.710231481484</v>
      </c>
    </row>
    <row r="74" spans="1:20" ht="40.049999999999997" customHeight="1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12">
        <v>0</v>
      </c>
      <c r="Q74" s="10" t="s">
        <v>8315</v>
      </c>
      <c r="R74" t="s">
        <v>8316</v>
      </c>
      <c r="S74" s="16">
        <v>41793.814259259263</v>
      </c>
      <c r="T74" s="16">
        <v>41825.165972222225</v>
      </c>
    </row>
    <row r="75" spans="1:20" ht="40.049999999999997" customHeight="1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12">
        <v>10</v>
      </c>
      <c r="Q75" s="10" t="s">
        <v>8315</v>
      </c>
      <c r="R75" t="s">
        <v>8316</v>
      </c>
      <c r="S75" s="16">
        <v>41831.697939814818</v>
      </c>
      <c r="T75" s="16">
        <v>41861.697939814818</v>
      </c>
    </row>
    <row r="76" spans="1:20" ht="40.049999999999997" customHeight="1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12">
        <v>202</v>
      </c>
      <c r="Q76" s="10" t="s">
        <v>8315</v>
      </c>
      <c r="R76" t="s">
        <v>8316</v>
      </c>
      <c r="S76" s="16">
        <v>42621.389340277776</v>
      </c>
      <c r="T76" s="16">
        <v>42651.389340277776</v>
      </c>
    </row>
    <row r="77" spans="1:20" ht="40.049999999999997" customHeight="1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12">
        <v>25.65</v>
      </c>
      <c r="Q77" s="10" t="s">
        <v>8315</v>
      </c>
      <c r="R77" t="s">
        <v>8316</v>
      </c>
      <c r="S77" s="16">
        <v>41780.785729166666</v>
      </c>
      <c r="T77" s="16">
        <v>41840.785729166666</v>
      </c>
    </row>
    <row r="78" spans="1:20" ht="40.049999999999997" customHeight="1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12">
        <v>56.05</v>
      </c>
      <c r="Q78" s="10" t="s">
        <v>8315</v>
      </c>
      <c r="R78" t="s">
        <v>8316</v>
      </c>
      <c r="S78" s="16">
        <v>41766.072500000002</v>
      </c>
      <c r="T78" s="16">
        <v>41791.072500000002</v>
      </c>
    </row>
    <row r="79" spans="1:20" ht="40.049999999999997" customHeight="1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12">
        <v>81.319999999999993</v>
      </c>
      <c r="Q79" s="10" t="s">
        <v>8315</v>
      </c>
      <c r="R79" t="s">
        <v>8316</v>
      </c>
      <c r="S79" s="16">
        <v>41766.617291666669</v>
      </c>
      <c r="T79" s="16">
        <v>41793.290972222225</v>
      </c>
    </row>
    <row r="80" spans="1:20" ht="40.049999999999997" customHeight="1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12">
        <v>70.17</v>
      </c>
      <c r="Q80" s="10" t="s">
        <v>8315</v>
      </c>
      <c r="R80" t="s">
        <v>8316</v>
      </c>
      <c r="S80" s="16">
        <v>42248.627013888887</v>
      </c>
      <c r="T80" s="16">
        <v>42278.627013888887</v>
      </c>
    </row>
    <row r="81" spans="1:20" ht="40.049999999999997" customHeight="1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12">
        <v>23.63</v>
      </c>
      <c r="Q81" s="10" t="s">
        <v>8315</v>
      </c>
      <c r="R81" t="s">
        <v>8316</v>
      </c>
      <c r="S81" s="16">
        <v>41885.221550925926</v>
      </c>
      <c r="T81" s="16">
        <v>41916.290972222225</v>
      </c>
    </row>
    <row r="82" spans="1:20" ht="40.049999999999997" customHeight="1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12">
        <v>188.56</v>
      </c>
      <c r="Q82" s="10" t="s">
        <v>8315</v>
      </c>
      <c r="R82" t="s">
        <v>8316</v>
      </c>
      <c r="S82" s="16">
        <v>42159.224432870367</v>
      </c>
      <c r="T82" s="16">
        <v>42204.224432870367</v>
      </c>
    </row>
    <row r="83" spans="1:20" ht="40.049999999999997" customHeight="1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12">
        <v>49.51</v>
      </c>
      <c r="Q83" s="10" t="s">
        <v>8315</v>
      </c>
      <c r="R83" t="s">
        <v>8316</v>
      </c>
      <c r="S83" s="16">
        <v>42265.817002314812</v>
      </c>
      <c r="T83" s="16">
        <v>42295.817002314812</v>
      </c>
    </row>
    <row r="84" spans="1:20" ht="40.049999999999997" customHeight="1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12">
        <v>9.5</v>
      </c>
      <c r="Q84" s="10" t="s">
        <v>8315</v>
      </c>
      <c r="R84" t="s">
        <v>8316</v>
      </c>
      <c r="S84" s="16">
        <v>41975.124340277776</v>
      </c>
      <c r="T84" s="16">
        <v>42005.124340277776</v>
      </c>
    </row>
    <row r="85" spans="1:20" ht="40.049999999999997" customHeight="1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12">
        <v>10</v>
      </c>
      <c r="Q85" s="10" t="s">
        <v>8315</v>
      </c>
      <c r="R85" t="s">
        <v>8316</v>
      </c>
      <c r="S85" s="16">
        <v>42065.190694444449</v>
      </c>
      <c r="T85" s="16">
        <v>42090.149027777778</v>
      </c>
    </row>
    <row r="86" spans="1:20" ht="40.049999999999997" customHeight="1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12">
        <v>13</v>
      </c>
      <c r="Q86" s="10" t="s">
        <v>8315</v>
      </c>
      <c r="R86" t="s">
        <v>8316</v>
      </c>
      <c r="S86" s="16">
        <v>41848.84002314815</v>
      </c>
      <c r="T86" s="16">
        <v>41883.84002314815</v>
      </c>
    </row>
    <row r="87" spans="1:20" ht="40.049999999999997" customHeight="1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12">
        <v>89.4</v>
      </c>
      <c r="Q87" s="10" t="s">
        <v>8315</v>
      </c>
      <c r="R87" t="s">
        <v>8316</v>
      </c>
      <c r="S87" s="16">
        <v>42103.884930555556</v>
      </c>
      <c r="T87" s="16">
        <v>42133.884930555556</v>
      </c>
    </row>
    <row r="88" spans="1:20" ht="40.049999999999997" customHeight="1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12">
        <v>25</v>
      </c>
      <c r="Q88" s="10" t="s">
        <v>8315</v>
      </c>
      <c r="R88" t="s">
        <v>8316</v>
      </c>
      <c r="S88" s="16">
        <v>42059.970729166671</v>
      </c>
      <c r="T88" s="16">
        <v>42089.929062499999</v>
      </c>
    </row>
    <row r="89" spans="1:20" ht="40.049999999999997" customHeight="1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12">
        <v>1</v>
      </c>
      <c r="Q89" s="10" t="s">
        <v>8315</v>
      </c>
      <c r="R89" t="s">
        <v>8316</v>
      </c>
      <c r="S89" s="16">
        <v>42041.743090277778</v>
      </c>
      <c r="T89" s="16">
        <v>42071.701423611114</v>
      </c>
    </row>
    <row r="90" spans="1:20" ht="40.049999999999997" customHeight="1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12">
        <v>65</v>
      </c>
      <c r="Q90" s="10" t="s">
        <v>8315</v>
      </c>
      <c r="R90" t="s">
        <v>8316</v>
      </c>
      <c r="S90" s="16">
        <v>41829.73715277778</v>
      </c>
      <c r="T90" s="16">
        <v>41852.716666666667</v>
      </c>
    </row>
    <row r="91" spans="1:20" ht="40.049999999999997" customHeight="1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12">
        <v>1</v>
      </c>
      <c r="Q91" s="10" t="s">
        <v>8315</v>
      </c>
      <c r="R91" t="s">
        <v>8316</v>
      </c>
      <c r="S91" s="16">
        <v>41789.893599537041</v>
      </c>
      <c r="T91" s="16">
        <v>41815.875</v>
      </c>
    </row>
    <row r="92" spans="1:20" ht="40.049999999999997" customHeight="1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12">
        <v>81.540000000000006</v>
      </c>
      <c r="Q92" s="10" t="s">
        <v>8315</v>
      </c>
      <c r="R92" t="s">
        <v>8316</v>
      </c>
      <c r="S92" s="16">
        <v>41833.660995370366</v>
      </c>
      <c r="T92" s="16">
        <v>41863.660995370366</v>
      </c>
    </row>
    <row r="93" spans="1:20" ht="40.049999999999997" customHeight="1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12">
        <v>100</v>
      </c>
      <c r="Q93" s="10" t="s">
        <v>8315</v>
      </c>
      <c r="R93" t="s">
        <v>8316</v>
      </c>
      <c r="S93" s="16">
        <v>41914.590011574073</v>
      </c>
      <c r="T93" s="16">
        <v>41955.907638888893</v>
      </c>
    </row>
    <row r="94" spans="1:20" ht="40.049999999999997" customHeight="1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12">
        <v>1</v>
      </c>
      <c r="Q94" s="10" t="s">
        <v>8315</v>
      </c>
      <c r="R94" t="s">
        <v>8316</v>
      </c>
      <c r="S94" s="16">
        <v>42611.261064814811</v>
      </c>
      <c r="T94" s="16">
        <v>42625.707638888889</v>
      </c>
    </row>
    <row r="95" spans="1:20" ht="40.049999999999997" customHeight="1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12">
        <v>0</v>
      </c>
      <c r="Q95" s="10" t="s">
        <v>8315</v>
      </c>
      <c r="R95" t="s">
        <v>8316</v>
      </c>
      <c r="S95" s="16">
        <v>42253.633159722223</v>
      </c>
      <c r="T95" s="16">
        <v>42313.674826388888</v>
      </c>
    </row>
    <row r="96" spans="1:20" ht="40.049999999999997" customHeight="1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12">
        <v>20</v>
      </c>
      <c r="Q96" s="10" t="s">
        <v>8315</v>
      </c>
      <c r="R96" t="s">
        <v>8316</v>
      </c>
      <c r="S96" s="16">
        <v>42295.891828703709</v>
      </c>
      <c r="T96" s="16">
        <v>42325.933495370366</v>
      </c>
    </row>
    <row r="97" spans="1:20" ht="40.049999999999997" customHeight="1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12">
        <v>5.5</v>
      </c>
      <c r="Q97" s="10" t="s">
        <v>8315</v>
      </c>
      <c r="R97" t="s">
        <v>8316</v>
      </c>
      <c r="S97" s="16">
        <v>42402.947002314817</v>
      </c>
      <c r="T97" s="16">
        <v>42452.145138888889</v>
      </c>
    </row>
    <row r="98" spans="1:20" ht="40.049999999999997" customHeight="1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12">
        <v>50.2</v>
      </c>
      <c r="Q98" s="10" t="s">
        <v>8315</v>
      </c>
      <c r="R98" t="s">
        <v>8316</v>
      </c>
      <c r="S98" s="16">
        <v>42509.814108796301</v>
      </c>
      <c r="T98" s="16">
        <v>42539.814108796301</v>
      </c>
    </row>
    <row r="99" spans="1:20" ht="40.049999999999997" customHeight="1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12">
        <v>13.11</v>
      </c>
      <c r="Q99" s="10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40.049999999999997" customHeight="1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12">
        <v>315.5</v>
      </c>
      <c r="Q100" s="10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40.049999999999997" customHeight="1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12">
        <v>37.14</v>
      </c>
      <c r="Q101" s="10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40.049999999999997" customHeight="1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12">
        <v>0</v>
      </c>
      <c r="Q102" s="10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40.049999999999997" customHeight="1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12">
        <v>128.27000000000001</v>
      </c>
      <c r="Q103" s="10" t="s">
        <v>8315</v>
      </c>
      <c r="R103" t="s">
        <v>8316</v>
      </c>
      <c r="S103" s="16">
        <v>41779.657870370371</v>
      </c>
      <c r="T103" s="16">
        <v>41821.25</v>
      </c>
    </row>
    <row r="104" spans="1:20" ht="40.049999999999997" customHeight="1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12">
        <v>47.27</v>
      </c>
      <c r="Q104" s="10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40.049999999999997" customHeight="1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12">
        <v>50</v>
      </c>
      <c r="Q105" s="10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40.049999999999997" customHeight="1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12">
        <v>42.5</v>
      </c>
      <c r="Q106" s="10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40.049999999999997" customHeight="1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12">
        <v>62.5</v>
      </c>
      <c r="Q107" s="10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40.049999999999997" customHeight="1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12">
        <v>27</v>
      </c>
      <c r="Q108" s="10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40.049999999999997" customHeight="1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12">
        <v>25</v>
      </c>
      <c r="Q109" s="10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40.049999999999997" customHeight="1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12">
        <v>0</v>
      </c>
      <c r="Q110" s="10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40.049999999999997" customHeight="1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12">
        <v>1.5</v>
      </c>
      <c r="Q111" s="10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40.049999999999997" customHeight="1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12">
        <v>38.25</v>
      </c>
      <c r="Q112" s="10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40.049999999999997" customHeight="1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12">
        <v>16.25</v>
      </c>
      <c r="Q113" s="10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40.049999999999997" customHeight="1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12">
        <v>33.75</v>
      </c>
      <c r="Q114" s="10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40.049999999999997" customHeight="1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12">
        <v>61.67</v>
      </c>
      <c r="Q115" s="10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40.049999999999997" customHeight="1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12">
        <v>83.14</v>
      </c>
      <c r="Q116" s="10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40.049999999999997" customHeight="1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12">
        <v>1</v>
      </c>
      <c r="Q117" s="10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40.049999999999997" customHeight="1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12">
        <v>142.86000000000001</v>
      </c>
      <c r="Q118" s="10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40.049999999999997" customHeight="1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12">
        <v>10.17</v>
      </c>
      <c r="Q119" s="10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40.049999999999997" customHeight="1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12">
        <v>57.25</v>
      </c>
      <c r="Q120" s="10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40.049999999999997" customHeight="1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12">
        <v>5</v>
      </c>
      <c r="Q121" s="10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40.049999999999997" customHeight="1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12">
        <v>93</v>
      </c>
      <c r="Q122" s="10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40.049999999999997" customHeight="1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12">
        <v>32.36</v>
      </c>
      <c r="Q123" s="10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40.049999999999997" customHeight="1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12">
        <v>0</v>
      </c>
      <c r="Q124" s="10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40.049999999999997" customHeight="1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12">
        <v>1</v>
      </c>
      <c r="Q125" s="10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40.049999999999997" customHeight="1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12">
        <v>91.83</v>
      </c>
      <c r="Q126" s="10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40.049999999999997" customHeight="1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12">
        <v>45.83</v>
      </c>
      <c r="Q127" s="10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40.049999999999997" customHeight="1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12">
        <v>0</v>
      </c>
      <c r="Q128" s="10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40.049999999999997" customHeight="1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12">
        <v>248.5</v>
      </c>
      <c r="Q129" s="10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40.049999999999997" customHeight="1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12">
        <v>79.400000000000006</v>
      </c>
      <c r="Q130" s="10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40.049999999999997" customHeight="1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12">
        <v>5.5</v>
      </c>
      <c r="Q131" s="10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40.049999999999997" customHeight="1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12">
        <v>25</v>
      </c>
      <c r="Q132" s="10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40.049999999999997" customHeight="1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12">
        <v>0</v>
      </c>
      <c r="Q133" s="10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40.049999999999997" customHeight="1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12">
        <v>137.08000000000001</v>
      </c>
      <c r="Q134" s="10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40.049999999999997" customHeight="1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12">
        <v>0</v>
      </c>
      <c r="Q135" s="10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40.049999999999997" customHeight="1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12">
        <v>5</v>
      </c>
      <c r="Q136" s="10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40.049999999999997" customHeight="1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12">
        <v>39</v>
      </c>
      <c r="Q137" s="10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40.049999999999997" customHeight="1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12">
        <v>50.5</v>
      </c>
      <c r="Q138" s="10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40.049999999999997" customHeight="1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12">
        <v>25</v>
      </c>
      <c r="Q139" s="10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40.049999999999997" customHeight="1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12">
        <v>25</v>
      </c>
      <c r="Q140" s="10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40.049999999999997" customHeight="1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12">
        <v>0</v>
      </c>
      <c r="Q141" s="10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40.049999999999997" customHeight="1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12">
        <v>53.13</v>
      </c>
      <c r="Q142" s="10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40.049999999999997" customHeight="1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12">
        <v>0</v>
      </c>
      <c r="Q143" s="10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40.049999999999997" customHeight="1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12">
        <v>7</v>
      </c>
      <c r="Q144" s="10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40.049999999999997" customHeight="1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12">
        <v>40.06</v>
      </c>
      <c r="Q145" s="10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40.049999999999997" customHeight="1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12">
        <v>24.33</v>
      </c>
      <c r="Q146" s="10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40.049999999999997" customHeight="1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12">
        <v>11.25</v>
      </c>
      <c r="Q147" s="10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40.049999999999997" customHeight="1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12">
        <v>42</v>
      </c>
      <c r="Q148" s="10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40.049999999999997" customHeight="1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12">
        <v>71.25</v>
      </c>
      <c r="Q149" s="10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40.049999999999997" customHeight="1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12">
        <v>22.5</v>
      </c>
      <c r="Q150" s="10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40.049999999999997" customHeight="1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12">
        <v>41</v>
      </c>
      <c r="Q151" s="10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40.049999999999997" customHeight="1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12">
        <v>47.91</v>
      </c>
      <c r="Q152" s="10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40.049999999999997" customHeight="1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12">
        <v>35.17</v>
      </c>
      <c r="Q153" s="10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40.049999999999997" customHeight="1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12">
        <v>5.5</v>
      </c>
      <c r="Q154" s="10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40.049999999999997" customHeight="1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12">
        <v>22.67</v>
      </c>
      <c r="Q155" s="10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40.049999999999997" customHeight="1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12">
        <v>26.38</v>
      </c>
      <c r="Q156" s="10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40.049999999999997" customHeight="1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12">
        <v>105.54</v>
      </c>
      <c r="Q157" s="10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40.049999999999997" customHeight="1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12">
        <v>0</v>
      </c>
      <c r="Q158" s="10" t="s">
        <v>8315</v>
      </c>
      <c r="R158" t="s">
        <v>8316</v>
      </c>
      <c r="S158" s="16">
        <v>42534.866875</v>
      </c>
      <c r="T158" s="16">
        <v>42564.866875</v>
      </c>
    </row>
    <row r="159" spans="1:20" ht="40.049999999999997" customHeight="1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12">
        <v>62</v>
      </c>
      <c r="Q159" s="10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40.049999999999997" customHeight="1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12">
        <v>217.5</v>
      </c>
      <c r="Q160" s="10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40.049999999999997" customHeight="1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12">
        <v>26.75</v>
      </c>
      <c r="Q161" s="10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40.049999999999997" customHeight="1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12">
        <v>64.290000000000006</v>
      </c>
      <c r="Q162" s="10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40.049999999999997" customHeight="1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12">
        <v>175</v>
      </c>
      <c r="Q163" s="10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40.049999999999997" customHeight="1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12">
        <v>84.28</v>
      </c>
      <c r="Q164" s="10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40.049999999999997" customHeight="1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12">
        <v>33.74</v>
      </c>
      <c r="Q165" s="10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40.049999999999997" customHeight="1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12">
        <v>8</v>
      </c>
      <c r="Q166" s="10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40.049999999999997" customHeight="1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12">
        <v>0</v>
      </c>
      <c r="Q167" s="10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40.049999999999997" customHeight="1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12">
        <v>100</v>
      </c>
      <c r="Q168" s="10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40.049999999999997" customHeight="1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12">
        <v>60.11</v>
      </c>
      <c r="Q169" s="10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40.049999999999997" customHeight="1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12">
        <v>3</v>
      </c>
      <c r="Q170" s="10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40.049999999999997" customHeight="1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12">
        <v>5</v>
      </c>
      <c r="Q171" s="10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40.049999999999997" customHeight="1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12">
        <v>29.24</v>
      </c>
      <c r="Q172" s="10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40.049999999999997" customHeight="1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12">
        <v>59.58</v>
      </c>
      <c r="Q173" s="10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40.049999999999997" customHeight="1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12">
        <v>82.57</v>
      </c>
      <c r="Q174" s="10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40.049999999999997" customHeight="1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12">
        <v>10</v>
      </c>
      <c r="Q175" s="10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40.049999999999997" customHeight="1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12">
        <v>5.75</v>
      </c>
      <c r="Q176" s="10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40.049999999999997" customHeight="1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12">
        <v>100.5</v>
      </c>
      <c r="Q177" s="10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40.049999999999997" customHeight="1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12">
        <v>1</v>
      </c>
      <c r="Q178" s="10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40.049999999999997" customHeight="1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12">
        <v>20</v>
      </c>
      <c r="Q179" s="10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40.049999999999997" customHeight="1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12">
        <v>2</v>
      </c>
      <c r="Q180" s="10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40.049999999999997" customHeight="1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12">
        <v>5</v>
      </c>
      <c r="Q181" s="10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40.049999999999997" customHeight="1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12">
        <v>45.84</v>
      </c>
      <c r="Q182" s="10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40.049999999999997" customHeight="1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12">
        <v>13</v>
      </c>
      <c r="Q183" s="10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40.049999999999997" customHeight="1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12">
        <v>0</v>
      </c>
      <c r="Q184" s="10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40.049999999999997" customHeight="1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12">
        <v>1</v>
      </c>
      <c r="Q185" s="10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40.049999999999997" customHeight="1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12">
        <v>52.5</v>
      </c>
      <c r="Q186" s="10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40.049999999999997" customHeight="1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12">
        <v>7.25</v>
      </c>
      <c r="Q187" s="10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40.049999999999997" customHeight="1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12">
        <v>33.33</v>
      </c>
      <c r="Q188" s="10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40.049999999999997" customHeight="1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12">
        <v>62.5</v>
      </c>
      <c r="Q189" s="10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40.049999999999997" customHeight="1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12">
        <v>63.56</v>
      </c>
      <c r="Q190" s="10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40.049999999999997" customHeight="1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12">
        <v>0</v>
      </c>
      <c r="Q191" s="10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40.049999999999997" customHeight="1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12">
        <v>10</v>
      </c>
      <c r="Q192" s="10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40.049999999999997" customHeight="1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12">
        <v>0</v>
      </c>
      <c r="Q193" s="10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40.049999999999997" customHeight="1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12">
        <v>30.71</v>
      </c>
      <c r="Q194" s="10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40.049999999999997" customHeight="1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12">
        <v>51</v>
      </c>
      <c r="Q195" s="10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40.049999999999997" customHeight="1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12">
        <v>0</v>
      </c>
      <c r="Q196" s="10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40.049999999999997" customHeight="1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12">
        <v>66.67</v>
      </c>
      <c r="Q197" s="10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40.049999999999997" customHeight="1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12">
        <v>0</v>
      </c>
      <c r="Q198" s="10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40.049999999999997" customHeight="1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12">
        <v>59</v>
      </c>
      <c r="Q199" s="10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40.049999999999997" customHeight="1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12">
        <v>100</v>
      </c>
      <c r="Q200" s="10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40.049999999999997" customHeight="1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12">
        <v>147.4</v>
      </c>
      <c r="Q201" s="10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40.049999999999997" customHeight="1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12">
        <v>166.06</v>
      </c>
      <c r="Q202" s="10" t="s">
        <v>8315</v>
      </c>
      <c r="R202" t="s">
        <v>8316</v>
      </c>
      <c r="S202" s="16">
        <v>41804.937083333331</v>
      </c>
      <c r="T202" s="16">
        <v>41821.9375</v>
      </c>
    </row>
    <row r="203" spans="1:20" ht="40.049999999999997" customHeight="1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12">
        <v>40</v>
      </c>
      <c r="Q203" s="10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40.049999999999997" customHeight="1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12">
        <v>75.25</v>
      </c>
      <c r="Q204" s="10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40.049999999999997" customHeight="1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12">
        <v>60</v>
      </c>
      <c r="Q205" s="10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40.049999999999997" customHeight="1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12">
        <v>1250</v>
      </c>
      <c r="Q206" s="10" t="s">
        <v>8315</v>
      </c>
      <c r="R206" t="s">
        <v>8316</v>
      </c>
      <c r="S206" s="16">
        <v>42144.231527777782</v>
      </c>
      <c r="T206" s="16">
        <v>42203.125</v>
      </c>
    </row>
    <row r="207" spans="1:20" ht="40.049999999999997" customHeight="1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12">
        <v>7</v>
      </c>
      <c r="Q207" s="10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40.049999999999997" customHeight="1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12">
        <v>56.25</v>
      </c>
      <c r="Q208" s="10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40.049999999999997" customHeight="1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12">
        <v>38.33</v>
      </c>
      <c r="Q209" s="10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40.049999999999997" customHeight="1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12">
        <v>27.5</v>
      </c>
      <c r="Q210" s="10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40.049999999999997" customHeight="1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12">
        <v>16</v>
      </c>
      <c r="Q211" s="10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40.049999999999997" customHeight="1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12">
        <v>1</v>
      </c>
      <c r="Q212" s="10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40.049999999999997" customHeight="1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12">
        <v>0</v>
      </c>
      <c r="Q213" s="10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40.049999999999997" customHeight="1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12">
        <v>86.62</v>
      </c>
      <c r="Q214" s="10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40.049999999999997" customHeight="1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12">
        <v>0</v>
      </c>
      <c r="Q215" s="10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40.049999999999997" customHeight="1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12">
        <v>88.33</v>
      </c>
      <c r="Q216" s="10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40.049999999999997" customHeight="1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12">
        <v>23.75</v>
      </c>
      <c r="Q217" s="10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40.049999999999997" customHeight="1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12">
        <v>0</v>
      </c>
      <c r="Q218" s="10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40.049999999999997" customHeight="1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12">
        <v>163.33000000000001</v>
      </c>
      <c r="Q219" s="10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40.049999999999997" customHeight="1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12">
        <v>6.75</v>
      </c>
      <c r="Q220" s="10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40.049999999999997" customHeight="1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12">
        <v>25</v>
      </c>
      <c r="Q221" s="10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40.049999999999997" customHeight="1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12">
        <v>179.12</v>
      </c>
      <c r="Q222" s="10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40.049999999999997" customHeight="1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12">
        <v>34.950000000000003</v>
      </c>
      <c r="Q223" s="10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40.049999999999997" customHeight="1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12">
        <v>27.5</v>
      </c>
      <c r="Q224" s="10" t="s">
        <v>8315</v>
      </c>
      <c r="R224" t="s">
        <v>8316</v>
      </c>
      <c r="S224" s="16">
        <v>42031.666898148149</v>
      </c>
      <c r="T224" s="16">
        <v>42064.125</v>
      </c>
    </row>
    <row r="225" spans="1:20" ht="40.049999999999997" customHeight="1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12">
        <v>18.5</v>
      </c>
      <c r="Q225" s="10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40.049999999999997" customHeight="1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12">
        <v>0</v>
      </c>
      <c r="Q226" s="10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40.049999999999997" customHeight="1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12">
        <v>222.5</v>
      </c>
      <c r="Q227" s="10" t="s">
        <v>8315</v>
      </c>
      <c r="R227" t="s">
        <v>8316</v>
      </c>
      <c r="S227" s="16">
        <v>42695.7105787037</v>
      </c>
      <c r="T227" s="16">
        <v>42725.7105787037</v>
      </c>
    </row>
    <row r="228" spans="1:20" ht="40.049999999999997" customHeight="1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12">
        <v>5</v>
      </c>
      <c r="Q228" s="10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40.049999999999997" customHeight="1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12">
        <v>0</v>
      </c>
      <c r="Q229" s="10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40.049999999999997" customHeight="1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12">
        <v>29.17</v>
      </c>
      <c r="Q230" s="10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40.049999999999997" customHeight="1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12">
        <v>1.5</v>
      </c>
      <c r="Q231" s="10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40.049999999999997" customHeight="1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12">
        <v>126.5</v>
      </c>
      <c r="Q232" s="10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40.049999999999997" customHeight="1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12">
        <v>10</v>
      </c>
      <c r="Q233" s="10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40.049999999999997" customHeight="1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12">
        <v>9.4</v>
      </c>
      <c r="Q234" s="10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40.049999999999997" customHeight="1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12">
        <v>0</v>
      </c>
      <c r="Q235" s="10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40.049999999999997" customHeight="1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12">
        <v>30</v>
      </c>
      <c r="Q236" s="10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40.049999999999997" customHeight="1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12">
        <v>10.67</v>
      </c>
      <c r="Q237" s="10" t="s">
        <v>8315</v>
      </c>
      <c r="R237" t="s">
        <v>8316</v>
      </c>
      <c r="S237" s="16">
        <v>42209.67288194444</v>
      </c>
      <c r="T237" s="16">
        <v>42223.625</v>
      </c>
    </row>
    <row r="238" spans="1:20" ht="40.049999999999997" customHeight="1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12">
        <v>25.5</v>
      </c>
      <c r="Q238" s="10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40.049999999999997" customHeight="1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12">
        <v>20</v>
      </c>
      <c r="Q239" s="10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40.049999999999997" customHeight="1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12">
        <v>91.25</v>
      </c>
      <c r="Q240" s="10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40.049999999999997" customHeight="1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12">
        <v>0</v>
      </c>
      <c r="Q241" s="10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40.049999999999997" customHeight="1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12">
        <v>50</v>
      </c>
      <c r="Q242" s="10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40.049999999999997" customHeight="1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12">
        <v>0</v>
      </c>
      <c r="Q243" s="10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40.049999999999997" customHeight="1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12">
        <v>0</v>
      </c>
      <c r="Q244" s="10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40.049999999999997" customHeight="1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12">
        <v>22.83</v>
      </c>
      <c r="Q245" s="10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40.049999999999997" customHeight="1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12">
        <v>16.670000000000002</v>
      </c>
      <c r="Q246" s="10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40.049999999999997" customHeight="1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12">
        <v>106.97</v>
      </c>
      <c r="Q247" s="10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40.049999999999997" customHeight="1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12">
        <v>10.25</v>
      </c>
      <c r="Q248" s="10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40.049999999999997" customHeight="1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12">
        <v>59</v>
      </c>
      <c r="Q249" s="10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40.049999999999997" customHeight="1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12">
        <v>15.67</v>
      </c>
      <c r="Q250" s="10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40.049999999999997" customHeight="1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12">
        <v>1</v>
      </c>
      <c r="Q251" s="10" t="s">
        <v>8315</v>
      </c>
      <c r="R251" t="s">
        <v>8316</v>
      </c>
      <c r="S251" s="16">
        <v>42358.573182870372</v>
      </c>
      <c r="T251" s="16">
        <v>42377.273611111115</v>
      </c>
    </row>
    <row r="252" spans="1:20" ht="40.049999999999997" customHeight="1" x14ac:dyDescent="0.3">
      <c r="B252" s="3"/>
      <c r="C252" s="3"/>
      <c r="D252" s="6"/>
      <c r="E252" s="8"/>
      <c r="P252" s="12"/>
      <c r="Q252" s="10"/>
      <c r="S252" s="16"/>
      <c r="T252" s="16"/>
    </row>
    <row r="253" spans="1:20" ht="40.049999999999997" customHeight="1" x14ac:dyDescent="0.3">
      <c r="B253" s="3"/>
      <c r="C253" s="3"/>
      <c r="D253" s="6"/>
      <c r="E253" s="8"/>
      <c r="P253" s="12"/>
      <c r="Q253" s="10"/>
      <c r="S253" s="16"/>
      <c r="T253" s="16"/>
    </row>
    <row r="254" spans="1:20" ht="40.049999999999997" customHeight="1" x14ac:dyDescent="0.3">
      <c r="B254" s="3"/>
      <c r="C254" s="3"/>
      <c r="D254" s="6"/>
      <c r="E254" s="8"/>
      <c r="P254" s="12"/>
      <c r="Q254" s="10"/>
      <c r="S254" s="16"/>
      <c r="T254" s="16"/>
    </row>
    <row r="255" spans="1:20" ht="40.049999999999997" customHeight="1" x14ac:dyDescent="0.3">
      <c r="B255" s="3"/>
      <c r="C255" s="3"/>
      <c r="D255" s="6"/>
      <c r="E255" s="8"/>
      <c r="P255" s="12"/>
      <c r="Q255" s="10"/>
      <c r="S255" s="16"/>
      <c r="T255" s="16"/>
    </row>
    <row r="256" spans="1:20" ht="40.049999999999997" customHeight="1" x14ac:dyDescent="0.3">
      <c r="B256" s="3"/>
      <c r="C256" s="3"/>
      <c r="D256" s="6"/>
      <c r="E256" s="8"/>
      <c r="P256" s="12"/>
      <c r="Q256" s="10"/>
      <c r="S256" s="16"/>
      <c r="T256" s="16"/>
    </row>
    <row r="257" spans="2:20" ht="40.049999999999997" customHeight="1" x14ac:dyDescent="0.3">
      <c r="B257" s="3"/>
      <c r="C257" s="3"/>
      <c r="D257" s="6"/>
      <c r="E257" s="8"/>
      <c r="P257" s="12"/>
      <c r="Q257" s="10"/>
      <c r="S257" s="16"/>
      <c r="T257" s="16"/>
    </row>
    <row r="258" spans="2:20" ht="40.049999999999997" customHeight="1" x14ac:dyDescent="0.3">
      <c r="B258" s="3"/>
      <c r="C258" s="3"/>
      <c r="D258" s="6"/>
      <c r="E258" s="8"/>
      <c r="P258" s="12"/>
      <c r="Q258" s="10"/>
      <c r="S258" s="16"/>
      <c r="T258" s="16"/>
    </row>
    <row r="259" spans="2:20" ht="40.049999999999997" customHeight="1" x14ac:dyDescent="0.3">
      <c r="B259" s="3"/>
      <c r="C259" s="3"/>
      <c r="D259" s="6"/>
      <c r="E259" s="8"/>
      <c r="P259" s="12"/>
      <c r="Q259" s="10"/>
      <c r="S259" s="16"/>
      <c r="T259" s="16"/>
    </row>
    <row r="260" spans="2:20" ht="40.049999999999997" customHeight="1" x14ac:dyDescent="0.3">
      <c r="B260" s="3"/>
      <c r="C260" s="3"/>
      <c r="D260" s="6"/>
      <c r="E260" s="8"/>
      <c r="P260" s="12"/>
      <c r="Q260" s="10"/>
      <c r="S260" s="16"/>
      <c r="T260" s="16"/>
    </row>
    <row r="261" spans="2:20" ht="40.049999999999997" customHeight="1" x14ac:dyDescent="0.3">
      <c r="B261" s="3"/>
      <c r="C261" s="3"/>
      <c r="D261" s="6"/>
      <c r="E261" s="8"/>
      <c r="P261" s="12"/>
      <c r="Q261" s="10"/>
      <c r="S261" s="16"/>
      <c r="T261" s="16"/>
    </row>
    <row r="262" spans="2:20" ht="40.049999999999997" customHeight="1" x14ac:dyDescent="0.3">
      <c r="B262" s="3"/>
      <c r="C262" s="3"/>
      <c r="D262" s="6"/>
      <c r="E262" s="8"/>
      <c r="P262" s="12"/>
      <c r="Q262" s="10"/>
      <c r="S262" s="16"/>
      <c r="T262" s="16"/>
    </row>
    <row r="263" spans="2:20" ht="40.049999999999997" customHeight="1" x14ac:dyDescent="0.3">
      <c r="B263" s="3"/>
      <c r="C263" s="3"/>
      <c r="D263" s="6"/>
      <c r="E263" s="8"/>
      <c r="P263" s="12"/>
      <c r="Q263" s="10"/>
      <c r="S263" s="16"/>
      <c r="T263" s="16"/>
    </row>
    <row r="264" spans="2:20" ht="40.049999999999997" customHeight="1" x14ac:dyDescent="0.3">
      <c r="B264" s="3"/>
      <c r="C264" s="3"/>
      <c r="D264" s="6"/>
      <c r="E264" s="8"/>
      <c r="P264" s="12"/>
      <c r="Q264" s="10"/>
      <c r="S264" s="16"/>
      <c r="T264" s="16"/>
    </row>
    <row r="265" spans="2:20" ht="40.049999999999997" customHeight="1" x14ac:dyDescent="0.3">
      <c r="B265" s="3"/>
      <c r="C265" s="3"/>
      <c r="D265" s="6"/>
      <c r="E265" s="8"/>
      <c r="P265" s="12"/>
      <c r="Q265" s="10"/>
      <c r="S265" s="16"/>
      <c r="T265" s="16"/>
    </row>
    <row r="266" spans="2:20" ht="40.049999999999997" customHeight="1" x14ac:dyDescent="0.3">
      <c r="B266" s="3"/>
      <c r="C266" s="3"/>
      <c r="D266" s="6"/>
      <c r="E266" s="8"/>
      <c r="P266" s="12"/>
      <c r="Q266" s="10"/>
      <c r="S266" s="16"/>
      <c r="T266" s="16"/>
    </row>
    <row r="267" spans="2:20" ht="40.049999999999997" customHeight="1" x14ac:dyDescent="0.3">
      <c r="B267" s="3"/>
      <c r="C267" s="3"/>
      <c r="D267" s="6"/>
      <c r="E267" s="8"/>
      <c r="P267" s="12"/>
      <c r="Q267" s="10"/>
      <c r="S267" s="16"/>
      <c r="T267" s="16"/>
    </row>
    <row r="268" spans="2:20" ht="40.049999999999997" customHeight="1" x14ac:dyDescent="0.3">
      <c r="B268" s="3"/>
      <c r="C268" s="3"/>
      <c r="D268" s="6"/>
      <c r="E268" s="8"/>
      <c r="P268" s="12"/>
      <c r="Q268" s="10"/>
      <c r="S268" s="16"/>
      <c r="T268" s="16"/>
    </row>
    <row r="269" spans="2:20" ht="40.049999999999997" customHeight="1" x14ac:dyDescent="0.3">
      <c r="B269" s="3"/>
      <c r="C269" s="3"/>
      <c r="D269" s="6"/>
      <c r="E269" s="8"/>
      <c r="P269" s="12"/>
      <c r="Q269" s="10"/>
      <c r="S269" s="16"/>
      <c r="T269" s="16"/>
    </row>
    <row r="270" spans="2:20" ht="40.049999999999997" customHeight="1" x14ac:dyDescent="0.3">
      <c r="B270" s="3"/>
      <c r="C270" s="3"/>
      <c r="D270" s="6"/>
      <c r="E270" s="8"/>
      <c r="P270" s="12"/>
      <c r="Q270" s="10"/>
      <c r="S270" s="16"/>
      <c r="T270" s="16"/>
    </row>
    <row r="271" spans="2:20" ht="40.049999999999997" customHeight="1" x14ac:dyDescent="0.3">
      <c r="B271" s="3"/>
      <c r="C271" s="3"/>
      <c r="D271" s="6"/>
      <c r="E271" s="8"/>
      <c r="P271" s="12"/>
      <c r="Q271" s="10"/>
      <c r="S271" s="16"/>
      <c r="T271" s="16"/>
    </row>
    <row r="272" spans="2:20" ht="40.049999999999997" customHeight="1" x14ac:dyDescent="0.3">
      <c r="B272" s="3"/>
      <c r="C272" s="3"/>
      <c r="D272" s="6"/>
      <c r="E272" s="8"/>
      <c r="P272" s="12"/>
      <c r="Q272" s="10"/>
      <c r="S272" s="16"/>
      <c r="T272" s="16"/>
    </row>
    <row r="273" spans="2:20" ht="40.049999999999997" customHeight="1" x14ac:dyDescent="0.3">
      <c r="B273" s="3"/>
      <c r="C273" s="3"/>
      <c r="D273" s="6"/>
      <c r="E273" s="8"/>
      <c r="P273" s="12"/>
      <c r="Q273" s="10"/>
      <c r="S273" s="16"/>
      <c r="T273" s="16"/>
    </row>
    <row r="274" spans="2:20" ht="40.049999999999997" customHeight="1" x14ac:dyDescent="0.3">
      <c r="B274" s="3"/>
      <c r="C274" s="3"/>
      <c r="D274" s="6"/>
      <c r="E274" s="8"/>
      <c r="P274" s="12"/>
      <c r="Q274" s="10"/>
      <c r="S274" s="16"/>
      <c r="T274" s="16"/>
    </row>
    <row r="275" spans="2:20" ht="40.049999999999997" customHeight="1" x14ac:dyDescent="0.3">
      <c r="B275" s="3"/>
      <c r="C275" s="3"/>
      <c r="D275" s="6"/>
      <c r="E275" s="8"/>
      <c r="P275" s="12"/>
      <c r="Q275" s="10"/>
      <c r="S275" s="16"/>
      <c r="T275" s="16"/>
    </row>
    <row r="276" spans="2:20" ht="40.049999999999997" customHeight="1" x14ac:dyDescent="0.3">
      <c r="B276" s="3"/>
      <c r="C276" s="3"/>
      <c r="D276" s="6"/>
      <c r="E276" s="8"/>
      <c r="P276" s="12"/>
      <c r="Q276" s="10"/>
      <c r="S276" s="16"/>
      <c r="T276" s="16"/>
    </row>
    <row r="277" spans="2:20" ht="40.049999999999997" customHeight="1" x14ac:dyDescent="0.3">
      <c r="B277" s="3"/>
      <c r="C277" s="3"/>
      <c r="D277" s="6"/>
      <c r="E277" s="8"/>
      <c r="P277" s="12"/>
      <c r="Q277" s="10"/>
      <c r="S277" s="16"/>
      <c r="T277" s="16"/>
    </row>
    <row r="278" spans="2:20" ht="40.049999999999997" customHeight="1" x14ac:dyDescent="0.3">
      <c r="B278" s="3"/>
      <c r="C278" s="3"/>
      <c r="D278" s="6"/>
      <c r="E278" s="8"/>
      <c r="P278" s="12"/>
      <c r="Q278" s="10"/>
      <c r="S278" s="16"/>
      <c r="T278" s="16"/>
    </row>
    <row r="279" spans="2:20" ht="40.049999999999997" customHeight="1" x14ac:dyDescent="0.3">
      <c r="B279" s="3"/>
      <c r="C279" s="3"/>
      <c r="D279" s="6"/>
      <c r="E279" s="8"/>
      <c r="P279" s="12"/>
      <c r="Q279" s="10"/>
      <c r="S279" s="16"/>
      <c r="T279" s="16"/>
    </row>
    <row r="280" spans="2:20" ht="40.049999999999997" customHeight="1" x14ac:dyDescent="0.3">
      <c r="B280" s="3"/>
      <c r="C280" s="3"/>
      <c r="D280" s="6"/>
      <c r="E280" s="8"/>
      <c r="P280" s="12"/>
      <c r="Q280" s="10"/>
      <c r="S280" s="16"/>
      <c r="T280" s="16"/>
    </row>
    <row r="281" spans="2:20" ht="40.049999999999997" customHeight="1" x14ac:dyDescent="0.3">
      <c r="B281" s="3"/>
      <c r="C281" s="3"/>
      <c r="D281" s="6"/>
      <c r="E281" s="8"/>
      <c r="P281" s="12"/>
      <c r="Q281" s="10"/>
      <c r="S281" s="16"/>
      <c r="T281" s="16"/>
    </row>
    <row r="282" spans="2:20" ht="40.049999999999997" customHeight="1" x14ac:dyDescent="0.3">
      <c r="B282" s="3"/>
      <c r="C282" s="3"/>
      <c r="D282" s="6"/>
      <c r="E282" s="8"/>
      <c r="P282" s="12"/>
      <c r="Q282" s="10"/>
      <c r="S282" s="16"/>
      <c r="T282" s="16"/>
    </row>
    <row r="283" spans="2:20" ht="40.049999999999997" customHeight="1" x14ac:dyDescent="0.3">
      <c r="B283" s="3"/>
      <c r="C283" s="3"/>
      <c r="D283" s="6"/>
      <c r="E283" s="8"/>
      <c r="P283" s="12"/>
      <c r="Q283" s="10"/>
      <c r="S283" s="16"/>
      <c r="T283" s="16"/>
    </row>
    <row r="284" spans="2:20" ht="40.049999999999997" customHeight="1" x14ac:dyDescent="0.3">
      <c r="B284" s="3"/>
      <c r="C284" s="3"/>
      <c r="D284" s="6"/>
      <c r="E284" s="8"/>
      <c r="P284" s="12"/>
      <c r="Q284" s="10"/>
      <c r="S284" s="16"/>
      <c r="T284" s="16"/>
    </row>
    <row r="285" spans="2:20" ht="40.049999999999997" customHeight="1" x14ac:dyDescent="0.3">
      <c r="B285" s="3"/>
      <c r="C285" s="3"/>
      <c r="D285" s="6"/>
      <c r="E285" s="8"/>
      <c r="P285" s="12"/>
      <c r="Q285" s="10"/>
      <c r="S285" s="16"/>
      <c r="T285" s="16"/>
    </row>
    <row r="286" spans="2:20" ht="40.049999999999997" customHeight="1" x14ac:dyDescent="0.3">
      <c r="B286" s="3"/>
      <c r="C286" s="3"/>
      <c r="D286" s="6"/>
      <c r="E286" s="8"/>
      <c r="P286" s="12"/>
      <c r="Q286" s="10"/>
      <c r="S286" s="16"/>
      <c r="T286" s="16"/>
    </row>
    <row r="287" spans="2:20" ht="40.049999999999997" customHeight="1" x14ac:dyDescent="0.3">
      <c r="B287" s="3"/>
      <c r="C287" s="3"/>
      <c r="D287" s="6"/>
      <c r="E287" s="8"/>
      <c r="P287" s="12"/>
      <c r="Q287" s="10"/>
      <c r="S287" s="16"/>
      <c r="T287" s="16"/>
    </row>
    <row r="288" spans="2:20" ht="40.049999999999997" customHeight="1" x14ac:dyDescent="0.3">
      <c r="B288" s="3"/>
      <c r="C288" s="3"/>
      <c r="D288" s="6"/>
      <c r="E288" s="8"/>
      <c r="P288" s="12"/>
      <c r="Q288" s="10"/>
      <c r="S288" s="16"/>
      <c r="T288" s="16"/>
    </row>
    <row r="289" spans="2:20" ht="40.049999999999997" customHeight="1" x14ac:dyDescent="0.3">
      <c r="B289" s="3"/>
      <c r="C289" s="3"/>
      <c r="D289" s="6"/>
      <c r="E289" s="8"/>
      <c r="P289" s="12"/>
      <c r="Q289" s="10"/>
      <c r="S289" s="16"/>
      <c r="T289" s="16"/>
    </row>
    <row r="290" spans="2:20" ht="40.049999999999997" customHeight="1" x14ac:dyDescent="0.3">
      <c r="B290" s="3"/>
      <c r="C290" s="3"/>
      <c r="D290" s="6"/>
      <c r="E290" s="8"/>
      <c r="P290" s="12"/>
      <c r="Q290" s="10"/>
      <c r="S290" s="16"/>
      <c r="T290" s="16"/>
    </row>
    <row r="291" spans="2:20" ht="40.049999999999997" customHeight="1" x14ac:dyDescent="0.3">
      <c r="B291" s="3"/>
      <c r="C291" s="3"/>
      <c r="D291" s="6"/>
      <c r="E291" s="8"/>
      <c r="P291" s="12"/>
      <c r="Q291" s="10"/>
      <c r="S291" s="16"/>
      <c r="T291" s="16"/>
    </row>
    <row r="292" spans="2:20" ht="40.049999999999997" customHeight="1" x14ac:dyDescent="0.3">
      <c r="B292" s="3"/>
      <c r="C292" s="3"/>
      <c r="D292" s="6"/>
      <c r="E292" s="8"/>
      <c r="P292" s="12"/>
      <c r="Q292" s="10"/>
      <c r="S292" s="16"/>
      <c r="T292" s="16"/>
    </row>
    <row r="293" spans="2:20" ht="40.049999999999997" customHeight="1" x14ac:dyDescent="0.3">
      <c r="B293" s="3"/>
      <c r="C293" s="3"/>
      <c r="D293" s="6"/>
      <c r="E293" s="8"/>
      <c r="P293" s="12"/>
      <c r="Q293" s="10"/>
      <c r="S293" s="16"/>
      <c r="T293" s="16"/>
    </row>
    <row r="294" spans="2:20" ht="40.049999999999997" customHeight="1" x14ac:dyDescent="0.3">
      <c r="B294" s="3"/>
      <c r="C294" s="3"/>
      <c r="D294" s="6"/>
      <c r="E294" s="8"/>
      <c r="P294" s="12"/>
      <c r="Q294" s="10"/>
      <c r="S294" s="16"/>
      <c r="T294" s="16"/>
    </row>
    <row r="295" spans="2:20" ht="40.049999999999997" customHeight="1" x14ac:dyDescent="0.3">
      <c r="B295" s="3"/>
      <c r="C295" s="3"/>
      <c r="D295" s="6"/>
      <c r="E295" s="8"/>
      <c r="P295" s="12"/>
      <c r="Q295" s="10"/>
      <c r="S295" s="16"/>
      <c r="T295" s="16"/>
    </row>
    <row r="296" spans="2:20" ht="40.049999999999997" customHeight="1" x14ac:dyDescent="0.3">
      <c r="B296" s="3"/>
      <c r="C296" s="3"/>
      <c r="D296" s="6"/>
      <c r="E296" s="8"/>
      <c r="P296" s="12"/>
      <c r="Q296" s="10"/>
      <c r="S296" s="16"/>
      <c r="T296" s="16"/>
    </row>
    <row r="297" spans="2:20" ht="40.049999999999997" customHeight="1" x14ac:dyDescent="0.3">
      <c r="B297" s="3"/>
      <c r="C297" s="3"/>
      <c r="D297" s="6"/>
      <c r="E297" s="8"/>
      <c r="P297" s="12"/>
      <c r="Q297" s="10"/>
      <c r="S297" s="16"/>
      <c r="T297" s="16"/>
    </row>
    <row r="298" spans="2:20" ht="40.049999999999997" customHeight="1" x14ac:dyDescent="0.3">
      <c r="B298" s="3"/>
      <c r="C298" s="3"/>
      <c r="D298" s="6"/>
      <c r="E298" s="8"/>
      <c r="P298" s="12"/>
      <c r="Q298" s="10"/>
      <c r="S298" s="16"/>
      <c r="T298" s="16"/>
    </row>
    <row r="299" spans="2:20" ht="40.049999999999997" customHeight="1" x14ac:dyDescent="0.3">
      <c r="B299" s="3"/>
      <c r="C299" s="3"/>
      <c r="D299" s="6"/>
      <c r="E299" s="8"/>
      <c r="P299" s="12"/>
      <c r="Q299" s="10"/>
      <c r="S299" s="16"/>
      <c r="T299" s="16"/>
    </row>
    <row r="300" spans="2:20" ht="40.049999999999997" customHeight="1" x14ac:dyDescent="0.3">
      <c r="B300" s="3"/>
      <c r="C300" s="3"/>
      <c r="D300" s="6"/>
      <c r="E300" s="8"/>
      <c r="P300" s="12"/>
      <c r="Q300" s="10"/>
      <c r="S300" s="16"/>
      <c r="T300" s="16"/>
    </row>
    <row r="301" spans="2:20" ht="40.049999999999997" customHeight="1" x14ac:dyDescent="0.3">
      <c r="B301" s="3"/>
      <c r="C301" s="3"/>
      <c r="D301" s="6"/>
      <c r="E301" s="8"/>
      <c r="P301" s="12"/>
      <c r="Q301" s="10"/>
      <c r="S301" s="16"/>
      <c r="T301" s="16"/>
    </row>
    <row r="302" spans="2:20" ht="40.049999999999997" customHeight="1" x14ac:dyDescent="0.3">
      <c r="B302" s="3"/>
      <c r="C302" s="3"/>
      <c r="D302" s="6"/>
      <c r="E302" s="8"/>
      <c r="P302" s="12"/>
      <c r="Q302" s="10"/>
      <c r="S302" s="16"/>
      <c r="T302" s="16"/>
    </row>
    <row r="303" spans="2:20" ht="40.049999999999997" customHeight="1" x14ac:dyDescent="0.3">
      <c r="B303" s="3"/>
      <c r="C303" s="3"/>
      <c r="D303" s="6"/>
      <c r="E303" s="8"/>
      <c r="P303" s="12"/>
      <c r="Q303" s="10"/>
      <c r="S303" s="16"/>
      <c r="T303" s="16"/>
    </row>
    <row r="304" spans="2:20" ht="40.049999999999997" customHeight="1" x14ac:dyDescent="0.3">
      <c r="B304" s="3"/>
      <c r="C304" s="3"/>
      <c r="D304" s="6"/>
      <c r="E304" s="8"/>
      <c r="P304" s="12"/>
      <c r="Q304" s="10"/>
      <c r="S304" s="16"/>
      <c r="T304" s="16"/>
    </row>
    <row r="305" spans="2:20" ht="40.049999999999997" customHeight="1" x14ac:dyDescent="0.3">
      <c r="B305" s="3"/>
      <c r="C305" s="3"/>
      <c r="D305" s="6"/>
      <c r="E305" s="8"/>
      <c r="P305" s="12"/>
      <c r="Q305" s="10"/>
      <c r="S305" s="16"/>
      <c r="T305" s="16"/>
    </row>
    <row r="306" spans="2:20" ht="40.049999999999997" customHeight="1" x14ac:dyDescent="0.3">
      <c r="B306" s="3"/>
      <c r="C306" s="3"/>
      <c r="D306" s="6"/>
      <c r="E306" s="8"/>
      <c r="P306" s="12"/>
      <c r="Q306" s="10"/>
      <c r="S306" s="16"/>
      <c r="T306" s="16"/>
    </row>
    <row r="307" spans="2:20" ht="40.049999999999997" customHeight="1" x14ac:dyDescent="0.3">
      <c r="B307" s="3"/>
      <c r="C307" s="3"/>
      <c r="D307" s="6"/>
      <c r="E307" s="8"/>
      <c r="P307" s="12"/>
      <c r="Q307" s="10"/>
      <c r="S307" s="16"/>
      <c r="T307" s="16"/>
    </row>
    <row r="308" spans="2:20" ht="40.049999999999997" customHeight="1" x14ac:dyDescent="0.3">
      <c r="B308" s="3"/>
      <c r="C308" s="3"/>
      <c r="D308" s="6"/>
      <c r="E308" s="8"/>
      <c r="P308" s="12"/>
      <c r="Q308" s="10"/>
      <c r="S308" s="16"/>
      <c r="T308" s="16"/>
    </row>
    <row r="309" spans="2:20" ht="40.049999999999997" customHeight="1" x14ac:dyDescent="0.3">
      <c r="B309" s="3"/>
      <c r="C309" s="3"/>
      <c r="D309" s="6"/>
      <c r="E309" s="8"/>
      <c r="P309" s="12"/>
      <c r="Q309" s="10"/>
      <c r="S309" s="16"/>
      <c r="T309" s="16"/>
    </row>
    <row r="310" spans="2:20" ht="40.049999999999997" customHeight="1" x14ac:dyDescent="0.3">
      <c r="B310" s="3"/>
      <c r="C310" s="3"/>
      <c r="D310" s="6"/>
      <c r="E310" s="8"/>
      <c r="P310" s="12"/>
      <c r="Q310" s="10"/>
      <c r="S310" s="16"/>
      <c r="T310" s="16"/>
    </row>
    <row r="311" spans="2:20" ht="40.049999999999997" customHeight="1" x14ac:dyDescent="0.3">
      <c r="B311" s="3"/>
      <c r="C311" s="3"/>
      <c r="D311" s="6"/>
      <c r="E311" s="8"/>
      <c r="P311" s="12"/>
      <c r="Q311" s="10"/>
      <c r="S311" s="16"/>
      <c r="T311" s="16"/>
    </row>
    <row r="312" spans="2:20" ht="40.049999999999997" customHeight="1" x14ac:dyDescent="0.3">
      <c r="B312" s="3"/>
      <c r="C312" s="3"/>
      <c r="D312" s="6"/>
      <c r="E312" s="8"/>
      <c r="P312" s="12"/>
      <c r="Q312" s="10"/>
      <c r="S312" s="16"/>
      <c r="T312" s="16"/>
    </row>
    <row r="313" spans="2:20" ht="40.049999999999997" customHeight="1" x14ac:dyDescent="0.3">
      <c r="B313" s="3"/>
      <c r="C313" s="3"/>
      <c r="D313" s="6"/>
      <c r="E313" s="8"/>
      <c r="P313" s="12"/>
      <c r="Q313" s="10"/>
      <c r="S313" s="16"/>
      <c r="T313" s="16"/>
    </row>
    <row r="314" spans="2:20" ht="40.049999999999997" customHeight="1" x14ac:dyDescent="0.3">
      <c r="B314" s="3"/>
      <c r="C314" s="3"/>
      <c r="D314" s="6"/>
      <c r="E314" s="8"/>
      <c r="P314" s="12"/>
      <c r="Q314" s="10"/>
      <c r="S314" s="16"/>
      <c r="T314" s="16"/>
    </row>
    <row r="315" spans="2:20" ht="40.049999999999997" customHeight="1" x14ac:dyDescent="0.3">
      <c r="B315" s="3"/>
      <c r="C315" s="3"/>
      <c r="D315" s="6"/>
      <c r="E315" s="8"/>
      <c r="P315" s="12"/>
      <c r="Q315" s="10"/>
      <c r="S315" s="16"/>
      <c r="T315" s="16"/>
    </row>
    <row r="316" spans="2:20" ht="40.049999999999997" customHeight="1" x14ac:dyDescent="0.3">
      <c r="B316" s="3"/>
      <c r="C316" s="3"/>
      <c r="D316" s="6"/>
      <c r="E316" s="8"/>
      <c r="P316" s="12"/>
      <c r="Q316" s="10"/>
      <c r="S316" s="16"/>
      <c r="T316" s="16"/>
    </row>
    <row r="317" spans="2:20" ht="40.049999999999997" customHeight="1" x14ac:dyDescent="0.3">
      <c r="B317" s="3"/>
      <c r="C317" s="3"/>
      <c r="D317" s="6"/>
      <c r="E317" s="8"/>
      <c r="P317" s="12"/>
      <c r="Q317" s="10"/>
      <c r="S317" s="16"/>
      <c r="T317" s="16"/>
    </row>
    <row r="318" spans="2:20" ht="40.049999999999997" customHeight="1" x14ac:dyDescent="0.3">
      <c r="B318" s="3"/>
      <c r="C318" s="3"/>
      <c r="D318" s="6"/>
      <c r="E318" s="8"/>
      <c r="P318" s="12"/>
      <c r="Q318" s="10"/>
      <c r="S318" s="16"/>
      <c r="T318" s="16"/>
    </row>
    <row r="319" spans="2:20" ht="40.049999999999997" customHeight="1" x14ac:dyDescent="0.3">
      <c r="B319" s="3"/>
      <c r="C319" s="3"/>
      <c r="D319" s="6"/>
      <c r="E319" s="8"/>
      <c r="P319" s="12"/>
      <c r="Q319" s="10"/>
      <c r="S319" s="16"/>
      <c r="T319" s="16"/>
    </row>
    <row r="320" spans="2:20" ht="40.049999999999997" customHeight="1" x14ac:dyDescent="0.3">
      <c r="B320" s="3"/>
      <c r="C320" s="3"/>
      <c r="D320" s="6"/>
      <c r="E320" s="8"/>
      <c r="P320" s="12"/>
      <c r="Q320" s="10"/>
      <c r="S320" s="16"/>
      <c r="T320" s="16"/>
    </row>
    <row r="321" spans="2:20" ht="40.049999999999997" customHeight="1" x14ac:dyDescent="0.3">
      <c r="B321" s="3"/>
      <c r="C321" s="3"/>
      <c r="D321" s="6"/>
      <c r="E321" s="8"/>
      <c r="P321" s="12"/>
      <c r="Q321" s="10"/>
      <c r="S321" s="16"/>
      <c r="T321" s="16"/>
    </row>
    <row r="322" spans="2:20" ht="40.049999999999997" customHeight="1" x14ac:dyDescent="0.3">
      <c r="B322" s="3"/>
      <c r="C322" s="3"/>
      <c r="D322" s="6"/>
      <c r="E322" s="8"/>
      <c r="P322" s="12"/>
      <c r="Q322" s="10"/>
      <c r="S322" s="16"/>
      <c r="T322" s="16"/>
    </row>
    <row r="323" spans="2:20" ht="40.049999999999997" customHeight="1" x14ac:dyDescent="0.3">
      <c r="B323" s="3"/>
      <c r="C323" s="3"/>
      <c r="D323" s="6"/>
      <c r="E323" s="8"/>
      <c r="P323" s="12"/>
      <c r="Q323" s="10"/>
      <c r="S323" s="16"/>
      <c r="T323" s="16"/>
    </row>
    <row r="324" spans="2:20" ht="40.049999999999997" customHeight="1" x14ac:dyDescent="0.3">
      <c r="B324" s="3"/>
      <c r="C324" s="3"/>
      <c r="D324" s="6"/>
      <c r="E324" s="8"/>
      <c r="P324" s="12"/>
      <c r="Q324" s="10"/>
      <c r="S324" s="16"/>
      <c r="T324" s="16"/>
    </row>
    <row r="325" spans="2:20" ht="40.049999999999997" customHeight="1" x14ac:dyDescent="0.3">
      <c r="B325" s="3"/>
      <c r="C325" s="3"/>
      <c r="D325" s="6"/>
      <c r="E325" s="8"/>
      <c r="P325" s="12"/>
      <c r="Q325" s="10"/>
      <c r="S325" s="16"/>
      <c r="T325" s="16"/>
    </row>
    <row r="326" spans="2:20" ht="40.049999999999997" customHeight="1" x14ac:dyDescent="0.3">
      <c r="B326" s="3"/>
      <c r="C326" s="3"/>
      <c r="D326" s="6"/>
      <c r="E326" s="8"/>
      <c r="P326" s="12"/>
      <c r="Q326" s="10"/>
      <c r="S326" s="16"/>
      <c r="T326" s="16"/>
    </row>
    <row r="327" spans="2:20" ht="40.049999999999997" customHeight="1" x14ac:dyDescent="0.3">
      <c r="B327" s="3"/>
      <c r="C327" s="3"/>
      <c r="D327" s="6"/>
      <c r="E327" s="8"/>
      <c r="P327" s="12"/>
      <c r="Q327" s="10"/>
      <c r="S327" s="16"/>
      <c r="T327" s="16"/>
    </row>
    <row r="328" spans="2:20" ht="40.049999999999997" customHeight="1" x14ac:dyDescent="0.3">
      <c r="B328" s="3"/>
      <c r="C328" s="3"/>
      <c r="D328" s="6"/>
      <c r="E328" s="8"/>
      <c r="P328" s="12"/>
      <c r="Q328" s="10"/>
      <c r="S328" s="16"/>
      <c r="T328" s="16"/>
    </row>
    <row r="329" spans="2:20" ht="40.049999999999997" customHeight="1" x14ac:dyDescent="0.3">
      <c r="B329" s="3"/>
      <c r="C329" s="3"/>
      <c r="D329" s="6"/>
      <c r="E329" s="8"/>
      <c r="P329" s="12"/>
      <c r="Q329" s="10"/>
      <c r="S329" s="16"/>
      <c r="T329" s="16"/>
    </row>
    <row r="330" spans="2:20" ht="40.049999999999997" customHeight="1" x14ac:dyDescent="0.3">
      <c r="B330" s="3"/>
      <c r="C330" s="3"/>
      <c r="D330" s="6"/>
      <c r="E330" s="8"/>
      <c r="P330" s="12"/>
      <c r="Q330" s="10"/>
      <c r="S330" s="16"/>
      <c r="T330" s="16"/>
    </row>
    <row r="331" spans="2:20" ht="40.049999999999997" customHeight="1" x14ac:dyDescent="0.3">
      <c r="B331" s="3"/>
      <c r="C331" s="3"/>
      <c r="D331" s="6"/>
      <c r="E331" s="8"/>
      <c r="P331" s="12"/>
      <c r="Q331" s="10"/>
      <c r="S331" s="16"/>
      <c r="T331" s="16"/>
    </row>
    <row r="332" spans="2:20" ht="40.049999999999997" customHeight="1" x14ac:dyDescent="0.3">
      <c r="B332" s="3"/>
      <c r="C332" s="3"/>
      <c r="D332" s="6"/>
      <c r="E332" s="8"/>
      <c r="P332" s="12"/>
      <c r="Q332" s="10"/>
      <c r="S332" s="16"/>
      <c r="T332" s="16"/>
    </row>
    <row r="333" spans="2:20" ht="40.049999999999997" customHeight="1" x14ac:dyDescent="0.3">
      <c r="B333" s="3"/>
      <c r="C333" s="3"/>
      <c r="D333" s="6"/>
      <c r="E333" s="8"/>
      <c r="P333" s="12"/>
      <c r="Q333" s="10"/>
      <c r="S333" s="16"/>
      <c r="T333" s="16"/>
    </row>
    <row r="334" spans="2:20" ht="40.049999999999997" customHeight="1" x14ac:dyDescent="0.3">
      <c r="B334" s="3"/>
      <c r="C334" s="3"/>
      <c r="D334" s="6"/>
      <c r="E334" s="8"/>
      <c r="P334" s="12"/>
      <c r="Q334" s="10"/>
      <c r="S334" s="16"/>
      <c r="T334" s="16"/>
    </row>
    <row r="335" spans="2:20" ht="40.049999999999997" customHeight="1" x14ac:dyDescent="0.3">
      <c r="B335" s="3"/>
      <c r="C335" s="3"/>
      <c r="D335" s="6"/>
      <c r="E335" s="8"/>
      <c r="P335" s="12"/>
      <c r="Q335" s="10"/>
      <c r="S335" s="16"/>
      <c r="T335" s="16"/>
    </row>
    <row r="336" spans="2:20" ht="40.049999999999997" customHeight="1" x14ac:dyDescent="0.3">
      <c r="B336" s="3"/>
      <c r="C336" s="3"/>
      <c r="D336" s="6"/>
      <c r="E336" s="8"/>
      <c r="P336" s="12"/>
      <c r="Q336" s="10"/>
      <c r="S336" s="16"/>
      <c r="T336" s="16"/>
    </row>
    <row r="337" spans="2:20" ht="40.049999999999997" customHeight="1" x14ac:dyDescent="0.3">
      <c r="B337" s="3"/>
      <c r="C337" s="3"/>
      <c r="D337" s="6"/>
      <c r="E337" s="8"/>
      <c r="P337" s="12"/>
      <c r="Q337" s="10"/>
      <c r="S337" s="16"/>
      <c r="T337" s="16"/>
    </row>
    <row r="338" spans="2:20" ht="40.049999999999997" customHeight="1" x14ac:dyDescent="0.3">
      <c r="B338" s="3"/>
      <c r="C338" s="3"/>
      <c r="D338" s="6"/>
      <c r="E338" s="8"/>
      <c r="P338" s="12"/>
      <c r="Q338" s="10"/>
      <c r="S338" s="16"/>
      <c r="T338" s="16"/>
    </row>
    <row r="339" spans="2:20" ht="40.049999999999997" customHeight="1" x14ac:dyDescent="0.3">
      <c r="B339" s="3"/>
      <c r="C339" s="3"/>
      <c r="D339" s="6"/>
      <c r="E339" s="8"/>
      <c r="P339" s="12"/>
      <c r="Q339" s="10"/>
      <c r="S339" s="16"/>
      <c r="T339" s="16"/>
    </row>
    <row r="340" spans="2:20" ht="40.049999999999997" customHeight="1" x14ac:dyDescent="0.3">
      <c r="B340" s="3"/>
      <c r="C340" s="3"/>
      <c r="D340" s="6"/>
      <c r="E340" s="8"/>
      <c r="P340" s="12"/>
      <c r="Q340" s="10"/>
      <c r="S340" s="16"/>
      <c r="T340" s="16"/>
    </row>
    <row r="341" spans="2:20" ht="40.049999999999997" customHeight="1" x14ac:dyDescent="0.3">
      <c r="B341" s="3"/>
      <c r="C341" s="3"/>
      <c r="D341" s="6"/>
      <c r="E341" s="8"/>
      <c r="P341" s="12"/>
      <c r="Q341" s="10"/>
      <c r="S341" s="16"/>
      <c r="T341" s="16"/>
    </row>
    <row r="342" spans="2:20" ht="40.049999999999997" customHeight="1" x14ac:dyDescent="0.3">
      <c r="B342" s="3"/>
      <c r="C342" s="3"/>
      <c r="D342" s="6"/>
      <c r="E342" s="8"/>
      <c r="P342" s="12"/>
      <c r="Q342" s="10"/>
      <c r="S342" s="16"/>
      <c r="T342" s="16"/>
    </row>
    <row r="343" spans="2:20" ht="40.049999999999997" customHeight="1" x14ac:dyDescent="0.3">
      <c r="B343" s="3"/>
      <c r="C343" s="3"/>
      <c r="D343" s="6"/>
      <c r="E343" s="8"/>
      <c r="P343" s="12"/>
      <c r="Q343" s="10"/>
      <c r="S343" s="16"/>
      <c r="T343" s="16"/>
    </row>
    <row r="344" spans="2:20" ht="40.049999999999997" customHeight="1" x14ac:dyDescent="0.3">
      <c r="B344" s="3"/>
      <c r="C344" s="3"/>
      <c r="D344" s="6"/>
      <c r="E344" s="8"/>
      <c r="P344" s="12"/>
      <c r="Q344" s="10"/>
      <c r="S344" s="16"/>
      <c r="T344" s="16"/>
    </row>
    <row r="345" spans="2:20" ht="40.049999999999997" customHeight="1" x14ac:dyDescent="0.3">
      <c r="B345" s="3"/>
      <c r="C345" s="3"/>
      <c r="D345" s="6"/>
      <c r="E345" s="8"/>
      <c r="P345" s="12"/>
      <c r="Q345" s="10"/>
      <c r="S345" s="16"/>
      <c r="T345" s="16"/>
    </row>
    <row r="346" spans="2:20" ht="40.049999999999997" customHeight="1" x14ac:dyDescent="0.3">
      <c r="B346" s="3"/>
      <c r="C346" s="3"/>
      <c r="D346" s="6"/>
      <c r="E346" s="8"/>
      <c r="P346" s="12"/>
      <c r="Q346" s="10"/>
      <c r="S346" s="16"/>
      <c r="T346" s="16"/>
    </row>
    <row r="347" spans="2:20" ht="40.049999999999997" customHeight="1" x14ac:dyDescent="0.3">
      <c r="B347" s="3"/>
      <c r="C347" s="3"/>
      <c r="D347" s="6"/>
      <c r="E347" s="8"/>
      <c r="P347" s="12"/>
      <c r="Q347" s="10"/>
      <c r="S347" s="16"/>
      <c r="T347" s="16"/>
    </row>
    <row r="348" spans="2:20" ht="40.049999999999997" customHeight="1" x14ac:dyDescent="0.3">
      <c r="B348" s="3"/>
      <c r="C348" s="3"/>
      <c r="D348" s="6"/>
      <c r="E348" s="8"/>
      <c r="P348" s="12"/>
      <c r="Q348" s="10"/>
      <c r="S348" s="16"/>
      <c r="T348" s="16"/>
    </row>
    <row r="349" spans="2:20" ht="40.049999999999997" customHeight="1" x14ac:dyDescent="0.3">
      <c r="B349" s="3"/>
      <c r="C349" s="3"/>
      <c r="D349" s="6"/>
      <c r="E349" s="8"/>
      <c r="P349" s="12"/>
      <c r="Q349" s="10"/>
      <c r="S349" s="16"/>
      <c r="T349" s="16"/>
    </row>
    <row r="350" spans="2:20" ht="40.049999999999997" customHeight="1" x14ac:dyDescent="0.3">
      <c r="B350" s="3"/>
      <c r="C350" s="3"/>
      <c r="D350" s="6"/>
      <c r="E350" s="8"/>
      <c r="P350" s="12"/>
      <c r="Q350" s="10"/>
      <c r="S350" s="16"/>
      <c r="T350" s="16"/>
    </row>
    <row r="351" spans="2:20" ht="40.049999999999997" customHeight="1" x14ac:dyDescent="0.3">
      <c r="B351" s="3"/>
      <c r="C351" s="3"/>
      <c r="D351" s="6"/>
      <c r="E351" s="8"/>
      <c r="P351" s="12"/>
      <c r="Q351" s="10"/>
      <c r="S351" s="16"/>
      <c r="T351" s="16"/>
    </row>
    <row r="352" spans="2:20" ht="40.049999999999997" customHeight="1" x14ac:dyDescent="0.3">
      <c r="B352" s="3"/>
      <c r="C352" s="3"/>
      <c r="D352" s="6"/>
      <c r="E352" s="8"/>
      <c r="P352" s="12"/>
      <c r="Q352" s="10"/>
      <c r="S352" s="16"/>
      <c r="T352" s="16"/>
    </row>
    <row r="353" spans="2:20" ht="40.049999999999997" customHeight="1" x14ac:dyDescent="0.3">
      <c r="B353" s="3"/>
      <c r="C353" s="3"/>
      <c r="D353" s="6"/>
      <c r="E353" s="8"/>
      <c r="P353" s="12"/>
      <c r="Q353" s="10"/>
      <c r="S353" s="16"/>
      <c r="T353" s="16"/>
    </row>
    <row r="354" spans="2:20" ht="40.049999999999997" customHeight="1" x14ac:dyDescent="0.3">
      <c r="B354" s="3"/>
      <c r="C354" s="3"/>
      <c r="D354" s="6"/>
      <c r="E354" s="8"/>
      <c r="P354" s="12"/>
      <c r="Q354" s="10"/>
      <c r="S354" s="16"/>
      <c r="T354" s="16"/>
    </row>
    <row r="355" spans="2:20" ht="40.049999999999997" customHeight="1" x14ac:dyDescent="0.3">
      <c r="B355" s="3"/>
      <c r="C355" s="3"/>
      <c r="D355" s="6"/>
      <c r="E355" s="8"/>
      <c r="P355" s="12"/>
      <c r="Q355" s="10"/>
      <c r="S355" s="16"/>
      <c r="T355" s="16"/>
    </row>
    <row r="356" spans="2:20" ht="40.049999999999997" customHeight="1" x14ac:dyDescent="0.3">
      <c r="B356" s="3"/>
      <c r="C356" s="3"/>
      <c r="D356" s="6"/>
      <c r="E356" s="8"/>
      <c r="P356" s="12"/>
      <c r="Q356" s="10"/>
      <c r="S356" s="16"/>
      <c r="T356" s="16"/>
    </row>
    <row r="357" spans="2:20" ht="40.049999999999997" customHeight="1" x14ac:dyDescent="0.3">
      <c r="B357" s="3"/>
      <c r="C357" s="3"/>
      <c r="D357" s="6"/>
      <c r="E357" s="8"/>
      <c r="P357" s="12"/>
      <c r="Q357" s="10"/>
      <c r="S357" s="16"/>
      <c r="T357" s="16"/>
    </row>
    <row r="358" spans="2:20" ht="40.049999999999997" customHeight="1" x14ac:dyDescent="0.3">
      <c r="B358" s="3"/>
      <c r="C358" s="3"/>
      <c r="D358" s="6"/>
      <c r="E358" s="8"/>
      <c r="P358" s="12"/>
      <c r="Q358" s="10"/>
      <c r="S358" s="16"/>
      <c r="T358" s="16"/>
    </row>
    <row r="359" spans="2:20" ht="40.049999999999997" customHeight="1" x14ac:dyDescent="0.3">
      <c r="B359" s="3"/>
      <c r="C359" s="3"/>
      <c r="D359" s="6"/>
      <c r="E359" s="8"/>
      <c r="P359" s="12"/>
      <c r="Q359" s="10"/>
      <c r="S359" s="16"/>
      <c r="T359" s="16"/>
    </row>
    <row r="360" spans="2:20" ht="40.049999999999997" customHeight="1" x14ac:dyDescent="0.3">
      <c r="B360" s="3"/>
      <c r="C360" s="3"/>
      <c r="D360" s="6"/>
      <c r="E360" s="8"/>
      <c r="P360" s="12"/>
      <c r="Q360" s="10"/>
      <c r="S360" s="16"/>
      <c r="T360" s="16"/>
    </row>
    <row r="361" spans="2:20" ht="40.049999999999997" customHeight="1" x14ac:dyDescent="0.3">
      <c r="B361" s="3"/>
      <c r="C361" s="3"/>
      <c r="D361" s="6"/>
      <c r="E361" s="8"/>
      <c r="P361" s="12"/>
      <c r="Q361" s="10"/>
      <c r="S361" s="16"/>
      <c r="T361" s="16"/>
    </row>
    <row r="362" spans="2:20" ht="40.049999999999997" customHeight="1" x14ac:dyDescent="0.3">
      <c r="B362" s="3"/>
      <c r="C362" s="3"/>
      <c r="D362" s="6"/>
      <c r="E362" s="8"/>
      <c r="P362" s="12"/>
      <c r="Q362" s="10"/>
      <c r="S362" s="16"/>
      <c r="T362" s="16"/>
    </row>
    <row r="363" spans="2:20" ht="40.049999999999997" customHeight="1" x14ac:dyDescent="0.3">
      <c r="B363" s="3"/>
      <c r="C363" s="3"/>
      <c r="D363" s="6"/>
      <c r="E363" s="8"/>
      <c r="P363" s="12"/>
      <c r="Q363" s="10"/>
      <c r="S363" s="16"/>
      <c r="T363" s="16"/>
    </row>
    <row r="364" spans="2:20" ht="40.049999999999997" customHeight="1" x14ac:dyDescent="0.3">
      <c r="B364" s="3"/>
      <c r="C364" s="3"/>
      <c r="D364" s="6"/>
      <c r="E364" s="8"/>
      <c r="P364" s="12"/>
      <c r="Q364" s="10"/>
      <c r="S364" s="16"/>
      <c r="T364" s="16"/>
    </row>
    <row r="365" spans="2:20" ht="40.049999999999997" customHeight="1" x14ac:dyDescent="0.3">
      <c r="B365" s="3"/>
      <c r="C365" s="3"/>
      <c r="D365" s="6"/>
      <c r="E365" s="8"/>
      <c r="P365" s="12"/>
      <c r="Q365" s="10"/>
      <c r="S365" s="16"/>
      <c r="T365" s="16"/>
    </row>
    <row r="366" spans="2:20" ht="40.049999999999997" customHeight="1" x14ac:dyDescent="0.3">
      <c r="B366" s="3"/>
      <c r="C366" s="3"/>
      <c r="D366" s="6"/>
      <c r="E366" s="8"/>
      <c r="P366" s="12"/>
      <c r="Q366" s="10"/>
      <c r="S366" s="16"/>
      <c r="T366" s="16"/>
    </row>
    <row r="367" spans="2:20" ht="40.049999999999997" customHeight="1" x14ac:dyDescent="0.3">
      <c r="B367" s="3"/>
      <c r="C367" s="3"/>
      <c r="D367" s="6"/>
      <c r="E367" s="8"/>
      <c r="P367" s="12"/>
      <c r="Q367" s="10"/>
      <c r="S367" s="16"/>
      <c r="T367" s="16"/>
    </row>
    <row r="368" spans="2:20" ht="40.049999999999997" customHeight="1" x14ac:dyDescent="0.3">
      <c r="B368" s="3"/>
      <c r="C368" s="3"/>
      <c r="D368" s="6"/>
      <c r="E368" s="8"/>
      <c r="P368" s="12"/>
      <c r="Q368" s="10"/>
      <c r="S368" s="16"/>
      <c r="T368" s="16"/>
    </row>
    <row r="369" spans="2:20" ht="40.049999999999997" customHeight="1" x14ac:dyDescent="0.3">
      <c r="B369" s="3"/>
      <c r="C369" s="3"/>
      <c r="D369" s="6"/>
      <c r="E369" s="8"/>
      <c r="P369" s="12"/>
      <c r="Q369" s="10"/>
      <c r="S369" s="16"/>
      <c r="T369" s="16"/>
    </row>
    <row r="370" spans="2:20" ht="40.049999999999997" customHeight="1" x14ac:dyDescent="0.3">
      <c r="B370" s="3"/>
      <c r="C370" s="3"/>
      <c r="D370" s="6"/>
      <c r="E370" s="8"/>
      <c r="P370" s="12"/>
      <c r="Q370" s="10"/>
      <c r="S370" s="16"/>
      <c r="T370" s="16"/>
    </row>
    <row r="371" spans="2:20" ht="40.049999999999997" customHeight="1" x14ac:dyDescent="0.3">
      <c r="B371" s="3"/>
      <c r="C371" s="3"/>
      <c r="D371" s="6"/>
      <c r="E371" s="8"/>
      <c r="P371" s="12"/>
      <c r="Q371" s="10"/>
      <c r="S371" s="16"/>
      <c r="T371" s="16"/>
    </row>
    <row r="372" spans="2:20" ht="40.049999999999997" customHeight="1" x14ac:dyDescent="0.3">
      <c r="B372" s="3"/>
      <c r="C372" s="3"/>
      <c r="D372" s="6"/>
      <c r="E372" s="8"/>
      <c r="P372" s="12"/>
      <c r="Q372" s="10"/>
      <c r="S372" s="16"/>
      <c r="T372" s="16"/>
    </row>
    <row r="373" spans="2:20" ht="40.049999999999997" customHeight="1" x14ac:dyDescent="0.3">
      <c r="B373" s="3"/>
      <c r="C373" s="3"/>
      <c r="D373" s="6"/>
      <c r="E373" s="8"/>
      <c r="P373" s="12"/>
      <c r="Q373" s="10"/>
      <c r="S373" s="16"/>
      <c r="T373" s="16"/>
    </row>
    <row r="374" spans="2:20" ht="40.049999999999997" customHeight="1" x14ac:dyDescent="0.3">
      <c r="B374" s="3"/>
      <c r="C374" s="3"/>
      <c r="D374" s="6"/>
      <c r="E374" s="8"/>
      <c r="P374" s="12"/>
      <c r="Q374" s="10"/>
      <c r="S374" s="16"/>
      <c r="T374" s="16"/>
    </row>
    <row r="375" spans="2:20" ht="40.049999999999997" customHeight="1" x14ac:dyDescent="0.3">
      <c r="B375" s="3"/>
      <c r="C375" s="3"/>
      <c r="D375" s="6"/>
      <c r="E375" s="8"/>
      <c r="P375" s="12"/>
      <c r="Q375" s="10"/>
      <c r="S375" s="16"/>
      <c r="T375" s="16"/>
    </row>
    <row r="376" spans="2:20" ht="40.049999999999997" customHeight="1" x14ac:dyDescent="0.3">
      <c r="B376" s="3"/>
      <c r="C376" s="3"/>
      <c r="D376" s="6"/>
      <c r="E376" s="8"/>
      <c r="P376" s="12"/>
      <c r="Q376" s="10"/>
      <c r="S376" s="16"/>
      <c r="T376" s="16"/>
    </row>
    <row r="377" spans="2:20" ht="40.049999999999997" customHeight="1" x14ac:dyDescent="0.3">
      <c r="B377" s="3"/>
      <c r="C377" s="3"/>
      <c r="D377" s="6"/>
      <c r="E377" s="8"/>
      <c r="P377" s="12"/>
      <c r="Q377" s="10"/>
      <c r="S377" s="16"/>
      <c r="T377" s="16"/>
    </row>
    <row r="378" spans="2:20" ht="40.049999999999997" customHeight="1" x14ac:dyDescent="0.3">
      <c r="B378" s="3"/>
      <c r="C378" s="3"/>
      <c r="D378" s="6"/>
      <c r="E378" s="8"/>
      <c r="P378" s="12"/>
      <c r="Q378" s="10"/>
      <c r="S378" s="16"/>
      <c r="T378" s="16"/>
    </row>
    <row r="379" spans="2:20" ht="40.049999999999997" customHeight="1" x14ac:dyDescent="0.3">
      <c r="B379" s="3"/>
      <c r="C379" s="3"/>
      <c r="D379" s="6"/>
      <c r="E379" s="8"/>
      <c r="P379" s="12"/>
      <c r="Q379" s="10"/>
      <c r="S379" s="16"/>
      <c r="T379" s="16"/>
    </row>
    <row r="380" spans="2:20" ht="40.049999999999997" customHeight="1" x14ac:dyDescent="0.3">
      <c r="B380" s="3"/>
      <c r="C380" s="3"/>
      <c r="D380" s="6"/>
      <c r="E380" s="8"/>
      <c r="P380" s="12"/>
      <c r="Q380" s="10"/>
      <c r="S380" s="16"/>
      <c r="T380" s="16"/>
    </row>
    <row r="381" spans="2:20" ht="40.049999999999997" customHeight="1" x14ac:dyDescent="0.3">
      <c r="B381" s="3"/>
      <c r="C381" s="3"/>
      <c r="D381" s="6"/>
      <c r="E381" s="8"/>
      <c r="P381" s="12"/>
      <c r="Q381" s="10"/>
      <c r="S381" s="16"/>
      <c r="T381" s="16"/>
    </row>
    <row r="382" spans="2:20" ht="40.049999999999997" customHeight="1" x14ac:dyDescent="0.3">
      <c r="B382" s="3"/>
      <c r="C382" s="3"/>
      <c r="D382" s="6"/>
      <c r="E382" s="8"/>
      <c r="P382" s="12"/>
      <c r="Q382" s="10"/>
      <c r="S382" s="16"/>
      <c r="T382" s="16"/>
    </row>
    <row r="383" spans="2:20" ht="40.049999999999997" customHeight="1" x14ac:dyDescent="0.3">
      <c r="B383" s="3"/>
      <c r="C383" s="3"/>
      <c r="D383" s="6"/>
      <c r="E383" s="8"/>
      <c r="P383" s="12"/>
      <c r="Q383" s="10"/>
      <c r="S383" s="16"/>
      <c r="T383" s="16"/>
    </row>
    <row r="384" spans="2:20" ht="40.049999999999997" customHeight="1" x14ac:dyDescent="0.3">
      <c r="B384" s="3"/>
      <c r="C384" s="3"/>
      <c r="D384" s="6"/>
      <c r="E384" s="8"/>
      <c r="P384" s="12"/>
      <c r="Q384" s="10"/>
      <c r="S384" s="16"/>
      <c r="T384" s="16"/>
    </row>
    <row r="385" spans="2:20" ht="40.049999999999997" customHeight="1" x14ac:dyDescent="0.3">
      <c r="B385" s="3"/>
      <c r="C385" s="3"/>
      <c r="D385" s="6"/>
      <c r="E385" s="8"/>
      <c r="P385" s="12"/>
      <c r="Q385" s="10"/>
      <c r="S385" s="16"/>
      <c r="T385" s="16"/>
    </row>
    <row r="386" spans="2:20" ht="40.049999999999997" customHeight="1" x14ac:dyDescent="0.3">
      <c r="B386" s="3"/>
      <c r="C386" s="3"/>
      <c r="D386" s="6"/>
      <c r="E386" s="8"/>
      <c r="P386" s="12"/>
      <c r="Q386" s="10"/>
      <c r="S386" s="16"/>
      <c r="T386" s="16"/>
    </row>
    <row r="387" spans="2:20" ht="40.049999999999997" customHeight="1" x14ac:dyDescent="0.3">
      <c r="B387" s="3"/>
      <c r="C387" s="3"/>
      <c r="D387" s="6"/>
      <c r="E387" s="8"/>
      <c r="P387" s="12"/>
      <c r="Q387" s="10"/>
      <c r="S387" s="16"/>
      <c r="T387" s="16"/>
    </row>
    <row r="388" spans="2:20" ht="40.049999999999997" customHeight="1" x14ac:dyDescent="0.3">
      <c r="B388" s="3"/>
      <c r="C388" s="3"/>
      <c r="D388" s="6"/>
      <c r="E388" s="8"/>
      <c r="P388" s="12"/>
      <c r="Q388" s="10"/>
      <c r="S388" s="16"/>
      <c r="T388" s="16"/>
    </row>
    <row r="389" spans="2:20" ht="40.049999999999997" customHeight="1" x14ac:dyDescent="0.3">
      <c r="B389" s="3"/>
      <c r="C389" s="3"/>
      <c r="D389" s="6"/>
      <c r="E389" s="8"/>
      <c r="P389" s="12"/>
      <c r="Q389" s="10"/>
      <c r="S389" s="16"/>
      <c r="T389" s="16"/>
    </row>
    <row r="390" spans="2:20" ht="40.049999999999997" customHeight="1" x14ac:dyDescent="0.3">
      <c r="B390" s="3"/>
      <c r="C390" s="3"/>
      <c r="D390" s="6"/>
      <c r="E390" s="8"/>
      <c r="P390" s="12"/>
      <c r="Q390" s="10"/>
      <c r="S390" s="16"/>
      <c r="T390" s="16"/>
    </row>
    <row r="391" spans="2:20" ht="40.049999999999997" customHeight="1" x14ac:dyDescent="0.3">
      <c r="B391" s="3"/>
      <c r="C391" s="3"/>
      <c r="D391" s="6"/>
      <c r="E391" s="8"/>
      <c r="P391" s="12"/>
      <c r="Q391" s="10"/>
      <c r="S391" s="16"/>
      <c r="T391" s="16"/>
    </row>
    <row r="392" spans="2:20" ht="40.049999999999997" customHeight="1" x14ac:dyDescent="0.3">
      <c r="B392" s="3"/>
      <c r="C392" s="3"/>
      <c r="D392" s="6"/>
      <c r="E392" s="8"/>
      <c r="P392" s="12"/>
      <c r="Q392" s="10"/>
      <c r="S392" s="16"/>
      <c r="T392" s="16"/>
    </row>
    <row r="393" spans="2:20" ht="40.049999999999997" customHeight="1" x14ac:dyDescent="0.3">
      <c r="B393" s="3"/>
      <c r="C393" s="3"/>
      <c r="D393" s="6"/>
      <c r="E393" s="8"/>
      <c r="P393" s="12"/>
      <c r="Q393" s="10"/>
      <c r="S393" s="16"/>
      <c r="T393" s="16"/>
    </row>
    <row r="394" spans="2:20" ht="40.049999999999997" customHeight="1" x14ac:dyDescent="0.3">
      <c r="B394" s="3"/>
      <c r="C394" s="3"/>
      <c r="D394" s="6"/>
      <c r="E394" s="8"/>
      <c r="P394" s="12"/>
      <c r="Q394" s="10"/>
      <c r="S394" s="16"/>
      <c r="T394" s="16"/>
    </row>
    <row r="395" spans="2:20" ht="40.049999999999997" customHeight="1" x14ac:dyDescent="0.3">
      <c r="B395" s="3"/>
      <c r="C395" s="3"/>
      <c r="D395" s="6"/>
      <c r="E395" s="8"/>
      <c r="P395" s="12"/>
      <c r="Q395" s="10"/>
      <c r="S395" s="16"/>
      <c r="T395" s="16"/>
    </row>
    <row r="396" spans="2:20" ht="40.049999999999997" customHeight="1" x14ac:dyDescent="0.3">
      <c r="B396" s="3"/>
      <c r="C396" s="3"/>
      <c r="D396" s="6"/>
      <c r="E396" s="8"/>
      <c r="P396" s="12"/>
      <c r="Q396" s="10"/>
      <c r="S396" s="16"/>
      <c r="T396" s="16"/>
    </row>
    <row r="397" spans="2:20" ht="40.049999999999997" customHeight="1" x14ac:dyDescent="0.3">
      <c r="B397" s="3"/>
      <c r="C397" s="3"/>
      <c r="D397" s="6"/>
      <c r="E397" s="8"/>
      <c r="P397" s="12"/>
      <c r="Q397" s="10"/>
      <c r="S397" s="16"/>
      <c r="T397" s="16"/>
    </row>
    <row r="398" spans="2:20" ht="40.049999999999997" customHeight="1" x14ac:dyDescent="0.3">
      <c r="B398" s="3"/>
      <c r="C398" s="3"/>
      <c r="D398" s="6"/>
      <c r="E398" s="8"/>
      <c r="P398" s="12"/>
      <c r="Q398" s="10"/>
      <c r="S398" s="16"/>
      <c r="T398" s="16"/>
    </row>
    <row r="399" spans="2:20" ht="40.049999999999997" customHeight="1" x14ac:dyDescent="0.3">
      <c r="B399" s="3"/>
      <c r="C399" s="3"/>
      <c r="D399" s="6"/>
      <c r="E399" s="8"/>
      <c r="P399" s="12"/>
      <c r="Q399" s="10"/>
      <c r="S399" s="16"/>
      <c r="T399" s="16"/>
    </row>
    <row r="400" spans="2:20" ht="40.049999999999997" customHeight="1" x14ac:dyDescent="0.3">
      <c r="B400" s="3"/>
      <c r="C400" s="3"/>
      <c r="D400" s="6"/>
      <c r="E400" s="8"/>
      <c r="P400" s="12"/>
      <c r="Q400" s="10"/>
      <c r="S400" s="16"/>
      <c r="T400" s="16"/>
    </row>
    <row r="401" spans="2:20" ht="40.049999999999997" customHeight="1" x14ac:dyDescent="0.3">
      <c r="B401" s="3"/>
      <c r="C401" s="3"/>
      <c r="D401" s="6"/>
      <c r="E401" s="8"/>
      <c r="P401" s="12"/>
      <c r="Q401" s="10"/>
      <c r="S401" s="16"/>
      <c r="T401" s="16"/>
    </row>
    <row r="402" spans="2:20" ht="40.049999999999997" customHeight="1" x14ac:dyDescent="0.3">
      <c r="B402" s="3"/>
      <c r="C402" s="3"/>
      <c r="D402" s="6"/>
      <c r="E402" s="8"/>
      <c r="P402" s="12"/>
      <c r="Q402" s="10"/>
      <c r="S402" s="16"/>
      <c r="T402" s="16"/>
    </row>
    <row r="403" spans="2:20" ht="40.049999999999997" customHeight="1" x14ac:dyDescent="0.3">
      <c r="B403" s="3"/>
      <c r="C403" s="3"/>
      <c r="D403" s="6"/>
      <c r="E403" s="8"/>
      <c r="P403" s="12"/>
      <c r="Q403" s="10"/>
      <c r="S403" s="16"/>
      <c r="T403" s="16"/>
    </row>
    <row r="404" spans="2:20" ht="40.049999999999997" customHeight="1" x14ac:dyDescent="0.3">
      <c r="B404" s="3"/>
      <c r="C404" s="3"/>
      <c r="D404" s="6"/>
      <c r="E404" s="8"/>
      <c r="P404" s="12"/>
      <c r="Q404" s="10"/>
      <c r="S404" s="16"/>
      <c r="T404" s="16"/>
    </row>
    <row r="405" spans="2:20" ht="40.049999999999997" customHeight="1" x14ac:dyDescent="0.3">
      <c r="B405" s="3"/>
      <c r="C405" s="3"/>
      <c r="D405" s="6"/>
      <c r="E405" s="8"/>
      <c r="P405" s="12"/>
      <c r="Q405" s="10"/>
      <c r="S405" s="16"/>
      <c r="T405" s="16"/>
    </row>
    <row r="406" spans="2:20" ht="40.049999999999997" customHeight="1" x14ac:dyDescent="0.3">
      <c r="B406" s="3"/>
      <c r="C406" s="3"/>
      <c r="D406" s="6"/>
      <c r="E406" s="8"/>
      <c r="P406" s="12"/>
      <c r="Q406" s="10"/>
      <c r="S406" s="16"/>
      <c r="T406" s="16"/>
    </row>
    <row r="407" spans="2:20" ht="40.049999999999997" customHeight="1" x14ac:dyDescent="0.3">
      <c r="B407" s="3"/>
      <c r="C407" s="3"/>
      <c r="D407" s="6"/>
      <c r="E407" s="8"/>
      <c r="P407" s="12"/>
      <c r="Q407" s="10"/>
      <c r="S407" s="16"/>
      <c r="T407" s="16"/>
    </row>
    <row r="408" spans="2:20" ht="40.049999999999997" customHeight="1" x14ac:dyDescent="0.3">
      <c r="B408" s="3"/>
      <c r="C408" s="3"/>
      <c r="D408" s="6"/>
      <c r="E408" s="8"/>
      <c r="P408" s="12"/>
      <c r="Q408" s="10"/>
      <c r="S408" s="16"/>
      <c r="T408" s="16"/>
    </row>
    <row r="409" spans="2:20" ht="40.049999999999997" customHeight="1" x14ac:dyDescent="0.3">
      <c r="B409" s="3"/>
      <c r="C409" s="3"/>
      <c r="D409" s="6"/>
      <c r="E409" s="8"/>
      <c r="P409" s="12"/>
      <c r="Q409" s="10"/>
      <c r="S409" s="16"/>
      <c r="T409" s="16"/>
    </row>
    <row r="410" spans="2:20" ht="40.049999999999997" customHeight="1" x14ac:dyDescent="0.3">
      <c r="B410" s="3"/>
      <c r="C410" s="3"/>
      <c r="D410" s="6"/>
      <c r="E410" s="8"/>
      <c r="P410" s="12"/>
      <c r="Q410" s="10"/>
      <c r="S410" s="16"/>
      <c r="T410" s="16"/>
    </row>
    <row r="411" spans="2:20" ht="40.049999999999997" customHeight="1" x14ac:dyDescent="0.3">
      <c r="B411" s="3"/>
      <c r="C411" s="3"/>
      <c r="D411" s="6"/>
      <c r="E411" s="8"/>
      <c r="P411" s="12"/>
      <c r="Q411" s="10"/>
      <c r="S411" s="16"/>
      <c r="T411" s="16"/>
    </row>
    <row r="412" spans="2:20" ht="40.049999999999997" customHeight="1" x14ac:dyDescent="0.3">
      <c r="B412" s="3"/>
      <c r="C412" s="3"/>
      <c r="D412" s="6"/>
      <c r="E412" s="8"/>
      <c r="P412" s="12"/>
      <c r="Q412" s="10"/>
      <c r="S412" s="16"/>
      <c r="T412" s="16"/>
    </row>
    <row r="413" spans="2:20" ht="40.049999999999997" customHeight="1" x14ac:dyDescent="0.3">
      <c r="B413" s="3"/>
      <c r="C413" s="3"/>
      <c r="D413" s="6"/>
      <c r="E413" s="8"/>
      <c r="P413" s="12"/>
      <c r="Q413" s="10"/>
      <c r="S413" s="16"/>
      <c r="T413" s="16"/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FF5050"/>
        <color theme="8" tint="0.39997558519241921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4E8B7-0262-4B7D-B98A-7C377859D013}">
  <dimension ref="A1:F6"/>
  <sheetViews>
    <sheetView workbookViewId="0">
      <selection activeCell="G4" sqref="G4"/>
    </sheetView>
  </sheetViews>
  <sheetFormatPr defaultRowHeight="14.4" x14ac:dyDescent="0.3"/>
  <cols>
    <col min="1" max="1" width="32.6640625" bestFit="1" customWidth="1"/>
    <col min="2" max="2" width="124.88671875" bestFit="1" customWidth="1"/>
    <col min="3" max="4" width="10.21875" style="6" bestFit="1" customWidth="1"/>
    <col min="5" max="5" width="16.5546875" bestFit="1" customWidth="1"/>
    <col min="6" max="6" width="17.44140625" bestFit="1" customWidth="1"/>
  </cols>
  <sheetData>
    <row r="1" spans="1:6" s="19" customFormat="1" x14ac:dyDescent="0.3">
      <c r="A1" s="19" t="s">
        <v>8381</v>
      </c>
      <c r="B1" s="19" t="s">
        <v>4110</v>
      </c>
      <c r="C1" s="20" t="s">
        <v>8383</v>
      </c>
      <c r="D1" s="20" t="s">
        <v>8384</v>
      </c>
      <c r="E1" s="19" t="s">
        <v>8307</v>
      </c>
      <c r="F1" s="19" t="s">
        <v>8385</v>
      </c>
    </row>
    <row r="2" spans="1:6" x14ac:dyDescent="0.3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6">
        <f>VLOOKUP(A2,Kickstarter!B:E,3,FALSE)</f>
        <v>2000</v>
      </c>
      <c r="D2" s="6">
        <f>VLOOKUP(A2,Kickstarter!B:E,4,FALSE)</f>
        <v>2020</v>
      </c>
      <c r="E2">
        <f>VLOOKUP(A2,Kickstarter!B:P,15,FALSE)</f>
        <v>51.79</v>
      </c>
      <c r="F2">
        <f>VLOOKUP(A2,Kickstarter!B:T,11,FALSE)</f>
        <v>39</v>
      </c>
    </row>
    <row r="3" spans="1:6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6">
        <f>VLOOKUP(A3,Kickstarter!B:E,3,FALSE)</f>
        <v>2000</v>
      </c>
      <c r="D3" s="6">
        <f>VLOOKUP(A3,Kickstarter!B:E,4,FALSE)</f>
        <v>2020</v>
      </c>
      <c r="E3">
        <f>VLOOKUP(A3,Kickstarter!B:P,15,FALSE)</f>
        <v>36.07</v>
      </c>
      <c r="F3">
        <f>VLOOKUP(A3,Kickstarter!B:T,11,FALSE)</f>
        <v>56</v>
      </c>
    </row>
    <row r="4" spans="1:6" x14ac:dyDescent="0.3">
      <c r="A4" t="s">
        <v>8382</v>
      </c>
      <c r="B4" t="str">
        <f>VLOOKUP(A4,Kickstarter!B:C,2,FALSE)</f>
        <v>Cutting Off Kate Bush is a one-woman show written &amp; performed by Lucy Benson-Brown, premiering at the Edinburgh Fringe Festival 2014</v>
      </c>
      <c r="C4" s="6">
        <f>VLOOKUP(A4,Kickstarter!B:E,3,FALSE)</f>
        <v>1500</v>
      </c>
      <c r="D4" s="6">
        <f>VLOOKUP(A4,Kickstarter!B:E,4,FALSE)</f>
        <v>2576</v>
      </c>
      <c r="E4">
        <f>VLOOKUP(A4,Kickstarter!B:P,15,FALSE)</f>
        <v>33.03</v>
      </c>
      <c r="F4">
        <f>VLOOKUP(A4,Kickstarter!B:T,11,FALSE)</f>
        <v>78</v>
      </c>
    </row>
    <row r="5" spans="1:6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6">
        <f>VLOOKUP(A5,Kickstarter!B:E,3,FALSE)</f>
        <v>1000</v>
      </c>
      <c r="D5" s="6">
        <f>VLOOKUP(A5,Kickstarter!B:E,4,FALSE)</f>
        <v>1168</v>
      </c>
      <c r="E5">
        <f>VLOOKUP(A5,Kickstarter!B:P,15,FALSE)</f>
        <v>44.92</v>
      </c>
      <c r="F5">
        <f>VLOOKUP(A5,Kickstarter!B:T,11,FALSE)</f>
        <v>26</v>
      </c>
    </row>
    <row r="6" spans="1:6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6">
        <f>VLOOKUP(A6,Kickstarter!B:E,3,FALSE)</f>
        <v>4000</v>
      </c>
      <c r="D6" s="6">
        <f>VLOOKUP(A6,Kickstarter!B:E,4,FALSE)</f>
        <v>4137</v>
      </c>
      <c r="E6">
        <f>VLOOKUP(A6,Kickstarter!B:P,15,FALSE)</f>
        <v>36.61</v>
      </c>
      <c r="F6">
        <f>VLOOKUP(A6,Kickstarter!B:T,11,FALSE)</f>
        <v>113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9AE29-EC91-49D6-9AD2-F32E832EE47F}">
  <dimension ref="A1:F14"/>
  <sheetViews>
    <sheetView workbookViewId="0">
      <selection activeCell="V28" sqref="V28"/>
    </sheetView>
  </sheetViews>
  <sheetFormatPr defaultRowHeight="14.4" x14ac:dyDescent="0.3"/>
  <cols>
    <col min="1" max="1" width="17.44140625" bestFit="1" customWidth="1"/>
    <col min="2" max="2" width="15.77734375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3" t="s">
        <v>8222</v>
      </c>
      <c r="B1" t="s">
        <v>8364</v>
      </c>
    </row>
    <row r="3" spans="1:6" x14ac:dyDescent="0.3">
      <c r="A3" s="13" t="s">
        <v>8360</v>
      </c>
      <c r="B3" s="13" t="s">
        <v>8361</v>
      </c>
    </row>
    <row r="4" spans="1:6" x14ac:dyDescent="0.3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">
      <c r="A5" s="14" t="s">
        <v>8308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3">
      <c r="A6" s="14" t="s">
        <v>8334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3">
      <c r="A7" s="14" t="s">
        <v>8331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3">
      <c r="A8" s="14" t="s">
        <v>8329</v>
      </c>
      <c r="B8" s="12">
        <v>24</v>
      </c>
      <c r="C8" s="12"/>
      <c r="D8" s="12"/>
      <c r="E8" s="12"/>
      <c r="F8" s="12">
        <v>24</v>
      </c>
    </row>
    <row r="9" spans="1:6" x14ac:dyDescent="0.3">
      <c r="A9" s="14" t="s">
        <v>8323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3">
      <c r="A10" s="14" t="s">
        <v>8336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3">
      <c r="A11" s="14" t="s">
        <v>8320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3">
      <c r="A12" s="14" t="s">
        <v>8317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3">
      <c r="A13" s="14" t="s">
        <v>8315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3">
      <c r="A14" s="14" t="s">
        <v>8362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98572-D540-438C-83C2-E11B55DA22C2}">
  <dimension ref="A1:F47"/>
  <sheetViews>
    <sheetView workbookViewId="0">
      <selection activeCell="E30" sqref="E30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3" t="s">
        <v>8222</v>
      </c>
      <c r="B1" t="s">
        <v>8364</v>
      </c>
    </row>
    <row r="2" spans="1:6" x14ac:dyDescent="0.3">
      <c r="A2" s="13" t="s">
        <v>8365</v>
      </c>
      <c r="B2" t="s">
        <v>8364</v>
      </c>
    </row>
    <row r="4" spans="1:6" x14ac:dyDescent="0.3">
      <c r="A4" s="13" t="s">
        <v>8360</v>
      </c>
      <c r="B4" s="13" t="s">
        <v>8361</v>
      </c>
    </row>
    <row r="5" spans="1:6" x14ac:dyDescent="0.3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14" t="s">
        <v>8314</v>
      </c>
      <c r="B6" s="12"/>
      <c r="C6" s="12">
        <v>100</v>
      </c>
      <c r="D6" s="12"/>
      <c r="E6" s="12"/>
      <c r="F6" s="12">
        <v>100</v>
      </c>
    </row>
    <row r="7" spans="1:6" x14ac:dyDescent="0.3">
      <c r="A7" s="14" t="s">
        <v>8342</v>
      </c>
      <c r="B7" s="12">
        <v>20</v>
      </c>
      <c r="C7" s="12"/>
      <c r="D7" s="12"/>
      <c r="E7" s="12"/>
      <c r="F7" s="12">
        <v>20</v>
      </c>
    </row>
    <row r="8" spans="1:6" x14ac:dyDescent="0.3">
      <c r="A8" s="14" t="s">
        <v>8330</v>
      </c>
      <c r="B8" s="12">
        <v>24</v>
      </c>
      <c r="C8" s="12"/>
      <c r="D8" s="12"/>
      <c r="E8" s="12"/>
      <c r="F8" s="12">
        <v>24</v>
      </c>
    </row>
    <row r="9" spans="1:6" x14ac:dyDescent="0.3">
      <c r="A9" s="14" t="s">
        <v>8356</v>
      </c>
      <c r="B9" s="12"/>
      <c r="C9" s="12">
        <v>40</v>
      </c>
      <c r="D9" s="12"/>
      <c r="E9" s="12"/>
      <c r="F9" s="12">
        <v>40</v>
      </c>
    </row>
    <row r="10" spans="1:6" x14ac:dyDescent="0.3">
      <c r="A10" s="14" t="s">
        <v>8352</v>
      </c>
      <c r="B10" s="12"/>
      <c r="C10" s="12"/>
      <c r="D10" s="12"/>
      <c r="E10" s="12">
        <v>40</v>
      </c>
      <c r="F10" s="12">
        <v>40</v>
      </c>
    </row>
    <row r="11" spans="1:6" x14ac:dyDescent="0.3">
      <c r="A11" s="14" t="s">
        <v>8313</v>
      </c>
      <c r="B11" s="12"/>
      <c r="C11" s="12"/>
      <c r="D11" s="12"/>
      <c r="E11" s="12">
        <v>180</v>
      </c>
      <c r="F11" s="12">
        <v>180</v>
      </c>
    </row>
    <row r="12" spans="1:6" x14ac:dyDescent="0.3">
      <c r="A12" s="14" t="s">
        <v>8312</v>
      </c>
      <c r="B12" s="12"/>
      <c r="C12" s="12">
        <v>80</v>
      </c>
      <c r="D12" s="12"/>
      <c r="E12" s="12"/>
      <c r="F12" s="12">
        <v>80</v>
      </c>
    </row>
    <row r="13" spans="1:6" x14ac:dyDescent="0.3">
      <c r="A13" s="14" t="s">
        <v>8328</v>
      </c>
      <c r="B13" s="12"/>
      <c r="C13" s="12"/>
      <c r="D13" s="12"/>
      <c r="E13" s="12">
        <v>40</v>
      </c>
      <c r="F13" s="12">
        <v>40</v>
      </c>
    </row>
    <row r="14" spans="1:6" x14ac:dyDescent="0.3">
      <c r="A14" s="14" t="s">
        <v>8345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3">
      <c r="A15" s="14" t="s">
        <v>8322</v>
      </c>
      <c r="B15" s="12"/>
      <c r="C15" s="12">
        <v>40</v>
      </c>
      <c r="D15" s="12"/>
      <c r="E15" s="12"/>
      <c r="F15" s="12">
        <v>40</v>
      </c>
    </row>
    <row r="16" spans="1:6" x14ac:dyDescent="0.3">
      <c r="A16" s="14" t="s">
        <v>8335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3">
      <c r="A17" s="14" t="s">
        <v>8346</v>
      </c>
      <c r="B17" s="12"/>
      <c r="C17" s="12">
        <v>20</v>
      </c>
      <c r="D17" s="12"/>
      <c r="E17" s="12"/>
      <c r="F17" s="12">
        <v>20</v>
      </c>
    </row>
    <row r="18" spans="1:6" x14ac:dyDescent="0.3">
      <c r="A18" s="14" t="s">
        <v>8347</v>
      </c>
      <c r="B18" s="12"/>
      <c r="C18" s="12"/>
      <c r="D18" s="12"/>
      <c r="E18" s="12">
        <v>140</v>
      </c>
      <c r="F18" s="12">
        <v>140</v>
      </c>
    </row>
    <row r="19" spans="1:6" x14ac:dyDescent="0.3">
      <c r="A19" s="14" t="s">
        <v>8327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3">
      <c r="A20" s="14" t="s">
        <v>8326</v>
      </c>
      <c r="B20" s="12"/>
      <c r="C20" s="12">
        <v>60</v>
      </c>
      <c r="D20" s="12"/>
      <c r="E20" s="12"/>
      <c r="F20" s="12">
        <v>60</v>
      </c>
    </row>
    <row r="21" spans="1:6" x14ac:dyDescent="0.3">
      <c r="A21" s="14" t="s">
        <v>8354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3">
      <c r="A22" s="14" t="s">
        <v>8325</v>
      </c>
      <c r="B22" s="12"/>
      <c r="C22" s="12"/>
      <c r="D22" s="12"/>
      <c r="E22" s="12">
        <v>20</v>
      </c>
      <c r="F22" s="12">
        <v>20</v>
      </c>
    </row>
    <row r="23" spans="1:6" x14ac:dyDescent="0.3">
      <c r="A23" s="14" t="s">
        <v>8333</v>
      </c>
      <c r="B23" s="12"/>
      <c r="C23" s="12">
        <v>40</v>
      </c>
      <c r="D23" s="12"/>
      <c r="E23" s="12"/>
      <c r="F23" s="12">
        <v>40</v>
      </c>
    </row>
    <row r="24" spans="1:6" x14ac:dyDescent="0.3">
      <c r="A24" s="14" t="s">
        <v>8357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3">
      <c r="A25" s="14" t="s">
        <v>8341</v>
      </c>
      <c r="B25" s="12"/>
      <c r="C25" s="12">
        <v>20</v>
      </c>
      <c r="D25" s="12"/>
      <c r="E25" s="12"/>
      <c r="F25" s="12">
        <v>20</v>
      </c>
    </row>
    <row r="26" spans="1:6" x14ac:dyDescent="0.3">
      <c r="A26" s="14" t="s">
        <v>8321</v>
      </c>
      <c r="B26" s="12"/>
      <c r="C26" s="12"/>
      <c r="D26" s="12"/>
      <c r="E26" s="12">
        <v>60</v>
      </c>
      <c r="F26" s="12">
        <v>60</v>
      </c>
    </row>
    <row r="27" spans="1:6" x14ac:dyDescent="0.3">
      <c r="A27" s="14" t="s">
        <v>8348</v>
      </c>
      <c r="B27" s="12"/>
      <c r="C27" s="12">
        <v>20</v>
      </c>
      <c r="D27" s="12"/>
      <c r="E27" s="12"/>
      <c r="F27" s="12">
        <v>20</v>
      </c>
    </row>
    <row r="28" spans="1:6" x14ac:dyDescent="0.3">
      <c r="A28" s="14" t="s">
        <v>8337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3">
      <c r="A29" s="14" t="s">
        <v>8343</v>
      </c>
      <c r="B29" s="12"/>
      <c r="C29" s="12">
        <v>20</v>
      </c>
      <c r="D29" s="12"/>
      <c r="E29" s="12"/>
      <c r="F29" s="12">
        <v>20</v>
      </c>
    </row>
    <row r="30" spans="1:6" x14ac:dyDescent="0.3">
      <c r="A30" s="14" t="s">
        <v>8316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3">
      <c r="A31" s="14" t="s">
        <v>8344</v>
      </c>
      <c r="B31" s="12"/>
      <c r="C31" s="12"/>
      <c r="D31" s="12"/>
      <c r="E31" s="12">
        <v>40</v>
      </c>
      <c r="F31" s="12">
        <v>40</v>
      </c>
    </row>
    <row r="32" spans="1:6" x14ac:dyDescent="0.3">
      <c r="A32" s="14" t="s">
        <v>8340</v>
      </c>
      <c r="B32" s="12"/>
      <c r="C32" s="12"/>
      <c r="D32" s="12"/>
      <c r="E32" s="12">
        <v>20</v>
      </c>
      <c r="F32" s="12">
        <v>20</v>
      </c>
    </row>
    <row r="33" spans="1:6" x14ac:dyDescent="0.3">
      <c r="A33" s="14" t="s">
        <v>8351</v>
      </c>
      <c r="B33" s="12"/>
      <c r="C33" s="12">
        <v>20</v>
      </c>
      <c r="D33" s="12"/>
      <c r="E33" s="12"/>
      <c r="F33" s="12">
        <v>20</v>
      </c>
    </row>
    <row r="34" spans="1:6" x14ac:dyDescent="0.3">
      <c r="A34" s="14" t="s">
        <v>8324</v>
      </c>
      <c r="B34" s="12"/>
      <c r="C34" s="12"/>
      <c r="D34" s="12"/>
      <c r="E34" s="12">
        <v>260</v>
      </c>
      <c r="F34" s="12">
        <v>260</v>
      </c>
    </row>
    <row r="35" spans="1:6" x14ac:dyDescent="0.3">
      <c r="A35" s="14" t="s">
        <v>8311</v>
      </c>
      <c r="B35" s="12">
        <v>40</v>
      </c>
      <c r="C35" s="12"/>
      <c r="D35" s="12"/>
      <c r="E35" s="12"/>
      <c r="F35" s="12">
        <v>40</v>
      </c>
    </row>
    <row r="36" spans="1:6" x14ac:dyDescent="0.3">
      <c r="A36" s="14" t="s">
        <v>8310</v>
      </c>
      <c r="B36" s="12"/>
      <c r="C36" s="12"/>
      <c r="D36" s="12"/>
      <c r="E36" s="12">
        <v>60</v>
      </c>
      <c r="F36" s="12">
        <v>60</v>
      </c>
    </row>
    <row r="37" spans="1:6" x14ac:dyDescent="0.3">
      <c r="A37" s="14" t="s">
        <v>8350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3">
      <c r="A38" s="14" t="s">
        <v>8353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3">
      <c r="A39" s="14" t="s">
        <v>8355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3">
      <c r="A40" s="14" t="s">
        <v>8349</v>
      </c>
      <c r="B40" s="12"/>
      <c r="C40" s="12"/>
      <c r="D40" s="12"/>
      <c r="E40" s="12">
        <v>80</v>
      </c>
      <c r="F40" s="12">
        <v>80</v>
      </c>
    </row>
    <row r="41" spans="1:6" x14ac:dyDescent="0.3">
      <c r="A41" s="14" t="s">
        <v>8309</v>
      </c>
      <c r="B41" s="12"/>
      <c r="C41" s="12"/>
      <c r="D41" s="12"/>
      <c r="E41" s="12">
        <v>60</v>
      </c>
      <c r="F41" s="12">
        <v>60</v>
      </c>
    </row>
    <row r="42" spans="1:6" x14ac:dyDescent="0.3">
      <c r="A42" s="14" t="s">
        <v>8339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3">
      <c r="A43" s="14" t="s">
        <v>8332</v>
      </c>
      <c r="B43" s="12"/>
      <c r="C43" s="12">
        <v>100</v>
      </c>
      <c r="D43" s="12"/>
      <c r="E43" s="12"/>
      <c r="F43" s="12">
        <v>100</v>
      </c>
    </row>
    <row r="44" spans="1:6" x14ac:dyDescent="0.3">
      <c r="A44" s="14" t="s">
        <v>8319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3">
      <c r="A45" s="14" t="s">
        <v>8318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3">
      <c r="A46" s="14" t="s">
        <v>8338</v>
      </c>
      <c r="B46" s="12">
        <v>20</v>
      </c>
      <c r="C46" s="12"/>
      <c r="D46" s="12"/>
      <c r="E46" s="12"/>
      <c r="F46" s="12">
        <v>20</v>
      </c>
    </row>
    <row r="47" spans="1:6" x14ac:dyDescent="0.3">
      <c r="A47" s="14" t="s">
        <v>8362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78A03-8C57-40E1-BB01-402487AAB8C1}">
  <dimension ref="A1:F18"/>
  <sheetViews>
    <sheetView workbookViewId="0">
      <selection activeCell="B11" sqref="B11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3" t="s">
        <v>8365</v>
      </c>
      <c r="B1" t="s">
        <v>8364</v>
      </c>
    </row>
    <row r="2" spans="1:6" x14ac:dyDescent="0.3">
      <c r="A2" s="13" t="s">
        <v>8380</v>
      </c>
      <c r="B2" t="s">
        <v>8364</v>
      </c>
    </row>
    <row r="4" spans="1:6" x14ac:dyDescent="0.3">
      <c r="A4" s="13" t="s">
        <v>8360</v>
      </c>
      <c r="B4" s="13" t="s">
        <v>8361</v>
      </c>
    </row>
    <row r="5" spans="1:6" x14ac:dyDescent="0.3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17" t="s">
        <v>8374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3">
      <c r="A7" s="17" t="s">
        <v>8375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3">
      <c r="A8" s="17" t="s">
        <v>8376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3">
      <c r="A9" s="17" t="s">
        <v>8377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3">
      <c r="A10" s="17" t="s">
        <v>8368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3">
      <c r="A11" s="17" t="s">
        <v>8378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3">
      <c r="A12" s="17" t="s">
        <v>8369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3">
      <c r="A13" s="17" t="s">
        <v>8370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3">
      <c r="A14" s="17" t="s">
        <v>8371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3">
      <c r="A15" s="17" t="s">
        <v>8372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3">
      <c r="A16" s="17" t="s">
        <v>8373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3">
      <c r="A17" s="17" t="s">
        <v>8379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3">
      <c r="A18" s="17" t="s">
        <v>8362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Kickstarter</vt:lpstr>
      <vt:lpstr>Theater Outcomes by Launch Date</vt:lpstr>
      <vt:lpstr>Outcomes Based on Goals</vt:lpstr>
      <vt:lpstr>Successful GB Kickstarters</vt:lpstr>
      <vt:lpstr>Failed GB Kickstarters</vt:lpstr>
      <vt:lpstr>Descriptive Statistics</vt:lpstr>
      <vt:lpstr>Successful US Kickstarters</vt:lpstr>
      <vt:lpstr>Failed US Kickstarters</vt:lpstr>
      <vt:lpstr>Edinburgh Research</vt:lpstr>
      <vt:lpstr>Parent Category Statistics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 Frost</cp:lastModifiedBy>
  <dcterms:created xsi:type="dcterms:W3CDTF">2017-04-20T15:17:24Z</dcterms:created>
  <dcterms:modified xsi:type="dcterms:W3CDTF">2021-03-05T16:52:00Z</dcterms:modified>
</cp:coreProperties>
</file>